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anu-Jeanne\Desktop\"/>
    </mc:Choice>
  </mc:AlternateContent>
  <bookViews>
    <workbookView xWindow="0" yWindow="0" windowWidth="28800" windowHeight="11835" firstSheet="1" activeTab="13"/>
  </bookViews>
  <sheets>
    <sheet name="Source" sheetId="2" state="hidden" r:id="rId1"/>
    <sheet name="Jan" sheetId="1" r:id="rId2"/>
    <sheet name="Fév" sheetId="3" r:id="rId3"/>
    <sheet name="Mar" sheetId="4" r:id="rId4"/>
    <sheet name="Avr" sheetId="5" r:id="rId5"/>
    <sheet name="Mai" sheetId="6" r:id="rId6"/>
    <sheet name="Jun" sheetId="7" r:id="rId7"/>
    <sheet name="Jul" sheetId="8" r:id="rId8"/>
    <sheet name="Aou" sheetId="9" r:id="rId9"/>
    <sheet name="Sep" sheetId="10" r:id="rId10"/>
    <sheet name="Oct" sheetId="11" r:id="rId11"/>
    <sheet name="Nov" sheetId="12" r:id="rId12"/>
    <sheet name="Dec" sheetId="13" r:id="rId13"/>
    <sheet name="Planning 2018" sheetId="15" r:id="rId14"/>
  </sheets>
  <externalReferences>
    <externalReference r:id="rId15"/>
  </externalReferences>
  <definedNames>
    <definedName name="Images_Brechbiell">INDIRECT(VLOOKUP([1]Vierge!$AX$9,[1]Vierge!$AU$3:$AW$4,3,0))</definedName>
    <definedName name="Images_Delfosse">INDIRECT(VLOOKUP([1]Vierge!$AX$5,[1]Vierge!$AU$3:$AW$4,3,0))</definedName>
    <definedName name="Images_Gessat">INDIRECT(VLOOKUP([1]Vierge!$AX$11,[1]Vierge!$AU$3:$AW$4,3,0))</definedName>
    <definedName name="Images_Lourson">INDIRECT(VLOOKUP([1]Vierge!$AX$6,[1]Vierge!$AU$3:$AW$4,3,0))</definedName>
    <definedName name="Images_Schneider">INDIRECT(VLOOKUP([1]Vierge!$AX$7,[1]Vierge!$AU$3:$AW$4,3,0))</definedName>
    <definedName name="Images_Thisse">INDIRECT(VLOOKUP([1]Vierge!$AX$10,[1]Vierge!$AU$3:$AW$4,3,0))</definedName>
    <definedName name="Liste">[1]Vierge!$AU$3:$AU$4</definedName>
    <definedName name="Personnels">Source!$A$3:$A$201</definedName>
    <definedName name="Z_6F8E247F_58AC_42D1_95D0_0B77C8352C32_.wvu.PrintArea" localSheetId="8" hidden="1">Aou!$A$37:$BC$163</definedName>
    <definedName name="Z_6F8E247F_58AC_42D1_95D0_0B77C8352C32_.wvu.PrintArea" localSheetId="4" hidden="1">Avr!$A$37:$BC$163</definedName>
    <definedName name="Z_6F8E247F_58AC_42D1_95D0_0B77C8352C32_.wvu.PrintArea" localSheetId="12" hidden="1">Dec!$A$37:$BC$163</definedName>
    <definedName name="Z_6F8E247F_58AC_42D1_95D0_0B77C8352C32_.wvu.PrintArea" localSheetId="2" hidden="1">Fév!$A$37:$BC$163</definedName>
    <definedName name="Z_6F8E247F_58AC_42D1_95D0_0B77C8352C32_.wvu.PrintArea" localSheetId="1" hidden="1">Jan!$A$37:$BC$163</definedName>
    <definedName name="Z_6F8E247F_58AC_42D1_95D0_0B77C8352C32_.wvu.PrintArea" localSheetId="7" hidden="1">Jul!$A$37:$BC$163</definedName>
    <definedName name="Z_6F8E247F_58AC_42D1_95D0_0B77C8352C32_.wvu.PrintArea" localSheetId="6" hidden="1">Jun!$A$37:$BC$163</definedName>
    <definedName name="Z_6F8E247F_58AC_42D1_95D0_0B77C8352C32_.wvu.PrintArea" localSheetId="5" hidden="1">Mai!$A$37:$BC$163</definedName>
    <definedName name="Z_6F8E247F_58AC_42D1_95D0_0B77C8352C32_.wvu.PrintArea" localSheetId="3" hidden="1">Mar!$A$37:$BC$163</definedName>
    <definedName name="Z_6F8E247F_58AC_42D1_95D0_0B77C8352C32_.wvu.PrintArea" localSheetId="11" hidden="1">Nov!$A$37:$BC$163</definedName>
    <definedName name="Z_6F8E247F_58AC_42D1_95D0_0B77C8352C32_.wvu.PrintArea" localSheetId="10" hidden="1">Oct!$A$37:$BC$163</definedName>
    <definedName name="Z_6F8E247F_58AC_42D1_95D0_0B77C8352C32_.wvu.PrintArea" localSheetId="9" hidden="1">Sep!$A$37:$BC$163</definedName>
    <definedName name="Z_A05171F1_F978_45C0_9FD2_82F13FB7D7A6_.wvu.PrintArea" localSheetId="8" hidden="1">Aou!$A$2:$AJ$31</definedName>
    <definedName name="Z_A05171F1_F978_45C0_9FD2_82F13FB7D7A6_.wvu.PrintArea" localSheetId="4" hidden="1">Avr!$A$2:$AJ$31</definedName>
    <definedName name="Z_A05171F1_F978_45C0_9FD2_82F13FB7D7A6_.wvu.PrintArea" localSheetId="12" hidden="1">Dec!$A$2:$AJ$31</definedName>
    <definedName name="Z_A05171F1_F978_45C0_9FD2_82F13FB7D7A6_.wvu.PrintArea" localSheetId="2" hidden="1">Fév!$A$2:$AJ$31</definedName>
    <definedName name="Z_A05171F1_F978_45C0_9FD2_82F13FB7D7A6_.wvu.PrintArea" localSheetId="1" hidden="1">Jan!$A$2:$AJ$31</definedName>
    <definedName name="Z_A05171F1_F978_45C0_9FD2_82F13FB7D7A6_.wvu.PrintArea" localSheetId="7" hidden="1">Jul!$A$2:$AJ$31</definedName>
    <definedName name="Z_A05171F1_F978_45C0_9FD2_82F13FB7D7A6_.wvu.PrintArea" localSheetId="6" hidden="1">Jun!$A$2:$AJ$31</definedName>
    <definedName name="Z_A05171F1_F978_45C0_9FD2_82F13FB7D7A6_.wvu.PrintArea" localSheetId="5" hidden="1">Mai!$A$2:$AJ$31</definedName>
    <definedName name="Z_A05171F1_F978_45C0_9FD2_82F13FB7D7A6_.wvu.PrintArea" localSheetId="3" hidden="1">Mar!$A$2:$AJ$31</definedName>
    <definedName name="Z_A05171F1_F978_45C0_9FD2_82F13FB7D7A6_.wvu.PrintArea" localSheetId="11" hidden="1">Nov!$A$2:$AJ$31</definedName>
    <definedName name="Z_A05171F1_F978_45C0_9FD2_82F13FB7D7A6_.wvu.PrintArea" localSheetId="10" hidden="1">Oct!$A$2:$AJ$31</definedName>
    <definedName name="Z_A05171F1_F978_45C0_9FD2_82F13FB7D7A6_.wvu.PrintArea" localSheetId="9" hidden="1">Sep!$A$2:$AJ$31</definedName>
    <definedName name="_xlnm.Print_Area" localSheetId="8">Aou!$A$2:$AJ$31</definedName>
    <definedName name="_xlnm.Print_Area" localSheetId="4">Avr!$A$2:$AI$31</definedName>
    <definedName name="_xlnm.Print_Area" localSheetId="12">Dec!$A$2:$AJ$31</definedName>
    <definedName name="_xlnm.Print_Area" localSheetId="2">Fév!$A$2:$AG$31</definedName>
    <definedName name="_xlnm.Print_Area" localSheetId="1">Jan!$A$2:$AJ$31</definedName>
    <definedName name="_xlnm.Print_Area" localSheetId="7">Jul!$A$2:$AJ$31</definedName>
    <definedName name="_xlnm.Print_Area" localSheetId="6">Jun!$A$2:$AI$31</definedName>
    <definedName name="_xlnm.Print_Area" localSheetId="5">Mai!$A$2:$AJ$31</definedName>
    <definedName name="_xlnm.Print_Area" localSheetId="3">Mar!$A$2:$AJ$31</definedName>
    <definedName name="_xlnm.Print_Area" localSheetId="11">Nov!$A$2:$AI$31</definedName>
    <definedName name="_xlnm.Print_Area" localSheetId="10">Oct!$A$2:$AJ$31</definedName>
    <definedName name="_xlnm.Print_Area" localSheetId="13">'Planning 2018'!$A$1:$PH$32</definedName>
    <definedName name="_xlnm.Print_Area" localSheetId="9">Sep!$A$2:$AI$31</definedName>
  </definedNames>
  <calcPr calcId="162913"/>
  <customWorkbookViews>
    <customWorkbookView name="Janvier     SPV" guid="{6F8E247F-58AC-42D1-95D0-0B77C8352C32}" maximized="1" xWindow="-8" yWindow="-8" windowWidth="1296" windowHeight="776" activeSheetId="1"/>
    <customWorkbookView name="Janvier     SPP" guid="{A05171F1-F978-45C0-9FD2-82F13FB7D7A6}" maximized="1" xWindow="-8" yWindow="-8" windowWidth="1296" windowHeight="776" activeSheetId="1"/>
  </customWorkbookViews>
</workbook>
</file>

<file path=xl/calcChain.xml><?xml version="1.0" encoding="utf-8"?>
<calcChain xmlns="http://schemas.openxmlformats.org/spreadsheetml/2006/main">
  <c r="PH35" i="15" l="1"/>
  <c r="PG35" i="15"/>
  <c r="PF35" i="15"/>
  <c r="PE35" i="15"/>
  <c r="PD35" i="15"/>
  <c r="PC35" i="15"/>
  <c r="PB35" i="15"/>
  <c r="PA35" i="15"/>
  <c r="OZ35" i="15"/>
  <c r="OY35" i="15"/>
  <c r="OX35" i="15"/>
  <c r="OW35" i="15"/>
  <c r="OV35" i="15"/>
  <c r="OU35" i="15"/>
  <c r="OT35" i="15"/>
  <c r="OS35" i="15"/>
  <c r="OR35" i="15"/>
  <c r="OQ35" i="15"/>
  <c r="OP35" i="15"/>
  <c r="OO35" i="15"/>
  <c r="ON35" i="15"/>
  <c r="OM35" i="15"/>
  <c r="OL35" i="15"/>
  <c r="OK35" i="15"/>
  <c r="OJ35" i="15"/>
  <c r="OI35" i="15"/>
  <c r="OH35" i="15"/>
  <c r="OG35" i="15"/>
  <c r="OF35" i="15"/>
  <c r="OE35" i="15"/>
  <c r="OD35" i="15"/>
  <c r="OA35" i="15"/>
  <c r="NZ35" i="15"/>
  <c r="NY35" i="15"/>
  <c r="NX35" i="15"/>
  <c r="NW35" i="15"/>
  <c r="NV35" i="15"/>
  <c r="NU35" i="15"/>
  <c r="NT35" i="15"/>
  <c r="NS35" i="15"/>
  <c r="NR35" i="15"/>
  <c r="NQ35" i="15"/>
  <c r="NP35" i="15"/>
  <c r="NO35" i="15"/>
  <c r="NN35" i="15"/>
  <c r="NM35" i="15"/>
  <c r="NL35" i="15"/>
  <c r="NK35" i="15"/>
  <c r="NJ35" i="15"/>
  <c r="NI35" i="15"/>
  <c r="NH35" i="15"/>
  <c r="NG35" i="15"/>
  <c r="NF35" i="15"/>
  <c r="NE35" i="15"/>
  <c r="ND35" i="15"/>
  <c r="NC35" i="15"/>
  <c r="NB35" i="15"/>
  <c r="NA35" i="15"/>
  <c r="MZ35" i="15"/>
  <c r="MY35" i="15"/>
  <c r="MX35" i="15"/>
  <c r="MU35" i="15"/>
  <c r="MT35" i="15"/>
  <c r="MS35" i="15"/>
  <c r="MR35" i="15"/>
  <c r="MQ35" i="15"/>
  <c r="MP35" i="15"/>
  <c r="MO35" i="15"/>
  <c r="MN35" i="15"/>
  <c r="MM35" i="15"/>
  <c r="ML35" i="15"/>
  <c r="MK35" i="15"/>
  <c r="MJ35" i="15"/>
  <c r="MI35" i="15"/>
  <c r="MH35" i="15"/>
  <c r="MG35" i="15"/>
  <c r="MF35" i="15"/>
  <c r="ME35" i="15"/>
  <c r="MD35" i="15"/>
  <c r="MC35" i="15"/>
  <c r="MB35" i="15"/>
  <c r="MA35" i="15"/>
  <c r="LZ35" i="15"/>
  <c r="LY35" i="15"/>
  <c r="LX35" i="15"/>
  <c r="LW35" i="15"/>
  <c r="LV35" i="15"/>
  <c r="LU35" i="15"/>
  <c r="LT35" i="15"/>
  <c r="LS35" i="15"/>
  <c r="LR35" i="15"/>
  <c r="LQ35" i="15"/>
  <c r="LN35" i="15"/>
  <c r="LM35" i="15"/>
  <c r="LL35" i="15"/>
  <c r="LK35" i="15"/>
  <c r="LJ35" i="15"/>
  <c r="LI35" i="15"/>
  <c r="LH35" i="15"/>
  <c r="LG35" i="15"/>
  <c r="LF35" i="15"/>
  <c r="LE35" i="15"/>
  <c r="LD35" i="15"/>
  <c r="LC35" i="15"/>
  <c r="LB35" i="15"/>
  <c r="LA35" i="15"/>
  <c r="KZ35" i="15"/>
  <c r="KY35" i="15"/>
  <c r="KX35" i="15"/>
  <c r="KW35" i="15"/>
  <c r="KV35" i="15"/>
  <c r="KU35" i="15"/>
  <c r="KT35" i="15"/>
  <c r="KS35" i="15"/>
  <c r="KR35" i="15"/>
  <c r="KQ35" i="15"/>
  <c r="KP35" i="15"/>
  <c r="KO35" i="15"/>
  <c r="KN35" i="15"/>
  <c r="KM35" i="15"/>
  <c r="KL35" i="15"/>
  <c r="KK35" i="15"/>
  <c r="KH35" i="15"/>
  <c r="KG35" i="15"/>
  <c r="KF35" i="15"/>
  <c r="KE35" i="15"/>
  <c r="KD35" i="15"/>
  <c r="KC35" i="15"/>
  <c r="KB35" i="15"/>
  <c r="KA35" i="15"/>
  <c r="JZ35" i="15"/>
  <c r="JY35" i="15"/>
  <c r="JX35" i="15"/>
  <c r="JW35" i="15"/>
  <c r="JV35" i="15"/>
  <c r="JU35" i="15"/>
  <c r="JT35" i="15"/>
  <c r="JS35" i="15"/>
  <c r="JR35" i="15"/>
  <c r="JQ35" i="15"/>
  <c r="JP35" i="15"/>
  <c r="JO35" i="15"/>
  <c r="JN35" i="15"/>
  <c r="JM35" i="15"/>
  <c r="JL35" i="15"/>
  <c r="JK35" i="15"/>
  <c r="JJ35" i="15"/>
  <c r="JI35" i="15"/>
  <c r="JH35" i="15"/>
  <c r="JG35" i="15"/>
  <c r="JF35" i="15"/>
  <c r="JE35" i="15"/>
  <c r="JD35" i="15"/>
  <c r="JA35" i="15"/>
  <c r="IZ35" i="15"/>
  <c r="IY35" i="15"/>
  <c r="IX35" i="15"/>
  <c r="IW35" i="15"/>
  <c r="IV35" i="15"/>
  <c r="IU35" i="15"/>
  <c r="IT35" i="15"/>
  <c r="IS35" i="15"/>
  <c r="IR35" i="15"/>
  <c r="IQ35" i="15"/>
  <c r="IP35" i="15"/>
  <c r="IO35" i="15"/>
  <c r="IN35" i="15"/>
  <c r="IM35" i="15"/>
  <c r="IL35" i="15"/>
  <c r="IK35" i="15"/>
  <c r="IJ35" i="15"/>
  <c r="II35" i="15"/>
  <c r="IH35" i="15"/>
  <c r="IG35" i="15"/>
  <c r="IF35" i="15"/>
  <c r="IE35" i="15"/>
  <c r="ID35" i="15"/>
  <c r="IC35" i="15"/>
  <c r="IB35" i="15"/>
  <c r="IA35" i="15"/>
  <c r="HZ35" i="15"/>
  <c r="HY35" i="15"/>
  <c r="HX35" i="15"/>
  <c r="HW35" i="15"/>
  <c r="HT35" i="15"/>
  <c r="HS35" i="15"/>
  <c r="HR35" i="15"/>
  <c r="HQ35" i="15"/>
  <c r="HP35" i="15"/>
  <c r="HO35" i="15"/>
  <c r="HN35" i="15"/>
  <c r="HM35" i="15"/>
  <c r="HL35" i="15"/>
  <c r="HK35" i="15"/>
  <c r="HJ35" i="15"/>
  <c r="HI35" i="15"/>
  <c r="HH35" i="15"/>
  <c r="HG35" i="15"/>
  <c r="HF35" i="15"/>
  <c r="HE35" i="15"/>
  <c r="HD35" i="15"/>
  <c r="HC35" i="15"/>
  <c r="HB35" i="15"/>
  <c r="HA35" i="15"/>
  <c r="GZ35" i="15"/>
  <c r="GY35" i="15"/>
  <c r="GX35" i="15"/>
  <c r="GW35" i="15"/>
  <c r="GV35" i="15"/>
  <c r="GU35" i="15"/>
  <c r="GT35" i="15"/>
  <c r="GS35" i="15"/>
  <c r="GR35" i="15"/>
  <c r="GQ35" i="15"/>
  <c r="GN35" i="15"/>
  <c r="GM35" i="15"/>
  <c r="GL35" i="15"/>
  <c r="GK35" i="15"/>
  <c r="GJ35" i="15"/>
  <c r="GI35" i="15"/>
  <c r="GH35" i="15"/>
  <c r="GG35" i="15"/>
  <c r="GF35" i="15"/>
  <c r="GE35" i="15"/>
  <c r="GD35" i="15"/>
  <c r="GC35" i="15"/>
  <c r="GB35" i="15"/>
  <c r="GA35" i="15"/>
  <c r="FZ35" i="15"/>
  <c r="FY35" i="15"/>
  <c r="FX35" i="15"/>
  <c r="FW35" i="15"/>
  <c r="FV35" i="15"/>
  <c r="FU35" i="15"/>
  <c r="FT35" i="15"/>
  <c r="FS35" i="15"/>
  <c r="FR35" i="15"/>
  <c r="FQ35" i="15"/>
  <c r="FP35" i="15"/>
  <c r="FO35" i="15"/>
  <c r="FN35" i="15"/>
  <c r="FM35" i="15"/>
  <c r="FL35" i="15"/>
  <c r="FK35" i="15"/>
  <c r="FJ35" i="15"/>
  <c r="FG35" i="15"/>
  <c r="FF35" i="15"/>
  <c r="FE35" i="15"/>
  <c r="FD35" i="15"/>
  <c r="FC35" i="15"/>
  <c r="FB35" i="15"/>
  <c r="FA35" i="15"/>
  <c r="EZ35" i="15"/>
  <c r="EY35" i="15"/>
  <c r="EX35" i="15"/>
  <c r="EW35" i="15"/>
  <c r="EV35" i="15"/>
  <c r="EU35" i="15"/>
  <c r="ET35" i="15"/>
  <c r="ES35" i="15"/>
  <c r="ER35" i="15"/>
  <c r="EQ35" i="15"/>
  <c r="EP35" i="15"/>
  <c r="EO35" i="15"/>
  <c r="EN35" i="15"/>
  <c r="EM35" i="15"/>
  <c r="EL35" i="15"/>
  <c r="EK35" i="15"/>
  <c r="EJ35" i="15"/>
  <c r="EI35" i="15"/>
  <c r="EH35" i="15"/>
  <c r="EG35" i="15"/>
  <c r="EF35" i="15"/>
  <c r="EE35" i="15"/>
  <c r="ED35" i="15"/>
  <c r="EA35" i="15"/>
  <c r="DZ35" i="15"/>
  <c r="DY35" i="15"/>
  <c r="DX35" i="15"/>
  <c r="DW35" i="15"/>
  <c r="DV35" i="15"/>
  <c r="DU35" i="15"/>
  <c r="DT35" i="15"/>
  <c r="DS35" i="15"/>
  <c r="DR35" i="15"/>
  <c r="DQ35" i="15"/>
  <c r="DP35" i="15"/>
  <c r="DO35" i="15"/>
  <c r="DN35" i="15"/>
  <c r="DM35" i="15"/>
  <c r="DL35" i="15"/>
  <c r="DK35" i="15"/>
  <c r="DJ35" i="15"/>
  <c r="DI35" i="15"/>
  <c r="DH35" i="15"/>
  <c r="DG35" i="15"/>
  <c r="DF35" i="15"/>
  <c r="DE35" i="15"/>
  <c r="DD35" i="15"/>
  <c r="DC35" i="15"/>
  <c r="DB35" i="15"/>
  <c r="DA35" i="15"/>
  <c r="CZ35" i="15"/>
  <c r="CY35" i="15"/>
  <c r="CX35" i="15"/>
  <c r="CW35" i="15"/>
  <c r="CT35" i="15"/>
  <c r="CS35" i="15"/>
  <c r="CR35" i="15"/>
  <c r="CQ35" i="15"/>
  <c r="CP35" i="15"/>
  <c r="CO35" i="15"/>
  <c r="CN35" i="15"/>
  <c r="CM35" i="15"/>
  <c r="CL35" i="15"/>
  <c r="CK35" i="15"/>
  <c r="CJ35" i="15"/>
  <c r="CI35" i="15"/>
  <c r="CH35" i="15"/>
  <c r="CG35" i="15"/>
  <c r="CF35" i="15"/>
  <c r="CE35" i="15"/>
  <c r="CD35" i="15"/>
  <c r="CC35" i="15"/>
  <c r="CB35" i="15"/>
  <c r="CA35" i="15"/>
  <c r="BZ35" i="15"/>
  <c r="BY35" i="15"/>
  <c r="BX35" i="15"/>
  <c r="BW35" i="15"/>
  <c r="BV35" i="15"/>
  <c r="BU35" i="15"/>
  <c r="BT35" i="15"/>
  <c r="BS35" i="15"/>
  <c r="BP35" i="15"/>
  <c r="BO35" i="15"/>
  <c r="BN35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BA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PH34" i="15"/>
  <c r="PG34" i="15"/>
  <c r="PF34" i="15"/>
  <c r="PE34" i="15"/>
  <c r="PD34" i="15"/>
  <c r="PC34" i="15"/>
  <c r="PB34" i="15"/>
  <c r="PA34" i="15"/>
  <c r="OZ34" i="15"/>
  <c r="OY34" i="15"/>
  <c r="OX34" i="15"/>
  <c r="OW34" i="15"/>
  <c r="OV34" i="15"/>
  <c r="OU34" i="15"/>
  <c r="OT34" i="15"/>
  <c r="OS34" i="15"/>
  <c r="OR34" i="15"/>
  <c r="OQ34" i="15"/>
  <c r="OP34" i="15"/>
  <c r="OO34" i="15"/>
  <c r="ON34" i="15"/>
  <c r="OM34" i="15"/>
  <c r="OL34" i="15"/>
  <c r="OK34" i="15"/>
  <c r="OJ34" i="15"/>
  <c r="OI34" i="15"/>
  <c r="OH34" i="15"/>
  <c r="OG34" i="15"/>
  <c r="OF34" i="15"/>
  <c r="OE34" i="15"/>
  <c r="OD34" i="15"/>
  <c r="OA34" i="15"/>
  <c r="NZ34" i="15"/>
  <c r="NY34" i="15"/>
  <c r="NX34" i="15"/>
  <c r="NW34" i="15"/>
  <c r="NV34" i="15"/>
  <c r="NU34" i="15"/>
  <c r="NT34" i="15"/>
  <c r="NS34" i="15"/>
  <c r="NR34" i="15"/>
  <c r="NQ34" i="15"/>
  <c r="NP34" i="15"/>
  <c r="NO34" i="15"/>
  <c r="NN34" i="15"/>
  <c r="NM34" i="15"/>
  <c r="NL34" i="15"/>
  <c r="NK34" i="15"/>
  <c r="NJ34" i="15"/>
  <c r="NI34" i="15"/>
  <c r="NH34" i="15"/>
  <c r="NG34" i="15"/>
  <c r="NF34" i="15"/>
  <c r="NE34" i="15"/>
  <c r="ND34" i="15"/>
  <c r="NC34" i="15"/>
  <c r="NB34" i="15"/>
  <c r="NA34" i="15"/>
  <c r="MZ34" i="15"/>
  <c r="MY34" i="15"/>
  <c r="MX34" i="15"/>
  <c r="MU34" i="15"/>
  <c r="MT34" i="15"/>
  <c r="MS34" i="15"/>
  <c r="MR34" i="15"/>
  <c r="MQ34" i="15"/>
  <c r="MP34" i="15"/>
  <c r="MO34" i="15"/>
  <c r="MN34" i="15"/>
  <c r="MM34" i="15"/>
  <c r="ML34" i="15"/>
  <c r="MK34" i="15"/>
  <c r="MJ34" i="15"/>
  <c r="MI34" i="15"/>
  <c r="MH34" i="15"/>
  <c r="MG34" i="15"/>
  <c r="MF34" i="15"/>
  <c r="ME34" i="15"/>
  <c r="MD34" i="15"/>
  <c r="MC34" i="15"/>
  <c r="MB34" i="15"/>
  <c r="MA34" i="15"/>
  <c r="LZ34" i="15"/>
  <c r="LY34" i="15"/>
  <c r="LX34" i="15"/>
  <c r="LW34" i="15"/>
  <c r="LV34" i="15"/>
  <c r="LU34" i="15"/>
  <c r="LT34" i="15"/>
  <c r="LS34" i="15"/>
  <c r="LR34" i="15"/>
  <c r="LQ34" i="15"/>
  <c r="LN34" i="15"/>
  <c r="LM34" i="15"/>
  <c r="LL34" i="15"/>
  <c r="LK34" i="15"/>
  <c r="LJ34" i="15"/>
  <c r="LI34" i="15"/>
  <c r="LH34" i="15"/>
  <c r="LG34" i="15"/>
  <c r="LF34" i="15"/>
  <c r="LE34" i="15"/>
  <c r="LD34" i="15"/>
  <c r="LC34" i="15"/>
  <c r="LB34" i="15"/>
  <c r="LA34" i="15"/>
  <c r="KZ34" i="15"/>
  <c r="KY34" i="15"/>
  <c r="KX34" i="15"/>
  <c r="KW34" i="15"/>
  <c r="KV34" i="15"/>
  <c r="KU34" i="15"/>
  <c r="KT34" i="15"/>
  <c r="KS34" i="15"/>
  <c r="KR34" i="15"/>
  <c r="KQ34" i="15"/>
  <c r="KP34" i="15"/>
  <c r="KO34" i="15"/>
  <c r="KN34" i="15"/>
  <c r="KM34" i="15"/>
  <c r="KL34" i="15"/>
  <c r="KK34" i="15"/>
  <c r="KH34" i="15"/>
  <c r="KG34" i="15"/>
  <c r="KF34" i="15"/>
  <c r="KE34" i="15"/>
  <c r="KD34" i="15"/>
  <c r="KC34" i="15"/>
  <c r="KB34" i="15"/>
  <c r="KA34" i="15"/>
  <c r="JZ34" i="15"/>
  <c r="JY34" i="15"/>
  <c r="JX34" i="15"/>
  <c r="JW34" i="15"/>
  <c r="JV34" i="15"/>
  <c r="JU34" i="15"/>
  <c r="JT34" i="15"/>
  <c r="JS34" i="15"/>
  <c r="JR34" i="15"/>
  <c r="JQ34" i="15"/>
  <c r="JP34" i="15"/>
  <c r="JO34" i="15"/>
  <c r="JN34" i="15"/>
  <c r="JM34" i="15"/>
  <c r="JL34" i="15"/>
  <c r="JK34" i="15"/>
  <c r="JJ34" i="15"/>
  <c r="JI34" i="15"/>
  <c r="JH34" i="15"/>
  <c r="JG34" i="15"/>
  <c r="JF34" i="15"/>
  <c r="JE34" i="15"/>
  <c r="JD34" i="15"/>
  <c r="JA34" i="15"/>
  <c r="IZ34" i="15"/>
  <c r="IY34" i="15"/>
  <c r="IX34" i="15"/>
  <c r="IW34" i="15"/>
  <c r="IV34" i="15"/>
  <c r="IU34" i="15"/>
  <c r="IT34" i="15"/>
  <c r="IS34" i="15"/>
  <c r="IR34" i="15"/>
  <c r="IQ34" i="15"/>
  <c r="IP34" i="15"/>
  <c r="IO34" i="15"/>
  <c r="IN34" i="15"/>
  <c r="IM34" i="15"/>
  <c r="IL34" i="15"/>
  <c r="IK34" i="15"/>
  <c r="IJ34" i="15"/>
  <c r="II34" i="15"/>
  <c r="IH34" i="15"/>
  <c r="IG34" i="15"/>
  <c r="IF34" i="15"/>
  <c r="IE34" i="15"/>
  <c r="ID34" i="15"/>
  <c r="IC34" i="15"/>
  <c r="IB34" i="15"/>
  <c r="IA34" i="15"/>
  <c r="HZ34" i="15"/>
  <c r="HY34" i="15"/>
  <c r="HX34" i="15"/>
  <c r="HW34" i="15"/>
  <c r="HT34" i="15"/>
  <c r="HS34" i="15"/>
  <c r="HR34" i="15"/>
  <c r="HQ34" i="15"/>
  <c r="HP34" i="15"/>
  <c r="HO34" i="15"/>
  <c r="HN34" i="15"/>
  <c r="HM34" i="15"/>
  <c r="HL34" i="15"/>
  <c r="HK34" i="15"/>
  <c r="HJ34" i="15"/>
  <c r="HI34" i="15"/>
  <c r="HH34" i="15"/>
  <c r="HG34" i="15"/>
  <c r="HF34" i="15"/>
  <c r="HE34" i="15"/>
  <c r="HD34" i="15"/>
  <c r="HC34" i="15"/>
  <c r="HB34" i="15"/>
  <c r="HA34" i="15"/>
  <c r="GZ34" i="15"/>
  <c r="GY34" i="15"/>
  <c r="GX34" i="15"/>
  <c r="GW34" i="15"/>
  <c r="GV34" i="15"/>
  <c r="GU34" i="15"/>
  <c r="GT34" i="15"/>
  <c r="GS34" i="15"/>
  <c r="GR34" i="15"/>
  <c r="GQ34" i="15"/>
  <c r="GN34" i="15"/>
  <c r="GM34" i="15"/>
  <c r="GL34" i="15"/>
  <c r="GK34" i="15"/>
  <c r="GJ34" i="15"/>
  <c r="GI34" i="15"/>
  <c r="GH34" i="15"/>
  <c r="GG34" i="15"/>
  <c r="GF34" i="15"/>
  <c r="GE34" i="15"/>
  <c r="GD34" i="15"/>
  <c r="GC34" i="15"/>
  <c r="GB34" i="15"/>
  <c r="GA34" i="15"/>
  <c r="FZ34" i="15"/>
  <c r="FY34" i="15"/>
  <c r="FX34" i="15"/>
  <c r="FW34" i="15"/>
  <c r="FV34" i="15"/>
  <c r="FU34" i="15"/>
  <c r="FT34" i="15"/>
  <c r="FS34" i="15"/>
  <c r="FR34" i="15"/>
  <c r="FQ34" i="15"/>
  <c r="FP34" i="15"/>
  <c r="FO34" i="15"/>
  <c r="FN34" i="15"/>
  <c r="FM34" i="15"/>
  <c r="FL34" i="15"/>
  <c r="FK34" i="15"/>
  <c r="FJ34" i="15"/>
  <c r="FG34" i="15"/>
  <c r="FF34" i="15"/>
  <c r="FE34" i="15"/>
  <c r="FD34" i="15"/>
  <c r="FC34" i="15"/>
  <c r="FB34" i="15"/>
  <c r="FA34" i="15"/>
  <c r="EZ34" i="15"/>
  <c r="EY34" i="15"/>
  <c r="EX34" i="15"/>
  <c r="EW34" i="15"/>
  <c r="EV34" i="15"/>
  <c r="EU34" i="15"/>
  <c r="ET34" i="15"/>
  <c r="ES34" i="15"/>
  <c r="ER34" i="15"/>
  <c r="EQ34" i="15"/>
  <c r="EP34" i="15"/>
  <c r="EO34" i="15"/>
  <c r="EN34" i="15"/>
  <c r="EM34" i="15"/>
  <c r="EL34" i="15"/>
  <c r="EK34" i="15"/>
  <c r="EJ34" i="15"/>
  <c r="EI34" i="15"/>
  <c r="EH34" i="15"/>
  <c r="EG34" i="15"/>
  <c r="EF34" i="15"/>
  <c r="EE34" i="15"/>
  <c r="ED34" i="15"/>
  <c r="EA34" i="15"/>
  <c r="DZ34" i="15"/>
  <c r="DY34" i="15"/>
  <c r="DX34" i="15"/>
  <c r="DW34" i="15"/>
  <c r="DV34" i="15"/>
  <c r="DU34" i="15"/>
  <c r="DT34" i="15"/>
  <c r="DS34" i="15"/>
  <c r="DR34" i="15"/>
  <c r="DQ34" i="15"/>
  <c r="DP34" i="15"/>
  <c r="DO34" i="15"/>
  <c r="DN34" i="15"/>
  <c r="DM34" i="15"/>
  <c r="DL34" i="15"/>
  <c r="DK34" i="15"/>
  <c r="DJ34" i="15"/>
  <c r="DI34" i="15"/>
  <c r="DH34" i="15"/>
  <c r="DG34" i="15"/>
  <c r="DF34" i="15"/>
  <c r="DE34" i="15"/>
  <c r="DD34" i="15"/>
  <c r="DC34" i="15"/>
  <c r="DB34" i="15"/>
  <c r="DA34" i="15"/>
  <c r="CZ34" i="15"/>
  <c r="CY34" i="15"/>
  <c r="CX34" i="15"/>
  <c r="CW34" i="15"/>
  <c r="CT34" i="15"/>
  <c r="CS34" i="15"/>
  <c r="CR34" i="15"/>
  <c r="CQ34" i="15"/>
  <c r="CP34" i="15"/>
  <c r="CO34" i="15"/>
  <c r="CN34" i="15"/>
  <c r="CM34" i="15"/>
  <c r="CL34" i="15"/>
  <c r="CK34" i="15"/>
  <c r="CJ34" i="15"/>
  <c r="CI34" i="15"/>
  <c r="CH34" i="15"/>
  <c r="CG34" i="15"/>
  <c r="CF34" i="15"/>
  <c r="CE34" i="15"/>
  <c r="CD34" i="15"/>
  <c r="CC34" i="15"/>
  <c r="CB34" i="15"/>
  <c r="CA34" i="15"/>
  <c r="BZ34" i="15"/>
  <c r="BY34" i="15"/>
  <c r="BX34" i="15"/>
  <c r="BW34" i="15"/>
  <c r="BV34" i="15"/>
  <c r="BU34" i="15"/>
  <c r="BT34" i="15"/>
  <c r="BS34" i="15"/>
  <c r="BP34" i="15"/>
  <c r="BO34" i="15"/>
  <c r="BN34" i="15"/>
  <c r="BM34" i="15"/>
  <c r="BL34" i="15"/>
  <c r="BK34" i="15"/>
  <c r="BJ34" i="15"/>
  <c r="BI34" i="15"/>
  <c r="BH34" i="15"/>
  <c r="BG34" i="15"/>
  <c r="BF34" i="15"/>
  <c r="BE34" i="15"/>
  <c r="BD34" i="15"/>
  <c r="BC34" i="15"/>
  <c r="BB34" i="15"/>
  <c r="BA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H32" i="15"/>
  <c r="AF32" i="15"/>
  <c r="AE32" i="15"/>
  <c r="AD32" i="15"/>
  <c r="AC32" i="15" s="1"/>
  <c r="AB32" i="15"/>
  <c r="AA32" i="15"/>
  <c r="Z32" i="15"/>
  <c r="Y32" i="15"/>
  <c r="W32" i="15"/>
  <c r="V32" i="15"/>
  <c r="U32" i="15"/>
  <c r="T32" i="15" s="1"/>
  <c r="S32" i="15"/>
  <c r="R32" i="15"/>
  <c r="Q32" i="15"/>
  <c r="P32" i="15"/>
  <c r="N32" i="15"/>
  <c r="M32" i="15"/>
  <c r="L32" i="15"/>
  <c r="K32" i="15" s="1"/>
  <c r="J32" i="15"/>
  <c r="I32" i="15"/>
  <c r="H32" i="15"/>
  <c r="G32" i="15"/>
  <c r="E32" i="15"/>
  <c r="D32" i="15"/>
  <c r="C32" i="15"/>
  <c r="A32" i="15"/>
  <c r="AH31" i="15"/>
  <c r="AF31" i="15"/>
  <c r="AE31" i="15"/>
  <c r="AD31" i="15"/>
  <c r="AC31" i="15"/>
  <c r="AB31" i="15"/>
  <c r="AA31" i="15"/>
  <c r="Z31" i="15"/>
  <c r="Y31" i="15"/>
  <c r="W31" i="15"/>
  <c r="V31" i="15"/>
  <c r="U31" i="15"/>
  <c r="T31" i="15"/>
  <c r="S31" i="15"/>
  <c r="R31" i="15"/>
  <c r="Q31" i="15"/>
  <c r="P31" i="15"/>
  <c r="N31" i="15"/>
  <c r="M31" i="15"/>
  <c r="L31" i="15"/>
  <c r="K31" i="15"/>
  <c r="J31" i="15"/>
  <c r="I31" i="15"/>
  <c r="H31" i="15"/>
  <c r="G31" i="15"/>
  <c r="C31" i="15" s="1"/>
  <c r="E31" i="15"/>
  <c r="D31" i="15"/>
  <c r="A31" i="15"/>
  <c r="AH30" i="15"/>
  <c r="AF30" i="15"/>
  <c r="AE30" i="15"/>
  <c r="AD30" i="15"/>
  <c r="AC30" i="15" s="1"/>
  <c r="AA30" i="15"/>
  <c r="Z30" i="15"/>
  <c r="Y30" i="15"/>
  <c r="W30" i="15"/>
  <c r="V30" i="15"/>
  <c r="U30" i="15"/>
  <c r="T30" i="15" s="1"/>
  <c r="R30" i="15"/>
  <c r="Q30" i="15"/>
  <c r="P30" i="15"/>
  <c r="N30" i="15"/>
  <c r="M30" i="15"/>
  <c r="L30" i="15"/>
  <c r="K30" i="15" s="1"/>
  <c r="I30" i="15"/>
  <c r="H30" i="15"/>
  <c r="D30" i="15" s="1"/>
  <c r="G30" i="15"/>
  <c r="E30" i="15"/>
  <c r="C30" i="15"/>
  <c r="A30" i="15"/>
  <c r="AH29" i="15"/>
  <c r="AF29" i="15"/>
  <c r="AE29" i="15"/>
  <c r="AC29" i="15" s="1"/>
  <c r="AD29" i="15"/>
  <c r="AB29" i="15" s="1"/>
  <c r="AA29" i="15"/>
  <c r="Z29" i="15"/>
  <c r="Y29" i="15"/>
  <c r="W29" i="15"/>
  <c r="V29" i="15"/>
  <c r="S29" i="15" s="1"/>
  <c r="U29" i="15"/>
  <c r="T29" i="15" s="1"/>
  <c r="R29" i="15"/>
  <c r="Q29" i="15"/>
  <c r="P29" i="15"/>
  <c r="N29" i="15"/>
  <c r="M29" i="15"/>
  <c r="L29" i="15"/>
  <c r="K29" i="15" s="1"/>
  <c r="I29" i="15"/>
  <c r="E29" i="15" s="1"/>
  <c r="H29" i="15"/>
  <c r="D29" i="15" s="1"/>
  <c r="G29" i="15"/>
  <c r="C29" i="15"/>
  <c r="A29" i="15"/>
  <c r="AH28" i="15"/>
  <c r="AF28" i="15"/>
  <c r="AE28" i="15"/>
  <c r="AB28" i="15" s="1"/>
  <c r="AD28" i="15"/>
  <c r="AC28" i="15" s="1"/>
  <c r="AA28" i="15"/>
  <c r="Z28" i="15"/>
  <c r="Y28" i="15"/>
  <c r="W28" i="15"/>
  <c r="V28" i="15"/>
  <c r="S28" i="15" s="1"/>
  <c r="U28" i="15"/>
  <c r="T28" i="15" s="1"/>
  <c r="R28" i="15"/>
  <c r="Q28" i="15"/>
  <c r="P28" i="15"/>
  <c r="N28" i="15"/>
  <c r="M28" i="15"/>
  <c r="J28" i="15" s="1"/>
  <c r="L28" i="15"/>
  <c r="K28" i="15" s="1"/>
  <c r="I28" i="15"/>
  <c r="E28" i="15" s="1"/>
  <c r="H28" i="15"/>
  <c r="G28" i="15"/>
  <c r="D28" i="15"/>
  <c r="C28" i="15"/>
  <c r="A28" i="15"/>
  <c r="AH27" i="15"/>
  <c r="AF27" i="15"/>
  <c r="AE27" i="15"/>
  <c r="AD27" i="15"/>
  <c r="AC27" i="15"/>
  <c r="AB27" i="15"/>
  <c r="AA27" i="15"/>
  <c r="Z27" i="15"/>
  <c r="Y27" i="15"/>
  <c r="W27" i="15"/>
  <c r="V27" i="15"/>
  <c r="U27" i="15"/>
  <c r="T27" i="15"/>
  <c r="S27" i="15"/>
  <c r="R27" i="15"/>
  <c r="Q27" i="15"/>
  <c r="P27" i="15"/>
  <c r="N27" i="15"/>
  <c r="M27" i="15"/>
  <c r="L27" i="15"/>
  <c r="K27" i="15"/>
  <c r="J27" i="15"/>
  <c r="I27" i="15"/>
  <c r="H27" i="15"/>
  <c r="G27" i="15"/>
  <c r="C27" i="15" s="1"/>
  <c r="E27" i="15"/>
  <c r="D27" i="15"/>
  <c r="A27" i="15"/>
  <c r="AH26" i="15"/>
  <c r="AF26" i="15"/>
  <c r="AE26" i="15"/>
  <c r="AD26" i="15"/>
  <c r="AB26" i="15" s="1"/>
  <c r="AC26" i="15"/>
  <c r="AA26" i="15"/>
  <c r="Z26" i="15"/>
  <c r="Y26" i="15"/>
  <c r="W26" i="15"/>
  <c r="V26" i="15"/>
  <c r="U26" i="15"/>
  <c r="S26" i="15" s="1"/>
  <c r="T26" i="15"/>
  <c r="R26" i="15"/>
  <c r="Q26" i="15"/>
  <c r="P26" i="15"/>
  <c r="N26" i="15"/>
  <c r="M26" i="15"/>
  <c r="L26" i="15"/>
  <c r="J26" i="15" s="1"/>
  <c r="K26" i="15"/>
  <c r="I26" i="15"/>
  <c r="H26" i="15"/>
  <c r="D26" i="15" s="1"/>
  <c r="G26" i="15"/>
  <c r="C26" i="15" s="1"/>
  <c r="E26" i="15"/>
  <c r="A26" i="15"/>
  <c r="AH25" i="15"/>
  <c r="AF25" i="15"/>
  <c r="AE25" i="15"/>
  <c r="AD25" i="15"/>
  <c r="AC25" i="15" s="1"/>
  <c r="AA25" i="15"/>
  <c r="Z25" i="15"/>
  <c r="Y25" i="15"/>
  <c r="W25" i="15"/>
  <c r="V25" i="15"/>
  <c r="U25" i="15"/>
  <c r="T25" i="15" s="1"/>
  <c r="R25" i="15"/>
  <c r="Q25" i="15"/>
  <c r="P25" i="15"/>
  <c r="N25" i="15"/>
  <c r="M25" i="15"/>
  <c r="L25" i="15"/>
  <c r="K25" i="15" s="1"/>
  <c r="I25" i="15"/>
  <c r="E25" i="15" s="1"/>
  <c r="H25" i="15"/>
  <c r="D25" i="15" s="1"/>
  <c r="G25" i="15"/>
  <c r="C25" i="15"/>
  <c r="A25" i="15"/>
  <c r="AH23" i="15"/>
  <c r="AF23" i="15"/>
  <c r="AE23" i="15"/>
  <c r="AC23" i="15" s="1"/>
  <c r="AD23" i="15"/>
  <c r="AA23" i="15"/>
  <c r="Z23" i="15"/>
  <c r="Y23" i="15"/>
  <c r="W23" i="15"/>
  <c r="V23" i="15"/>
  <c r="S23" i="15" s="1"/>
  <c r="U23" i="15"/>
  <c r="T23" i="15" s="1"/>
  <c r="R23" i="15"/>
  <c r="Q23" i="15"/>
  <c r="P23" i="15"/>
  <c r="N23" i="15"/>
  <c r="M23" i="15"/>
  <c r="J23" i="15" s="1"/>
  <c r="L23" i="15"/>
  <c r="K23" i="15" s="1"/>
  <c r="I23" i="15"/>
  <c r="E23" i="15" s="1"/>
  <c r="H23" i="15"/>
  <c r="G23" i="15"/>
  <c r="D23" i="15"/>
  <c r="C23" i="15"/>
  <c r="A23" i="15"/>
  <c r="AH22" i="15"/>
  <c r="AF22" i="15"/>
  <c r="AE22" i="15"/>
  <c r="AD22" i="15"/>
  <c r="AC22" i="15"/>
  <c r="AB22" i="15"/>
  <c r="AA22" i="15"/>
  <c r="Z22" i="15"/>
  <c r="Y22" i="15"/>
  <c r="W22" i="15"/>
  <c r="V22" i="15"/>
  <c r="U22" i="15"/>
  <c r="T22" i="15"/>
  <c r="S22" i="15"/>
  <c r="R22" i="15"/>
  <c r="Q22" i="15"/>
  <c r="P22" i="15"/>
  <c r="N22" i="15"/>
  <c r="M22" i="15"/>
  <c r="L22" i="15"/>
  <c r="K22" i="15"/>
  <c r="J22" i="15"/>
  <c r="I22" i="15"/>
  <c r="H22" i="15"/>
  <c r="D22" i="15" s="1"/>
  <c r="G22" i="15"/>
  <c r="C22" i="15" s="1"/>
  <c r="E22" i="15"/>
  <c r="A22" i="15"/>
  <c r="AH21" i="15"/>
  <c r="AF21" i="15"/>
  <c r="AE21" i="15"/>
  <c r="AD21" i="15"/>
  <c r="AB21" i="15" s="1"/>
  <c r="AC21" i="15"/>
  <c r="AA21" i="15"/>
  <c r="Z21" i="15"/>
  <c r="Y21" i="15"/>
  <c r="W21" i="15"/>
  <c r="V21" i="15"/>
  <c r="U21" i="15"/>
  <c r="S21" i="15" s="1"/>
  <c r="T21" i="15"/>
  <c r="R21" i="15"/>
  <c r="Q21" i="15"/>
  <c r="P21" i="15"/>
  <c r="N21" i="15"/>
  <c r="M21" i="15"/>
  <c r="L21" i="15"/>
  <c r="J21" i="15" s="1"/>
  <c r="K21" i="15"/>
  <c r="I21" i="15"/>
  <c r="E21" i="15" s="1"/>
  <c r="H21" i="15"/>
  <c r="D21" i="15" s="1"/>
  <c r="G21" i="15"/>
  <c r="C21" i="15" s="1"/>
  <c r="A21" i="15"/>
  <c r="AH20" i="15"/>
  <c r="AF20" i="15"/>
  <c r="AE20" i="15"/>
  <c r="AD20" i="15"/>
  <c r="AC20" i="15" s="1"/>
  <c r="AA20" i="15"/>
  <c r="Z20" i="15"/>
  <c r="Y20" i="15"/>
  <c r="W20" i="15"/>
  <c r="V20" i="15"/>
  <c r="U20" i="15"/>
  <c r="T20" i="15" s="1"/>
  <c r="R20" i="15"/>
  <c r="Q20" i="15"/>
  <c r="P20" i="15"/>
  <c r="N20" i="15"/>
  <c r="M20" i="15"/>
  <c r="L20" i="15"/>
  <c r="K20" i="15" s="1"/>
  <c r="I20" i="15"/>
  <c r="E20" i="15" s="1"/>
  <c r="H20" i="15"/>
  <c r="D20" i="15" s="1"/>
  <c r="G20" i="15"/>
  <c r="C20" i="15"/>
  <c r="A20" i="15"/>
  <c r="AH19" i="15"/>
  <c r="AF19" i="15"/>
  <c r="AE19" i="15"/>
  <c r="AC19" i="15" s="1"/>
  <c r="AD19" i="15"/>
  <c r="AA19" i="15"/>
  <c r="Z19" i="15"/>
  <c r="Y19" i="15"/>
  <c r="W19" i="15"/>
  <c r="V19" i="15"/>
  <c r="T19" i="15" s="1"/>
  <c r="U19" i="15"/>
  <c r="R19" i="15"/>
  <c r="Q19" i="15"/>
  <c r="P19" i="15"/>
  <c r="N19" i="15"/>
  <c r="M19" i="15"/>
  <c r="K19" i="15" s="1"/>
  <c r="L19" i="15"/>
  <c r="I19" i="15"/>
  <c r="E19" i="15" s="1"/>
  <c r="H19" i="15"/>
  <c r="G19" i="15"/>
  <c r="C19" i="15" s="1"/>
  <c r="D19" i="15"/>
  <c r="A19" i="15"/>
  <c r="AH18" i="15"/>
  <c r="AF18" i="15"/>
  <c r="AE18" i="15"/>
  <c r="AD18" i="15"/>
  <c r="AC18" i="15"/>
  <c r="AB18" i="15"/>
  <c r="AA18" i="15"/>
  <c r="Z18" i="15"/>
  <c r="Y18" i="15"/>
  <c r="W18" i="15"/>
  <c r="V18" i="15"/>
  <c r="U18" i="15"/>
  <c r="T18" i="15"/>
  <c r="S18" i="15"/>
  <c r="R18" i="15"/>
  <c r="Q18" i="15"/>
  <c r="P18" i="15"/>
  <c r="N18" i="15"/>
  <c r="M18" i="15"/>
  <c r="L18" i="15"/>
  <c r="K18" i="15"/>
  <c r="J18" i="15"/>
  <c r="I18" i="15"/>
  <c r="H18" i="15"/>
  <c r="D18" i="15" s="1"/>
  <c r="G18" i="15"/>
  <c r="C18" i="15" s="1"/>
  <c r="E18" i="15"/>
  <c r="A18" i="15"/>
  <c r="AH17" i="15"/>
  <c r="AF17" i="15"/>
  <c r="AE17" i="15"/>
  <c r="AD17" i="15"/>
  <c r="AB17" i="15" s="1"/>
  <c r="AC17" i="15"/>
  <c r="AA17" i="15"/>
  <c r="Z17" i="15"/>
  <c r="Y17" i="15"/>
  <c r="W17" i="15"/>
  <c r="V17" i="15"/>
  <c r="U17" i="15"/>
  <c r="S17" i="15" s="1"/>
  <c r="T17" i="15"/>
  <c r="R17" i="15"/>
  <c r="Q17" i="15"/>
  <c r="P17" i="15"/>
  <c r="N17" i="15"/>
  <c r="M17" i="15"/>
  <c r="L17" i="15"/>
  <c r="J17" i="15" s="1"/>
  <c r="K17" i="15"/>
  <c r="I17" i="15"/>
  <c r="E17" i="15" s="1"/>
  <c r="H17" i="15"/>
  <c r="D17" i="15" s="1"/>
  <c r="G17" i="15"/>
  <c r="C17" i="15" s="1"/>
  <c r="A17" i="15"/>
  <c r="AH16" i="15"/>
  <c r="AF16" i="15"/>
  <c r="AE16" i="15"/>
  <c r="AD16" i="15"/>
  <c r="AC16" i="15" s="1"/>
  <c r="AA16" i="15"/>
  <c r="Z16" i="15"/>
  <c r="Y16" i="15"/>
  <c r="W16" i="15"/>
  <c r="V16" i="15"/>
  <c r="U16" i="15"/>
  <c r="T16" i="15" s="1"/>
  <c r="R16" i="15"/>
  <c r="Q16" i="15"/>
  <c r="P16" i="15"/>
  <c r="N16" i="15"/>
  <c r="M16" i="15"/>
  <c r="L16" i="15"/>
  <c r="K16" i="15" s="1"/>
  <c r="I16" i="15"/>
  <c r="E16" i="15" s="1"/>
  <c r="H16" i="15"/>
  <c r="D16" i="15" s="1"/>
  <c r="G16" i="15"/>
  <c r="C16" i="15"/>
  <c r="A16" i="15"/>
  <c r="AH14" i="15"/>
  <c r="AF14" i="15"/>
  <c r="AE14" i="15"/>
  <c r="AC14" i="15" s="1"/>
  <c r="AD14" i="15"/>
  <c r="AA14" i="15"/>
  <c r="Z14" i="15"/>
  <c r="Y14" i="15"/>
  <c r="W14" i="15"/>
  <c r="V14" i="15"/>
  <c r="T14" i="15" s="1"/>
  <c r="U14" i="15"/>
  <c r="R14" i="15"/>
  <c r="Q14" i="15"/>
  <c r="P14" i="15"/>
  <c r="N14" i="15"/>
  <c r="M14" i="15"/>
  <c r="K14" i="15" s="1"/>
  <c r="L14" i="15"/>
  <c r="I14" i="15"/>
  <c r="E14" i="15" s="1"/>
  <c r="H14" i="15"/>
  <c r="G14" i="15"/>
  <c r="C14" i="15" s="1"/>
  <c r="D14" i="15"/>
  <c r="A14" i="15"/>
  <c r="AH13" i="15"/>
  <c r="AF13" i="15"/>
  <c r="AE13" i="15"/>
  <c r="AD13" i="15"/>
  <c r="AC13" i="15"/>
  <c r="AB13" i="15"/>
  <c r="AA13" i="15"/>
  <c r="Z13" i="15"/>
  <c r="Y13" i="15"/>
  <c r="W13" i="15"/>
  <c r="V13" i="15"/>
  <c r="U13" i="15"/>
  <c r="T13" i="15"/>
  <c r="S13" i="15"/>
  <c r="R13" i="15"/>
  <c r="Q13" i="15"/>
  <c r="P13" i="15"/>
  <c r="N13" i="15"/>
  <c r="J13" i="15" s="1"/>
  <c r="M13" i="15"/>
  <c r="L13" i="15"/>
  <c r="K13" i="15"/>
  <c r="I13" i="15"/>
  <c r="H13" i="15"/>
  <c r="D13" i="15" s="1"/>
  <c r="G13" i="15"/>
  <c r="C13" i="15" s="1"/>
  <c r="E13" i="15"/>
  <c r="A13" i="15"/>
  <c r="AH12" i="15"/>
  <c r="AF12" i="15"/>
  <c r="AE12" i="15"/>
  <c r="AD12" i="15"/>
  <c r="AB12" i="15" s="1"/>
  <c r="AC12" i="15"/>
  <c r="AA12" i="15"/>
  <c r="Z12" i="15"/>
  <c r="Y12" i="15"/>
  <c r="W12" i="15"/>
  <c r="V12" i="15"/>
  <c r="U12" i="15"/>
  <c r="S12" i="15" s="1"/>
  <c r="T12" i="15"/>
  <c r="R12" i="15"/>
  <c r="Q12" i="15"/>
  <c r="P12" i="15"/>
  <c r="N12" i="15"/>
  <c r="M12" i="15"/>
  <c r="L12" i="15"/>
  <c r="J12" i="15" s="1"/>
  <c r="K12" i="15"/>
  <c r="I12" i="15"/>
  <c r="E12" i="15" s="1"/>
  <c r="H12" i="15"/>
  <c r="D12" i="15" s="1"/>
  <c r="G12" i="15"/>
  <c r="C12" i="15" s="1"/>
  <c r="A12" i="15"/>
  <c r="AH11" i="15"/>
  <c r="AF11" i="15"/>
  <c r="AE11" i="15"/>
  <c r="AD11" i="15"/>
  <c r="AC11" i="15" s="1"/>
  <c r="AA11" i="15"/>
  <c r="Z11" i="15"/>
  <c r="Y11" i="15"/>
  <c r="W11" i="15"/>
  <c r="V11" i="15"/>
  <c r="U11" i="15"/>
  <c r="T11" i="15" s="1"/>
  <c r="R11" i="15"/>
  <c r="Q11" i="15"/>
  <c r="P11" i="15"/>
  <c r="N11" i="15"/>
  <c r="M11" i="15"/>
  <c r="L11" i="15"/>
  <c r="K11" i="15" s="1"/>
  <c r="I11" i="15"/>
  <c r="H11" i="15"/>
  <c r="D11" i="15" s="1"/>
  <c r="G11" i="15"/>
  <c r="E11" i="15"/>
  <c r="C11" i="15"/>
  <c r="A11" i="15"/>
  <c r="AH10" i="15"/>
  <c r="AF10" i="15"/>
  <c r="AE10" i="15"/>
  <c r="AC10" i="15" s="1"/>
  <c r="AD10" i="15"/>
  <c r="AA10" i="15"/>
  <c r="Z10" i="15"/>
  <c r="Y10" i="15"/>
  <c r="W10" i="15"/>
  <c r="V10" i="15"/>
  <c r="T10" i="15" s="1"/>
  <c r="U10" i="15"/>
  <c r="R10" i="15"/>
  <c r="Q10" i="15"/>
  <c r="P10" i="15"/>
  <c r="N10" i="15"/>
  <c r="M10" i="15"/>
  <c r="K10" i="15" s="1"/>
  <c r="L10" i="15"/>
  <c r="I10" i="15"/>
  <c r="E10" i="15" s="1"/>
  <c r="H10" i="15"/>
  <c r="G10" i="15"/>
  <c r="C10" i="15" s="1"/>
  <c r="D10" i="15"/>
  <c r="A10" i="15"/>
  <c r="AH9" i="15"/>
  <c r="AF9" i="15"/>
  <c r="AB9" i="15" s="1"/>
  <c r="AE9" i="15"/>
  <c r="AD9" i="15"/>
  <c r="AC9" i="15"/>
  <c r="AA9" i="15"/>
  <c r="Z9" i="15"/>
  <c r="Y9" i="15"/>
  <c r="W9" i="15"/>
  <c r="V9" i="15"/>
  <c r="U9" i="15"/>
  <c r="T9" i="15"/>
  <c r="S9" i="15"/>
  <c r="R9" i="15"/>
  <c r="Q9" i="15"/>
  <c r="P9" i="15"/>
  <c r="N9" i="15"/>
  <c r="M9" i="15"/>
  <c r="L9" i="15"/>
  <c r="K9" i="15"/>
  <c r="J9" i="15"/>
  <c r="I9" i="15"/>
  <c r="H9" i="15"/>
  <c r="D9" i="15" s="1"/>
  <c r="G9" i="15"/>
  <c r="C9" i="15" s="1"/>
  <c r="E9" i="15"/>
  <c r="A9" i="15"/>
  <c r="AH8" i="15"/>
  <c r="AF8" i="15"/>
  <c r="AE8" i="15"/>
  <c r="AD8" i="15"/>
  <c r="AB8" i="15" s="1"/>
  <c r="AC8" i="15"/>
  <c r="AA8" i="15"/>
  <c r="Z8" i="15"/>
  <c r="Y8" i="15"/>
  <c r="W8" i="15"/>
  <c r="V8" i="15"/>
  <c r="U8" i="15"/>
  <c r="S8" i="15" s="1"/>
  <c r="T8" i="15"/>
  <c r="R8" i="15"/>
  <c r="Q8" i="15"/>
  <c r="P8" i="15"/>
  <c r="N8" i="15"/>
  <c r="M8" i="15"/>
  <c r="L8" i="15"/>
  <c r="J8" i="15" s="1"/>
  <c r="K8" i="15"/>
  <c r="I8" i="15"/>
  <c r="E8" i="15" s="1"/>
  <c r="H8" i="15"/>
  <c r="D8" i="15" s="1"/>
  <c r="G8" i="15"/>
  <c r="C8" i="15" s="1"/>
  <c r="A8" i="15"/>
  <c r="AH7" i="15"/>
  <c r="AF7" i="15"/>
  <c r="AE7" i="15"/>
  <c r="AD7" i="15"/>
  <c r="AC7" i="15" s="1"/>
  <c r="AA7" i="15"/>
  <c r="Z7" i="15"/>
  <c r="Y7" i="15"/>
  <c r="W7" i="15"/>
  <c r="V7" i="15"/>
  <c r="U7" i="15"/>
  <c r="T7" i="15" s="1"/>
  <c r="R7" i="15"/>
  <c r="Q7" i="15"/>
  <c r="P7" i="15"/>
  <c r="N7" i="15"/>
  <c r="M7" i="15"/>
  <c r="L7" i="15"/>
  <c r="K7" i="15" s="1"/>
  <c r="I7" i="15"/>
  <c r="E7" i="15" s="1"/>
  <c r="H7" i="15"/>
  <c r="D7" i="15" s="1"/>
  <c r="G7" i="15"/>
  <c r="C7" i="15"/>
  <c r="A7" i="15"/>
  <c r="J10" i="15" l="1"/>
  <c r="S10" i="15"/>
  <c r="AB10" i="15"/>
  <c r="J14" i="15"/>
  <c r="S14" i="15"/>
  <c r="AB14" i="15"/>
  <c r="J19" i="15"/>
  <c r="S19" i="15"/>
  <c r="AB19" i="15"/>
  <c r="AB23" i="15"/>
  <c r="J11" i="15"/>
  <c r="AB11" i="15"/>
  <c r="J16" i="15"/>
  <c r="S16" i="15"/>
  <c r="AB16" i="15"/>
  <c r="J20" i="15"/>
  <c r="S20" i="15"/>
  <c r="AB20" i="15"/>
  <c r="J25" i="15"/>
  <c r="S25" i="15"/>
  <c r="AB25" i="15"/>
  <c r="J29" i="15"/>
  <c r="J7" i="15"/>
  <c r="S7" i="15"/>
  <c r="AB7" i="15"/>
  <c r="S11" i="15"/>
  <c r="J30" i="15"/>
  <c r="S30" i="15"/>
  <c r="AB30" i="15"/>
  <c r="R231" i="3" l="1"/>
  <c r="R231" i="4"/>
  <c r="R231" i="5"/>
  <c r="R231" i="6"/>
  <c r="R231" i="7"/>
  <c r="R231" i="8"/>
  <c r="R231" i="9"/>
  <c r="R231" i="10"/>
  <c r="R231" i="11"/>
  <c r="R231" i="12"/>
  <c r="R231" i="13"/>
  <c r="R231" i="1"/>
  <c r="P231" i="3"/>
  <c r="P231" i="4"/>
  <c r="P231" i="5"/>
  <c r="P231" i="6"/>
  <c r="P231" i="7"/>
  <c r="P231" i="8"/>
  <c r="P231" i="9"/>
  <c r="P231" i="10"/>
  <c r="P231" i="11"/>
  <c r="P231" i="12"/>
  <c r="P231" i="13"/>
  <c r="P231" i="1"/>
  <c r="N231" i="3"/>
  <c r="N231" i="4"/>
  <c r="N231" i="5"/>
  <c r="N231" i="6"/>
  <c r="N231" i="7"/>
  <c r="N231" i="8"/>
  <c r="N231" i="9"/>
  <c r="N231" i="10"/>
  <c r="N231" i="11"/>
  <c r="N231" i="12"/>
  <c r="N231" i="13"/>
  <c r="N231" i="1"/>
  <c r="L231" i="3"/>
  <c r="L231" i="4"/>
  <c r="L231" i="5"/>
  <c r="L231" i="6"/>
  <c r="L231" i="7"/>
  <c r="L231" i="8"/>
  <c r="L231" i="9"/>
  <c r="L231" i="10"/>
  <c r="L231" i="11"/>
  <c r="L231" i="12"/>
  <c r="L231" i="13"/>
  <c r="L231" i="1"/>
  <c r="J231" i="3"/>
  <c r="J231" i="4"/>
  <c r="J231" i="5"/>
  <c r="J231" i="6"/>
  <c r="J231" i="7"/>
  <c r="J231" i="8"/>
  <c r="J231" i="9"/>
  <c r="J231" i="10"/>
  <c r="J231" i="11"/>
  <c r="J231" i="12"/>
  <c r="J231" i="13"/>
  <c r="J231" i="1"/>
  <c r="H231" i="3"/>
  <c r="H231" i="4"/>
  <c r="H231" i="5"/>
  <c r="H231" i="6"/>
  <c r="H231" i="7"/>
  <c r="H231" i="8"/>
  <c r="H231" i="9"/>
  <c r="H231" i="10"/>
  <c r="H231" i="11"/>
  <c r="H231" i="12"/>
  <c r="H231" i="13"/>
  <c r="H231" i="1"/>
  <c r="F231" i="3"/>
  <c r="F231" i="4"/>
  <c r="F231" i="5"/>
  <c r="F231" i="6"/>
  <c r="T231" i="6" s="1"/>
  <c r="X231" i="6" s="1"/>
  <c r="F231" i="7"/>
  <c r="F231" i="8"/>
  <c r="F231" i="9"/>
  <c r="F231" i="10"/>
  <c r="F231" i="11"/>
  <c r="F231" i="12"/>
  <c r="T231" i="12" s="1"/>
  <c r="X231" i="12" s="1"/>
  <c r="F231" i="13"/>
  <c r="F231" i="1"/>
  <c r="T231" i="4"/>
  <c r="X231" i="4" s="1"/>
  <c r="T231" i="7"/>
  <c r="X231" i="7" s="1"/>
  <c r="T231" i="8"/>
  <c r="X231" i="8" s="1"/>
  <c r="T231" i="9"/>
  <c r="X231" i="9" s="1"/>
  <c r="R316" i="3"/>
  <c r="R316" i="4"/>
  <c r="R316" i="5"/>
  <c r="R316" i="6"/>
  <c r="R316" i="7"/>
  <c r="R316" i="8"/>
  <c r="R316" i="9"/>
  <c r="R316" i="10"/>
  <c r="R316" i="11"/>
  <c r="R316" i="12"/>
  <c r="R316" i="13"/>
  <c r="R316" i="1"/>
  <c r="P316" i="3"/>
  <c r="P316" i="4"/>
  <c r="P316" i="5"/>
  <c r="P316" i="6"/>
  <c r="P316" i="7"/>
  <c r="P316" i="8"/>
  <c r="P316" i="9"/>
  <c r="P316" i="10"/>
  <c r="P316" i="11"/>
  <c r="P316" i="12"/>
  <c r="P316" i="13"/>
  <c r="P316" i="1"/>
  <c r="N316" i="3"/>
  <c r="N316" i="4"/>
  <c r="N316" i="5"/>
  <c r="N316" i="6"/>
  <c r="N316" i="7"/>
  <c r="N316" i="8"/>
  <c r="N316" i="9"/>
  <c r="N316" i="10"/>
  <c r="N316" i="11"/>
  <c r="N316" i="12"/>
  <c r="N316" i="13"/>
  <c r="N316" i="1"/>
  <c r="L316" i="3"/>
  <c r="L316" i="4"/>
  <c r="L316" i="5"/>
  <c r="L316" i="6"/>
  <c r="L316" i="7"/>
  <c r="L316" i="8"/>
  <c r="L316" i="9"/>
  <c r="L316" i="10"/>
  <c r="L316" i="11"/>
  <c r="L316" i="12"/>
  <c r="L316" i="13"/>
  <c r="L316" i="1"/>
  <c r="J316" i="3"/>
  <c r="J316" i="4"/>
  <c r="J316" i="5"/>
  <c r="J316" i="6"/>
  <c r="J316" i="7"/>
  <c r="J316" i="8"/>
  <c r="J316" i="9"/>
  <c r="J316" i="10"/>
  <c r="J316" i="11"/>
  <c r="J316" i="12"/>
  <c r="J316" i="13"/>
  <c r="J316" i="1"/>
  <c r="H316" i="3"/>
  <c r="H316" i="4"/>
  <c r="H316" i="5"/>
  <c r="H316" i="6"/>
  <c r="H316" i="7"/>
  <c r="H316" i="8"/>
  <c r="H316" i="9"/>
  <c r="H316" i="10"/>
  <c r="H316" i="11"/>
  <c r="H316" i="12"/>
  <c r="H316" i="13"/>
  <c r="H316" i="1"/>
  <c r="F316" i="3"/>
  <c r="F316" i="4"/>
  <c r="F316" i="5"/>
  <c r="F316" i="6"/>
  <c r="F316" i="7"/>
  <c r="F316" i="8"/>
  <c r="F316" i="9"/>
  <c r="F316" i="10"/>
  <c r="F316" i="11"/>
  <c r="F316" i="12"/>
  <c r="F316" i="13"/>
  <c r="F316" i="1"/>
  <c r="CS79" i="4"/>
  <c r="CS78" i="4"/>
  <c r="CS77" i="4"/>
  <c r="CS76" i="4"/>
  <c r="CS75" i="4"/>
  <c r="CS74" i="4"/>
  <c r="CS73" i="4"/>
  <c r="CS72" i="4"/>
  <c r="CS71" i="4"/>
  <c r="CS70" i="4"/>
  <c r="CS69" i="4"/>
  <c r="CS68" i="4"/>
  <c r="CS67" i="4"/>
  <c r="CS66" i="4"/>
  <c r="CS65" i="4"/>
  <c r="CS64" i="4"/>
  <c r="CS63" i="4"/>
  <c r="CS62" i="4"/>
  <c r="CS61" i="4"/>
  <c r="CS60" i="4"/>
  <c r="CS59" i="4"/>
  <c r="CS58" i="4"/>
  <c r="CS57" i="4"/>
  <c r="CS56" i="4"/>
  <c r="CS55" i="4"/>
  <c r="CS54" i="4"/>
  <c r="CS53" i="4"/>
  <c r="CS52" i="4"/>
  <c r="CS51" i="4"/>
  <c r="CS50" i="4"/>
  <c r="CS49" i="4"/>
  <c r="CS48" i="4"/>
  <c r="CS47" i="4"/>
  <c r="CS46" i="4"/>
  <c r="CS45" i="4"/>
  <c r="CS44" i="4"/>
  <c r="CS43" i="4"/>
  <c r="CS42" i="4"/>
  <c r="CS41" i="4"/>
  <c r="CS40" i="4"/>
  <c r="CS79" i="5"/>
  <c r="CS78" i="5"/>
  <c r="CS77" i="5"/>
  <c r="CS76" i="5"/>
  <c r="CS75" i="5"/>
  <c r="CS74" i="5"/>
  <c r="CS73" i="5"/>
  <c r="CS72" i="5"/>
  <c r="CS71" i="5"/>
  <c r="CS70" i="5"/>
  <c r="CS69" i="5"/>
  <c r="CS68" i="5"/>
  <c r="CS67" i="5"/>
  <c r="CS66" i="5"/>
  <c r="CS65" i="5"/>
  <c r="CS64" i="5"/>
  <c r="CS63" i="5"/>
  <c r="CS62" i="5"/>
  <c r="CS61" i="5"/>
  <c r="CS60" i="5"/>
  <c r="CS59" i="5"/>
  <c r="CS58" i="5"/>
  <c r="CS57" i="5"/>
  <c r="CS56" i="5"/>
  <c r="CS55" i="5"/>
  <c r="CS54" i="5"/>
  <c r="CS53" i="5"/>
  <c r="CS52" i="5"/>
  <c r="CS51" i="5"/>
  <c r="CS50" i="5"/>
  <c r="CS49" i="5"/>
  <c r="CS48" i="5"/>
  <c r="CS47" i="5"/>
  <c r="CS46" i="5"/>
  <c r="CS45" i="5"/>
  <c r="CS44" i="5"/>
  <c r="CS43" i="5"/>
  <c r="CS42" i="5"/>
  <c r="CS41" i="5"/>
  <c r="CS40" i="5"/>
  <c r="CS79" i="6"/>
  <c r="CS78" i="6"/>
  <c r="CS77" i="6"/>
  <c r="CS76" i="6"/>
  <c r="CS75" i="6"/>
  <c r="CS74" i="6"/>
  <c r="CS73" i="6"/>
  <c r="CS72" i="6"/>
  <c r="CS71" i="6"/>
  <c r="CS70" i="6"/>
  <c r="CS69" i="6"/>
  <c r="CS68" i="6"/>
  <c r="CS67" i="6"/>
  <c r="CS66" i="6"/>
  <c r="CS65" i="6"/>
  <c r="CS64" i="6"/>
  <c r="CS63" i="6"/>
  <c r="CS62" i="6"/>
  <c r="CS61" i="6"/>
  <c r="CS60" i="6"/>
  <c r="CS59" i="6"/>
  <c r="CS58" i="6"/>
  <c r="CS57" i="6"/>
  <c r="CS56" i="6"/>
  <c r="CS55" i="6"/>
  <c r="CS54" i="6"/>
  <c r="CS53" i="6"/>
  <c r="CS52" i="6"/>
  <c r="CS51" i="6"/>
  <c r="CS50" i="6"/>
  <c r="CS49" i="6"/>
  <c r="CS48" i="6"/>
  <c r="CS47" i="6"/>
  <c r="CS46" i="6"/>
  <c r="CS45" i="6"/>
  <c r="CS44" i="6"/>
  <c r="CS43" i="6"/>
  <c r="CS42" i="6"/>
  <c r="CS41" i="6"/>
  <c r="CS40" i="6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79" i="8"/>
  <c r="CS78" i="8"/>
  <c r="CS77" i="8"/>
  <c r="CS76" i="8"/>
  <c r="CS75" i="8"/>
  <c r="CS74" i="8"/>
  <c r="CS73" i="8"/>
  <c r="CS72" i="8"/>
  <c r="CS71" i="8"/>
  <c r="CS70" i="8"/>
  <c r="CS69" i="8"/>
  <c r="CS68" i="8"/>
  <c r="CS67" i="8"/>
  <c r="CS66" i="8"/>
  <c r="CS65" i="8"/>
  <c r="CS64" i="8"/>
  <c r="CS63" i="8"/>
  <c r="CS62" i="8"/>
  <c r="CS61" i="8"/>
  <c r="CS60" i="8"/>
  <c r="CS59" i="8"/>
  <c r="CS58" i="8"/>
  <c r="CS57" i="8"/>
  <c r="CS56" i="8"/>
  <c r="CS55" i="8"/>
  <c r="CS54" i="8"/>
  <c r="CS53" i="8"/>
  <c r="CS52" i="8"/>
  <c r="CS51" i="8"/>
  <c r="CS50" i="8"/>
  <c r="CS49" i="8"/>
  <c r="CS48" i="8"/>
  <c r="CS47" i="8"/>
  <c r="CS46" i="8"/>
  <c r="CS45" i="8"/>
  <c r="CS44" i="8"/>
  <c r="CS43" i="8"/>
  <c r="CS42" i="8"/>
  <c r="CS41" i="8"/>
  <c r="CS40" i="8"/>
  <c r="CS79" i="9"/>
  <c r="CS78" i="9"/>
  <c r="CS77" i="9"/>
  <c r="CS76" i="9"/>
  <c r="CS75" i="9"/>
  <c r="CS74" i="9"/>
  <c r="CS73" i="9"/>
  <c r="CS72" i="9"/>
  <c r="CS71" i="9"/>
  <c r="CS70" i="9"/>
  <c r="CS69" i="9"/>
  <c r="CS68" i="9"/>
  <c r="CS67" i="9"/>
  <c r="CS66" i="9"/>
  <c r="CS65" i="9"/>
  <c r="CS64" i="9"/>
  <c r="CS63" i="9"/>
  <c r="CS62" i="9"/>
  <c r="CS61" i="9"/>
  <c r="CS60" i="9"/>
  <c r="CS59" i="9"/>
  <c r="CS58" i="9"/>
  <c r="CS57" i="9"/>
  <c r="CS56" i="9"/>
  <c r="CS55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79" i="10"/>
  <c r="CS78" i="10"/>
  <c r="CS77" i="10"/>
  <c r="CS76" i="10"/>
  <c r="CS75" i="10"/>
  <c r="CS74" i="10"/>
  <c r="CS73" i="10"/>
  <c r="CS72" i="10"/>
  <c r="CS71" i="10"/>
  <c r="CS70" i="10"/>
  <c r="CS69" i="10"/>
  <c r="CS68" i="10"/>
  <c r="CS67" i="10"/>
  <c r="CS66" i="10"/>
  <c r="CS65" i="10"/>
  <c r="CS64" i="10"/>
  <c r="CS63" i="10"/>
  <c r="CS62" i="10"/>
  <c r="CS61" i="10"/>
  <c r="CS60" i="10"/>
  <c r="CS59" i="10"/>
  <c r="CS58" i="10"/>
  <c r="CS57" i="10"/>
  <c r="CS56" i="10"/>
  <c r="CS55" i="10"/>
  <c r="CS54" i="10"/>
  <c r="CS53" i="10"/>
  <c r="CS52" i="10"/>
  <c r="CS51" i="10"/>
  <c r="CS50" i="10"/>
  <c r="CS49" i="10"/>
  <c r="CS48" i="10"/>
  <c r="CS47" i="10"/>
  <c r="CS46" i="10"/>
  <c r="CS45" i="10"/>
  <c r="CS44" i="10"/>
  <c r="CS43" i="10"/>
  <c r="CS42" i="10"/>
  <c r="CS41" i="10"/>
  <c r="CS40" i="10"/>
  <c r="CS79" i="11"/>
  <c r="CS78" i="11"/>
  <c r="CS77" i="11"/>
  <c r="CS76" i="11"/>
  <c r="CS75" i="11"/>
  <c r="CS74" i="11"/>
  <c r="CS73" i="11"/>
  <c r="CS72" i="11"/>
  <c r="CS71" i="11"/>
  <c r="CS70" i="11"/>
  <c r="CS69" i="11"/>
  <c r="CS68" i="11"/>
  <c r="CS67" i="11"/>
  <c r="CS66" i="11"/>
  <c r="CS65" i="11"/>
  <c r="CS64" i="11"/>
  <c r="CS63" i="11"/>
  <c r="CS62" i="11"/>
  <c r="CS61" i="11"/>
  <c r="CS60" i="11"/>
  <c r="CS59" i="11"/>
  <c r="CS58" i="11"/>
  <c r="CS57" i="11"/>
  <c r="CS56" i="11"/>
  <c r="CS55" i="11"/>
  <c r="CS54" i="11"/>
  <c r="CS53" i="11"/>
  <c r="CS52" i="11"/>
  <c r="CS51" i="11"/>
  <c r="CS50" i="11"/>
  <c r="CS49" i="11"/>
  <c r="CS48" i="11"/>
  <c r="CS47" i="11"/>
  <c r="CS46" i="11"/>
  <c r="CS45" i="11"/>
  <c r="CS44" i="11"/>
  <c r="CS43" i="11"/>
  <c r="CS42" i="11"/>
  <c r="CS41" i="11"/>
  <c r="CS40" i="11"/>
  <c r="CS79" i="12"/>
  <c r="CS78" i="12"/>
  <c r="CS77" i="12"/>
  <c r="CS76" i="12"/>
  <c r="CS75" i="12"/>
  <c r="CS74" i="12"/>
  <c r="CS73" i="12"/>
  <c r="CS72" i="12"/>
  <c r="CS71" i="12"/>
  <c r="CS70" i="12"/>
  <c r="CS69" i="12"/>
  <c r="CS68" i="12"/>
  <c r="CS67" i="12"/>
  <c r="CS66" i="12"/>
  <c r="CS65" i="12"/>
  <c r="CS64" i="12"/>
  <c r="CS63" i="12"/>
  <c r="CS62" i="12"/>
  <c r="CS61" i="12"/>
  <c r="CS60" i="12"/>
  <c r="CS59" i="12"/>
  <c r="CS58" i="12"/>
  <c r="CS57" i="12"/>
  <c r="CS56" i="12"/>
  <c r="CS55" i="12"/>
  <c r="CS54" i="12"/>
  <c r="CS53" i="12"/>
  <c r="CS52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79" i="13"/>
  <c r="CS78" i="13"/>
  <c r="CS77" i="13"/>
  <c r="CS76" i="13"/>
  <c r="CS75" i="13"/>
  <c r="CS74" i="13"/>
  <c r="CS73" i="13"/>
  <c r="CS72" i="13"/>
  <c r="CS71" i="13"/>
  <c r="CS70" i="13"/>
  <c r="CS69" i="13"/>
  <c r="CS68" i="13"/>
  <c r="CS67" i="13"/>
  <c r="CS66" i="13"/>
  <c r="CS65" i="13"/>
  <c r="CS64" i="13"/>
  <c r="CS63" i="13"/>
  <c r="CS62" i="13"/>
  <c r="CS61" i="13"/>
  <c r="CS60" i="13"/>
  <c r="CS59" i="13"/>
  <c r="CS58" i="13"/>
  <c r="CS57" i="13"/>
  <c r="CS56" i="13"/>
  <c r="CS55" i="13"/>
  <c r="CS54" i="13"/>
  <c r="CS53" i="13"/>
  <c r="CS52" i="13"/>
  <c r="CS51" i="13"/>
  <c r="CS50" i="13"/>
  <c r="CS49" i="13"/>
  <c r="CS48" i="13"/>
  <c r="CS47" i="13"/>
  <c r="CS46" i="13"/>
  <c r="CS45" i="13"/>
  <c r="CS44" i="13"/>
  <c r="CS43" i="13"/>
  <c r="CS42" i="13"/>
  <c r="CS41" i="13"/>
  <c r="CS40" i="13"/>
  <c r="CS79" i="3"/>
  <c r="CS78" i="3"/>
  <c r="CS77" i="3"/>
  <c r="CS76" i="3"/>
  <c r="CS75" i="3"/>
  <c r="CS74" i="3"/>
  <c r="CS73" i="3"/>
  <c r="CS72" i="3"/>
  <c r="CS71" i="3"/>
  <c r="CS70" i="3"/>
  <c r="CS69" i="3"/>
  <c r="CS68" i="3"/>
  <c r="CS67" i="3"/>
  <c r="CS66" i="3"/>
  <c r="CS65" i="3"/>
  <c r="CS64" i="3"/>
  <c r="CS63" i="3"/>
  <c r="CS62" i="3"/>
  <c r="CS61" i="3"/>
  <c r="CS60" i="3"/>
  <c r="CS59" i="3"/>
  <c r="CS58" i="3"/>
  <c r="CS57" i="3"/>
  <c r="CS56" i="3"/>
  <c r="CS55" i="3"/>
  <c r="CS54" i="3"/>
  <c r="CS53" i="3"/>
  <c r="CS52" i="3"/>
  <c r="CS51" i="3"/>
  <c r="CS50" i="3"/>
  <c r="CS49" i="3"/>
  <c r="CS48" i="3"/>
  <c r="CS47" i="3"/>
  <c r="CS46" i="3"/>
  <c r="CS45" i="3"/>
  <c r="CS44" i="3"/>
  <c r="CS43" i="3"/>
  <c r="CS42" i="3"/>
  <c r="CS41" i="3"/>
  <c r="CS40" i="3"/>
  <c r="T231" i="5" l="1"/>
  <c r="X231" i="5" s="1"/>
  <c r="T231" i="11"/>
  <c r="X231" i="11" s="1"/>
  <c r="T231" i="3"/>
  <c r="X231" i="3" s="1"/>
  <c r="T231" i="13"/>
  <c r="X231" i="13" s="1"/>
  <c r="T231" i="1"/>
  <c r="X231" i="1" s="1"/>
  <c r="T231" i="10"/>
  <c r="X231" i="10" s="1"/>
  <c r="AJ34" i="13"/>
  <c r="BC163" i="13" s="1"/>
  <c r="AI34" i="13"/>
  <c r="BC159" i="13" s="1"/>
  <c r="AH34" i="13"/>
  <c r="BC155" i="13" s="1"/>
  <c r="AG34" i="13"/>
  <c r="BC151" i="13" s="1"/>
  <c r="AF34" i="13"/>
  <c r="BC147" i="13" s="1"/>
  <c r="AE34" i="13"/>
  <c r="BC143" i="13" s="1"/>
  <c r="AD34" i="13"/>
  <c r="BC139" i="13" s="1"/>
  <c r="AC34" i="13"/>
  <c r="BC135" i="13" s="1"/>
  <c r="AB34" i="13"/>
  <c r="BC131" i="13" s="1"/>
  <c r="AA34" i="13"/>
  <c r="BC127" i="13" s="1"/>
  <c r="Z34" i="13"/>
  <c r="BC123" i="13" s="1"/>
  <c r="Y34" i="13"/>
  <c r="BC119" i="13" s="1"/>
  <c r="X34" i="13"/>
  <c r="BC115" i="13" s="1"/>
  <c r="W34" i="13"/>
  <c r="BC111" i="13" s="1"/>
  <c r="V34" i="13"/>
  <c r="BC107" i="13" s="1"/>
  <c r="U34" i="13"/>
  <c r="BC103" i="13" s="1"/>
  <c r="T34" i="13"/>
  <c r="BC99" i="13" s="1"/>
  <c r="S34" i="13"/>
  <c r="BC95" i="13" s="1"/>
  <c r="R34" i="13"/>
  <c r="BC91" i="13" s="1"/>
  <c r="Q34" i="13"/>
  <c r="BC87" i="13" s="1"/>
  <c r="P34" i="13"/>
  <c r="BC83" i="13" s="1"/>
  <c r="O34" i="13"/>
  <c r="BC79" i="13" s="1"/>
  <c r="N34" i="13"/>
  <c r="BC75" i="13" s="1"/>
  <c r="M34" i="13"/>
  <c r="BC71" i="13" s="1"/>
  <c r="L34" i="13"/>
  <c r="BC67" i="13" s="1"/>
  <c r="K34" i="13"/>
  <c r="BC63" i="13" s="1"/>
  <c r="J34" i="13"/>
  <c r="BC59" i="13" s="1"/>
  <c r="I34" i="13"/>
  <c r="BC55" i="13" s="1"/>
  <c r="H34" i="13"/>
  <c r="BC51" i="13" s="1"/>
  <c r="G34" i="13"/>
  <c r="BC47" i="13" s="1"/>
  <c r="F34" i="13"/>
  <c r="BC43" i="13" s="1"/>
  <c r="AI34" i="12"/>
  <c r="BC159" i="12" s="1"/>
  <c r="AH34" i="12"/>
  <c r="BC155" i="12" s="1"/>
  <c r="AG34" i="12"/>
  <c r="BC151" i="12" s="1"/>
  <c r="AF34" i="12"/>
  <c r="BC147" i="12" s="1"/>
  <c r="AE34" i="12"/>
  <c r="BC143" i="12" s="1"/>
  <c r="AD34" i="12"/>
  <c r="BC139" i="12" s="1"/>
  <c r="AC34" i="12"/>
  <c r="BC135" i="12" s="1"/>
  <c r="AB34" i="12"/>
  <c r="BC131" i="12" s="1"/>
  <c r="AA34" i="12"/>
  <c r="BC127" i="12" s="1"/>
  <c r="Z34" i="12"/>
  <c r="BC123" i="12" s="1"/>
  <c r="Y34" i="12"/>
  <c r="BC119" i="12" s="1"/>
  <c r="X34" i="12"/>
  <c r="BC115" i="12" s="1"/>
  <c r="W34" i="12"/>
  <c r="BC111" i="12" s="1"/>
  <c r="V34" i="12"/>
  <c r="BC107" i="12" s="1"/>
  <c r="U34" i="12"/>
  <c r="BC103" i="12" s="1"/>
  <c r="T34" i="12"/>
  <c r="BC99" i="12" s="1"/>
  <c r="S34" i="12"/>
  <c r="BC95" i="12" s="1"/>
  <c r="R34" i="12"/>
  <c r="BC91" i="12" s="1"/>
  <c r="Q34" i="12"/>
  <c r="BC87" i="12" s="1"/>
  <c r="P34" i="12"/>
  <c r="BC83" i="12" s="1"/>
  <c r="O34" i="12"/>
  <c r="BC79" i="12" s="1"/>
  <c r="N34" i="12"/>
  <c r="BC75" i="12" s="1"/>
  <c r="M34" i="12"/>
  <c r="BC71" i="12" s="1"/>
  <c r="L34" i="12"/>
  <c r="BC67" i="12" s="1"/>
  <c r="K34" i="12"/>
  <c r="BC63" i="12" s="1"/>
  <c r="J34" i="12"/>
  <c r="BC59" i="12" s="1"/>
  <c r="I34" i="12"/>
  <c r="BC55" i="12" s="1"/>
  <c r="H34" i="12"/>
  <c r="BC51" i="12" s="1"/>
  <c r="G34" i="12"/>
  <c r="BC47" i="12" s="1"/>
  <c r="F34" i="12"/>
  <c r="BC43" i="12" s="1"/>
  <c r="AJ34" i="11"/>
  <c r="BC163" i="11" s="1"/>
  <c r="AI34" i="11"/>
  <c r="BC159" i="11" s="1"/>
  <c r="AH34" i="11"/>
  <c r="BC155" i="11" s="1"/>
  <c r="AG34" i="11"/>
  <c r="BC151" i="11" s="1"/>
  <c r="AF34" i="11"/>
  <c r="BC147" i="11" s="1"/>
  <c r="AE34" i="11"/>
  <c r="BC143" i="11" s="1"/>
  <c r="AD34" i="11"/>
  <c r="BC139" i="11" s="1"/>
  <c r="AC34" i="11"/>
  <c r="BC135" i="11" s="1"/>
  <c r="AB34" i="11"/>
  <c r="BC131" i="11" s="1"/>
  <c r="AA34" i="11"/>
  <c r="BC127" i="11" s="1"/>
  <c r="Z34" i="11"/>
  <c r="BC123" i="11" s="1"/>
  <c r="Y34" i="11"/>
  <c r="BC119" i="11" s="1"/>
  <c r="X34" i="11"/>
  <c r="BC115" i="11" s="1"/>
  <c r="W34" i="11"/>
  <c r="BC111" i="11" s="1"/>
  <c r="V34" i="11"/>
  <c r="BC107" i="11" s="1"/>
  <c r="U34" i="11"/>
  <c r="BC103" i="11" s="1"/>
  <c r="T34" i="11"/>
  <c r="BC99" i="11" s="1"/>
  <c r="S34" i="11"/>
  <c r="BC95" i="11" s="1"/>
  <c r="R34" i="11"/>
  <c r="BC91" i="11" s="1"/>
  <c r="Q34" i="11"/>
  <c r="BC87" i="11" s="1"/>
  <c r="P34" i="11"/>
  <c r="BC83" i="11" s="1"/>
  <c r="O34" i="11"/>
  <c r="BC79" i="11" s="1"/>
  <c r="N34" i="11"/>
  <c r="BC75" i="11" s="1"/>
  <c r="M34" i="11"/>
  <c r="BC71" i="11" s="1"/>
  <c r="L34" i="11"/>
  <c r="BC67" i="11" s="1"/>
  <c r="K34" i="11"/>
  <c r="BC63" i="11" s="1"/>
  <c r="J34" i="11"/>
  <c r="BC59" i="11" s="1"/>
  <c r="I34" i="11"/>
  <c r="BC55" i="11" s="1"/>
  <c r="H34" i="11"/>
  <c r="BC51" i="11" s="1"/>
  <c r="G34" i="11"/>
  <c r="BC47" i="11" s="1"/>
  <c r="F34" i="11"/>
  <c r="BC43" i="11" s="1"/>
  <c r="AI34" i="10"/>
  <c r="BC159" i="10" s="1"/>
  <c r="AH34" i="10"/>
  <c r="BC155" i="10" s="1"/>
  <c r="AG34" i="10"/>
  <c r="BC151" i="10" s="1"/>
  <c r="AF34" i="10"/>
  <c r="BC147" i="10" s="1"/>
  <c r="AE34" i="10"/>
  <c r="BC143" i="10" s="1"/>
  <c r="AD34" i="10"/>
  <c r="BC139" i="10" s="1"/>
  <c r="AC34" i="10"/>
  <c r="BC135" i="10" s="1"/>
  <c r="AB34" i="10"/>
  <c r="BC131" i="10" s="1"/>
  <c r="AA34" i="10"/>
  <c r="BC127" i="10" s="1"/>
  <c r="Z34" i="10"/>
  <c r="BC123" i="10" s="1"/>
  <c r="Y34" i="10"/>
  <c r="BC119" i="10" s="1"/>
  <c r="X34" i="10"/>
  <c r="BC115" i="10" s="1"/>
  <c r="W34" i="10"/>
  <c r="BC111" i="10" s="1"/>
  <c r="V34" i="10"/>
  <c r="BC107" i="10" s="1"/>
  <c r="U34" i="10"/>
  <c r="BC103" i="10" s="1"/>
  <c r="T34" i="10"/>
  <c r="BC99" i="10" s="1"/>
  <c r="S34" i="10"/>
  <c r="BC95" i="10" s="1"/>
  <c r="R34" i="10"/>
  <c r="BC91" i="10" s="1"/>
  <c r="Q34" i="10"/>
  <c r="BC87" i="10" s="1"/>
  <c r="P34" i="10"/>
  <c r="BC83" i="10" s="1"/>
  <c r="O34" i="10"/>
  <c r="BC79" i="10" s="1"/>
  <c r="N34" i="10"/>
  <c r="BC75" i="10" s="1"/>
  <c r="M34" i="10"/>
  <c r="BC71" i="10" s="1"/>
  <c r="L34" i="10"/>
  <c r="BC67" i="10" s="1"/>
  <c r="K34" i="10"/>
  <c r="BC63" i="10" s="1"/>
  <c r="J34" i="10"/>
  <c r="BC59" i="10" s="1"/>
  <c r="I34" i="10"/>
  <c r="BC55" i="10" s="1"/>
  <c r="H34" i="10"/>
  <c r="BC51" i="10" s="1"/>
  <c r="G34" i="10"/>
  <c r="BC47" i="10" s="1"/>
  <c r="F34" i="10"/>
  <c r="BC43" i="10" s="1"/>
  <c r="AJ34" i="9"/>
  <c r="BC163" i="9" s="1"/>
  <c r="AI34" i="9"/>
  <c r="BC159" i="9" s="1"/>
  <c r="AH34" i="9"/>
  <c r="BC155" i="9" s="1"/>
  <c r="AG34" i="9"/>
  <c r="BC151" i="9" s="1"/>
  <c r="AF34" i="9"/>
  <c r="BC147" i="9" s="1"/>
  <c r="AE34" i="9"/>
  <c r="BC143" i="9" s="1"/>
  <c r="AD34" i="9"/>
  <c r="BC139" i="9" s="1"/>
  <c r="AC34" i="9"/>
  <c r="BC135" i="9" s="1"/>
  <c r="AB34" i="9"/>
  <c r="BC131" i="9" s="1"/>
  <c r="AA34" i="9"/>
  <c r="BC127" i="9" s="1"/>
  <c r="Z34" i="9"/>
  <c r="BC123" i="9" s="1"/>
  <c r="Y34" i="9"/>
  <c r="BC119" i="9" s="1"/>
  <c r="X34" i="9"/>
  <c r="BC115" i="9" s="1"/>
  <c r="W34" i="9"/>
  <c r="BC111" i="9" s="1"/>
  <c r="V34" i="9"/>
  <c r="BC107" i="9" s="1"/>
  <c r="U34" i="9"/>
  <c r="BC103" i="9" s="1"/>
  <c r="T34" i="9"/>
  <c r="BC99" i="9" s="1"/>
  <c r="S34" i="9"/>
  <c r="BC95" i="9" s="1"/>
  <c r="R34" i="9"/>
  <c r="BC91" i="9" s="1"/>
  <c r="Q34" i="9"/>
  <c r="BC87" i="9" s="1"/>
  <c r="P34" i="9"/>
  <c r="BC83" i="9" s="1"/>
  <c r="O34" i="9"/>
  <c r="BC79" i="9" s="1"/>
  <c r="N34" i="9"/>
  <c r="BC75" i="9" s="1"/>
  <c r="M34" i="9"/>
  <c r="BC71" i="9" s="1"/>
  <c r="L34" i="9"/>
  <c r="BC67" i="9" s="1"/>
  <c r="K34" i="9"/>
  <c r="BC63" i="9" s="1"/>
  <c r="J34" i="9"/>
  <c r="BC59" i="9" s="1"/>
  <c r="I34" i="9"/>
  <c r="BC55" i="9" s="1"/>
  <c r="H34" i="9"/>
  <c r="BC51" i="9" s="1"/>
  <c r="G34" i="9"/>
  <c r="BC47" i="9" s="1"/>
  <c r="F34" i="9"/>
  <c r="BC43" i="9" s="1"/>
  <c r="AJ34" i="8"/>
  <c r="BC163" i="8" s="1"/>
  <c r="AI34" i="8"/>
  <c r="BC159" i="8" s="1"/>
  <c r="AH34" i="8"/>
  <c r="BC155" i="8" s="1"/>
  <c r="AG34" i="8"/>
  <c r="BC151" i="8" s="1"/>
  <c r="AF34" i="8"/>
  <c r="BC147" i="8" s="1"/>
  <c r="AE34" i="8"/>
  <c r="BC143" i="8" s="1"/>
  <c r="AD34" i="8"/>
  <c r="BC139" i="8" s="1"/>
  <c r="AC34" i="8"/>
  <c r="BC135" i="8" s="1"/>
  <c r="AB34" i="8"/>
  <c r="BC131" i="8" s="1"/>
  <c r="AA34" i="8"/>
  <c r="BC127" i="8" s="1"/>
  <c r="Z34" i="8"/>
  <c r="BC123" i="8" s="1"/>
  <c r="Y34" i="8"/>
  <c r="BC119" i="8" s="1"/>
  <c r="X34" i="8"/>
  <c r="BC115" i="8" s="1"/>
  <c r="W34" i="8"/>
  <c r="BC111" i="8" s="1"/>
  <c r="V34" i="8"/>
  <c r="BC107" i="8" s="1"/>
  <c r="U34" i="8"/>
  <c r="BC103" i="8" s="1"/>
  <c r="T34" i="8"/>
  <c r="BC99" i="8" s="1"/>
  <c r="S34" i="8"/>
  <c r="BC95" i="8" s="1"/>
  <c r="R34" i="8"/>
  <c r="BC91" i="8" s="1"/>
  <c r="Q34" i="8"/>
  <c r="BC87" i="8" s="1"/>
  <c r="P34" i="8"/>
  <c r="BC83" i="8" s="1"/>
  <c r="O34" i="8"/>
  <c r="BC79" i="8" s="1"/>
  <c r="N34" i="8"/>
  <c r="BC75" i="8" s="1"/>
  <c r="M34" i="8"/>
  <c r="BC71" i="8" s="1"/>
  <c r="L34" i="8"/>
  <c r="BC67" i="8" s="1"/>
  <c r="K34" i="8"/>
  <c r="BC63" i="8" s="1"/>
  <c r="J34" i="8"/>
  <c r="BC59" i="8" s="1"/>
  <c r="I34" i="8"/>
  <c r="BC55" i="8" s="1"/>
  <c r="H34" i="8"/>
  <c r="BC51" i="8" s="1"/>
  <c r="G34" i="8"/>
  <c r="BC47" i="8" s="1"/>
  <c r="F34" i="8"/>
  <c r="BC43" i="8" s="1"/>
  <c r="AI34" i="7"/>
  <c r="BC159" i="7" s="1"/>
  <c r="AH34" i="7"/>
  <c r="BC155" i="7" s="1"/>
  <c r="AG34" i="7"/>
  <c r="BC151" i="7" s="1"/>
  <c r="AF34" i="7"/>
  <c r="BC147" i="7" s="1"/>
  <c r="AE34" i="7"/>
  <c r="BC143" i="7" s="1"/>
  <c r="AD34" i="7"/>
  <c r="BC139" i="7" s="1"/>
  <c r="AC34" i="7"/>
  <c r="BC135" i="7" s="1"/>
  <c r="AB34" i="7"/>
  <c r="BC131" i="7" s="1"/>
  <c r="AA34" i="7"/>
  <c r="BC127" i="7" s="1"/>
  <c r="Z34" i="7"/>
  <c r="BC123" i="7" s="1"/>
  <c r="Y34" i="7"/>
  <c r="BC119" i="7" s="1"/>
  <c r="X34" i="7"/>
  <c r="BC115" i="7" s="1"/>
  <c r="W34" i="7"/>
  <c r="BC111" i="7" s="1"/>
  <c r="V34" i="7"/>
  <c r="BC107" i="7" s="1"/>
  <c r="U34" i="7"/>
  <c r="BC103" i="7" s="1"/>
  <c r="T34" i="7"/>
  <c r="BC99" i="7" s="1"/>
  <c r="S34" i="7"/>
  <c r="BC95" i="7" s="1"/>
  <c r="R34" i="7"/>
  <c r="BC91" i="7" s="1"/>
  <c r="Q34" i="7"/>
  <c r="BC87" i="7" s="1"/>
  <c r="P34" i="7"/>
  <c r="BC83" i="7" s="1"/>
  <c r="O34" i="7"/>
  <c r="BC79" i="7" s="1"/>
  <c r="N34" i="7"/>
  <c r="BC75" i="7" s="1"/>
  <c r="M34" i="7"/>
  <c r="BC71" i="7" s="1"/>
  <c r="L34" i="7"/>
  <c r="BC67" i="7" s="1"/>
  <c r="K34" i="7"/>
  <c r="BC63" i="7" s="1"/>
  <c r="J34" i="7"/>
  <c r="BC59" i="7" s="1"/>
  <c r="I34" i="7"/>
  <c r="BC55" i="7" s="1"/>
  <c r="H34" i="7"/>
  <c r="BC51" i="7" s="1"/>
  <c r="G34" i="7"/>
  <c r="BC47" i="7" s="1"/>
  <c r="AJ33" i="13"/>
  <c r="BC161" i="13" s="1"/>
  <c r="AI33" i="13"/>
  <c r="BC157" i="13" s="1"/>
  <c r="AH33" i="13"/>
  <c r="BC153" i="13" s="1"/>
  <c r="AG33" i="13"/>
  <c r="BC149" i="13" s="1"/>
  <c r="AF33" i="13"/>
  <c r="BC145" i="13" s="1"/>
  <c r="AE33" i="13"/>
  <c r="BC141" i="13" s="1"/>
  <c r="AD33" i="13"/>
  <c r="BC137" i="13" s="1"/>
  <c r="AC33" i="13"/>
  <c r="BC133" i="13" s="1"/>
  <c r="AB33" i="13"/>
  <c r="BC129" i="13" s="1"/>
  <c r="AA33" i="13"/>
  <c r="BC125" i="13" s="1"/>
  <c r="Z33" i="13"/>
  <c r="BC121" i="13" s="1"/>
  <c r="Y33" i="13"/>
  <c r="BC117" i="13" s="1"/>
  <c r="X33" i="13"/>
  <c r="BC113" i="13" s="1"/>
  <c r="W33" i="13"/>
  <c r="BC109" i="13" s="1"/>
  <c r="V33" i="13"/>
  <c r="BC105" i="13" s="1"/>
  <c r="U33" i="13"/>
  <c r="BC101" i="13" s="1"/>
  <c r="T33" i="13"/>
  <c r="BC97" i="13" s="1"/>
  <c r="S33" i="13"/>
  <c r="BC93" i="13" s="1"/>
  <c r="R33" i="13"/>
  <c r="BC89" i="13" s="1"/>
  <c r="Q33" i="13"/>
  <c r="BC85" i="13" s="1"/>
  <c r="P33" i="13"/>
  <c r="BC81" i="13" s="1"/>
  <c r="O33" i="13"/>
  <c r="BC77" i="13" s="1"/>
  <c r="N33" i="13"/>
  <c r="BC73" i="13" s="1"/>
  <c r="M33" i="13"/>
  <c r="BC69" i="13" s="1"/>
  <c r="L33" i="13"/>
  <c r="BC65" i="13" s="1"/>
  <c r="K33" i="13"/>
  <c r="BC61" i="13" s="1"/>
  <c r="J33" i="13"/>
  <c r="BC57" i="13" s="1"/>
  <c r="I33" i="13"/>
  <c r="BC53" i="13" s="1"/>
  <c r="H33" i="13"/>
  <c r="BC49" i="13" s="1"/>
  <c r="G33" i="13"/>
  <c r="BC45" i="13" s="1"/>
  <c r="F33" i="13"/>
  <c r="BC41" i="13" s="1"/>
  <c r="AI33" i="12"/>
  <c r="BC157" i="12" s="1"/>
  <c r="AH33" i="12"/>
  <c r="BC153" i="12" s="1"/>
  <c r="AG33" i="12"/>
  <c r="BC149" i="12" s="1"/>
  <c r="AF33" i="12"/>
  <c r="BC145" i="12" s="1"/>
  <c r="AE33" i="12"/>
  <c r="BC141" i="12" s="1"/>
  <c r="AD33" i="12"/>
  <c r="BC137" i="12" s="1"/>
  <c r="AC33" i="12"/>
  <c r="BC133" i="12" s="1"/>
  <c r="AB33" i="12"/>
  <c r="BC129" i="12" s="1"/>
  <c r="AA33" i="12"/>
  <c r="BC125" i="12" s="1"/>
  <c r="Z33" i="12"/>
  <c r="BC121" i="12" s="1"/>
  <c r="Y33" i="12"/>
  <c r="BC117" i="12" s="1"/>
  <c r="X33" i="12"/>
  <c r="BC113" i="12" s="1"/>
  <c r="W33" i="12"/>
  <c r="BC109" i="12" s="1"/>
  <c r="V33" i="12"/>
  <c r="BC105" i="12" s="1"/>
  <c r="U33" i="12"/>
  <c r="BC101" i="12" s="1"/>
  <c r="T33" i="12"/>
  <c r="BC97" i="12" s="1"/>
  <c r="S33" i="12"/>
  <c r="BC93" i="12" s="1"/>
  <c r="R33" i="12"/>
  <c r="BC89" i="12" s="1"/>
  <c r="Q33" i="12"/>
  <c r="BC85" i="12" s="1"/>
  <c r="P33" i="12"/>
  <c r="BC81" i="12" s="1"/>
  <c r="O33" i="12"/>
  <c r="BC77" i="12" s="1"/>
  <c r="N33" i="12"/>
  <c r="BC73" i="12" s="1"/>
  <c r="M33" i="12"/>
  <c r="BC69" i="12" s="1"/>
  <c r="L33" i="12"/>
  <c r="BC65" i="12" s="1"/>
  <c r="K33" i="12"/>
  <c r="BC61" i="12" s="1"/>
  <c r="J33" i="12"/>
  <c r="BC57" i="12" s="1"/>
  <c r="I33" i="12"/>
  <c r="BC53" i="12" s="1"/>
  <c r="H33" i="12"/>
  <c r="BC49" i="12" s="1"/>
  <c r="G33" i="12"/>
  <c r="BC45" i="12" s="1"/>
  <c r="F33" i="12"/>
  <c r="BC41" i="12" s="1"/>
  <c r="AJ33" i="11"/>
  <c r="BC161" i="11" s="1"/>
  <c r="AI33" i="11"/>
  <c r="BC157" i="11" s="1"/>
  <c r="AH33" i="11"/>
  <c r="BC153" i="11" s="1"/>
  <c r="AG33" i="11"/>
  <c r="BC149" i="11" s="1"/>
  <c r="AF33" i="11"/>
  <c r="BC145" i="11" s="1"/>
  <c r="AE33" i="11"/>
  <c r="BC141" i="11" s="1"/>
  <c r="AD33" i="11"/>
  <c r="BC137" i="11" s="1"/>
  <c r="AC33" i="11"/>
  <c r="BC133" i="11" s="1"/>
  <c r="AB33" i="11"/>
  <c r="BC129" i="11" s="1"/>
  <c r="AA33" i="11"/>
  <c r="BC125" i="11" s="1"/>
  <c r="Z33" i="11"/>
  <c r="BC121" i="11" s="1"/>
  <c r="Y33" i="11"/>
  <c r="BC117" i="11" s="1"/>
  <c r="X33" i="11"/>
  <c r="BC113" i="11" s="1"/>
  <c r="W33" i="11"/>
  <c r="BC109" i="11" s="1"/>
  <c r="V33" i="11"/>
  <c r="BC105" i="11" s="1"/>
  <c r="U33" i="11"/>
  <c r="BC101" i="11" s="1"/>
  <c r="T33" i="11"/>
  <c r="BC97" i="11" s="1"/>
  <c r="S33" i="11"/>
  <c r="BC93" i="11" s="1"/>
  <c r="R33" i="11"/>
  <c r="BC89" i="11" s="1"/>
  <c r="Q33" i="11"/>
  <c r="BC85" i="11" s="1"/>
  <c r="P33" i="11"/>
  <c r="BC81" i="11" s="1"/>
  <c r="O33" i="11"/>
  <c r="BC77" i="11" s="1"/>
  <c r="N33" i="11"/>
  <c r="BC73" i="11" s="1"/>
  <c r="M33" i="11"/>
  <c r="BC69" i="11" s="1"/>
  <c r="L33" i="11"/>
  <c r="BC65" i="11" s="1"/>
  <c r="K33" i="11"/>
  <c r="BC61" i="11" s="1"/>
  <c r="J33" i="11"/>
  <c r="BC57" i="11" s="1"/>
  <c r="I33" i="11"/>
  <c r="BC53" i="11" s="1"/>
  <c r="H33" i="11"/>
  <c r="BC49" i="11" s="1"/>
  <c r="G33" i="11"/>
  <c r="BC45" i="11" s="1"/>
  <c r="F33" i="11"/>
  <c r="BC41" i="11" s="1"/>
  <c r="AI33" i="10"/>
  <c r="BC157" i="10" s="1"/>
  <c r="AH33" i="10"/>
  <c r="BC153" i="10" s="1"/>
  <c r="AG33" i="10"/>
  <c r="BC149" i="10" s="1"/>
  <c r="AF33" i="10"/>
  <c r="BC145" i="10" s="1"/>
  <c r="AE33" i="10"/>
  <c r="BC141" i="10" s="1"/>
  <c r="AD33" i="10"/>
  <c r="BC137" i="10" s="1"/>
  <c r="AC33" i="10"/>
  <c r="BC133" i="10" s="1"/>
  <c r="AB33" i="10"/>
  <c r="BC129" i="10" s="1"/>
  <c r="AA33" i="10"/>
  <c r="BC125" i="10" s="1"/>
  <c r="Z33" i="10"/>
  <c r="BC121" i="10" s="1"/>
  <c r="Y33" i="10"/>
  <c r="BC117" i="10" s="1"/>
  <c r="X33" i="10"/>
  <c r="BC113" i="10" s="1"/>
  <c r="W33" i="10"/>
  <c r="BC109" i="10" s="1"/>
  <c r="V33" i="10"/>
  <c r="BC105" i="10" s="1"/>
  <c r="U33" i="10"/>
  <c r="BC101" i="10" s="1"/>
  <c r="T33" i="10"/>
  <c r="BC97" i="10" s="1"/>
  <c r="S33" i="10"/>
  <c r="BC93" i="10" s="1"/>
  <c r="R33" i="10"/>
  <c r="BC89" i="10" s="1"/>
  <c r="Q33" i="10"/>
  <c r="BC85" i="10" s="1"/>
  <c r="P33" i="10"/>
  <c r="BC81" i="10" s="1"/>
  <c r="O33" i="10"/>
  <c r="BC77" i="10" s="1"/>
  <c r="N33" i="10"/>
  <c r="BC73" i="10" s="1"/>
  <c r="M33" i="10"/>
  <c r="BC69" i="10" s="1"/>
  <c r="L33" i="10"/>
  <c r="BC65" i="10" s="1"/>
  <c r="K33" i="10"/>
  <c r="BC61" i="10" s="1"/>
  <c r="J33" i="10"/>
  <c r="BC57" i="10" s="1"/>
  <c r="I33" i="10"/>
  <c r="BC53" i="10" s="1"/>
  <c r="H33" i="10"/>
  <c r="BC49" i="10" s="1"/>
  <c r="G33" i="10"/>
  <c r="BC45" i="10" s="1"/>
  <c r="F33" i="10"/>
  <c r="BC41" i="10" s="1"/>
  <c r="AJ33" i="9"/>
  <c r="BC161" i="9" s="1"/>
  <c r="AI33" i="9"/>
  <c r="BC157" i="9" s="1"/>
  <c r="AH33" i="9"/>
  <c r="BC153" i="9" s="1"/>
  <c r="AG33" i="9"/>
  <c r="BC149" i="9" s="1"/>
  <c r="AF33" i="9"/>
  <c r="BC145" i="9" s="1"/>
  <c r="AE33" i="9"/>
  <c r="BC141" i="9" s="1"/>
  <c r="AD33" i="9"/>
  <c r="BC137" i="9" s="1"/>
  <c r="AC33" i="9"/>
  <c r="BC133" i="9" s="1"/>
  <c r="AB33" i="9"/>
  <c r="BC129" i="9" s="1"/>
  <c r="AA33" i="9"/>
  <c r="BC125" i="9" s="1"/>
  <c r="Z33" i="9"/>
  <c r="BC121" i="9" s="1"/>
  <c r="Y33" i="9"/>
  <c r="BC117" i="9" s="1"/>
  <c r="X33" i="9"/>
  <c r="BC113" i="9" s="1"/>
  <c r="W33" i="9"/>
  <c r="BC109" i="9" s="1"/>
  <c r="V33" i="9"/>
  <c r="BC105" i="9" s="1"/>
  <c r="U33" i="9"/>
  <c r="BC101" i="9" s="1"/>
  <c r="T33" i="9"/>
  <c r="BC97" i="9" s="1"/>
  <c r="S33" i="9"/>
  <c r="BC93" i="9" s="1"/>
  <c r="R33" i="9"/>
  <c r="BC89" i="9" s="1"/>
  <c r="Q33" i="9"/>
  <c r="BC85" i="9" s="1"/>
  <c r="P33" i="9"/>
  <c r="BC81" i="9" s="1"/>
  <c r="O33" i="9"/>
  <c r="BC77" i="9" s="1"/>
  <c r="N33" i="9"/>
  <c r="BC73" i="9" s="1"/>
  <c r="M33" i="9"/>
  <c r="BC69" i="9" s="1"/>
  <c r="L33" i="9"/>
  <c r="BC65" i="9" s="1"/>
  <c r="K33" i="9"/>
  <c r="BC61" i="9" s="1"/>
  <c r="J33" i="9"/>
  <c r="BC57" i="9" s="1"/>
  <c r="I33" i="9"/>
  <c r="BC53" i="9" s="1"/>
  <c r="H33" i="9"/>
  <c r="BC49" i="9" s="1"/>
  <c r="G33" i="9"/>
  <c r="BC45" i="9" s="1"/>
  <c r="F33" i="9"/>
  <c r="BC41" i="9" s="1"/>
  <c r="AJ33" i="8"/>
  <c r="BC161" i="8" s="1"/>
  <c r="AI33" i="8"/>
  <c r="BC157" i="8" s="1"/>
  <c r="AH33" i="8"/>
  <c r="BC153" i="8" s="1"/>
  <c r="AG33" i="8"/>
  <c r="BC149" i="8" s="1"/>
  <c r="AF33" i="8"/>
  <c r="BC145" i="8" s="1"/>
  <c r="AE33" i="8"/>
  <c r="BC141" i="8" s="1"/>
  <c r="AD33" i="8"/>
  <c r="BC137" i="8" s="1"/>
  <c r="AC33" i="8"/>
  <c r="BC133" i="8" s="1"/>
  <c r="AB33" i="8"/>
  <c r="BC129" i="8" s="1"/>
  <c r="AA33" i="8"/>
  <c r="BC125" i="8" s="1"/>
  <c r="Z33" i="8"/>
  <c r="BC121" i="8" s="1"/>
  <c r="Y33" i="8"/>
  <c r="BC117" i="8" s="1"/>
  <c r="X33" i="8"/>
  <c r="BC113" i="8" s="1"/>
  <c r="W33" i="8"/>
  <c r="BC109" i="8" s="1"/>
  <c r="V33" i="8"/>
  <c r="BC105" i="8" s="1"/>
  <c r="U33" i="8"/>
  <c r="BC101" i="8" s="1"/>
  <c r="T33" i="8"/>
  <c r="BC97" i="8" s="1"/>
  <c r="S33" i="8"/>
  <c r="BC93" i="8" s="1"/>
  <c r="R33" i="8"/>
  <c r="BC89" i="8" s="1"/>
  <c r="Q33" i="8"/>
  <c r="BC85" i="8" s="1"/>
  <c r="P33" i="8"/>
  <c r="BC81" i="8" s="1"/>
  <c r="O33" i="8"/>
  <c r="BC77" i="8" s="1"/>
  <c r="N33" i="8"/>
  <c r="BC73" i="8" s="1"/>
  <c r="M33" i="8"/>
  <c r="BC69" i="8" s="1"/>
  <c r="L33" i="8"/>
  <c r="BC65" i="8" s="1"/>
  <c r="K33" i="8"/>
  <c r="BC61" i="8" s="1"/>
  <c r="J33" i="8"/>
  <c r="BC57" i="8" s="1"/>
  <c r="I33" i="8"/>
  <c r="BC53" i="8" s="1"/>
  <c r="H33" i="8"/>
  <c r="BC49" i="8" s="1"/>
  <c r="G33" i="8"/>
  <c r="BC45" i="8" s="1"/>
  <c r="F33" i="8"/>
  <c r="BC41" i="8" s="1"/>
  <c r="AI33" i="7"/>
  <c r="BC157" i="7" s="1"/>
  <c r="AH33" i="7"/>
  <c r="BC153" i="7" s="1"/>
  <c r="AG33" i="7"/>
  <c r="BC149" i="7" s="1"/>
  <c r="AF33" i="7"/>
  <c r="BC145" i="7" s="1"/>
  <c r="AE33" i="7"/>
  <c r="BC141" i="7" s="1"/>
  <c r="AD33" i="7"/>
  <c r="BC137" i="7" s="1"/>
  <c r="AC33" i="7"/>
  <c r="BC133" i="7" s="1"/>
  <c r="AB33" i="7"/>
  <c r="BC129" i="7" s="1"/>
  <c r="AA33" i="7"/>
  <c r="BC125" i="7" s="1"/>
  <c r="Z33" i="7"/>
  <c r="BC121" i="7" s="1"/>
  <c r="Y33" i="7"/>
  <c r="BC117" i="7" s="1"/>
  <c r="X33" i="7"/>
  <c r="BC113" i="7" s="1"/>
  <c r="W33" i="7"/>
  <c r="BC109" i="7" s="1"/>
  <c r="V33" i="7"/>
  <c r="BC105" i="7" s="1"/>
  <c r="U33" i="7"/>
  <c r="BC101" i="7" s="1"/>
  <c r="T33" i="7"/>
  <c r="BC97" i="7" s="1"/>
  <c r="S33" i="7"/>
  <c r="BC93" i="7" s="1"/>
  <c r="R33" i="7"/>
  <c r="BC89" i="7" s="1"/>
  <c r="Q33" i="7"/>
  <c r="BC85" i="7" s="1"/>
  <c r="P33" i="7"/>
  <c r="BC81" i="7" s="1"/>
  <c r="O33" i="7"/>
  <c r="BC77" i="7" s="1"/>
  <c r="N33" i="7"/>
  <c r="BC73" i="7" s="1"/>
  <c r="M33" i="7"/>
  <c r="BC69" i="7" s="1"/>
  <c r="L33" i="7"/>
  <c r="BC65" i="7" s="1"/>
  <c r="K33" i="7"/>
  <c r="BC61" i="7" s="1"/>
  <c r="J33" i="7"/>
  <c r="BC57" i="7" s="1"/>
  <c r="I33" i="7"/>
  <c r="BC53" i="7" s="1"/>
  <c r="H33" i="7"/>
  <c r="BC49" i="7" s="1"/>
  <c r="G33" i="7"/>
  <c r="BC45" i="7" s="1"/>
  <c r="F34" i="7"/>
  <c r="BC43" i="7" s="1"/>
  <c r="F33" i="7"/>
  <c r="BC41" i="7" s="1"/>
  <c r="AJ34" i="6"/>
  <c r="BC163" i="6" s="1"/>
  <c r="AI34" i="6"/>
  <c r="BC159" i="6" s="1"/>
  <c r="AH34" i="6"/>
  <c r="BC155" i="6" s="1"/>
  <c r="AG34" i="6"/>
  <c r="BC151" i="6" s="1"/>
  <c r="AF34" i="6"/>
  <c r="BC147" i="6" s="1"/>
  <c r="AE34" i="6"/>
  <c r="BC143" i="6" s="1"/>
  <c r="AD34" i="6"/>
  <c r="BC139" i="6" s="1"/>
  <c r="AC34" i="6"/>
  <c r="BC135" i="6" s="1"/>
  <c r="AB34" i="6"/>
  <c r="BC131" i="6" s="1"/>
  <c r="AA34" i="6"/>
  <c r="BC127" i="6" s="1"/>
  <c r="Z34" i="6"/>
  <c r="BC123" i="6" s="1"/>
  <c r="Y34" i="6"/>
  <c r="BC119" i="6" s="1"/>
  <c r="X34" i="6"/>
  <c r="BC115" i="6" s="1"/>
  <c r="W34" i="6"/>
  <c r="BC111" i="6" s="1"/>
  <c r="V34" i="6"/>
  <c r="BC107" i="6" s="1"/>
  <c r="U34" i="6"/>
  <c r="BC103" i="6" s="1"/>
  <c r="T34" i="6"/>
  <c r="BC99" i="6" s="1"/>
  <c r="S34" i="6"/>
  <c r="BC95" i="6" s="1"/>
  <c r="R34" i="6"/>
  <c r="BC91" i="6" s="1"/>
  <c r="Q34" i="6"/>
  <c r="BC87" i="6" s="1"/>
  <c r="P34" i="6"/>
  <c r="BC83" i="6" s="1"/>
  <c r="O34" i="6"/>
  <c r="BC79" i="6" s="1"/>
  <c r="N34" i="6"/>
  <c r="BC75" i="6" s="1"/>
  <c r="M34" i="6"/>
  <c r="BC71" i="6" s="1"/>
  <c r="L34" i="6"/>
  <c r="BC67" i="6" s="1"/>
  <c r="K34" i="6"/>
  <c r="BC63" i="6" s="1"/>
  <c r="J34" i="6"/>
  <c r="BC59" i="6" s="1"/>
  <c r="I34" i="6"/>
  <c r="BC55" i="6" s="1"/>
  <c r="H34" i="6"/>
  <c r="BC51" i="6" s="1"/>
  <c r="G34" i="6"/>
  <c r="BC47" i="6" s="1"/>
  <c r="AJ33" i="6"/>
  <c r="BC161" i="6" s="1"/>
  <c r="AI33" i="6"/>
  <c r="BC157" i="6" s="1"/>
  <c r="AH33" i="6"/>
  <c r="BC153" i="6" s="1"/>
  <c r="AG33" i="6"/>
  <c r="BC149" i="6" s="1"/>
  <c r="AF33" i="6"/>
  <c r="BC145" i="6" s="1"/>
  <c r="AE33" i="6"/>
  <c r="BC141" i="6" s="1"/>
  <c r="AD33" i="6"/>
  <c r="BC137" i="6" s="1"/>
  <c r="AC33" i="6"/>
  <c r="BC133" i="6" s="1"/>
  <c r="AB33" i="6"/>
  <c r="BC129" i="6" s="1"/>
  <c r="AA33" i="6"/>
  <c r="BC125" i="6" s="1"/>
  <c r="Z33" i="6"/>
  <c r="BC121" i="6" s="1"/>
  <c r="Y33" i="6"/>
  <c r="BC117" i="6" s="1"/>
  <c r="X33" i="6"/>
  <c r="BC113" i="6" s="1"/>
  <c r="W33" i="6"/>
  <c r="BC109" i="6" s="1"/>
  <c r="V33" i="6"/>
  <c r="BC105" i="6" s="1"/>
  <c r="U33" i="6"/>
  <c r="BC101" i="6" s="1"/>
  <c r="T33" i="6"/>
  <c r="BC97" i="6" s="1"/>
  <c r="S33" i="6"/>
  <c r="BC93" i="6" s="1"/>
  <c r="R33" i="6"/>
  <c r="BC89" i="6" s="1"/>
  <c r="Q33" i="6"/>
  <c r="BC85" i="6" s="1"/>
  <c r="P33" i="6"/>
  <c r="BC81" i="6" s="1"/>
  <c r="O33" i="6"/>
  <c r="BC77" i="6" s="1"/>
  <c r="N33" i="6"/>
  <c r="BC73" i="6" s="1"/>
  <c r="M33" i="6"/>
  <c r="BC69" i="6" s="1"/>
  <c r="L33" i="6"/>
  <c r="BC65" i="6" s="1"/>
  <c r="K33" i="6"/>
  <c r="BC61" i="6" s="1"/>
  <c r="J33" i="6"/>
  <c r="BC57" i="6" s="1"/>
  <c r="I33" i="6"/>
  <c r="BC53" i="6" s="1"/>
  <c r="H33" i="6"/>
  <c r="BC49" i="6" s="1"/>
  <c r="G33" i="6"/>
  <c r="BC45" i="6" s="1"/>
  <c r="F34" i="6"/>
  <c r="BC43" i="6" s="1"/>
  <c r="F33" i="6"/>
  <c r="BC41" i="6" s="1"/>
  <c r="AI34" i="5"/>
  <c r="BC159" i="5" s="1"/>
  <c r="AH34" i="5"/>
  <c r="BC155" i="5" s="1"/>
  <c r="AG34" i="5"/>
  <c r="BC151" i="5" s="1"/>
  <c r="AF34" i="5"/>
  <c r="BC147" i="5" s="1"/>
  <c r="AE34" i="5"/>
  <c r="BC143" i="5" s="1"/>
  <c r="AD34" i="5"/>
  <c r="BC139" i="5" s="1"/>
  <c r="AC34" i="5"/>
  <c r="BC135" i="5" s="1"/>
  <c r="AB34" i="5"/>
  <c r="BC131" i="5" s="1"/>
  <c r="AA34" i="5"/>
  <c r="BC127" i="5" s="1"/>
  <c r="Z34" i="5"/>
  <c r="BC123" i="5" s="1"/>
  <c r="Y34" i="5"/>
  <c r="BC119" i="5" s="1"/>
  <c r="X34" i="5"/>
  <c r="BC115" i="5" s="1"/>
  <c r="W34" i="5"/>
  <c r="BC111" i="5" s="1"/>
  <c r="V34" i="5"/>
  <c r="BC107" i="5" s="1"/>
  <c r="U34" i="5"/>
  <c r="BC103" i="5" s="1"/>
  <c r="T34" i="5"/>
  <c r="BC99" i="5" s="1"/>
  <c r="S34" i="5"/>
  <c r="BC95" i="5" s="1"/>
  <c r="R34" i="5"/>
  <c r="BC91" i="5" s="1"/>
  <c r="Q34" i="5"/>
  <c r="BC87" i="5" s="1"/>
  <c r="P34" i="5"/>
  <c r="BC83" i="5" s="1"/>
  <c r="O34" i="5"/>
  <c r="BC79" i="5" s="1"/>
  <c r="N34" i="5"/>
  <c r="BC75" i="5" s="1"/>
  <c r="M34" i="5"/>
  <c r="BC71" i="5" s="1"/>
  <c r="L34" i="5"/>
  <c r="BC67" i="5" s="1"/>
  <c r="K34" i="5"/>
  <c r="BC63" i="5" s="1"/>
  <c r="J34" i="5"/>
  <c r="BC59" i="5" s="1"/>
  <c r="I34" i="5"/>
  <c r="BC55" i="5" s="1"/>
  <c r="H34" i="5"/>
  <c r="BC51" i="5" s="1"/>
  <c r="G34" i="5"/>
  <c r="BC47" i="5" s="1"/>
  <c r="AI33" i="5"/>
  <c r="BC157" i="5" s="1"/>
  <c r="AH33" i="5"/>
  <c r="BC153" i="5" s="1"/>
  <c r="AG33" i="5"/>
  <c r="BC149" i="5" s="1"/>
  <c r="AF33" i="5"/>
  <c r="BC145" i="5" s="1"/>
  <c r="AE33" i="5"/>
  <c r="BC141" i="5" s="1"/>
  <c r="AD33" i="5"/>
  <c r="BC137" i="5" s="1"/>
  <c r="AC33" i="5"/>
  <c r="BC133" i="5" s="1"/>
  <c r="AB33" i="5"/>
  <c r="BC129" i="5" s="1"/>
  <c r="AA33" i="5"/>
  <c r="BC125" i="5" s="1"/>
  <c r="Z33" i="5"/>
  <c r="BC121" i="5" s="1"/>
  <c r="Y33" i="5"/>
  <c r="BC117" i="5" s="1"/>
  <c r="X33" i="5"/>
  <c r="BC113" i="5" s="1"/>
  <c r="W33" i="5"/>
  <c r="BC109" i="5" s="1"/>
  <c r="V33" i="5"/>
  <c r="BC105" i="5" s="1"/>
  <c r="U33" i="5"/>
  <c r="BC101" i="5" s="1"/>
  <c r="T33" i="5"/>
  <c r="BC97" i="5" s="1"/>
  <c r="S33" i="5"/>
  <c r="BC93" i="5" s="1"/>
  <c r="R33" i="5"/>
  <c r="BC89" i="5" s="1"/>
  <c r="Q33" i="5"/>
  <c r="BC85" i="5" s="1"/>
  <c r="P33" i="5"/>
  <c r="BC81" i="5" s="1"/>
  <c r="O33" i="5"/>
  <c r="BC77" i="5" s="1"/>
  <c r="N33" i="5"/>
  <c r="BC73" i="5" s="1"/>
  <c r="M33" i="5"/>
  <c r="BC69" i="5" s="1"/>
  <c r="L33" i="5"/>
  <c r="BC65" i="5" s="1"/>
  <c r="K33" i="5"/>
  <c r="BC61" i="5" s="1"/>
  <c r="J33" i="5"/>
  <c r="BC57" i="5" s="1"/>
  <c r="I33" i="5"/>
  <c r="BC53" i="5" s="1"/>
  <c r="H33" i="5"/>
  <c r="BC49" i="5" s="1"/>
  <c r="G33" i="5"/>
  <c r="BC45" i="5" s="1"/>
  <c r="F34" i="5"/>
  <c r="BC43" i="5" s="1"/>
  <c r="F33" i="5"/>
  <c r="BC41" i="5" s="1"/>
  <c r="AJ34" i="4" l="1"/>
  <c r="BC163" i="4" s="1"/>
  <c r="AI34" i="4"/>
  <c r="BC159" i="4" s="1"/>
  <c r="AH34" i="4"/>
  <c r="BC155" i="4" s="1"/>
  <c r="AG34" i="4"/>
  <c r="BC151" i="4" s="1"/>
  <c r="AF34" i="4"/>
  <c r="BC147" i="4" s="1"/>
  <c r="AE34" i="4"/>
  <c r="BC143" i="4" s="1"/>
  <c r="AD34" i="4"/>
  <c r="BC139" i="4" s="1"/>
  <c r="AC34" i="4"/>
  <c r="BC135" i="4" s="1"/>
  <c r="AB34" i="4"/>
  <c r="BC131" i="4" s="1"/>
  <c r="AA34" i="4"/>
  <c r="BC127" i="4" s="1"/>
  <c r="Z34" i="4"/>
  <c r="BC123" i="4" s="1"/>
  <c r="Y34" i="4"/>
  <c r="BC119" i="4" s="1"/>
  <c r="X34" i="4"/>
  <c r="BC115" i="4" s="1"/>
  <c r="W34" i="4"/>
  <c r="BC111" i="4" s="1"/>
  <c r="V34" i="4"/>
  <c r="BC107" i="4" s="1"/>
  <c r="U34" i="4"/>
  <c r="BC103" i="4" s="1"/>
  <c r="T34" i="4"/>
  <c r="BC99" i="4" s="1"/>
  <c r="S34" i="4"/>
  <c r="BC95" i="4" s="1"/>
  <c r="R34" i="4"/>
  <c r="BC91" i="4" s="1"/>
  <c r="Q34" i="4"/>
  <c r="BC87" i="4" s="1"/>
  <c r="P34" i="4"/>
  <c r="BC83" i="4" s="1"/>
  <c r="O34" i="4"/>
  <c r="BC79" i="4" s="1"/>
  <c r="N34" i="4"/>
  <c r="BC75" i="4" s="1"/>
  <c r="M34" i="4"/>
  <c r="BC71" i="4" s="1"/>
  <c r="L34" i="4"/>
  <c r="BC67" i="4" s="1"/>
  <c r="K34" i="4"/>
  <c r="BC63" i="4" s="1"/>
  <c r="J34" i="4"/>
  <c r="BC59" i="4" s="1"/>
  <c r="I34" i="4"/>
  <c r="BC55" i="4" s="1"/>
  <c r="H34" i="4"/>
  <c r="BC51" i="4" s="1"/>
  <c r="G34" i="4"/>
  <c r="BC47" i="4" s="1"/>
  <c r="AJ33" i="4"/>
  <c r="BC161" i="4" s="1"/>
  <c r="AI33" i="4"/>
  <c r="BC157" i="4" s="1"/>
  <c r="AH33" i="4"/>
  <c r="BC153" i="4" s="1"/>
  <c r="AG33" i="4"/>
  <c r="BC149" i="4" s="1"/>
  <c r="AF33" i="4"/>
  <c r="BC145" i="4" s="1"/>
  <c r="AE33" i="4"/>
  <c r="BC141" i="4" s="1"/>
  <c r="AD33" i="4"/>
  <c r="BC137" i="4" s="1"/>
  <c r="AC33" i="4"/>
  <c r="BC133" i="4" s="1"/>
  <c r="AB33" i="4"/>
  <c r="BC129" i="4" s="1"/>
  <c r="AA33" i="4"/>
  <c r="BC125" i="4" s="1"/>
  <c r="Z33" i="4"/>
  <c r="BC121" i="4" s="1"/>
  <c r="Y33" i="4"/>
  <c r="BC117" i="4" s="1"/>
  <c r="X33" i="4"/>
  <c r="BC113" i="4" s="1"/>
  <c r="W33" i="4"/>
  <c r="BC109" i="4" s="1"/>
  <c r="V33" i="4"/>
  <c r="BC105" i="4" s="1"/>
  <c r="U33" i="4"/>
  <c r="BC101" i="4" s="1"/>
  <c r="T33" i="4"/>
  <c r="BC97" i="4" s="1"/>
  <c r="S33" i="4"/>
  <c r="BC93" i="4" s="1"/>
  <c r="R33" i="4"/>
  <c r="BC89" i="4" s="1"/>
  <c r="Q33" i="4"/>
  <c r="BC85" i="4" s="1"/>
  <c r="P33" i="4"/>
  <c r="BC81" i="4" s="1"/>
  <c r="O33" i="4"/>
  <c r="BC77" i="4" s="1"/>
  <c r="N33" i="4"/>
  <c r="BC73" i="4" s="1"/>
  <c r="M33" i="4"/>
  <c r="BC69" i="4" s="1"/>
  <c r="L33" i="4"/>
  <c r="BC65" i="4" s="1"/>
  <c r="K33" i="4"/>
  <c r="BC61" i="4" s="1"/>
  <c r="J33" i="4"/>
  <c r="BC57" i="4" s="1"/>
  <c r="I33" i="4"/>
  <c r="BC53" i="4" s="1"/>
  <c r="H33" i="4"/>
  <c r="BC49" i="4" s="1"/>
  <c r="G33" i="4"/>
  <c r="BC45" i="4" s="1"/>
  <c r="AG34" i="3"/>
  <c r="BC151" i="3" s="1"/>
  <c r="AF34" i="3"/>
  <c r="BC147" i="3" s="1"/>
  <c r="AE34" i="3"/>
  <c r="BC143" i="3" s="1"/>
  <c r="AD34" i="3"/>
  <c r="BC139" i="3" s="1"/>
  <c r="AC34" i="3"/>
  <c r="BC135" i="3" s="1"/>
  <c r="AB34" i="3"/>
  <c r="BC131" i="3" s="1"/>
  <c r="AA34" i="3"/>
  <c r="BC127" i="3" s="1"/>
  <c r="Z34" i="3"/>
  <c r="BC123" i="3" s="1"/>
  <c r="Y34" i="3"/>
  <c r="BC119" i="3" s="1"/>
  <c r="X34" i="3"/>
  <c r="BC115" i="3" s="1"/>
  <c r="W34" i="3"/>
  <c r="BC111" i="3" s="1"/>
  <c r="V34" i="3"/>
  <c r="BC107" i="3" s="1"/>
  <c r="U34" i="3"/>
  <c r="BC103" i="3" s="1"/>
  <c r="T34" i="3"/>
  <c r="BC99" i="3" s="1"/>
  <c r="S34" i="3"/>
  <c r="BC95" i="3" s="1"/>
  <c r="R34" i="3"/>
  <c r="BC91" i="3" s="1"/>
  <c r="Q34" i="3"/>
  <c r="BC87" i="3" s="1"/>
  <c r="P34" i="3"/>
  <c r="BC83" i="3" s="1"/>
  <c r="O34" i="3"/>
  <c r="BC79" i="3" s="1"/>
  <c r="N34" i="3"/>
  <c r="BC75" i="3" s="1"/>
  <c r="M34" i="3"/>
  <c r="BC71" i="3" s="1"/>
  <c r="L34" i="3"/>
  <c r="BC67" i="3" s="1"/>
  <c r="K34" i="3"/>
  <c r="BC63" i="3" s="1"/>
  <c r="J34" i="3"/>
  <c r="BC59" i="3" s="1"/>
  <c r="I34" i="3"/>
  <c r="BC55" i="3" s="1"/>
  <c r="H34" i="3"/>
  <c r="BC51" i="3" s="1"/>
  <c r="G34" i="3"/>
  <c r="BC47" i="3" s="1"/>
  <c r="F34" i="3"/>
  <c r="BC43" i="3" s="1"/>
  <c r="AG33" i="3"/>
  <c r="BC149" i="3" s="1"/>
  <c r="AF33" i="3"/>
  <c r="BC145" i="3" s="1"/>
  <c r="AE33" i="3"/>
  <c r="BC141" i="3" s="1"/>
  <c r="AD33" i="3"/>
  <c r="BC137" i="3" s="1"/>
  <c r="AC33" i="3"/>
  <c r="BC133" i="3" s="1"/>
  <c r="AB33" i="3"/>
  <c r="BC129" i="3" s="1"/>
  <c r="AA33" i="3"/>
  <c r="BC125" i="3" s="1"/>
  <c r="Z33" i="3"/>
  <c r="BC121" i="3" s="1"/>
  <c r="Y33" i="3"/>
  <c r="BC117" i="3" s="1"/>
  <c r="X33" i="3"/>
  <c r="BC113" i="3" s="1"/>
  <c r="W33" i="3"/>
  <c r="BC109" i="3" s="1"/>
  <c r="V33" i="3"/>
  <c r="BC105" i="3" s="1"/>
  <c r="U33" i="3"/>
  <c r="BC101" i="3" s="1"/>
  <c r="T33" i="3"/>
  <c r="BC97" i="3" s="1"/>
  <c r="S33" i="3"/>
  <c r="BC93" i="3" s="1"/>
  <c r="R33" i="3"/>
  <c r="BC89" i="3" s="1"/>
  <c r="Q33" i="3"/>
  <c r="BC85" i="3" s="1"/>
  <c r="P33" i="3"/>
  <c r="BC81" i="3" s="1"/>
  <c r="O33" i="3"/>
  <c r="BC77" i="3" s="1"/>
  <c r="N33" i="3"/>
  <c r="BC73" i="3" s="1"/>
  <c r="M33" i="3"/>
  <c r="BC69" i="3" s="1"/>
  <c r="L33" i="3"/>
  <c r="BC65" i="3" s="1"/>
  <c r="K33" i="3"/>
  <c r="BC61" i="3" s="1"/>
  <c r="J33" i="3"/>
  <c r="BC57" i="3" s="1"/>
  <c r="I33" i="3"/>
  <c r="BC53" i="3" s="1"/>
  <c r="H33" i="3"/>
  <c r="BC49" i="3" s="1"/>
  <c r="G33" i="3"/>
  <c r="BC45" i="3" s="1"/>
  <c r="F34" i="4"/>
  <c r="BC43" i="4" s="1"/>
  <c r="F33" i="4"/>
  <c r="BC41" i="4" s="1"/>
  <c r="F33" i="3"/>
  <c r="BC41" i="3" s="1"/>
  <c r="AJ34" i="1"/>
  <c r="BC163" i="1" s="1"/>
  <c r="AI34" i="1"/>
  <c r="BC159" i="1" s="1"/>
  <c r="AH34" i="1"/>
  <c r="BC155" i="1" s="1"/>
  <c r="AG34" i="1"/>
  <c r="BC151" i="1" s="1"/>
  <c r="AF34" i="1"/>
  <c r="BC147" i="1" s="1"/>
  <c r="AE34" i="1"/>
  <c r="BC143" i="1" s="1"/>
  <c r="AD34" i="1"/>
  <c r="BC139" i="1" s="1"/>
  <c r="AC34" i="1"/>
  <c r="BC135" i="1" s="1"/>
  <c r="AB34" i="1"/>
  <c r="BC131" i="1" s="1"/>
  <c r="AA34" i="1"/>
  <c r="BC127" i="1" s="1"/>
  <c r="Z34" i="1"/>
  <c r="BC123" i="1" s="1"/>
  <c r="Y34" i="1"/>
  <c r="BC119" i="1" s="1"/>
  <c r="X34" i="1"/>
  <c r="BC115" i="1" s="1"/>
  <c r="W34" i="1"/>
  <c r="BC111" i="1" s="1"/>
  <c r="V34" i="1"/>
  <c r="BC107" i="1" s="1"/>
  <c r="U34" i="1"/>
  <c r="BC103" i="1" s="1"/>
  <c r="T34" i="1"/>
  <c r="BC99" i="1" s="1"/>
  <c r="S34" i="1"/>
  <c r="BC95" i="1" s="1"/>
  <c r="R34" i="1"/>
  <c r="BC91" i="1" s="1"/>
  <c r="Q34" i="1"/>
  <c r="BC87" i="1" s="1"/>
  <c r="P34" i="1"/>
  <c r="BC83" i="1" s="1"/>
  <c r="O34" i="1"/>
  <c r="BC79" i="1" s="1"/>
  <c r="N34" i="1"/>
  <c r="BC75" i="1" s="1"/>
  <c r="M34" i="1"/>
  <c r="BC71" i="1" s="1"/>
  <c r="L34" i="1"/>
  <c r="BC67" i="1" s="1"/>
  <c r="K34" i="1"/>
  <c r="BC63" i="1" s="1"/>
  <c r="J34" i="1"/>
  <c r="BC59" i="1" s="1"/>
  <c r="I34" i="1"/>
  <c r="BC55" i="1" s="1"/>
  <c r="H34" i="1"/>
  <c r="BC51" i="1" s="1"/>
  <c r="G34" i="1"/>
  <c r="BC47" i="1" s="1"/>
  <c r="F34" i="1"/>
  <c r="BC43" i="1" s="1"/>
  <c r="AJ33" i="1"/>
  <c r="BC161" i="1" s="1"/>
  <c r="AI33" i="1"/>
  <c r="BC157" i="1" s="1"/>
  <c r="AH33" i="1"/>
  <c r="BC153" i="1" s="1"/>
  <c r="AG33" i="1"/>
  <c r="BC149" i="1" s="1"/>
  <c r="AF33" i="1"/>
  <c r="BC145" i="1" s="1"/>
  <c r="AE33" i="1"/>
  <c r="BC141" i="1" s="1"/>
  <c r="AD33" i="1"/>
  <c r="BC137" i="1" s="1"/>
  <c r="AC33" i="1"/>
  <c r="BC133" i="1" s="1"/>
  <c r="AB33" i="1"/>
  <c r="BC129" i="1" s="1"/>
  <c r="AA33" i="1"/>
  <c r="BC125" i="1" s="1"/>
  <c r="Z33" i="1"/>
  <c r="BC121" i="1" s="1"/>
  <c r="Y33" i="1"/>
  <c r="BC117" i="1" s="1"/>
  <c r="X33" i="1"/>
  <c r="BC113" i="1" s="1"/>
  <c r="W33" i="1"/>
  <c r="BC109" i="1" s="1"/>
  <c r="V33" i="1"/>
  <c r="BC105" i="1" s="1"/>
  <c r="U33" i="1"/>
  <c r="BC101" i="1" s="1"/>
  <c r="T33" i="1"/>
  <c r="BC97" i="1" s="1"/>
  <c r="S33" i="1"/>
  <c r="BC93" i="1" s="1"/>
  <c r="R33" i="1"/>
  <c r="BC89" i="1" s="1"/>
  <c r="Q33" i="1"/>
  <c r="BC85" i="1" s="1"/>
  <c r="P33" i="1"/>
  <c r="BC81" i="1" s="1"/>
  <c r="O33" i="1"/>
  <c r="BC77" i="1" s="1"/>
  <c r="N33" i="1"/>
  <c r="BC73" i="1" s="1"/>
  <c r="M33" i="1"/>
  <c r="BC69" i="1" s="1"/>
  <c r="L33" i="1"/>
  <c r="BC65" i="1" s="1"/>
  <c r="K33" i="1"/>
  <c r="BC61" i="1" s="1"/>
  <c r="J33" i="1"/>
  <c r="BC57" i="1" s="1"/>
  <c r="I33" i="1"/>
  <c r="BC53" i="1" s="1"/>
  <c r="H33" i="1"/>
  <c r="BC49" i="1" s="1"/>
  <c r="G33" i="1"/>
  <c r="BC45" i="1" s="1"/>
  <c r="F33" i="1"/>
  <c r="BC41" i="1" s="1"/>
  <c r="T330" i="13" l="1"/>
  <c r="X330" i="13" s="1"/>
  <c r="T329" i="13"/>
  <c r="X329" i="13" s="1"/>
  <c r="T328" i="13"/>
  <c r="X328" i="13" s="1"/>
  <c r="T327" i="13"/>
  <c r="X327" i="13" s="1"/>
  <c r="T326" i="13"/>
  <c r="X326" i="13" s="1"/>
  <c r="T325" i="13"/>
  <c r="X325" i="13" s="1"/>
  <c r="T324" i="13"/>
  <c r="X324" i="13" s="1"/>
  <c r="T323" i="13"/>
  <c r="X323" i="13" s="1"/>
  <c r="T322" i="13"/>
  <c r="X322" i="13" s="1"/>
  <c r="T321" i="13"/>
  <c r="X321" i="13" s="1"/>
  <c r="T320" i="13"/>
  <c r="X320" i="13" s="1"/>
  <c r="R319" i="13"/>
  <c r="P319" i="13"/>
  <c r="N319" i="13"/>
  <c r="L319" i="13"/>
  <c r="J319" i="13"/>
  <c r="H319" i="13"/>
  <c r="F319" i="13"/>
  <c r="R318" i="13"/>
  <c r="P318" i="13"/>
  <c r="N318" i="13"/>
  <c r="L318" i="13"/>
  <c r="J318" i="13"/>
  <c r="H318" i="13"/>
  <c r="F318" i="13"/>
  <c r="R317" i="13"/>
  <c r="P317" i="13"/>
  <c r="N317" i="13"/>
  <c r="L317" i="13"/>
  <c r="J317" i="13"/>
  <c r="H317" i="13"/>
  <c r="F317" i="13"/>
  <c r="R315" i="13"/>
  <c r="P315" i="13"/>
  <c r="N315" i="13"/>
  <c r="L315" i="13"/>
  <c r="J315" i="13"/>
  <c r="H315" i="13"/>
  <c r="F315" i="13"/>
  <c r="R314" i="13"/>
  <c r="P314" i="13"/>
  <c r="N314" i="13"/>
  <c r="L314" i="13"/>
  <c r="J314" i="13"/>
  <c r="H314" i="13"/>
  <c r="F314" i="13"/>
  <c r="R313" i="13"/>
  <c r="P313" i="13"/>
  <c r="N313" i="13"/>
  <c r="L313" i="13"/>
  <c r="J313" i="13"/>
  <c r="H313" i="13"/>
  <c r="F313" i="13"/>
  <c r="R312" i="13"/>
  <c r="P312" i="13"/>
  <c r="N312" i="13"/>
  <c r="L312" i="13"/>
  <c r="J312" i="13"/>
  <c r="H312" i="13"/>
  <c r="F312" i="13"/>
  <c r="R311" i="13"/>
  <c r="P311" i="13"/>
  <c r="N311" i="13"/>
  <c r="L311" i="13"/>
  <c r="J311" i="13"/>
  <c r="H311" i="13"/>
  <c r="F311" i="13"/>
  <c r="R310" i="13"/>
  <c r="P310" i="13"/>
  <c r="N310" i="13"/>
  <c r="L310" i="13"/>
  <c r="J310" i="13"/>
  <c r="H310" i="13"/>
  <c r="F310" i="13"/>
  <c r="R309" i="13"/>
  <c r="P309" i="13"/>
  <c r="N309" i="13"/>
  <c r="L309" i="13"/>
  <c r="J309" i="13"/>
  <c r="H309" i="13"/>
  <c r="F309" i="13"/>
  <c r="R308" i="13"/>
  <c r="P308" i="13"/>
  <c r="N308" i="13"/>
  <c r="L308" i="13"/>
  <c r="J308" i="13"/>
  <c r="H308" i="13"/>
  <c r="F308" i="13"/>
  <c r="R307" i="13"/>
  <c r="P307" i="13"/>
  <c r="N307" i="13"/>
  <c r="L307" i="13"/>
  <c r="J307" i="13"/>
  <c r="H307" i="13"/>
  <c r="F307" i="13"/>
  <c r="R306" i="13"/>
  <c r="P306" i="13"/>
  <c r="N306" i="13"/>
  <c r="L306" i="13"/>
  <c r="J306" i="13"/>
  <c r="H306" i="13"/>
  <c r="F306" i="13"/>
  <c r="R305" i="13"/>
  <c r="P305" i="13"/>
  <c r="N305" i="13"/>
  <c r="L305" i="13"/>
  <c r="J305" i="13"/>
  <c r="H305" i="13"/>
  <c r="F305" i="13"/>
  <c r="R304" i="13"/>
  <c r="P304" i="13"/>
  <c r="N304" i="13"/>
  <c r="L304" i="13"/>
  <c r="J304" i="13"/>
  <c r="H304" i="13"/>
  <c r="F304" i="13"/>
  <c r="R303" i="13"/>
  <c r="P303" i="13"/>
  <c r="N303" i="13"/>
  <c r="L303" i="13"/>
  <c r="J303" i="13"/>
  <c r="H303" i="13"/>
  <c r="F303" i="13"/>
  <c r="R302" i="13"/>
  <c r="P302" i="13"/>
  <c r="N302" i="13"/>
  <c r="L302" i="13"/>
  <c r="J302" i="13"/>
  <c r="H302" i="13"/>
  <c r="F302" i="13"/>
  <c r="R301" i="13"/>
  <c r="P301" i="13"/>
  <c r="N301" i="13"/>
  <c r="L301" i="13"/>
  <c r="J301" i="13"/>
  <c r="H301" i="13"/>
  <c r="F301" i="13"/>
  <c r="R300" i="13"/>
  <c r="P300" i="13"/>
  <c r="N300" i="13"/>
  <c r="L300" i="13"/>
  <c r="J300" i="13"/>
  <c r="H300" i="13"/>
  <c r="F300" i="13"/>
  <c r="R299" i="13"/>
  <c r="P299" i="13"/>
  <c r="N299" i="13"/>
  <c r="L299" i="13"/>
  <c r="J299" i="13"/>
  <c r="H299" i="13"/>
  <c r="F299" i="13"/>
  <c r="R298" i="13"/>
  <c r="P298" i="13"/>
  <c r="N298" i="13"/>
  <c r="L298" i="13"/>
  <c r="J298" i="13"/>
  <c r="H298" i="13"/>
  <c r="F298" i="13"/>
  <c r="R297" i="13"/>
  <c r="P297" i="13"/>
  <c r="N297" i="13"/>
  <c r="L297" i="13"/>
  <c r="J297" i="13"/>
  <c r="H297" i="13"/>
  <c r="F297" i="13"/>
  <c r="R296" i="13"/>
  <c r="P296" i="13"/>
  <c r="N296" i="13"/>
  <c r="L296" i="13"/>
  <c r="J296" i="13"/>
  <c r="H296" i="13"/>
  <c r="F296" i="13"/>
  <c r="R295" i="13"/>
  <c r="P295" i="13"/>
  <c r="N295" i="13"/>
  <c r="L295" i="13"/>
  <c r="J295" i="13"/>
  <c r="H295" i="13"/>
  <c r="F295" i="13"/>
  <c r="R294" i="13"/>
  <c r="P294" i="13"/>
  <c r="N294" i="13"/>
  <c r="L294" i="13"/>
  <c r="J294" i="13"/>
  <c r="H294" i="13"/>
  <c r="F294" i="13"/>
  <c r="R293" i="13"/>
  <c r="P293" i="13"/>
  <c r="N293" i="13"/>
  <c r="L293" i="13"/>
  <c r="J293" i="13"/>
  <c r="H293" i="13"/>
  <c r="F293" i="13"/>
  <c r="R292" i="13"/>
  <c r="P292" i="13"/>
  <c r="N292" i="13"/>
  <c r="L292" i="13"/>
  <c r="J292" i="13"/>
  <c r="H292" i="13"/>
  <c r="F292" i="13"/>
  <c r="R291" i="13"/>
  <c r="P291" i="13"/>
  <c r="N291" i="13"/>
  <c r="L291" i="13"/>
  <c r="J291" i="13"/>
  <c r="H291" i="13"/>
  <c r="F291" i="13"/>
  <c r="R290" i="13"/>
  <c r="P290" i="13"/>
  <c r="N290" i="13"/>
  <c r="L290" i="13"/>
  <c r="J290" i="13"/>
  <c r="H290" i="13"/>
  <c r="F290" i="13"/>
  <c r="R289" i="13"/>
  <c r="P289" i="13"/>
  <c r="N289" i="13"/>
  <c r="L289" i="13"/>
  <c r="J289" i="13"/>
  <c r="H289" i="13"/>
  <c r="F289" i="13"/>
  <c r="R288" i="13"/>
  <c r="P288" i="13"/>
  <c r="N288" i="13"/>
  <c r="L288" i="13"/>
  <c r="J288" i="13"/>
  <c r="H288" i="13"/>
  <c r="F288" i="13"/>
  <c r="R287" i="13"/>
  <c r="P287" i="13"/>
  <c r="N287" i="13"/>
  <c r="L287" i="13"/>
  <c r="J287" i="13"/>
  <c r="H287" i="13"/>
  <c r="F287" i="13"/>
  <c r="R286" i="13"/>
  <c r="P286" i="13"/>
  <c r="N286" i="13"/>
  <c r="L286" i="13"/>
  <c r="J286" i="13"/>
  <c r="H286" i="13"/>
  <c r="F286" i="13"/>
  <c r="R285" i="13"/>
  <c r="P285" i="13"/>
  <c r="N285" i="13"/>
  <c r="L285" i="13"/>
  <c r="J285" i="13"/>
  <c r="H285" i="13"/>
  <c r="F285" i="13"/>
  <c r="R284" i="13"/>
  <c r="P284" i="13"/>
  <c r="N284" i="13"/>
  <c r="L284" i="13"/>
  <c r="J284" i="13"/>
  <c r="H284" i="13"/>
  <c r="F284" i="13"/>
  <c r="R283" i="13"/>
  <c r="P283" i="13"/>
  <c r="N283" i="13"/>
  <c r="L283" i="13"/>
  <c r="J283" i="13"/>
  <c r="H283" i="13"/>
  <c r="F283" i="13"/>
  <c r="R282" i="13"/>
  <c r="P282" i="13"/>
  <c r="N282" i="13"/>
  <c r="L282" i="13"/>
  <c r="J282" i="13"/>
  <c r="H282" i="13"/>
  <c r="F282" i="13"/>
  <c r="R281" i="13"/>
  <c r="P281" i="13"/>
  <c r="N281" i="13"/>
  <c r="L281" i="13"/>
  <c r="J281" i="13"/>
  <c r="H281" i="13"/>
  <c r="F281" i="13"/>
  <c r="R280" i="13"/>
  <c r="P280" i="13"/>
  <c r="N280" i="13"/>
  <c r="L280" i="13"/>
  <c r="J280" i="13"/>
  <c r="H280" i="13"/>
  <c r="F280" i="13"/>
  <c r="R279" i="13"/>
  <c r="P279" i="13"/>
  <c r="N279" i="13"/>
  <c r="L279" i="13"/>
  <c r="J279" i="13"/>
  <c r="H279" i="13"/>
  <c r="F279" i="13"/>
  <c r="R278" i="13"/>
  <c r="P278" i="13"/>
  <c r="N278" i="13"/>
  <c r="L278" i="13"/>
  <c r="J278" i="13"/>
  <c r="H278" i="13"/>
  <c r="F278" i="13"/>
  <c r="R277" i="13"/>
  <c r="P277" i="13"/>
  <c r="N277" i="13"/>
  <c r="L277" i="13"/>
  <c r="J277" i="13"/>
  <c r="H277" i="13"/>
  <c r="F277" i="13"/>
  <c r="R276" i="13"/>
  <c r="P276" i="13"/>
  <c r="N276" i="13"/>
  <c r="L276" i="13"/>
  <c r="J276" i="13"/>
  <c r="H276" i="13"/>
  <c r="F276" i="13"/>
  <c r="R275" i="13"/>
  <c r="P275" i="13"/>
  <c r="N275" i="13"/>
  <c r="L275" i="13"/>
  <c r="J275" i="13"/>
  <c r="H275" i="13"/>
  <c r="F275" i="13"/>
  <c r="R274" i="13"/>
  <c r="P274" i="13"/>
  <c r="N274" i="13"/>
  <c r="L274" i="13"/>
  <c r="J274" i="13"/>
  <c r="H274" i="13"/>
  <c r="F274" i="13"/>
  <c r="R273" i="13"/>
  <c r="P273" i="13"/>
  <c r="N273" i="13"/>
  <c r="L273" i="13"/>
  <c r="J273" i="13"/>
  <c r="H273" i="13"/>
  <c r="F273" i="13"/>
  <c r="R272" i="13"/>
  <c r="P272" i="13"/>
  <c r="N272" i="13"/>
  <c r="L272" i="13"/>
  <c r="J272" i="13"/>
  <c r="H272" i="13"/>
  <c r="F272" i="13"/>
  <c r="R271" i="13"/>
  <c r="P271" i="13"/>
  <c r="N271" i="13"/>
  <c r="L271" i="13"/>
  <c r="J271" i="13"/>
  <c r="H271" i="13"/>
  <c r="F271" i="13"/>
  <c r="R270" i="13"/>
  <c r="P270" i="13"/>
  <c r="N270" i="13"/>
  <c r="L270" i="13"/>
  <c r="J270" i="13"/>
  <c r="H270" i="13"/>
  <c r="F270" i="13"/>
  <c r="R269" i="13"/>
  <c r="P269" i="13"/>
  <c r="N269" i="13"/>
  <c r="L269" i="13"/>
  <c r="J269" i="13"/>
  <c r="H269" i="13"/>
  <c r="F269" i="13"/>
  <c r="R268" i="13"/>
  <c r="P268" i="13"/>
  <c r="N268" i="13"/>
  <c r="L268" i="13"/>
  <c r="J268" i="13"/>
  <c r="H268" i="13"/>
  <c r="F268" i="13"/>
  <c r="R267" i="13"/>
  <c r="P267" i="13"/>
  <c r="N267" i="13"/>
  <c r="L267" i="13"/>
  <c r="J267" i="13"/>
  <c r="H267" i="13"/>
  <c r="F267" i="13"/>
  <c r="R266" i="13"/>
  <c r="P266" i="13"/>
  <c r="N266" i="13"/>
  <c r="L266" i="13"/>
  <c r="J266" i="13"/>
  <c r="H266" i="13"/>
  <c r="F266" i="13"/>
  <c r="R265" i="13"/>
  <c r="P265" i="13"/>
  <c r="N265" i="13"/>
  <c r="L265" i="13"/>
  <c r="J265" i="13"/>
  <c r="H265" i="13"/>
  <c r="F265" i="13"/>
  <c r="R264" i="13"/>
  <c r="P264" i="13"/>
  <c r="N264" i="13"/>
  <c r="L264" i="13"/>
  <c r="J264" i="13"/>
  <c r="H264" i="13"/>
  <c r="F264" i="13"/>
  <c r="R263" i="13"/>
  <c r="P263" i="13"/>
  <c r="N263" i="13"/>
  <c r="L263" i="13"/>
  <c r="J263" i="13"/>
  <c r="H263" i="13"/>
  <c r="F263" i="13"/>
  <c r="R262" i="13"/>
  <c r="P262" i="13"/>
  <c r="N262" i="13"/>
  <c r="L262" i="13"/>
  <c r="J262" i="13"/>
  <c r="H262" i="13"/>
  <c r="F262" i="13"/>
  <c r="T257" i="13"/>
  <c r="X257" i="13" s="1"/>
  <c r="T256" i="13"/>
  <c r="X256" i="13" s="1"/>
  <c r="T255" i="13"/>
  <c r="X255" i="13" s="1"/>
  <c r="T254" i="13"/>
  <c r="X254" i="13" s="1"/>
  <c r="T253" i="13"/>
  <c r="X253" i="13" s="1"/>
  <c r="T252" i="13"/>
  <c r="X252" i="13" s="1"/>
  <c r="T251" i="13"/>
  <c r="X251" i="13" s="1"/>
  <c r="T250" i="13"/>
  <c r="X250" i="13" s="1"/>
  <c r="T249" i="13"/>
  <c r="X249" i="13" s="1"/>
  <c r="T248" i="13"/>
  <c r="X248" i="13" s="1"/>
  <c r="R247" i="13"/>
  <c r="P247" i="13"/>
  <c r="N247" i="13"/>
  <c r="L247" i="13"/>
  <c r="J247" i="13"/>
  <c r="H247" i="13"/>
  <c r="F247" i="13"/>
  <c r="R246" i="13"/>
  <c r="P246" i="13"/>
  <c r="N246" i="13"/>
  <c r="L246" i="13"/>
  <c r="J246" i="13"/>
  <c r="H246" i="13"/>
  <c r="F246" i="13"/>
  <c r="R245" i="13"/>
  <c r="P245" i="13"/>
  <c r="N245" i="13"/>
  <c r="L245" i="13"/>
  <c r="J245" i="13"/>
  <c r="H245" i="13"/>
  <c r="F245" i="13"/>
  <c r="R244" i="13"/>
  <c r="P244" i="13"/>
  <c r="N244" i="13"/>
  <c r="L244" i="13"/>
  <c r="J244" i="13"/>
  <c r="H244" i="13"/>
  <c r="F244" i="13"/>
  <c r="R243" i="13"/>
  <c r="P243" i="13"/>
  <c r="N243" i="13"/>
  <c r="L243" i="13"/>
  <c r="J243" i="13"/>
  <c r="H243" i="13"/>
  <c r="F243" i="13"/>
  <c r="R242" i="13"/>
  <c r="P242" i="13"/>
  <c r="N242" i="13"/>
  <c r="L242" i="13"/>
  <c r="J242" i="13"/>
  <c r="H242" i="13"/>
  <c r="F242" i="13"/>
  <c r="R241" i="13"/>
  <c r="P241" i="13"/>
  <c r="N241" i="13"/>
  <c r="L241" i="13"/>
  <c r="J241" i="13"/>
  <c r="H241" i="13"/>
  <c r="F241" i="13"/>
  <c r="R240" i="13"/>
  <c r="P240" i="13"/>
  <c r="N240" i="13"/>
  <c r="L240" i="13"/>
  <c r="J240" i="13"/>
  <c r="H240" i="13"/>
  <c r="F240" i="13"/>
  <c r="R239" i="13"/>
  <c r="P239" i="13"/>
  <c r="N239" i="13"/>
  <c r="L239" i="13"/>
  <c r="J239" i="13"/>
  <c r="H239" i="13"/>
  <c r="F239" i="13"/>
  <c r="R238" i="13"/>
  <c r="P238" i="13"/>
  <c r="N238" i="13"/>
  <c r="L238" i="13"/>
  <c r="J238" i="13"/>
  <c r="H238" i="13"/>
  <c r="F238" i="13"/>
  <c r="R237" i="13"/>
  <c r="P237" i="13"/>
  <c r="N237" i="13"/>
  <c r="L237" i="13"/>
  <c r="J237" i="13"/>
  <c r="H237" i="13"/>
  <c r="F237" i="13"/>
  <c r="R236" i="13"/>
  <c r="P236" i="13"/>
  <c r="N236" i="13"/>
  <c r="L236" i="13"/>
  <c r="J236" i="13"/>
  <c r="H236" i="13"/>
  <c r="F236" i="13"/>
  <c r="R235" i="13"/>
  <c r="P235" i="13"/>
  <c r="N235" i="13"/>
  <c r="L235" i="13"/>
  <c r="J235" i="13"/>
  <c r="H235" i="13"/>
  <c r="F235" i="13"/>
  <c r="R234" i="13"/>
  <c r="P234" i="13"/>
  <c r="N234" i="13"/>
  <c r="L234" i="13"/>
  <c r="J234" i="13"/>
  <c r="H234" i="13"/>
  <c r="F234" i="13"/>
  <c r="R233" i="13"/>
  <c r="P233" i="13"/>
  <c r="N233" i="13"/>
  <c r="L233" i="13"/>
  <c r="J233" i="13"/>
  <c r="H233" i="13"/>
  <c r="F233" i="13"/>
  <c r="R232" i="13"/>
  <c r="P232" i="13"/>
  <c r="N232" i="13"/>
  <c r="L232" i="13"/>
  <c r="J232" i="13"/>
  <c r="H232" i="13"/>
  <c r="F232" i="13"/>
  <c r="R230" i="13"/>
  <c r="P230" i="13"/>
  <c r="N230" i="13"/>
  <c r="L230" i="13"/>
  <c r="J230" i="13"/>
  <c r="H230" i="13"/>
  <c r="F230" i="13"/>
  <c r="R229" i="13"/>
  <c r="P229" i="13"/>
  <c r="N229" i="13"/>
  <c r="L229" i="13"/>
  <c r="J229" i="13"/>
  <c r="H229" i="13"/>
  <c r="F229" i="13"/>
  <c r="R228" i="13"/>
  <c r="P228" i="13"/>
  <c r="N228" i="13"/>
  <c r="L228" i="13"/>
  <c r="J228" i="13"/>
  <c r="H228" i="13"/>
  <c r="F228" i="13"/>
  <c r="R227" i="13"/>
  <c r="P227" i="13"/>
  <c r="N227" i="13"/>
  <c r="L227" i="13"/>
  <c r="J227" i="13"/>
  <c r="H227" i="13"/>
  <c r="F227" i="13"/>
  <c r="R226" i="13"/>
  <c r="P226" i="13"/>
  <c r="N226" i="13"/>
  <c r="L226" i="13"/>
  <c r="J226" i="13"/>
  <c r="H226" i="13"/>
  <c r="F226" i="13"/>
  <c r="R225" i="13"/>
  <c r="P225" i="13"/>
  <c r="N225" i="13"/>
  <c r="L225" i="13"/>
  <c r="J225" i="13"/>
  <c r="H225" i="13"/>
  <c r="F225" i="13"/>
  <c r="R224" i="13"/>
  <c r="P224" i="13"/>
  <c r="N224" i="13"/>
  <c r="L224" i="13"/>
  <c r="J224" i="13"/>
  <c r="H224" i="13"/>
  <c r="F224" i="13"/>
  <c r="R223" i="13"/>
  <c r="P223" i="13"/>
  <c r="N223" i="13"/>
  <c r="L223" i="13"/>
  <c r="J223" i="13"/>
  <c r="H223" i="13"/>
  <c r="F223" i="13"/>
  <c r="R222" i="13"/>
  <c r="P222" i="13"/>
  <c r="N222" i="13"/>
  <c r="L222" i="13"/>
  <c r="J222" i="13"/>
  <c r="H222" i="13"/>
  <c r="F222" i="13"/>
  <c r="R221" i="13"/>
  <c r="P221" i="13"/>
  <c r="N221" i="13"/>
  <c r="L221" i="13"/>
  <c r="J221" i="13"/>
  <c r="H221" i="13"/>
  <c r="F221" i="13"/>
  <c r="R220" i="13"/>
  <c r="P220" i="13"/>
  <c r="N220" i="13"/>
  <c r="L220" i="13"/>
  <c r="J220" i="13"/>
  <c r="H220" i="13"/>
  <c r="F220" i="13"/>
  <c r="T215" i="13"/>
  <c r="X215" i="13" s="1"/>
  <c r="T214" i="13"/>
  <c r="X214" i="13" s="1"/>
  <c r="T213" i="13"/>
  <c r="X213" i="13" s="1"/>
  <c r="T212" i="13"/>
  <c r="X212" i="13" s="1"/>
  <c r="T211" i="13"/>
  <c r="X211" i="13" s="1"/>
  <c r="R210" i="13"/>
  <c r="P210" i="13"/>
  <c r="N210" i="13"/>
  <c r="L210" i="13"/>
  <c r="J210" i="13"/>
  <c r="H210" i="13"/>
  <c r="F210" i="13"/>
  <c r="R209" i="13"/>
  <c r="P209" i="13"/>
  <c r="N209" i="13"/>
  <c r="L209" i="13"/>
  <c r="J209" i="13"/>
  <c r="H209" i="13"/>
  <c r="F209" i="13"/>
  <c r="R208" i="13"/>
  <c r="P208" i="13"/>
  <c r="N208" i="13"/>
  <c r="L208" i="13"/>
  <c r="J208" i="13"/>
  <c r="H208" i="13"/>
  <c r="F208" i="13"/>
  <c r="R207" i="13"/>
  <c r="P207" i="13"/>
  <c r="N207" i="13"/>
  <c r="L207" i="13"/>
  <c r="J207" i="13"/>
  <c r="H207" i="13"/>
  <c r="F207" i="13"/>
  <c r="R206" i="13"/>
  <c r="P206" i="13"/>
  <c r="N206" i="13"/>
  <c r="L206" i="13"/>
  <c r="J206" i="13"/>
  <c r="H206" i="13"/>
  <c r="F206" i="13"/>
  <c r="R205" i="13"/>
  <c r="P205" i="13"/>
  <c r="N205" i="13"/>
  <c r="L205" i="13"/>
  <c r="J205" i="13"/>
  <c r="H205" i="13"/>
  <c r="F205" i="13"/>
  <c r="R204" i="13"/>
  <c r="P204" i="13"/>
  <c r="N204" i="13"/>
  <c r="L204" i="13"/>
  <c r="J204" i="13"/>
  <c r="H204" i="13"/>
  <c r="F204" i="13"/>
  <c r="R203" i="13"/>
  <c r="P203" i="13"/>
  <c r="N203" i="13"/>
  <c r="L203" i="13"/>
  <c r="J203" i="13"/>
  <c r="H203" i="13"/>
  <c r="F203" i="13"/>
  <c r="R202" i="13"/>
  <c r="P202" i="13"/>
  <c r="N202" i="13"/>
  <c r="L202" i="13"/>
  <c r="J202" i="13"/>
  <c r="H202" i="13"/>
  <c r="F202" i="13"/>
  <c r="R201" i="13"/>
  <c r="P201" i="13"/>
  <c r="N201" i="13"/>
  <c r="L201" i="13"/>
  <c r="J201" i="13"/>
  <c r="H201" i="13"/>
  <c r="F201" i="13"/>
  <c r="R200" i="13"/>
  <c r="P200" i="13"/>
  <c r="N200" i="13"/>
  <c r="L200" i="13"/>
  <c r="J200" i="13"/>
  <c r="H200" i="13"/>
  <c r="F200" i="13"/>
  <c r="R199" i="13"/>
  <c r="P199" i="13"/>
  <c r="N199" i="13"/>
  <c r="L199" i="13"/>
  <c r="J199" i="13"/>
  <c r="H199" i="13"/>
  <c r="F199" i="13"/>
  <c r="R198" i="13"/>
  <c r="P198" i="13"/>
  <c r="N198" i="13"/>
  <c r="L198" i="13"/>
  <c r="J198" i="13"/>
  <c r="H198" i="13"/>
  <c r="F198" i="13"/>
  <c r="R197" i="13"/>
  <c r="P197" i="13"/>
  <c r="N197" i="13"/>
  <c r="L197" i="13"/>
  <c r="J197" i="13"/>
  <c r="H197" i="13"/>
  <c r="F197" i="13"/>
  <c r="R196" i="13"/>
  <c r="P196" i="13"/>
  <c r="N196" i="13"/>
  <c r="L196" i="13"/>
  <c r="J196" i="13"/>
  <c r="H196" i="13"/>
  <c r="F196" i="13"/>
  <c r="R195" i="13"/>
  <c r="P195" i="13"/>
  <c r="N195" i="13"/>
  <c r="L195" i="13"/>
  <c r="J195" i="13"/>
  <c r="H195" i="13"/>
  <c r="F195" i="13"/>
  <c r="R194" i="13"/>
  <c r="P194" i="13"/>
  <c r="N194" i="13"/>
  <c r="L194" i="13"/>
  <c r="J194" i="13"/>
  <c r="H194" i="13"/>
  <c r="F194" i="13"/>
  <c r="R193" i="13"/>
  <c r="P193" i="13"/>
  <c r="N193" i="13"/>
  <c r="L193" i="13"/>
  <c r="J193" i="13"/>
  <c r="H193" i="13"/>
  <c r="F193" i="13"/>
  <c r="R192" i="13"/>
  <c r="P192" i="13"/>
  <c r="N192" i="13"/>
  <c r="L192" i="13"/>
  <c r="J192" i="13"/>
  <c r="H192" i="13"/>
  <c r="F192" i="13"/>
  <c r="R191" i="13"/>
  <c r="P191" i="13"/>
  <c r="N191" i="13"/>
  <c r="L191" i="13"/>
  <c r="J191" i="13"/>
  <c r="H191" i="13"/>
  <c r="F191" i="13"/>
  <c r="R190" i="13"/>
  <c r="P190" i="13"/>
  <c r="N190" i="13"/>
  <c r="L190" i="13"/>
  <c r="J190" i="13"/>
  <c r="H190" i="13"/>
  <c r="F190" i="13"/>
  <c r="R189" i="13"/>
  <c r="P189" i="13"/>
  <c r="N189" i="13"/>
  <c r="L189" i="13"/>
  <c r="J189" i="13"/>
  <c r="H189" i="13"/>
  <c r="F189" i="13"/>
  <c r="R188" i="13"/>
  <c r="P188" i="13"/>
  <c r="N188" i="13"/>
  <c r="L188" i="13"/>
  <c r="J188" i="13"/>
  <c r="H188" i="13"/>
  <c r="F188" i="13"/>
  <c r="R187" i="13"/>
  <c r="P187" i="13"/>
  <c r="N187" i="13"/>
  <c r="L187" i="13"/>
  <c r="J187" i="13"/>
  <c r="H187" i="13"/>
  <c r="F187" i="13"/>
  <c r="R186" i="13"/>
  <c r="P186" i="13"/>
  <c r="N186" i="13"/>
  <c r="L186" i="13"/>
  <c r="J186" i="13"/>
  <c r="H186" i="13"/>
  <c r="F186" i="13"/>
  <c r="R185" i="13"/>
  <c r="P185" i="13"/>
  <c r="N185" i="13"/>
  <c r="L185" i="13"/>
  <c r="J185" i="13"/>
  <c r="H185" i="13"/>
  <c r="F185" i="13"/>
  <c r="T330" i="12"/>
  <c r="X330" i="12" s="1"/>
  <c r="T329" i="12"/>
  <c r="X329" i="12" s="1"/>
  <c r="T328" i="12"/>
  <c r="X328" i="12" s="1"/>
  <c r="T327" i="12"/>
  <c r="X327" i="12" s="1"/>
  <c r="T326" i="12"/>
  <c r="X326" i="12" s="1"/>
  <c r="T325" i="12"/>
  <c r="X325" i="12" s="1"/>
  <c r="T324" i="12"/>
  <c r="X324" i="12" s="1"/>
  <c r="T323" i="12"/>
  <c r="X323" i="12" s="1"/>
  <c r="T322" i="12"/>
  <c r="X322" i="12" s="1"/>
  <c r="T321" i="12"/>
  <c r="X321" i="12" s="1"/>
  <c r="T320" i="12"/>
  <c r="X320" i="12" s="1"/>
  <c r="R319" i="12"/>
  <c r="P319" i="12"/>
  <c r="N319" i="12"/>
  <c r="L319" i="12"/>
  <c r="J319" i="12"/>
  <c r="H319" i="12"/>
  <c r="F319" i="12"/>
  <c r="R318" i="12"/>
  <c r="P318" i="12"/>
  <c r="N318" i="12"/>
  <c r="L318" i="12"/>
  <c r="J318" i="12"/>
  <c r="H318" i="12"/>
  <c r="F318" i="12"/>
  <c r="R317" i="12"/>
  <c r="P317" i="12"/>
  <c r="N317" i="12"/>
  <c r="L317" i="12"/>
  <c r="J317" i="12"/>
  <c r="H317" i="12"/>
  <c r="F317" i="12"/>
  <c r="R315" i="12"/>
  <c r="P315" i="12"/>
  <c r="N315" i="12"/>
  <c r="L315" i="12"/>
  <c r="J315" i="12"/>
  <c r="H315" i="12"/>
  <c r="F315" i="12"/>
  <c r="R314" i="12"/>
  <c r="P314" i="12"/>
  <c r="N314" i="12"/>
  <c r="L314" i="12"/>
  <c r="J314" i="12"/>
  <c r="H314" i="12"/>
  <c r="F314" i="12"/>
  <c r="R313" i="12"/>
  <c r="P313" i="12"/>
  <c r="N313" i="12"/>
  <c r="L313" i="12"/>
  <c r="J313" i="12"/>
  <c r="H313" i="12"/>
  <c r="F313" i="12"/>
  <c r="R312" i="12"/>
  <c r="P312" i="12"/>
  <c r="N312" i="12"/>
  <c r="L312" i="12"/>
  <c r="J312" i="12"/>
  <c r="H312" i="12"/>
  <c r="F312" i="12"/>
  <c r="R311" i="12"/>
  <c r="P311" i="12"/>
  <c r="N311" i="12"/>
  <c r="L311" i="12"/>
  <c r="J311" i="12"/>
  <c r="H311" i="12"/>
  <c r="F311" i="12"/>
  <c r="R310" i="12"/>
  <c r="P310" i="12"/>
  <c r="N310" i="12"/>
  <c r="L310" i="12"/>
  <c r="J310" i="12"/>
  <c r="H310" i="12"/>
  <c r="F310" i="12"/>
  <c r="R309" i="12"/>
  <c r="P309" i="12"/>
  <c r="N309" i="12"/>
  <c r="L309" i="12"/>
  <c r="J309" i="12"/>
  <c r="H309" i="12"/>
  <c r="F309" i="12"/>
  <c r="R308" i="12"/>
  <c r="P308" i="12"/>
  <c r="N308" i="12"/>
  <c r="L308" i="12"/>
  <c r="J308" i="12"/>
  <c r="H308" i="12"/>
  <c r="F308" i="12"/>
  <c r="R307" i="12"/>
  <c r="P307" i="12"/>
  <c r="N307" i="12"/>
  <c r="L307" i="12"/>
  <c r="J307" i="12"/>
  <c r="H307" i="12"/>
  <c r="F307" i="12"/>
  <c r="R306" i="12"/>
  <c r="P306" i="12"/>
  <c r="N306" i="12"/>
  <c r="L306" i="12"/>
  <c r="J306" i="12"/>
  <c r="H306" i="12"/>
  <c r="F306" i="12"/>
  <c r="R305" i="12"/>
  <c r="P305" i="12"/>
  <c r="N305" i="12"/>
  <c r="L305" i="12"/>
  <c r="J305" i="12"/>
  <c r="H305" i="12"/>
  <c r="F305" i="12"/>
  <c r="R304" i="12"/>
  <c r="P304" i="12"/>
  <c r="N304" i="12"/>
  <c r="L304" i="12"/>
  <c r="J304" i="12"/>
  <c r="H304" i="12"/>
  <c r="F304" i="12"/>
  <c r="R303" i="12"/>
  <c r="P303" i="12"/>
  <c r="N303" i="12"/>
  <c r="L303" i="12"/>
  <c r="J303" i="12"/>
  <c r="H303" i="12"/>
  <c r="F303" i="12"/>
  <c r="R302" i="12"/>
  <c r="P302" i="12"/>
  <c r="N302" i="12"/>
  <c r="L302" i="12"/>
  <c r="J302" i="12"/>
  <c r="H302" i="12"/>
  <c r="F302" i="12"/>
  <c r="R301" i="12"/>
  <c r="P301" i="12"/>
  <c r="N301" i="12"/>
  <c r="L301" i="12"/>
  <c r="J301" i="12"/>
  <c r="H301" i="12"/>
  <c r="F301" i="12"/>
  <c r="R300" i="12"/>
  <c r="P300" i="12"/>
  <c r="N300" i="12"/>
  <c r="L300" i="12"/>
  <c r="J300" i="12"/>
  <c r="H300" i="12"/>
  <c r="F300" i="12"/>
  <c r="R299" i="12"/>
  <c r="P299" i="12"/>
  <c r="N299" i="12"/>
  <c r="L299" i="12"/>
  <c r="J299" i="12"/>
  <c r="H299" i="12"/>
  <c r="F299" i="12"/>
  <c r="R298" i="12"/>
  <c r="P298" i="12"/>
  <c r="N298" i="12"/>
  <c r="L298" i="12"/>
  <c r="J298" i="12"/>
  <c r="H298" i="12"/>
  <c r="F298" i="12"/>
  <c r="R297" i="12"/>
  <c r="P297" i="12"/>
  <c r="N297" i="12"/>
  <c r="L297" i="12"/>
  <c r="J297" i="12"/>
  <c r="H297" i="12"/>
  <c r="F297" i="12"/>
  <c r="R296" i="12"/>
  <c r="P296" i="12"/>
  <c r="N296" i="12"/>
  <c r="L296" i="12"/>
  <c r="J296" i="12"/>
  <c r="H296" i="12"/>
  <c r="F296" i="12"/>
  <c r="R295" i="12"/>
  <c r="P295" i="12"/>
  <c r="N295" i="12"/>
  <c r="L295" i="12"/>
  <c r="J295" i="12"/>
  <c r="H295" i="12"/>
  <c r="F295" i="12"/>
  <c r="R294" i="12"/>
  <c r="P294" i="12"/>
  <c r="N294" i="12"/>
  <c r="L294" i="12"/>
  <c r="J294" i="12"/>
  <c r="H294" i="12"/>
  <c r="F294" i="12"/>
  <c r="R293" i="12"/>
  <c r="P293" i="12"/>
  <c r="N293" i="12"/>
  <c r="L293" i="12"/>
  <c r="J293" i="12"/>
  <c r="H293" i="12"/>
  <c r="F293" i="12"/>
  <c r="R292" i="12"/>
  <c r="P292" i="12"/>
  <c r="N292" i="12"/>
  <c r="L292" i="12"/>
  <c r="J292" i="12"/>
  <c r="H292" i="12"/>
  <c r="F292" i="12"/>
  <c r="R291" i="12"/>
  <c r="P291" i="12"/>
  <c r="N291" i="12"/>
  <c r="L291" i="12"/>
  <c r="J291" i="12"/>
  <c r="H291" i="12"/>
  <c r="F291" i="12"/>
  <c r="R290" i="12"/>
  <c r="P290" i="12"/>
  <c r="N290" i="12"/>
  <c r="L290" i="12"/>
  <c r="J290" i="12"/>
  <c r="H290" i="12"/>
  <c r="F290" i="12"/>
  <c r="R289" i="12"/>
  <c r="P289" i="12"/>
  <c r="N289" i="12"/>
  <c r="L289" i="12"/>
  <c r="J289" i="12"/>
  <c r="H289" i="12"/>
  <c r="F289" i="12"/>
  <c r="R288" i="12"/>
  <c r="P288" i="12"/>
  <c r="N288" i="12"/>
  <c r="L288" i="12"/>
  <c r="J288" i="12"/>
  <c r="H288" i="12"/>
  <c r="F288" i="12"/>
  <c r="R287" i="12"/>
  <c r="P287" i="12"/>
  <c r="N287" i="12"/>
  <c r="L287" i="12"/>
  <c r="J287" i="12"/>
  <c r="H287" i="12"/>
  <c r="F287" i="12"/>
  <c r="R286" i="12"/>
  <c r="P286" i="12"/>
  <c r="N286" i="12"/>
  <c r="L286" i="12"/>
  <c r="J286" i="12"/>
  <c r="H286" i="12"/>
  <c r="F286" i="12"/>
  <c r="R285" i="12"/>
  <c r="P285" i="12"/>
  <c r="N285" i="12"/>
  <c r="L285" i="12"/>
  <c r="J285" i="12"/>
  <c r="H285" i="12"/>
  <c r="F285" i="12"/>
  <c r="R284" i="12"/>
  <c r="P284" i="12"/>
  <c r="N284" i="12"/>
  <c r="L284" i="12"/>
  <c r="J284" i="12"/>
  <c r="H284" i="12"/>
  <c r="F284" i="12"/>
  <c r="R283" i="12"/>
  <c r="P283" i="12"/>
  <c r="N283" i="12"/>
  <c r="L283" i="12"/>
  <c r="J283" i="12"/>
  <c r="H283" i="12"/>
  <c r="F283" i="12"/>
  <c r="R282" i="12"/>
  <c r="P282" i="12"/>
  <c r="N282" i="12"/>
  <c r="L282" i="12"/>
  <c r="J282" i="12"/>
  <c r="H282" i="12"/>
  <c r="F282" i="12"/>
  <c r="R281" i="12"/>
  <c r="P281" i="12"/>
  <c r="N281" i="12"/>
  <c r="L281" i="12"/>
  <c r="J281" i="12"/>
  <c r="H281" i="12"/>
  <c r="F281" i="12"/>
  <c r="R280" i="12"/>
  <c r="P280" i="12"/>
  <c r="N280" i="12"/>
  <c r="L280" i="12"/>
  <c r="J280" i="12"/>
  <c r="H280" i="12"/>
  <c r="F280" i="12"/>
  <c r="R279" i="12"/>
  <c r="P279" i="12"/>
  <c r="N279" i="12"/>
  <c r="L279" i="12"/>
  <c r="J279" i="12"/>
  <c r="H279" i="12"/>
  <c r="F279" i="12"/>
  <c r="R278" i="12"/>
  <c r="P278" i="12"/>
  <c r="N278" i="12"/>
  <c r="L278" i="12"/>
  <c r="J278" i="12"/>
  <c r="H278" i="12"/>
  <c r="F278" i="12"/>
  <c r="R277" i="12"/>
  <c r="P277" i="12"/>
  <c r="N277" i="12"/>
  <c r="L277" i="12"/>
  <c r="J277" i="12"/>
  <c r="H277" i="12"/>
  <c r="F277" i="12"/>
  <c r="R276" i="12"/>
  <c r="P276" i="12"/>
  <c r="N276" i="12"/>
  <c r="L276" i="12"/>
  <c r="J276" i="12"/>
  <c r="H276" i="12"/>
  <c r="F276" i="12"/>
  <c r="R275" i="12"/>
  <c r="P275" i="12"/>
  <c r="N275" i="12"/>
  <c r="L275" i="12"/>
  <c r="J275" i="12"/>
  <c r="H275" i="12"/>
  <c r="F275" i="12"/>
  <c r="R274" i="12"/>
  <c r="P274" i="12"/>
  <c r="N274" i="12"/>
  <c r="L274" i="12"/>
  <c r="J274" i="12"/>
  <c r="H274" i="12"/>
  <c r="F274" i="12"/>
  <c r="R273" i="12"/>
  <c r="P273" i="12"/>
  <c r="N273" i="12"/>
  <c r="L273" i="12"/>
  <c r="J273" i="12"/>
  <c r="H273" i="12"/>
  <c r="F273" i="12"/>
  <c r="R272" i="12"/>
  <c r="P272" i="12"/>
  <c r="N272" i="12"/>
  <c r="L272" i="12"/>
  <c r="J272" i="12"/>
  <c r="H272" i="12"/>
  <c r="F272" i="12"/>
  <c r="R271" i="12"/>
  <c r="P271" i="12"/>
  <c r="N271" i="12"/>
  <c r="L271" i="12"/>
  <c r="J271" i="12"/>
  <c r="H271" i="12"/>
  <c r="F271" i="12"/>
  <c r="R270" i="12"/>
  <c r="P270" i="12"/>
  <c r="N270" i="12"/>
  <c r="L270" i="12"/>
  <c r="J270" i="12"/>
  <c r="H270" i="12"/>
  <c r="F270" i="12"/>
  <c r="R269" i="12"/>
  <c r="P269" i="12"/>
  <c r="N269" i="12"/>
  <c r="L269" i="12"/>
  <c r="J269" i="12"/>
  <c r="H269" i="12"/>
  <c r="F269" i="12"/>
  <c r="R268" i="12"/>
  <c r="P268" i="12"/>
  <c r="N268" i="12"/>
  <c r="L268" i="12"/>
  <c r="J268" i="12"/>
  <c r="H268" i="12"/>
  <c r="F268" i="12"/>
  <c r="R267" i="12"/>
  <c r="P267" i="12"/>
  <c r="N267" i="12"/>
  <c r="L267" i="12"/>
  <c r="J267" i="12"/>
  <c r="H267" i="12"/>
  <c r="F267" i="12"/>
  <c r="R266" i="12"/>
  <c r="P266" i="12"/>
  <c r="N266" i="12"/>
  <c r="L266" i="12"/>
  <c r="J266" i="12"/>
  <c r="H266" i="12"/>
  <c r="F266" i="12"/>
  <c r="R265" i="12"/>
  <c r="P265" i="12"/>
  <c r="N265" i="12"/>
  <c r="L265" i="12"/>
  <c r="J265" i="12"/>
  <c r="H265" i="12"/>
  <c r="F265" i="12"/>
  <c r="R264" i="12"/>
  <c r="P264" i="12"/>
  <c r="N264" i="12"/>
  <c r="L264" i="12"/>
  <c r="J264" i="12"/>
  <c r="H264" i="12"/>
  <c r="F264" i="12"/>
  <c r="R263" i="12"/>
  <c r="P263" i="12"/>
  <c r="N263" i="12"/>
  <c r="L263" i="12"/>
  <c r="J263" i="12"/>
  <c r="H263" i="12"/>
  <c r="F263" i="12"/>
  <c r="R262" i="12"/>
  <c r="P262" i="12"/>
  <c r="N262" i="12"/>
  <c r="L262" i="12"/>
  <c r="J262" i="12"/>
  <c r="H262" i="12"/>
  <c r="F262" i="12"/>
  <c r="T257" i="12"/>
  <c r="X257" i="12" s="1"/>
  <c r="T256" i="12"/>
  <c r="X256" i="12" s="1"/>
  <c r="T255" i="12"/>
  <c r="X255" i="12" s="1"/>
  <c r="T254" i="12"/>
  <c r="X254" i="12" s="1"/>
  <c r="T253" i="12"/>
  <c r="X253" i="12" s="1"/>
  <c r="T252" i="12"/>
  <c r="X252" i="12" s="1"/>
  <c r="T251" i="12"/>
  <c r="X251" i="12" s="1"/>
  <c r="T250" i="12"/>
  <c r="X250" i="12" s="1"/>
  <c r="T249" i="12"/>
  <c r="X249" i="12" s="1"/>
  <c r="T248" i="12"/>
  <c r="X248" i="12" s="1"/>
  <c r="R247" i="12"/>
  <c r="P247" i="12"/>
  <c r="N247" i="12"/>
  <c r="L247" i="12"/>
  <c r="J247" i="12"/>
  <c r="H247" i="12"/>
  <c r="F247" i="12"/>
  <c r="R246" i="12"/>
  <c r="P246" i="12"/>
  <c r="N246" i="12"/>
  <c r="L246" i="12"/>
  <c r="J246" i="12"/>
  <c r="H246" i="12"/>
  <c r="F246" i="12"/>
  <c r="R245" i="12"/>
  <c r="P245" i="12"/>
  <c r="N245" i="12"/>
  <c r="L245" i="12"/>
  <c r="J245" i="12"/>
  <c r="H245" i="12"/>
  <c r="F245" i="12"/>
  <c r="R244" i="12"/>
  <c r="P244" i="12"/>
  <c r="N244" i="12"/>
  <c r="L244" i="12"/>
  <c r="J244" i="12"/>
  <c r="H244" i="12"/>
  <c r="F244" i="12"/>
  <c r="R243" i="12"/>
  <c r="P243" i="12"/>
  <c r="N243" i="12"/>
  <c r="L243" i="12"/>
  <c r="J243" i="12"/>
  <c r="H243" i="12"/>
  <c r="F243" i="12"/>
  <c r="R242" i="12"/>
  <c r="P242" i="12"/>
  <c r="N242" i="12"/>
  <c r="L242" i="12"/>
  <c r="J242" i="12"/>
  <c r="H242" i="12"/>
  <c r="F242" i="12"/>
  <c r="R241" i="12"/>
  <c r="P241" i="12"/>
  <c r="N241" i="12"/>
  <c r="L241" i="12"/>
  <c r="J241" i="12"/>
  <c r="H241" i="12"/>
  <c r="F241" i="12"/>
  <c r="R240" i="12"/>
  <c r="P240" i="12"/>
  <c r="N240" i="12"/>
  <c r="L240" i="12"/>
  <c r="J240" i="12"/>
  <c r="H240" i="12"/>
  <c r="F240" i="12"/>
  <c r="R239" i="12"/>
  <c r="P239" i="12"/>
  <c r="N239" i="12"/>
  <c r="L239" i="12"/>
  <c r="J239" i="12"/>
  <c r="H239" i="12"/>
  <c r="F239" i="12"/>
  <c r="R238" i="12"/>
  <c r="P238" i="12"/>
  <c r="N238" i="12"/>
  <c r="L238" i="12"/>
  <c r="J238" i="12"/>
  <c r="H238" i="12"/>
  <c r="F238" i="12"/>
  <c r="R237" i="12"/>
  <c r="P237" i="12"/>
  <c r="N237" i="12"/>
  <c r="L237" i="12"/>
  <c r="J237" i="12"/>
  <c r="H237" i="12"/>
  <c r="F237" i="12"/>
  <c r="R236" i="12"/>
  <c r="P236" i="12"/>
  <c r="N236" i="12"/>
  <c r="L236" i="12"/>
  <c r="J236" i="12"/>
  <c r="H236" i="12"/>
  <c r="F236" i="12"/>
  <c r="R235" i="12"/>
  <c r="P235" i="12"/>
  <c r="N235" i="12"/>
  <c r="L235" i="12"/>
  <c r="J235" i="12"/>
  <c r="H235" i="12"/>
  <c r="F235" i="12"/>
  <c r="R234" i="12"/>
  <c r="P234" i="12"/>
  <c r="N234" i="12"/>
  <c r="L234" i="12"/>
  <c r="J234" i="12"/>
  <c r="H234" i="12"/>
  <c r="F234" i="12"/>
  <c r="R233" i="12"/>
  <c r="P233" i="12"/>
  <c r="N233" i="12"/>
  <c r="L233" i="12"/>
  <c r="J233" i="12"/>
  <c r="H233" i="12"/>
  <c r="F233" i="12"/>
  <c r="R232" i="12"/>
  <c r="P232" i="12"/>
  <c r="N232" i="12"/>
  <c r="L232" i="12"/>
  <c r="J232" i="12"/>
  <c r="H232" i="12"/>
  <c r="F232" i="12"/>
  <c r="R230" i="12"/>
  <c r="P230" i="12"/>
  <c r="N230" i="12"/>
  <c r="L230" i="12"/>
  <c r="J230" i="12"/>
  <c r="H230" i="12"/>
  <c r="F230" i="12"/>
  <c r="R229" i="12"/>
  <c r="P229" i="12"/>
  <c r="N229" i="12"/>
  <c r="L229" i="12"/>
  <c r="J229" i="12"/>
  <c r="H229" i="12"/>
  <c r="F229" i="12"/>
  <c r="R228" i="12"/>
  <c r="P228" i="12"/>
  <c r="N228" i="12"/>
  <c r="L228" i="12"/>
  <c r="J228" i="12"/>
  <c r="H228" i="12"/>
  <c r="F228" i="12"/>
  <c r="R227" i="12"/>
  <c r="P227" i="12"/>
  <c r="N227" i="12"/>
  <c r="L227" i="12"/>
  <c r="J227" i="12"/>
  <c r="H227" i="12"/>
  <c r="F227" i="12"/>
  <c r="R226" i="12"/>
  <c r="P226" i="12"/>
  <c r="N226" i="12"/>
  <c r="L226" i="12"/>
  <c r="J226" i="12"/>
  <c r="H226" i="12"/>
  <c r="F226" i="12"/>
  <c r="R225" i="12"/>
  <c r="P225" i="12"/>
  <c r="N225" i="12"/>
  <c r="L225" i="12"/>
  <c r="J225" i="12"/>
  <c r="H225" i="12"/>
  <c r="F225" i="12"/>
  <c r="R224" i="12"/>
  <c r="P224" i="12"/>
  <c r="N224" i="12"/>
  <c r="L224" i="12"/>
  <c r="J224" i="12"/>
  <c r="H224" i="12"/>
  <c r="F224" i="12"/>
  <c r="R223" i="12"/>
  <c r="P223" i="12"/>
  <c r="N223" i="12"/>
  <c r="L223" i="12"/>
  <c r="J223" i="12"/>
  <c r="H223" i="12"/>
  <c r="F223" i="12"/>
  <c r="R222" i="12"/>
  <c r="P222" i="12"/>
  <c r="N222" i="12"/>
  <c r="L222" i="12"/>
  <c r="J222" i="12"/>
  <c r="H222" i="12"/>
  <c r="F222" i="12"/>
  <c r="R221" i="12"/>
  <c r="P221" i="12"/>
  <c r="N221" i="12"/>
  <c r="L221" i="12"/>
  <c r="J221" i="12"/>
  <c r="H221" i="12"/>
  <c r="F221" i="12"/>
  <c r="R220" i="12"/>
  <c r="P220" i="12"/>
  <c r="N220" i="12"/>
  <c r="L220" i="12"/>
  <c r="J220" i="12"/>
  <c r="H220" i="12"/>
  <c r="F220" i="12"/>
  <c r="T215" i="12"/>
  <c r="X215" i="12" s="1"/>
  <c r="T214" i="12"/>
  <c r="X214" i="12" s="1"/>
  <c r="T213" i="12"/>
  <c r="X213" i="12" s="1"/>
  <c r="T212" i="12"/>
  <c r="X212" i="12" s="1"/>
  <c r="T211" i="12"/>
  <c r="X211" i="12" s="1"/>
  <c r="R210" i="12"/>
  <c r="P210" i="12"/>
  <c r="N210" i="12"/>
  <c r="L210" i="12"/>
  <c r="J210" i="12"/>
  <c r="H210" i="12"/>
  <c r="F210" i="12"/>
  <c r="R209" i="12"/>
  <c r="P209" i="12"/>
  <c r="N209" i="12"/>
  <c r="L209" i="12"/>
  <c r="J209" i="12"/>
  <c r="H209" i="12"/>
  <c r="F209" i="12"/>
  <c r="R208" i="12"/>
  <c r="P208" i="12"/>
  <c r="N208" i="12"/>
  <c r="L208" i="12"/>
  <c r="J208" i="12"/>
  <c r="H208" i="12"/>
  <c r="F208" i="12"/>
  <c r="R207" i="12"/>
  <c r="P207" i="12"/>
  <c r="N207" i="12"/>
  <c r="L207" i="12"/>
  <c r="J207" i="12"/>
  <c r="H207" i="12"/>
  <c r="F207" i="12"/>
  <c r="R206" i="12"/>
  <c r="P206" i="12"/>
  <c r="N206" i="12"/>
  <c r="L206" i="12"/>
  <c r="J206" i="12"/>
  <c r="H206" i="12"/>
  <c r="F206" i="12"/>
  <c r="R205" i="12"/>
  <c r="P205" i="12"/>
  <c r="N205" i="12"/>
  <c r="L205" i="12"/>
  <c r="J205" i="12"/>
  <c r="H205" i="12"/>
  <c r="F205" i="12"/>
  <c r="R204" i="12"/>
  <c r="P204" i="12"/>
  <c r="N204" i="12"/>
  <c r="L204" i="12"/>
  <c r="J204" i="12"/>
  <c r="H204" i="12"/>
  <c r="F204" i="12"/>
  <c r="R203" i="12"/>
  <c r="P203" i="12"/>
  <c r="N203" i="12"/>
  <c r="L203" i="12"/>
  <c r="J203" i="12"/>
  <c r="H203" i="12"/>
  <c r="F203" i="12"/>
  <c r="R202" i="12"/>
  <c r="P202" i="12"/>
  <c r="N202" i="12"/>
  <c r="L202" i="12"/>
  <c r="J202" i="12"/>
  <c r="H202" i="12"/>
  <c r="F202" i="12"/>
  <c r="R201" i="12"/>
  <c r="P201" i="12"/>
  <c r="N201" i="12"/>
  <c r="L201" i="12"/>
  <c r="J201" i="12"/>
  <c r="H201" i="12"/>
  <c r="F201" i="12"/>
  <c r="R200" i="12"/>
  <c r="P200" i="12"/>
  <c r="N200" i="12"/>
  <c r="L200" i="12"/>
  <c r="J200" i="12"/>
  <c r="H200" i="12"/>
  <c r="F200" i="12"/>
  <c r="R199" i="12"/>
  <c r="P199" i="12"/>
  <c r="N199" i="12"/>
  <c r="L199" i="12"/>
  <c r="J199" i="12"/>
  <c r="H199" i="12"/>
  <c r="F199" i="12"/>
  <c r="R198" i="12"/>
  <c r="P198" i="12"/>
  <c r="N198" i="12"/>
  <c r="L198" i="12"/>
  <c r="J198" i="12"/>
  <c r="H198" i="12"/>
  <c r="F198" i="12"/>
  <c r="R197" i="12"/>
  <c r="P197" i="12"/>
  <c r="N197" i="12"/>
  <c r="L197" i="12"/>
  <c r="J197" i="12"/>
  <c r="H197" i="12"/>
  <c r="F197" i="12"/>
  <c r="R196" i="12"/>
  <c r="P196" i="12"/>
  <c r="N196" i="12"/>
  <c r="L196" i="12"/>
  <c r="J196" i="12"/>
  <c r="H196" i="12"/>
  <c r="F196" i="12"/>
  <c r="R195" i="12"/>
  <c r="P195" i="12"/>
  <c r="N195" i="12"/>
  <c r="L195" i="12"/>
  <c r="J195" i="12"/>
  <c r="H195" i="12"/>
  <c r="F195" i="12"/>
  <c r="R194" i="12"/>
  <c r="P194" i="12"/>
  <c r="N194" i="12"/>
  <c r="L194" i="12"/>
  <c r="J194" i="12"/>
  <c r="H194" i="12"/>
  <c r="F194" i="12"/>
  <c r="R193" i="12"/>
  <c r="P193" i="12"/>
  <c r="N193" i="12"/>
  <c r="L193" i="12"/>
  <c r="J193" i="12"/>
  <c r="H193" i="12"/>
  <c r="F193" i="12"/>
  <c r="R192" i="12"/>
  <c r="P192" i="12"/>
  <c r="N192" i="12"/>
  <c r="L192" i="12"/>
  <c r="J192" i="12"/>
  <c r="H192" i="12"/>
  <c r="F192" i="12"/>
  <c r="R191" i="12"/>
  <c r="P191" i="12"/>
  <c r="N191" i="12"/>
  <c r="L191" i="12"/>
  <c r="J191" i="12"/>
  <c r="H191" i="12"/>
  <c r="F191" i="12"/>
  <c r="R190" i="12"/>
  <c r="P190" i="12"/>
  <c r="N190" i="12"/>
  <c r="L190" i="12"/>
  <c r="J190" i="12"/>
  <c r="H190" i="12"/>
  <c r="F190" i="12"/>
  <c r="R189" i="12"/>
  <c r="P189" i="12"/>
  <c r="N189" i="12"/>
  <c r="L189" i="12"/>
  <c r="J189" i="12"/>
  <c r="H189" i="12"/>
  <c r="F189" i="12"/>
  <c r="R188" i="12"/>
  <c r="P188" i="12"/>
  <c r="N188" i="12"/>
  <c r="L188" i="12"/>
  <c r="J188" i="12"/>
  <c r="H188" i="12"/>
  <c r="F188" i="12"/>
  <c r="R187" i="12"/>
  <c r="P187" i="12"/>
  <c r="N187" i="12"/>
  <c r="L187" i="12"/>
  <c r="J187" i="12"/>
  <c r="H187" i="12"/>
  <c r="F187" i="12"/>
  <c r="R186" i="12"/>
  <c r="P186" i="12"/>
  <c r="N186" i="12"/>
  <c r="L186" i="12"/>
  <c r="J186" i="12"/>
  <c r="H186" i="12"/>
  <c r="F186" i="12"/>
  <c r="R185" i="12"/>
  <c r="P185" i="12"/>
  <c r="N185" i="12"/>
  <c r="L185" i="12"/>
  <c r="J185" i="12"/>
  <c r="H185" i="12"/>
  <c r="F185" i="12"/>
  <c r="T330" i="11"/>
  <c r="X330" i="11" s="1"/>
  <c r="T329" i="11"/>
  <c r="X329" i="11" s="1"/>
  <c r="T328" i="11"/>
  <c r="X328" i="11" s="1"/>
  <c r="T327" i="11"/>
  <c r="X327" i="11" s="1"/>
  <c r="T326" i="11"/>
  <c r="X326" i="11" s="1"/>
  <c r="T325" i="11"/>
  <c r="X325" i="11" s="1"/>
  <c r="T324" i="11"/>
  <c r="X324" i="11" s="1"/>
  <c r="T323" i="11"/>
  <c r="X323" i="11" s="1"/>
  <c r="T322" i="11"/>
  <c r="X322" i="11" s="1"/>
  <c r="T321" i="11"/>
  <c r="X321" i="11" s="1"/>
  <c r="T320" i="11"/>
  <c r="X320" i="11" s="1"/>
  <c r="R319" i="11"/>
  <c r="P319" i="11"/>
  <c r="N319" i="11"/>
  <c r="L319" i="11"/>
  <c r="J319" i="11"/>
  <c r="H319" i="11"/>
  <c r="F319" i="11"/>
  <c r="R318" i="11"/>
  <c r="P318" i="11"/>
  <c r="N318" i="11"/>
  <c r="L318" i="11"/>
  <c r="J318" i="11"/>
  <c r="H318" i="11"/>
  <c r="F318" i="11"/>
  <c r="R317" i="11"/>
  <c r="P317" i="11"/>
  <c r="N317" i="11"/>
  <c r="L317" i="11"/>
  <c r="J317" i="11"/>
  <c r="H317" i="11"/>
  <c r="F317" i="11"/>
  <c r="R315" i="11"/>
  <c r="P315" i="11"/>
  <c r="N315" i="11"/>
  <c r="L315" i="11"/>
  <c r="J315" i="11"/>
  <c r="H315" i="11"/>
  <c r="F315" i="11"/>
  <c r="R314" i="11"/>
  <c r="P314" i="11"/>
  <c r="N314" i="11"/>
  <c r="L314" i="11"/>
  <c r="J314" i="11"/>
  <c r="H314" i="11"/>
  <c r="F314" i="11"/>
  <c r="R313" i="11"/>
  <c r="P313" i="11"/>
  <c r="N313" i="11"/>
  <c r="L313" i="11"/>
  <c r="J313" i="11"/>
  <c r="H313" i="11"/>
  <c r="F313" i="11"/>
  <c r="R312" i="11"/>
  <c r="P312" i="11"/>
  <c r="N312" i="11"/>
  <c r="L312" i="11"/>
  <c r="J312" i="11"/>
  <c r="H312" i="11"/>
  <c r="F312" i="11"/>
  <c r="R311" i="11"/>
  <c r="P311" i="11"/>
  <c r="N311" i="11"/>
  <c r="L311" i="11"/>
  <c r="J311" i="11"/>
  <c r="H311" i="11"/>
  <c r="F311" i="11"/>
  <c r="R310" i="11"/>
  <c r="P310" i="11"/>
  <c r="N310" i="11"/>
  <c r="L310" i="11"/>
  <c r="J310" i="11"/>
  <c r="H310" i="11"/>
  <c r="F310" i="11"/>
  <c r="R309" i="11"/>
  <c r="P309" i="11"/>
  <c r="N309" i="11"/>
  <c r="L309" i="11"/>
  <c r="J309" i="11"/>
  <c r="H309" i="11"/>
  <c r="F309" i="11"/>
  <c r="R308" i="11"/>
  <c r="P308" i="11"/>
  <c r="N308" i="11"/>
  <c r="L308" i="11"/>
  <c r="J308" i="11"/>
  <c r="H308" i="11"/>
  <c r="F308" i="11"/>
  <c r="R307" i="11"/>
  <c r="P307" i="11"/>
  <c r="N307" i="11"/>
  <c r="L307" i="11"/>
  <c r="J307" i="11"/>
  <c r="H307" i="11"/>
  <c r="F307" i="11"/>
  <c r="R306" i="11"/>
  <c r="P306" i="11"/>
  <c r="N306" i="11"/>
  <c r="L306" i="11"/>
  <c r="J306" i="11"/>
  <c r="H306" i="11"/>
  <c r="F306" i="11"/>
  <c r="R305" i="11"/>
  <c r="P305" i="11"/>
  <c r="N305" i="11"/>
  <c r="L305" i="11"/>
  <c r="J305" i="11"/>
  <c r="H305" i="11"/>
  <c r="F305" i="11"/>
  <c r="R304" i="11"/>
  <c r="P304" i="11"/>
  <c r="N304" i="11"/>
  <c r="L304" i="11"/>
  <c r="J304" i="11"/>
  <c r="H304" i="11"/>
  <c r="F304" i="11"/>
  <c r="R303" i="11"/>
  <c r="P303" i="11"/>
  <c r="N303" i="11"/>
  <c r="L303" i="11"/>
  <c r="J303" i="11"/>
  <c r="H303" i="11"/>
  <c r="F303" i="11"/>
  <c r="R302" i="11"/>
  <c r="P302" i="11"/>
  <c r="N302" i="11"/>
  <c r="L302" i="11"/>
  <c r="J302" i="11"/>
  <c r="H302" i="11"/>
  <c r="F302" i="11"/>
  <c r="R301" i="11"/>
  <c r="P301" i="11"/>
  <c r="N301" i="11"/>
  <c r="L301" i="11"/>
  <c r="J301" i="11"/>
  <c r="H301" i="11"/>
  <c r="F301" i="11"/>
  <c r="R300" i="11"/>
  <c r="P300" i="11"/>
  <c r="N300" i="11"/>
  <c r="L300" i="11"/>
  <c r="J300" i="11"/>
  <c r="H300" i="11"/>
  <c r="F300" i="11"/>
  <c r="R299" i="11"/>
  <c r="P299" i="11"/>
  <c r="N299" i="11"/>
  <c r="L299" i="11"/>
  <c r="J299" i="11"/>
  <c r="H299" i="11"/>
  <c r="F299" i="11"/>
  <c r="R298" i="11"/>
  <c r="P298" i="11"/>
  <c r="N298" i="11"/>
  <c r="L298" i="11"/>
  <c r="J298" i="11"/>
  <c r="H298" i="11"/>
  <c r="F298" i="11"/>
  <c r="R297" i="11"/>
  <c r="P297" i="11"/>
  <c r="N297" i="11"/>
  <c r="L297" i="11"/>
  <c r="J297" i="11"/>
  <c r="H297" i="11"/>
  <c r="F297" i="11"/>
  <c r="R296" i="11"/>
  <c r="P296" i="11"/>
  <c r="N296" i="11"/>
  <c r="L296" i="11"/>
  <c r="J296" i="11"/>
  <c r="H296" i="11"/>
  <c r="F296" i="11"/>
  <c r="R295" i="11"/>
  <c r="P295" i="11"/>
  <c r="N295" i="11"/>
  <c r="L295" i="11"/>
  <c r="J295" i="11"/>
  <c r="H295" i="11"/>
  <c r="F295" i="11"/>
  <c r="R294" i="11"/>
  <c r="P294" i="11"/>
  <c r="N294" i="11"/>
  <c r="L294" i="11"/>
  <c r="J294" i="11"/>
  <c r="H294" i="11"/>
  <c r="F294" i="11"/>
  <c r="R293" i="11"/>
  <c r="P293" i="11"/>
  <c r="N293" i="11"/>
  <c r="L293" i="11"/>
  <c r="J293" i="11"/>
  <c r="H293" i="11"/>
  <c r="F293" i="11"/>
  <c r="R292" i="11"/>
  <c r="P292" i="11"/>
  <c r="N292" i="11"/>
  <c r="L292" i="11"/>
  <c r="J292" i="11"/>
  <c r="H292" i="11"/>
  <c r="F292" i="11"/>
  <c r="R291" i="11"/>
  <c r="P291" i="11"/>
  <c r="N291" i="11"/>
  <c r="L291" i="11"/>
  <c r="J291" i="11"/>
  <c r="H291" i="11"/>
  <c r="F291" i="11"/>
  <c r="R290" i="11"/>
  <c r="P290" i="11"/>
  <c r="N290" i="11"/>
  <c r="L290" i="11"/>
  <c r="J290" i="11"/>
  <c r="H290" i="11"/>
  <c r="F290" i="11"/>
  <c r="R289" i="11"/>
  <c r="P289" i="11"/>
  <c r="N289" i="11"/>
  <c r="L289" i="11"/>
  <c r="J289" i="11"/>
  <c r="H289" i="11"/>
  <c r="F289" i="11"/>
  <c r="R288" i="11"/>
  <c r="P288" i="11"/>
  <c r="N288" i="11"/>
  <c r="L288" i="11"/>
  <c r="J288" i="11"/>
  <c r="H288" i="11"/>
  <c r="F288" i="11"/>
  <c r="R287" i="11"/>
  <c r="P287" i="11"/>
  <c r="N287" i="11"/>
  <c r="L287" i="11"/>
  <c r="J287" i="11"/>
  <c r="H287" i="11"/>
  <c r="F287" i="11"/>
  <c r="R286" i="11"/>
  <c r="P286" i="11"/>
  <c r="N286" i="11"/>
  <c r="L286" i="11"/>
  <c r="J286" i="11"/>
  <c r="H286" i="11"/>
  <c r="F286" i="11"/>
  <c r="R285" i="11"/>
  <c r="P285" i="11"/>
  <c r="N285" i="11"/>
  <c r="L285" i="11"/>
  <c r="J285" i="11"/>
  <c r="H285" i="11"/>
  <c r="F285" i="11"/>
  <c r="R284" i="11"/>
  <c r="P284" i="11"/>
  <c r="N284" i="11"/>
  <c r="L284" i="11"/>
  <c r="J284" i="11"/>
  <c r="H284" i="11"/>
  <c r="F284" i="11"/>
  <c r="R283" i="11"/>
  <c r="P283" i="11"/>
  <c r="N283" i="11"/>
  <c r="L283" i="11"/>
  <c r="J283" i="11"/>
  <c r="H283" i="11"/>
  <c r="F283" i="11"/>
  <c r="R282" i="11"/>
  <c r="P282" i="11"/>
  <c r="N282" i="11"/>
  <c r="L282" i="11"/>
  <c r="J282" i="11"/>
  <c r="H282" i="11"/>
  <c r="F282" i="11"/>
  <c r="R281" i="11"/>
  <c r="P281" i="11"/>
  <c r="N281" i="11"/>
  <c r="L281" i="11"/>
  <c r="J281" i="11"/>
  <c r="H281" i="11"/>
  <c r="F281" i="11"/>
  <c r="R280" i="11"/>
  <c r="P280" i="11"/>
  <c r="N280" i="11"/>
  <c r="L280" i="11"/>
  <c r="J280" i="11"/>
  <c r="H280" i="11"/>
  <c r="F280" i="11"/>
  <c r="R279" i="11"/>
  <c r="P279" i="11"/>
  <c r="N279" i="11"/>
  <c r="L279" i="11"/>
  <c r="J279" i="11"/>
  <c r="H279" i="11"/>
  <c r="F279" i="11"/>
  <c r="R278" i="11"/>
  <c r="P278" i="11"/>
  <c r="N278" i="11"/>
  <c r="L278" i="11"/>
  <c r="J278" i="11"/>
  <c r="H278" i="11"/>
  <c r="F278" i="11"/>
  <c r="R277" i="11"/>
  <c r="P277" i="11"/>
  <c r="N277" i="11"/>
  <c r="L277" i="11"/>
  <c r="J277" i="11"/>
  <c r="H277" i="11"/>
  <c r="F277" i="11"/>
  <c r="R276" i="11"/>
  <c r="P276" i="11"/>
  <c r="N276" i="11"/>
  <c r="L276" i="11"/>
  <c r="J276" i="11"/>
  <c r="H276" i="11"/>
  <c r="F276" i="11"/>
  <c r="R275" i="11"/>
  <c r="P275" i="11"/>
  <c r="N275" i="11"/>
  <c r="L275" i="11"/>
  <c r="J275" i="11"/>
  <c r="H275" i="11"/>
  <c r="F275" i="11"/>
  <c r="R274" i="11"/>
  <c r="P274" i="11"/>
  <c r="N274" i="11"/>
  <c r="L274" i="11"/>
  <c r="J274" i="11"/>
  <c r="H274" i="11"/>
  <c r="F274" i="11"/>
  <c r="R273" i="11"/>
  <c r="P273" i="11"/>
  <c r="N273" i="11"/>
  <c r="L273" i="11"/>
  <c r="J273" i="11"/>
  <c r="H273" i="11"/>
  <c r="F273" i="11"/>
  <c r="R272" i="11"/>
  <c r="P272" i="11"/>
  <c r="N272" i="11"/>
  <c r="L272" i="11"/>
  <c r="J272" i="11"/>
  <c r="H272" i="11"/>
  <c r="F272" i="11"/>
  <c r="R271" i="11"/>
  <c r="P271" i="11"/>
  <c r="N271" i="11"/>
  <c r="L271" i="11"/>
  <c r="J271" i="11"/>
  <c r="H271" i="11"/>
  <c r="F271" i="11"/>
  <c r="R270" i="11"/>
  <c r="P270" i="11"/>
  <c r="N270" i="11"/>
  <c r="L270" i="11"/>
  <c r="J270" i="11"/>
  <c r="H270" i="11"/>
  <c r="F270" i="11"/>
  <c r="R269" i="11"/>
  <c r="P269" i="11"/>
  <c r="N269" i="11"/>
  <c r="L269" i="11"/>
  <c r="J269" i="11"/>
  <c r="H269" i="11"/>
  <c r="F269" i="11"/>
  <c r="R268" i="11"/>
  <c r="P268" i="11"/>
  <c r="N268" i="11"/>
  <c r="L268" i="11"/>
  <c r="J268" i="11"/>
  <c r="H268" i="11"/>
  <c r="F268" i="11"/>
  <c r="R267" i="11"/>
  <c r="P267" i="11"/>
  <c r="N267" i="11"/>
  <c r="L267" i="11"/>
  <c r="J267" i="11"/>
  <c r="H267" i="11"/>
  <c r="F267" i="11"/>
  <c r="R266" i="11"/>
  <c r="P266" i="11"/>
  <c r="N266" i="11"/>
  <c r="L266" i="11"/>
  <c r="J266" i="11"/>
  <c r="H266" i="11"/>
  <c r="F266" i="11"/>
  <c r="R265" i="11"/>
  <c r="P265" i="11"/>
  <c r="N265" i="11"/>
  <c r="L265" i="11"/>
  <c r="J265" i="11"/>
  <c r="H265" i="11"/>
  <c r="F265" i="11"/>
  <c r="R264" i="11"/>
  <c r="P264" i="11"/>
  <c r="N264" i="11"/>
  <c r="L264" i="11"/>
  <c r="J264" i="11"/>
  <c r="H264" i="11"/>
  <c r="F264" i="11"/>
  <c r="R263" i="11"/>
  <c r="P263" i="11"/>
  <c r="N263" i="11"/>
  <c r="L263" i="11"/>
  <c r="J263" i="11"/>
  <c r="H263" i="11"/>
  <c r="F263" i="11"/>
  <c r="R262" i="11"/>
  <c r="P262" i="11"/>
  <c r="N262" i="11"/>
  <c r="L262" i="11"/>
  <c r="J262" i="11"/>
  <c r="H262" i="11"/>
  <c r="F262" i="11"/>
  <c r="T257" i="11"/>
  <c r="X257" i="11" s="1"/>
  <c r="T256" i="11"/>
  <c r="X256" i="11" s="1"/>
  <c r="T255" i="11"/>
  <c r="X255" i="11" s="1"/>
  <c r="T254" i="11"/>
  <c r="X254" i="11" s="1"/>
  <c r="T253" i="11"/>
  <c r="X253" i="11" s="1"/>
  <c r="T252" i="11"/>
  <c r="X252" i="11" s="1"/>
  <c r="T251" i="11"/>
  <c r="X251" i="11" s="1"/>
  <c r="T250" i="11"/>
  <c r="X250" i="11" s="1"/>
  <c r="T249" i="11"/>
  <c r="X249" i="11" s="1"/>
  <c r="T248" i="11"/>
  <c r="X248" i="11" s="1"/>
  <c r="R247" i="11"/>
  <c r="P247" i="11"/>
  <c r="N247" i="11"/>
  <c r="L247" i="11"/>
  <c r="J247" i="11"/>
  <c r="H247" i="11"/>
  <c r="F247" i="11"/>
  <c r="R246" i="11"/>
  <c r="P246" i="11"/>
  <c r="N246" i="11"/>
  <c r="L246" i="11"/>
  <c r="J246" i="11"/>
  <c r="H246" i="11"/>
  <c r="F246" i="11"/>
  <c r="R245" i="11"/>
  <c r="P245" i="11"/>
  <c r="N245" i="11"/>
  <c r="L245" i="11"/>
  <c r="J245" i="11"/>
  <c r="H245" i="11"/>
  <c r="F245" i="11"/>
  <c r="R244" i="11"/>
  <c r="P244" i="11"/>
  <c r="N244" i="11"/>
  <c r="L244" i="11"/>
  <c r="J244" i="11"/>
  <c r="H244" i="11"/>
  <c r="F244" i="11"/>
  <c r="R243" i="11"/>
  <c r="P243" i="11"/>
  <c r="N243" i="11"/>
  <c r="L243" i="11"/>
  <c r="J243" i="11"/>
  <c r="H243" i="11"/>
  <c r="F243" i="11"/>
  <c r="R242" i="11"/>
  <c r="P242" i="11"/>
  <c r="N242" i="11"/>
  <c r="L242" i="11"/>
  <c r="J242" i="11"/>
  <c r="H242" i="11"/>
  <c r="F242" i="11"/>
  <c r="R241" i="11"/>
  <c r="P241" i="11"/>
  <c r="N241" i="11"/>
  <c r="L241" i="11"/>
  <c r="J241" i="11"/>
  <c r="H241" i="11"/>
  <c r="F241" i="11"/>
  <c r="R240" i="11"/>
  <c r="P240" i="11"/>
  <c r="N240" i="11"/>
  <c r="L240" i="11"/>
  <c r="J240" i="11"/>
  <c r="H240" i="11"/>
  <c r="F240" i="11"/>
  <c r="R239" i="11"/>
  <c r="P239" i="11"/>
  <c r="N239" i="11"/>
  <c r="L239" i="11"/>
  <c r="J239" i="11"/>
  <c r="H239" i="11"/>
  <c r="F239" i="11"/>
  <c r="R238" i="11"/>
  <c r="P238" i="11"/>
  <c r="N238" i="11"/>
  <c r="L238" i="11"/>
  <c r="J238" i="11"/>
  <c r="H238" i="11"/>
  <c r="F238" i="11"/>
  <c r="R237" i="11"/>
  <c r="P237" i="11"/>
  <c r="N237" i="11"/>
  <c r="L237" i="11"/>
  <c r="J237" i="11"/>
  <c r="H237" i="11"/>
  <c r="F237" i="11"/>
  <c r="R236" i="11"/>
  <c r="P236" i="11"/>
  <c r="N236" i="11"/>
  <c r="L236" i="11"/>
  <c r="J236" i="11"/>
  <c r="H236" i="11"/>
  <c r="F236" i="11"/>
  <c r="R235" i="11"/>
  <c r="P235" i="11"/>
  <c r="N235" i="11"/>
  <c r="L235" i="11"/>
  <c r="J235" i="11"/>
  <c r="H235" i="11"/>
  <c r="F235" i="11"/>
  <c r="R234" i="11"/>
  <c r="P234" i="11"/>
  <c r="N234" i="11"/>
  <c r="L234" i="11"/>
  <c r="J234" i="11"/>
  <c r="H234" i="11"/>
  <c r="F234" i="11"/>
  <c r="R233" i="11"/>
  <c r="P233" i="11"/>
  <c r="N233" i="11"/>
  <c r="L233" i="11"/>
  <c r="J233" i="11"/>
  <c r="H233" i="11"/>
  <c r="F233" i="11"/>
  <c r="R232" i="11"/>
  <c r="P232" i="11"/>
  <c r="N232" i="11"/>
  <c r="L232" i="11"/>
  <c r="J232" i="11"/>
  <c r="H232" i="11"/>
  <c r="F232" i="11"/>
  <c r="R230" i="11"/>
  <c r="P230" i="11"/>
  <c r="N230" i="11"/>
  <c r="L230" i="11"/>
  <c r="J230" i="11"/>
  <c r="H230" i="11"/>
  <c r="F230" i="11"/>
  <c r="R229" i="11"/>
  <c r="P229" i="11"/>
  <c r="N229" i="11"/>
  <c r="L229" i="11"/>
  <c r="J229" i="11"/>
  <c r="H229" i="11"/>
  <c r="F229" i="11"/>
  <c r="R228" i="11"/>
  <c r="P228" i="11"/>
  <c r="N228" i="11"/>
  <c r="L228" i="11"/>
  <c r="J228" i="11"/>
  <c r="H228" i="11"/>
  <c r="F228" i="11"/>
  <c r="R227" i="11"/>
  <c r="P227" i="11"/>
  <c r="N227" i="11"/>
  <c r="L227" i="11"/>
  <c r="J227" i="11"/>
  <c r="H227" i="11"/>
  <c r="F227" i="11"/>
  <c r="R226" i="11"/>
  <c r="P226" i="11"/>
  <c r="N226" i="11"/>
  <c r="L226" i="11"/>
  <c r="J226" i="11"/>
  <c r="H226" i="11"/>
  <c r="F226" i="11"/>
  <c r="R225" i="11"/>
  <c r="P225" i="11"/>
  <c r="N225" i="11"/>
  <c r="L225" i="11"/>
  <c r="J225" i="11"/>
  <c r="H225" i="11"/>
  <c r="F225" i="11"/>
  <c r="R224" i="11"/>
  <c r="P224" i="11"/>
  <c r="N224" i="11"/>
  <c r="L224" i="11"/>
  <c r="J224" i="11"/>
  <c r="H224" i="11"/>
  <c r="F224" i="11"/>
  <c r="R223" i="11"/>
  <c r="P223" i="11"/>
  <c r="N223" i="11"/>
  <c r="L223" i="11"/>
  <c r="J223" i="11"/>
  <c r="H223" i="11"/>
  <c r="F223" i="11"/>
  <c r="R222" i="11"/>
  <c r="P222" i="11"/>
  <c r="N222" i="11"/>
  <c r="L222" i="11"/>
  <c r="J222" i="11"/>
  <c r="H222" i="11"/>
  <c r="F222" i="11"/>
  <c r="R221" i="11"/>
  <c r="P221" i="11"/>
  <c r="N221" i="11"/>
  <c r="L221" i="11"/>
  <c r="J221" i="11"/>
  <c r="H221" i="11"/>
  <c r="F221" i="11"/>
  <c r="R220" i="11"/>
  <c r="P220" i="11"/>
  <c r="N220" i="11"/>
  <c r="L220" i="11"/>
  <c r="J220" i="11"/>
  <c r="H220" i="11"/>
  <c r="F220" i="11"/>
  <c r="T215" i="11"/>
  <c r="X215" i="11" s="1"/>
  <c r="T214" i="11"/>
  <c r="X214" i="11" s="1"/>
  <c r="T213" i="11"/>
  <c r="X213" i="11" s="1"/>
  <c r="T212" i="11"/>
  <c r="X212" i="11" s="1"/>
  <c r="T211" i="11"/>
  <c r="X211" i="11" s="1"/>
  <c r="R210" i="11"/>
  <c r="P210" i="11"/>
  <c r="N210" i="11"/>
  <c r="L210" i="11"/>
  <c r="J210" i="11"/>
  <c r="H210" i="11"/>
  <c r="F210" i="11"/>
  <c r="R209" i="11"/>
  <c r="P209" i="11"/>
  <c r="N209" i="11"/>
  <c r="L209" i="11"/>
  <c r="J209" i="11"/>
  <c r="H209" i="11"/>
  <c r="F209" i="11"/>
  <c r="R208" i="11"/>
  <c r="P208" i="11"/>
  <c r="N208" i="11"/>
  <c r="L208" i="11"/>
  <c r="J208" i="11"/>
  <c r="H208" i="11"/>
  <c r="F208" i="11"/>
  <c r="R207" i="11"/>
  <c r="P207" i="11"/>
  <c r="N207" i="11"/>
  <c r="L207" i="11"/>
  <c r="J207" i="11"/>
  <c r="H207" i="11"/>
  <c r="F207" i="11"/>
  <c r="R206" i="11"/>
  <c r="P206" i="11"/>
  <c r="N206" i="11"/>
  <c r="L206" i="11"/>
  <c r="J206" i="11"/>
  <c r="H206" i="11"/>
  <c r="F206" i="11"/>
  <c r="R205" i="11"/>
  <c r="P205" i="11"/>
  <c r="N205" i="11"/>
  <c r="L205" i="11"/>
  <c r="J205" i="11"/>
  <c r="H205" i="11"/>
  <c r="F205" i="11"/>
  <c r="R204" i="11"/>
  <c r="P204" i="11"/>
  <c r="N204" i="11"/>
  <c r="L204" i="11"/>
  <c r="J204" i="11"/>
  <c r="H204" i="11"/>
  <c r="F204" i="11"/>
  <c r="R203" i="11"/>
  <c r="P203" i="11"/>
  <c r="N203" i="11"/>
  <c r="L203" i="11"/>
  <c r="J203" i="11"/>
  <c r="H203" i="11"/>
  <c r="F203" i="11"/>
  <c r="R202" i="11"/>
  <c r="P202" i="11"/>
  <c r="N202" i="11"/>
  <c r="L202" i="11"/>
  <c r="J202" i="11"/>
  <c r="H202" i="11"/>
  <c r="F202" i="11"/>
  <c r="R201" i="11"/>
  <c r="P201" i="11"/>
  <c r="N201" i="11"/>
  <c r="L201" i="11"/>
  <c r="J201" i="11"/>
  <c r="H201" i="11"/>
  <c r="F201" i="11"/>
  <c r="R200" i="11"/>
  <c r="P200" i="11"/>
  <c r="N200" i="11"/>
  <c r="L200" i="11"/>
  <c r="J200" i="11"/>
  <c r="H200" i="11"/>
  <c r="F200" i="11"/>
  <c r="R199" i="11"/>
  <c r="P199" i="11"/>
  <c r="N199" i="11"/>
  <c r="L199" i="11"/>
  <c r="J199" i="11"/>
  <c r="H199" i="11"/>
  <c r="F199" i="11"/>
  <c r="R198" i="11"/>
  <c r="P198" i="11"/>
  <c r="N198" i="11"/>
  <c r="L198" i="11"/>
  <c r="J198" i="11"/>
  <c r="H198" i="11"/>
  <c r="F198" i="11"/>
  <c r="R197" i="11"/>
  <c r="P197" i="11"/>
  <c r="N197" i="11"/>
  <c r="L197" i="11"/>
  <c r="J197" i="11"/>
  <c r="H197" i="11"/>
  <c r="F197" i="11"/>
  <c r="R196" i="11"/>
  <c r="P196" i="11"/>
  <c r="N196" i="11"/>
  <c r="L196" i="11"/>
  <c r="J196" i="11"/>
  <c r="H196" i="11"/>
  <c r="F196" i="11"/>
  <c r="R195" i="11"/>
  <c r="P195" i="11"/>
  <c r="N195" i="11"/>
  <c r="L195" i="11"/>
  <c r="J195" i="11"/>
  <c r="H195" i="11"/>
  <c r="F195" i="11"/>
  <c r="R194" i="11"/>
  <c r="P194" i="11"/>
  <c r="N194" i="11"/>
  <c r="L194" i="11"/>
  <c r="J194" i="11"/>
  <c r="H194" i="11"/>
  <c r="F194" i="11"/>
  <c r="R193" i="11"/>
  <c r="P193" i="11"/>
  <c r="N193" i="11"/>
  <c r="L193" i="11"/>
  <c r="J193" i="11"/>
  <c r="H193" i="11"/>
  <c r="F193" i="11"/>
  <c r="R192" i="11"/>
  <c r="P192" i="11"/>
  <c r="N192" i="11"/>
  <c r="L192" i="11"/>
  <c r="J192" i="11"/>
  <c r="H192" i="11"/>
  <c r="F192" i="11"/>
  <c r="R191" i="11"/>
  <c r="P191" i="11"/>
  <c r="N191" i="11"/>
  <c r="L191" i="11"/>
  <c r="J191" i="11"/>
  <c r="H191" i="11"/>
  <c r="F191" i="11"/>
  <c r="R190" i="11"/>
  <c r="P190" i="11"/>
  <c r="N190" i="11"/>
  <c r="L190" i="11"/>
  <c r="J190" i="11"/>
  <c r="H190" i="11"/>
  <c r="F190" i="11"/>
  <c r="R189" i="11"/>
  <c r="P189" i="11"/>
  <c r="N189" i="11"/>
  <c r="L189" i="11"/>
  <c r="J189" i="11"/>
  <c r="H189" i="11"/>
  <c r="F189" i="11"/>
  <c r="R188" i="11"/>
  <c r="P188" i="11"/>
  <c r="N188" i="11"/>
  <c r="L188" i="11"/>
  <c r="J188" i="11"/>
  <c r="H188" i="11"/>
  <c r="F188" i="11"/>
  <c r="R187" i="11"/>
  <c r="P187" i="11"/>
  <c r="N187" i="11"/>
  <c r="L187" i="11"/>
  <c r="J187" i="11"/>
  <c r="H187" i="11"/>
  <c r="F187" i="11"/>
  <c r="R186" i="11"/>
  <c r="P186" i="11"/>
  <c r="N186" i="11"/>
  <c r="L186" i="11"/>
  <c r="J186" i="11"/>
  <c r="H186" i="11"/>
  <c r="F186" i="11"/>
  <c r="R185" i="11"/>
  <c r="P185" i="11"/>
  <c r="N185" i="11"/>
  <c r="L185" i="11"/>
  <c r="J185" i="11"/>
  <c r="H185" i="11"/>
  <c r="F185" i="11"/>
  <c r="T330" i="10"/>
  <c r="X330" i="10" s="1"/>
  <c r="T329" i="10"/>
  <c r="X329" i="10" s="1"/>
  <c r="T328" i="10"/>
  <c r="X328" i="10" s="1"/>
  <c r="T327" i="10"/>
  <c r="X327" i="10" s="1"/>
  <c r="T326" i="10"/>
  <c r="X326" i="10" s="1"/>
  <c r="T325" i="10"/>
  <c r="X325" i="10" s="1"/>
  <c r="T324" i="10"/>
  <c r="X324" i="10" s="1"/>
  <c r="T323" i="10"/>
  <c r="X323" i="10" s="1"/>
  <c r="T322" i="10"/>
  <c r="X322" i="10" s="1"/>
  <c r="T321" i="10"/>
  <c r="X321" i="10" s="1"/>
  <c r="T320" i="10"/>
  <c r="X320" i="10" s="1"/>
  <c r="R319" i="10"/>
  <c r="P319" i="10"/>
  <c r="N319" i="10"/>
  <c r="L319" i="10"/>
  <c r="J319" i="10"/>
  <c r="H319" i="10"/>
  <c r="F319" i="10"/>
  <c r="R318" i="10"/>
  <c r="P318" i="10"/>
  <c r="N318" i="10"/>
  <c r="L318" i="10"/>
  <c r="J318" i="10"/>
  <c r="H318" i="10"/>
  <c r="F318" i="10"/>
  <c r="R317" i="10"/>
  <c r="P317" i="10"/>
  <c r="N317" i="10"/>
  <c r="L317" i="10"/>
  <c r="J317" i="10"/>
  <c r="H317" i="10"/>
  <c r="F317" i="10"/>
  <c r="R315" i="10"/>
  <c r="P315" i="10"/>
  <c r="N315" i="10"/>
  <c r="L315" i="10"/>
  <c r="J315" i="10"/>
  <c r="H315" i="10"/>
  <c r="F315" i="10"/>
  <c r="R314" i="10"/>
  <c r="P314" i="10"/>
  <c r="N314" i="10"/>
  <c r="L314" i="10"/>
  <c r="J314" i="10"/>
  <c r="H314" i="10"/>
  <c r="F314" i="10"/>
  <c r="R313" i="10"/>
  <c r="P313" i="10"/>
  <c r="N313" i="10"/>
  <c r="L313" i="10"/>
  <c r="J313" i="10"/>
  <c r="H313" i="10"/>
  <c r="F313" i="10"/>
  <c r="R312" i="10"/>
  <c r="P312" i="10"/>
  <c r="N312" i="10"/>
  <c r="L312" i="10"/>
  <c r="J312" i="10"/>
  <c r="H312" i="10"/>
  <c r="F312" i="10"/>
  <c r="R311" i="10"/>
  <c r="P311" i="10"/>
  <c r="N311" i="10"/>
  <c r="L311" i="10"/>
  <c r="J311" i="10"/>
  <c r="H311" i="10"/>
  <c r="F311" i="10"/>
  <c r="R310" i="10"/>
  <c r="P310" i="10"/>
  <c r="N310" i="10"/>
  <c r="L310" i="10"/>
  <c r="J310" i="10"/>
  <c r="H310" i="10"/>
  <c r="F310" i="10"/>
  <c r="R309" i="10"/>
  <c r="P309" i="10"/>
  <c r="N309" i="10"/>
  <c r="L309" i="10"/>
  <c r="J309" i="10"/>
  <c r="H309" i="10"/>
  <c r="F309" i="10"/>
  <c r="R308" i="10"/>
  <c r="P308" i="10"/>
  <c r="N308" i="10"/>
  <c r="L308" i="10"/>
  <c r="J308" i="10"/>
  <c r="H308" i="10"/>
  <c r="F308" i="10"/>
  <c r="R307" i="10"/>
  <c r="P307" i="10"/>
  <c r="N307" i="10"/>
  <c r="L307" i="10"/>
  <c r="J307" i="10"/>
  <c r="H307" i="10"/>
  <c r="F307" i="10"/>
  <c r="R306" i="10"/>
  <c r="P306" i="10"/>
  <c r="N306" i="10"/>
  <c r="L306" i="10"/>
  <c r="J306" i="10"/>
  <c r="H306" i="10"/>
  <c r="F306" i="10"/>
  <c r="R305" i="10"/>
  <c r="P305" i="10"/>
  <c r="N305" i="10"/>
  <c r="L305" i="10"/>
  <c r="J305" i="10"/>
  <c r="H305" i="10"/>
  <c r="F305" i="10"/>
  <c r="R304" i="10"/>
  <c r="P304" i="10"/>
  <c r="N304" i="10"/>
  <c r="L304" i="10"/>
  <c r="J304" i="10"/>
  <c r="H304" i="10"/>
  <c r="F304" i="10"/>
  <c r="R303" i="10"/>
  <c r="P303" i="10"/>
  <c r="N303" i="10"/>
  <c r="L303" i="10"/>
  <c r="J303" i="10"/>
  <c r="H303" i="10"/>
  <c r="F303" i="10"/>
  <c r="R302" i="10"/>
  <c r="P302" i="10"/>
  <c r="N302" i="10"/>
  <c r="L302" i="10"/>
  <c r="J302" i="10"/>
  <c r="H302" i="10"/>
  <c r="F302" i="10"/>
  <c r="R301" i="10"/>
  <c r="P301" i="10"/>
  <c r="N301" i="10"/>
  <c r="L301" i="10"/>
  <c r="J301" i="10"/>
  <c r="H301" i="10"/>
  <c r="F301" i="10"/>
  <c r="R300" i="10"/>
  <c r="P300" i="10"/>
  <c r="N300" i="10"/>
  <c r="L300" i="10"/>
  <c r="J300" i="10"/>
  <c r="H300" i="10"/>
  <c r="F300" i="10"/>
  <c r="R299" i="10"/>
  <c r="P299" i="10"/>
  <c r="N299" i="10"/>
  <c r="L299" i="10"/>
  <c r="J299" i="10"/>
  <c r="H299" i="10"/>
  <c r="F299" i="10"/>
  <c r="R298" i="10"/>
  <c r="P298" i="10"/>
  <c r="N298" i="10"/>
  <c r="L298" i="10"/>
  <c r="J298" i="10"/>
  <c r="H298" i="10"/>
  <c r="F298" i="10"/>
  <c r="R297" i="10"/>
  <c r="P297" i="10"/>
  <c r="N297" i="10"/>
  <c r="L297" i="10"/>
  <c r="J297" i="10"/>
  <c r="H297" i="10"/>
  <c r="F297" i="10"/>
  <c r="R296" i="10"/>
  <c r="P296" i="10"/>
  <c r="N296" i="10"/>
  <c r="L296" i="10"/>
  <c r="J296" i="10"/>
  <c r="H296" i="10"/>
  <c r="F296" i="10"/>
  <c r="R295" i="10"/>
  <c r="P295" i="10"/>
  <c r="N295" i="10"/>
  <c r="L295" i="10"/>
  <c r="J295" i="10"/>
  <c r="H295" i="10"/>
  <c r="F295" i="10"/>
  <c r="R294" i="10"/>
  <c r="P294" i="10"/>
  <c r="N294" i="10"/>
  <c r="L294" i="10"/>
  <c r="J294" i="10"/>
  <c r="H294" i="10"/>
  <c r="F294" i="10"/>
  <c r="R293" i="10"/>
  <c r="P293" i="10"/>
  <c r="N293" i="10"/>
  <c r="L293" i="10"/>
  <c r="J293" i="10"/>
  <c r="H293" i="10"/>
  <c r="F293" i="10"/>
  <c r="R292" i="10"/>
  <c r="P292" i="10"/>
  <c r="N292" i="10"/>
  <c r="L292" i="10"/>
  <c r="J292" i="10"/>
  <c r="H292" i="10"/>
  <c r="F292" i="10"/>
  <c r="R291" i="10"/>
  <c r="P291" i="10"/>
  <c r="N291" i="10"/>
  <c r="L291" i="10"/>
  <c r="J291" i="10"/>
  <c r="H291" i="10"/>
  <c r="F291" i="10"/>
  <c r="R290" i="10"/>
  <c r="P290" i="10"/>
  <c r="N290" i="10"/>
  <c r="L290" i="10"/>
  <c r="J290" i="10"/>
  <c r="H290" i="10"/>
  <c r="F290" i="10"/>
  <c r="R289" i="10"/>
  <c r="P289" i="10"/>
  <c r="N289" i="10"/>
  <c r="L289" i="10"/>
  <c r="J289" i="10"/>
  <c r="H289" i="10"/>
  <c r="F289" i="10"/>
  <c r="R288" i="10"/>
  <c r="P288" i="10"/>
  <c r="N288" i="10"/>
  <c r="L288" i="10"/>
  <c r="J288" i="10"/>
  <c r="H288" i="10"/>
  <c r="F288" i="10"/>
  <c r="R287" i="10"/>
  <c r="P287" i="10"/>
  <c r="N287" i="10"/>
  <c r="L287" i="10"/>
  <c r="J287" i="10"/>
  <c r="H287" i="10"/>
  <c r="F287" i="10"/>
  <c r="R286" i="10"/>
  <c r="P286" i="10"/>
  <c r="N286" i="10"/>
  <c r="L286" i="10"/>
  <c r="J286" i="10"/>
  <c r="H286" i="10"/>
  <c r="F286" i="10"/>
  <c r="R285" i="10"/>
  <c r="P285" i="10"/>
  <c r="N285" i="10"/>
  <c r="L285" i="10"/>
  <c r="J285" i="10"/>
  <c r="H285" i="10"/>
  <c r="F285" i="10"/>
  <c r="R284" i="10"/>
  <c r="P284" i="10"/>
  <c r="N284" i="10"/>
  <c r="L284" i="10"/>
  <c r="J284" i="10"/>
  <c r="H284" i="10"/>
  <c r="F284" i="10"/>
  <c r="R283" i="10"/>
  <c r="P283" i="10"/>
  <c r="N283" i="10"/>
  <c r="L283" i="10"/>
  <c r="J283" i="10"/>
  <c r="H283" i="10"/>
  <c r="F283" i="10"/>
  <c r="R282" i="10"/>
  <c r="P282" i="10"/>
  <c r="N282" i="10"/>
  <c r="L282" i="10"/>
  <c r="J282" i="10"/>
  <c r="H282" i="10"/>
  <c r="F282" i="10"/>
  <c r="R281" i="10"/>
  <c r="P281" i="10"/>
  <c r="N281" i="10"/>
  <c r="L281" i="10"/>
  <c r="J281" i="10"/>
  <c r="H281" i="10"/>
  <c r="F281" i="10"/>
  <c r="R280" i="10"/>
  <c r="P280" i="10"/>
  <c r="N280" i="10"/>
  <c r="L280" i="10"/>
  <c r="J280" i="10"/>
  <c r="H280" i="10"/>
  <c r="F280" i="10"/>
  <c r="R279" i="10"/>
  <c r="P279" i="10"/>
  <c r="N279" i="10"/>
  <c r="L279" i="10"/>
  <c r="J279" i="10"/>
  <c r="H279" i="10"/>
  <c r="F279" i="10"/>
  <c r="R278" i="10"/>
  <c r="P278" i="10"/>
  <c r="N278" i="10"/>
  <c r="L278" i="10"/>
  <c r="J278" i="10"/>
  <c r="H278" i="10"/>
  <c r="F278" i="10"/>
  <c r="R277" i="10"/>
  <c r="P277" i="10"/>
  <c r="N277" i="10"/>
  <c r="L277" i="10"/>
  <c r="J277" i="10"/>
  <c r="H277" i="10"/>
  <c r="F277" i="10"/>
  <c r="R276" i="10"/>
  <c r="P276" i="10"/>
  <c r="N276" i="10"/>
  <c r="L276" i="10"/>
  <c r="J276" i="10"/>
  <c r="H276" i="10"/>
  <c r="F276" i="10"/>
  <c r="R275" i="10"/>
  <c r="P275" i="10"/>
  <c r="N275" i="10"/>
  <c r="L275" i="10"/>
  <c r="J275" i="10"/>
  <c r="H275" i="10"/>
  <c r="F275" i="10"/>
  <c r="R274" i="10"/>
  <c r="P274" i="10"/>
  <c r="N274" i="10"/>
  <c r="L274" i="10"/>
  <c r="J274" i="10"/>
  <c r="H274" i="10"/>
  <c r="F274" i="10"/>
  <c r="R273" i="10"/>
  <c r="P273" i="10"/>
  <c r="N273" i="10"/>
  <c r="L273" i="10"/>
  <c r="J273" i="10"/>
  <c r="H273" i="10"/>
  <c r="F273" i="10"/>
  <c r="R272" i="10"/>
  <c r="P272" i="10"/>
  <c r="N272" i="10"/>
  <c r="L272" i="10"/>
  <c r="J272" i="10"/>
  <c r="H272" i="10"/>
  <c r="F272" i="10"/>
  <c r="R271" i="10"/>
  <c r="P271" i="10"/>
  <c r="N271" i="10"/>
  <c r="L271" i="10"/>
  <c r="J271" i="10"/>
  <c r="H271" i="10"/>
  <c r="F271" i="10"/>
  <c r="R270" i="10"/>
  <c r="P270" i="10"/>
  <c r="N270" i="10"/>
  <c r="L270" i="10"/>
  <c r="J270" i="10"/>
  <c r="H270" i="10"/>
  <c r="F270" i="10"/>
  <c r="R269" i="10"/>
  <c r="P269" i="10"/>
  <c r="N269" i="10"/>
  <c r="L269" i="10"/>
  <c r="J269" i="10"/>
  <c r="H269" i="10"/>
  <c r="F269" i="10"/>
  <c r="R268" i="10"/>
  <c r="P268" i="10"/>
  <c r="N268" i="10"/>
  <c r="L268" i="10"/>
  <c r="J268" i="10"/>
  <c r="H268" i="10"/>
  <c r="F268" i="10"/>
  <c r="R267" i="10"/>
  <c r="P267" i="10"/>
  <c r="N267" i="10"/>
  <c r="L267" i="10"/>
  <c r="J267" i="10"/>
  <c r="H267" i="10"/>
  <c r="F267" i="10"/>
  <c r="R266" i="10"/>
  <c r="P266" i="10"/>
  <c r="N266" i="10"/>
  <c r="L266" i="10"/>
  <c r="J266" i="10"/>
  <c r="H266" i="10"/>
  <c r="F266" i="10"/>
  <c r="R265" i="10"/>
  <c r="P265" i="10"/>
  <c r="N265" i="10"/>
  <c r="L265" i="10"/>
  <c r="J265" i="10"/>
  <c r="H265" i="10"/>
  <c r="F265" i="10"/>
  <c r="R264" i="10"/>
  <c r="P264" i="10"/>
  <c r="N264" i="10"/>
  <c r="L264" i="10"/>
  <c r="J264" i="10"/>
  <c r="H264" i="10"/>
  <c r="F264" i="10"/>
  <c r="R263" i="10"/>
  <c r="P263" i="10"/>
  <c r="N263" i="10"/>
  <c r="L263" i="10"/>
  <c r="J263" i="10"/>
  <c r="H263" i="10"/>
  <c r="F263" i="10"/>
  <c r="R262" i="10"/>
  <c r="P262" i="10"/>
  <c r="N262" i="10"/>
  <c r="L262" i="10"/>
  <c r="J262" i="10"/>
  <c r="H262" i="10"/>
  <c r="F262" i="10"/>
  <c r="T257" i="10"/>
  <c r="X257" i="10" s="1"/>
  <c r="T256" i="10"/>
  <c r="X256" i="10" s="1"/>
  <c r="T255" i="10"/>
  <c r="X255" i="10" s="1"/>
  <c r="T254" i="10"/>
  <c r="X254" i="10" s="1"/>
  <c r="T253" i="10"/>
  <c r="X253" i="10" s="1"/>
  <c r="T252" i="10"/>
  <c r="X252" i="10" s="1"/>
  <c r="T251" i="10"/>
  <c r="X251" i="10" s="1"/>
  <c r="T250" i="10"/>
  <c r="X250" i="10" s="1"/>
  <c r="T249" i="10"/>
  <c r="X249" i="10" s="1"/>
  <c r="T248" i="10"/>
  <c r="X248" i="10" s="1"/>
  <c r="R247" i="10"/>
  <c r="P247" i="10"/>
  <c r="N247" i="10"/>
  <c r="L247" i="10"/>
  <c r="J247" i="10"/>
  <c r="H247" i="10"/>
  <c r="F247" i="10"/>
  <c r="R246" i="10"/>
  <c r="P246" i="10"/>
  <c r="N246" i="10"/>
  <c r="L246" i="10"/>
  <c r="J246" i="10"/>
  <c r="H246" i="10"/>
  <c r="F246" i="10"/>
  <c r="R245" i="10"/>
  <c r="P245" i="10"/>
  <c r="N245" i="10"/>
  <c r="L245" i="10"/>
  <c r="J245" i="10"/>
  <c r="H245" i="10"/>
  <c r="F245" i="10"/>
  <c r="R244" i="10"/>
  <c r="P244" i="10"/>
  <c r="N244" i="10"/>
  <c r="L244" i="10"/>
  <c r="J244" i="10"/>
  <c r="H244" i="10"/>
  <c r="F244" i="10"/>
  <c r="R243" i="10"/>
  <c r="P243" i="10"/>
  <c r="N243" i="10"/>
  <c r="L243" i="10"/>
  <c r="J243" i="10"/>
  <c r="H243" i="10"/>
  <c r="F243" i="10"/>
  <c r="R242" i="10"/>
  <c r="P242" i="10"/>
  <c r="N242" i="10"/>
  <c r="L242" i="10"/>
  <c r="J242" i="10"/>
  <c r="H242" i="10"/>
  <c r="F242" i="10"/>
  <c r="R241" i="10"/>
  <c r="P241" i="10"/>
  <c r="N241" i="10"/>
  <c r="L241" i="10"/>
  <c r="J241" i="10"/>
  <c r="H241" i="10"/>
  <c r="F241" i="10"/>
  <c r="R240" i="10"/>
  <c r="P240" i="10"/>
  <c r="N240" i="10"/>
  <c r="L240" i="10"/>
  <c r="J240" i="10"/>
  <c r="H240" i="10"/>
  <c r="F240" i="10"/>
  <c r="R239" i="10"/>
  <c r="P239" i="10"/>
  <c r="N239" i="10"/>
  <c r="L239" i="10"/>
  <c r="J239" i="10"/>
  <c r="H239" i="10"/>
  <c r="F239" i="10"/>
  <c r="R238" i="10"/>
  <c r="P238" i="10"/>
  <c r="N238" i="10"/>
  <c r="L238" i="10"/>
  <c r="J238" i="10"/>
  <c r="H238" i="10"/>
  <c r="F238" i="10"/>
  <c r="R237" i="10"/>
  <c r="P237" i="10"/>
  <c r="N237" i="10"/>
  <c r="L237" i="10"/>
  <c r="J237" i="10"/>
  <c r="H237" i="10"/>
  <c r="F237" i="10"/>
  <c r="R236" i="10"/>
  <c r="P236" i="10"/>
  <c r="N236" i="10"/>
  <c r="L236" i="10"/>
  <c r="J236" i="10"/>
  <c r="H236" i="10"/>
  <c r="F236" i="10"/>
  <c r="R235" i="10"/>
  <c r="P235" i="10"/>
  <c r="N235" i="10"/>
  <c r="L235" i="10"/>
  <c r="J235" i="10"/>
  <c r="H235" i="10"/>
  <c r="F235" i="10"/>
  <c r="R234" i="10"/>
  <c r="P234" i="10"/>
  <c r="N234" i="10"/>
  <c r="L234" i="10"/>
  <c r="J234" i="10"/>
  <c r="H234" i="10"/>
  <c r="F234" i="10"/>
  <c r="R233" i="10"/>
  <c r="P233" i="10"/>
  <c r="N233" i="10"/>
  <c r="L233" i="10"/>
  <c r="J233" i="10"/>
  <c r="H233" i="10"/>
  <c r="F233" i="10"/>
  <c r="R232" i="10"/>
  <c r="P232" i="10"/>
  <c r="N232" i="10"/>
  <c r="L232" i="10"/>
  <c r="J232" i="10"/>
  <c r="H232" i="10"/>
  <c r="F232" i="10"/>
  <c r="R230" i="10"/>
  <c r="P230" i="10"/>
  <c r="N230" i="10"/>
  <c r="L230" i="10"/>
  <c r="J230" i="10"/>
  <c r="H230" i="10"/>
  <c r="F230" i="10"/>
  <c r="R229" i="10"/>
  <c r="P229" i="10"/>
  <c r="N229" i="10"/>
  <c r="L229" i="10"/>
  <c r="J229" i="10"/>
  <c r="H229" i="10"/>
  <c r="F229" i="10"/>
  <c r="R228" i="10"/>
  <c r="P228" i="10"/>
  <c r="N228" i="10"/>
  <c r="L228" i="10"/>
  <c r="J228" i="10"/>
  <c r="H228" i="10"/>
  <c r="F228" i="10"/>
  <c r="R227" i="10"/>
  <c r="P227" i="10"/>
  <c r="N227" i="10"/>
  <c r="L227" i="10"/>
  <c r="J227" i="10"/>
  <c r="H227" i="10"/>
  <c r="F227" i="10"/>
  <c r="R226" i="10"/>
  <c r="P226" i="10"/>
  <c r="N226" i="10"/>
  <c r="L226" i="10"/>
  <c r="J226" i="10"/>
  <c r="H226" i="10"/>
  <c r="F226" i="10"/>
  <c r="R225" i="10"/>
  <c r="P225" i="10"/>
  <c r="N225" i="10"/>
  <c r="L225" i="10"/>
  <c r="J225" i="10"/>
  <c r="H225" i="10"/>
  <c r="F225" i="10"/>
  <c r="R224" i="10"/>
  <c r="P224" i="10"/>
  <c r="N224" i="10"/>
  <c r="L224" i="10"/>
  <c r="J224" i="10"/>
  <c r="H224" i="10"/>
  <c r="F224" i="10"/>
  <c r="R223" i="10"/>
  <c r="P223" i="10"/>
  <c r="N223" i="10"/>
  <c r="L223" i="10"/>
  <c r="J223" i="10"/>
  <c r="H223" i="10"/>
  <c r="F223" i="10"/>
  <c r="R222" i="10"/>
  <c r="P222" i="10"/>
  <c r="N222" i="10"/>
  <c r="L222" i="10"/>
  <c r="J222" i="10"/>
  <c r="H222" i="10"/>
  <c r="F222" i="10"/>
  <c r="R221" i="10"/>
  <c r="P221" i="10"/>
  <c r="N221" i="10"/>
  <c r="L221" i="10"/>
  <c r="J221" i="10"/>
  <c r="H221" i="10"/>
  <c r="F221" i="10"/>
  <c r="R220" i="10"/>
  <c r="P220" i="10"/>
  <c r="N220" i="10"/>
  <c r="L220" i="10"/>
  <c r="J220" i="10"/>
  <c r="H220" i="10"/>
  <c r="F220" i="10"/>
  <c r="T215" i="10"/>
  <c r="X215" i="10" s="1"/>
  <c r="T214" i="10"/>
  <c r="X214" i="10" s="1"/>
  <c r="T213" i="10"/>
  <c r="X213" i="10" s="1"/>
  <c r="T212" i="10"/>
  <c r="X212" i="10" s="1"/>
  <c r="T211" i="10"/>
  <c r="X211" i="10" s="1"/>
  <c r="R210" i="10"/>
  <c r="P210" i="10"/>
  <c r="N210" i="10"/>
  <c r="L210" i="10"/>
  <c r="J210" i="10"/>
  <c r="H210" i="10"/>
  <c r="F210" i="10"/>
  <c r="R209" i="10"/>
  <c r="P209" i="10"/>
  <c r="N209" i="10"/>
  <c r="L209" i="10"/>
  <c r="J209" i="10"/>
  <c r="H209" i="10"/>
  <c r="F209" i="10"/>
  <c r="R208" i="10"/>
  <c r="P208" i="10"/>
  <c r="N208" i="10"/>
  <c r="L208" i="10"/>
  <c r="J208" i="10"/>
  <c r="H208" i="10"/>
  <c r="F208" i="10"/>
  <c r="R207" i="10"/>
  <c r="P207" i="10"/>
  <c r="N207" i="10"/>
  <c r="L207" i="10"/>
  <c r="J207" i="10"/>
  <c r="H207" i="10"/>
  <c r="F207" i="10"/>
  <c r="R206" i="10"/>
  <c r="P206" i="10"/>
  <c r="N206" i="10"/>
  <c r="L206" i="10"/>
  <c r="J206" i="10"/>
  <c r="H206" i="10"/>
  <c r="F206" i="10"/>
  <c r="R205" i="10"/>
  <c r="P205" i="10"/>
  <c r="N205" i="10"/>
  <c r="L205" i="10"/>
  <c r="J205" i="10"/>
  <c r="H205" i="10"/>
  <c r="F205" i="10"/>
  <c r="R204" i="10"/>
  <c r="P204" i="10"/>
  <c r="N204" i="10"/>
  <c r="L204" i="10"/>
  <c r="J204" i="10"/>
  <c r="H204" i="10"/>
  <c r="F204" i="10"/>
  <c r="R203" i="10"/>
  <c r="P203" i="10"/>
  <c r="N203" i="10"/>
  <c r="L203" i="10"/>
  <c r="J203" i="10"/>
  <c r="H203" i="10"/>
  <c r="F203" i="10"/>
  <c r="R202" i="10"/>
  <c r="P202" i="10"/>
  <c r="N202" i="10"/>
  <c r="L202" i="10"/>
  <c r="J202" i="10"/>
  <c r="H202" i="10"/>
  <c r="F202" i="10"/>
  <c r="R201" i="10"/>
  <c r="P201" i="10"/>
  <c r="N201" i="10"/>
  <c r="L201" i="10"/>
  <c r="J201" i="10"/>
  <c r="H201" i="10"/>
  <c r="F201" i="10"/>
  <c r="R200" i="10"/>
  <c r="P200" i="10"/>
  <c r="N200" i="10"/>
  <c r="L200" i="10"/>
  <c r="J200" i="10"/>
  <c r="H200" i="10"/>
  <c r="F200" i="10"/>
  <c r="R199" i="10"/>
  <c r="P199" i="10"/>
  <c r="N199" i="10"/>
  <c r="L199" i="10"/>
  <c r="J199" i="10"/>
  <c r="H199" i="10"/>
  <c r="F199" i="10"/>
  <c r="R198" i="10"/>
  <c r="P198" i="10"/>
  <c r="N198" i="10"/>
  <c r="L198" i="10"/>
  <c r="J198" i="10"/>
  <c r="H198" i="10"/>
  <c r="F198" i="10"/>
  <c r="R197" i="10"/>
  <c r="P197" i="10"/>
  <c r="N197" i="10"/>
  <c r="L197" i="10"/>
  <c r="J197" i="10"/>
  <c r="H197" i="10"/>
  <c r="F197" i="10"/>
  <c r="R196" i="10"/>
  <c r="P196" i="10"/>
  <c r="N196" i="10"/>
  <c r="L196" i="10"/>
  <c r="J196" i="10"/>
  <c r="H196" i="10"/>
  <c r="F196" i="10"/>
  <c r="R195" i="10"/>
  <c r="P195" i="10"/>
  <c r="N195" i="10"/>
  <c r="L195" i="10"/>
  <c r="J195" i="10"/>
  <c r="H195" i="10"/>
  <c r="F195" i="10"/>
  <c r="R194" i="10"/>
  <c r="P194" i="10"/>
  <c r="N194" i="10"/>
  <c r="L194" i="10"/>
  <c r="J194" i="10"/>
  <c r="H194" i="10"/>
  <c r="F194" i="10"/>
  <c r="R193" i="10"/>
  <c r="P193" i="10"/>
  <c r="N193" i="10"/>
  <c r="L193" i="10"/>
  <c r="J193" i="10"/>
  <c r="H193" i="10"/>
  <c r="F193" i="10"/>
  <c r="R192" i="10"/>
  <c r="P192" i="10"/>
  <c r="N192" i="10"/>
  <c r="L192" i="10"/>
  <c r="J192" i="10"/>
  <c r="H192" i="10"/>
  <c r="F192" i="10"/>
  <c r="R191" i="10"/>
  <c r="P191" i="10"/>
  <c r="N191" i="10"/>
  <c r="L191" i="10"/>
  <c r="J191" i="10"/>
  <c r="H191" i="10"/>
  <c r="F191" i="10"/>
  <c r="R190" i="10"/>
  <c r="P190" i="10"/>
  <c r="N190" i="10"/>
  <c r="L190" i="10"/>
  <c r="J190" i="10"/>
  <c r="H190" i="10"/>
  <c r="F190" i="10"/>
  <c r="R189" i="10"/>
  <c r="P189" i="10"/>
  <c r="N189" i="10"/>
  <c r="L189" i="10"/>
  <c r="J189" i="10"/>
  <c r="H189" i="10"/>
  <c r="F189" i="10"/>
  <c r="R188" i="10"/>
  <c r="P188" i="10"/>
  <c r="N188" i="10"/>
  <c r="L188" i="10"/>
  <c r="J188" i="10"/>
  <c r="H188" i="10"/>
  <c r="F188" i="10"/>
  <c r="R187" i="10"/>
  <c r="P187" i="10"/>
  <c r="N187" i="10"/>
  <c r="L187" i="10"/>
  <c r="J187" i="10"/>
  <c r="H187" i="10"/>
  <c r="F187" i="10"/>
  <c r="R186" i="10"/>
  <c r="P186" i="10"/>
  <c r="N186" i="10"/>
  <c r="L186" i="10"/>
  <c r="J186" i="10"/>
  <c r="H186" i="10"/>
  <c r="F186" i="10"/>
  <c r="R185" i="10"/>
  <c r="P185" i="10"/>
  <c r="N185" i="10"/>
  <c r="L185" i="10"/>
  <c r="J185" i="10"/>
  <c r="H185" i="10"/>
  <c r="F185" i="10"/>
  <c r="T330" i="9"/>
  <c r="X330" i="9" s="1"/>
  <c r="T329" i="9"/>
  <c r="X329" i="9" s="1"/>
  <c r="T328" i="9"/>
  <c r="X328" i="9" s="1"/>
  <c r="T327" i="9"/>
  <c r="X327" i="9" s="1"/>
  <c r="T326" i="9"/>
  <c r="X326" i="9" s="1"/>
  <c r="T325" i="9"/>
  <c r="X325" i="9" s="1"/>
  <c r="T324" i="9"/>
  <c r="X324" i="9" s="1"/>
  <c r="T323" i="9"/>
  <c r="X323" i="9" s="1"/>
  <c r="T322" i="9"/>
  <c r="X322" i="9" s="1"/>
  <c r="T321" i="9"/>
  <c r="X321" i="9" s="1"/>
  <c r="T320" i="9"/>
  <c r="X320" i="9" s="1"/>
  <c r="R319" i="9"/>
  <c r="P319" i="9"/>
  <c r="N319" i="9"/>
  <c r="L319" i="9"/>
  <c r="J319" i="9"/>
  <c r="H319" i="9"/>
  <c r="F319" i="9"/>
  <c r="R318" i="9"/>
  <c r="P318" i="9"/>
  <c r="N318" i="9"/>
  <c r="L318" i="9"/>
  <c r="J318" i="9"/>
  <c r="H318" i="9"/>
  <c r="F318" i="9"/>
  <c r="R317" i="9"/>
  <c r="P317" i="9"/>
  <c r="N317" i="9"/>
  <c r="L317" i="9"/>
  <c r="J317" i="9"/>
  <c r="H317" i="9"/>
  <c r="F317" i="9"/>
  <c r="R315" i="9"/>
  <c r="P315" i="9"/>
  <c r="N315" i="9"/>
  <c r="L315" i="9"/>
  <c r="J315" i="9"/>
  <c r="H315" i="9"/>
  <c r="F315" i="9"/>
  <c r="R314" i="9"/>
  <c r="P314" i="9"/>
  <c r="N314" i="9"/>
  <c r="L314" i="9"/>
  <c r="J314" i="9"/>
  <c r="H314" i="9"/>
  <c r="F314" i="9"/>
  <c r="R313" i="9"/>
  <c r="P313" i="9"/>
  <c r="N313" i="9"/>
  <c r="L313" i="9"/>
  <c r="J313" i="9"/>
  <c r="H313" i="9"/>
  <c r="F313" i="9"/>
  <c r="R312" i="9"/>
  <c r="P312" i="9"/>
  <c r="N312" i="9"/>
  <c r="L312" i="9"/>
  <c r="J312" i="9"/>
  <c r="H312" i="9"/>
  <c r="F312" i="9"/>
  <c r="R311" i="9"/>
  <c r="P311" i="9"/>
  <c r="N311" i="9"/>
  <c r="L311" i="9"/>
  <c r="J311" i="9"/>
  <c r="H311" i="9"/>
  <c r="F311" i="9"/>
  <c r="R310" i="9"/>
  <c r="P310" i="9"/>
  <c r="N310" i="9"/>
  <c r="L310" i="9"/>
  <c r="J310" i="9"/>
  <c r="H310" i="9"/>
  <c r="F310" i="9"/>
  <c r="R309" i="9"/>
  <c r="P309" i="9"/>
  <c r="N309" i="9"/>
  <c r="L309" i="9"/>
  <c r="J309" i="9"/>
  <c r="H309" i="9"/>
  <c r="F309" i="9"/>
  <c r="R308" i="9"/>
  <c r="P308" i="9"/>
  <c r="N308" i="9"/>
  <c r="L308" i="9"/>
  <c r="J308" i="9"/>
  <c r="H308" i="9"/>
  <c r="F308" i="9"/>
  <c r="R307" i="9"/>
  <c r="P307" i="9"/>
  <c r="N307" i="9"/>
  <c r="L307" i="9"/>
  <c r="J307" i="9"/>
  <c r="H307" i="9"/>
  <c r="F307" i="9"/>
  <c r="R306" i="9"/>
  <c r="P306" i="9"/>
  <c r="N306" i="9"/>
  <c r="L306" i="9"/>
  <c r="J306" i="9"/>
  <c r="H306" i="9"/>
  <c r="F306" i="9"/>
  <c r="R305" i="9"/>
  <c r="P305" i="9"/>
  <c r="N305" i="9"/>
  <c r="L305" i="9"/>
  <c r="J305" i="9"/>
  <c r="H305" i="9"/>
  <c r="F305" i="9"/>
  <c r="R304" i="9"/>
  <c r="P304" i="9"/>
  <c r="N304" i="9"/>
  <c r="L304" i="9"/>
  <c r="J304" i="9"/>
  <c r="H304" i="9"/>
  <c r="F304" i="9"/>
  <c r="R303" i="9"/>
  <c r="P303" i="9"/>
  <c r="N303" i="9"/>
  <c r="L303" i="9"/>
  <c r="J303" i="9"/>
  <c r="H303" i="9"/>
  <c r="F303" i="9"/>
  <c r="R302" i="9"/>
  <c r="P302" i="9"/>
  <c r="N302" i="9"/>
  <c r="L302" i="9"/>
  <c r="J302" i="9"/>
  <c r="H302" i="9"/>
  <c r="F302" i="9"/>
  <c r="R301" i="9"/>
  <c r="P301" i="9"/>
  <c r="N301" i="9"/>
  <c r="L301" i="9"/>
  <c r="J301" i="9"/>
  <c r="H301" i="9"/>
  <c r="F301" i="9"/>
  <c r="R300" i="9"/>
  <c r="P300" i="9"/>
  <c r="N300" i="9"/>
  <c r="L300" i="9"/>
  <c r="J300" i="9"/>
  <c r="H300" i="9"/>
  <c r="F300" i="9"/>
  <c r="R299" i="9"/>
  <c r="P299" i="9"/>
  <c r="N299" i="9"/>
  <c r="L299" i="9"/>
  <c r="J299" i="9"/>
  <c r="H299" i="9"/>
  <c r="F299" i="9"/>
  <c r="R298" i="9"/>
  <c r="P298" i="9"/>
  <c r="N298" i="9"/>
  <c r="L298" i="9"/>
  <c r="J298" i="9"/>
  <c r="H298" i="9"/>
  <c r="F298" i="9"/>
  <c r="R297" i="9"/>
  <c r="P297" i="9"/>
  <c r="N297" i="9"/>
  <c r="L297" i="9"/>
  <c r="J297" i="9"/>
  <c r="H297" i="9"/>
  <c r="F297" i="9"/>
  <c r="R296" i="9"/>
  <c r="P296" i="9"/>
  <c r="N296" i="9"/>
  <c r="L296" i="9"/>
  <c r="J296" i="9"/>
  <c r="H296" i="9"/>
  <c r="F296" i="9"/>
  <c r="R295" i="9"/>
  <c r="P295" i="9"/>
  <c r="N295" i="9"/>
  <c r="L295" i="9"/>
  <c r="J295" i="9"/>
  <c r="H295" i="9"/>
  <c r="F295" i="9"/>
  <c r="R294" i="9"/>
  <c r="P294" i="9"/>
  <c r="N294" i="9"/>
  <c r="L294" i="9"/>
  <c r="J294" i="9"/>
  <c r="H294" i="9"/>
  <c r="F294" i="9"/>
  <c r="R293" i="9"/>
  <c r="P293" i="9"/>
  <c r="N293" i="9"/>
  <c r="L293" i="9"/>
  <c r="J293" i="9"/>
  <c r="H293" i="9"/>
  <c r="F293" i="9"/>
  <c r="R292" i="9"/>
  <c r="P292" i="9"/>
  <c r="N292" i="9"/>
  <c r="L292" i="9"/>
  <c r="J292" i="9"/>
  <c r="H292" i="9"/>
  <c r="F292" i="9"/>
  <c r="R291" i="9"/>
  <c r="P291" i="9"/>
  <c r="N291" i="9"/>
  <c r="L291" i="9"/>
  <c r="J291" i="9"/>
  <c r="H291" i="9"/>
  <c r="F291" i="9"/>
  <c r="R290" i="9"/>
  <c r="P290" i="9"/>
  <c r="N290" i="9"/>
  <c r="L290" i="9"/>
  <c r="J290" i="9"/>
  <c r="H290" i="9"/>
  <c r="F290" i="9"/>
  <c r="R289" i="9"/>
  <c r="P289" i="9"/>
  <c r="N289" i="9"/>
  <c r="L289" i="9"/>
  <c r="J289" i="9"/>
  <c r="H289" i="9"/>
  <c r="F289" i="9"/>
  <c r="R288" i="9"/>
  <c r="P288" i="9"/>
  <c r="N288" i="9"/>
  <c r="L288" i="9"/>
  <c r="J288" i="9"/>
  <c r="H288" i="9"/>
  <c r="F288" i="9"/>
  <c r="R287" i="9"/>
  <c r="P287" i="9"/>
  <c r="N287" i="9"/>
  <c r="L287" i="9"/>
  <c r="J287" i="9"/>
  <c r="H287" i="9"/>
  <c r="F287" i="9"/>
  <c r="R286" i="9"/>
  <c r="P286" i="9"/>
  <c r="N286" i="9"/>
  <c r="L286" i="9"/>
  <c r="J286" i="9"/>
  <c r="H286" i="9"/>
  <c r="F286" i="9"/>
  <c r="R285" i="9"/>
  <c r="P285" i="9"/>
  <c r="N285" i="9"/>
  <c r="L285" i="9"/>
  <c r="J285" i="9"/>
  <c r="H285" i="9"/>
  <c r="F285" i="9"/>
  <c r="R284" i="9"/>
  <c r="P284" i="9"/>
  <c r="N284" i="9"/>
  <c r="L284" i="9"/>
  <c r="J284" i="9"/>
  <c r="H284" i="9"/>
  <c r="F284" i="9"/>
  <c r="R283" i="9"/>
  <c r="P283" i="9"/>
  <c r="N283" i="9"/>
  <c r="L283" i="9"/>
  <c r="J283" i="9"/>
  <c r="H283" i="9"/>
  <c r="F283" i="9"/>
  <c r="R282" i="9"/>
  <c r="P282" i="9"/>
  <c r="N282" i="9"/>
  <c r="L282" i="9"/>
  <c r="J282" i="9"/>
  <c r="H282" i="9"/>
  <c r="F282" i="9"/>
  <c r="R281" i="9"/>
  <c r="P281" i="9"/>
  <c r="N281" i="9"/>
  <c r="L281" i="9"/>
  <c r="J281" i="9"/>
  <c r="H281" i="9"/>
  <c r="F281" i="9"/>
  <c r="R280" i="9"/>
  <c r="P280" i="9"/>
  <c r="N280" i="9"/>
  <c r="L280" i="9"/>
  <c r="J280" i="9"/>
  <c r="H280" i="9"/>
  <c r="F280" i="9"/>
  <c r="R279" i="9"/>
  <c r="P279" i="9"/>
  <c r="N279" i="9"/>
  <c r="L279" i="9"/>
  <c r="J279" i="9"/>
  <c r="H279" i="9"/>
  <c r="F279" i="9"/>
  <c r="R278" i="9"/>
  <c r="P278" i="9"/>
  <c r="N278" i="9"/>
  <c r="L278" i="9"/>
  <c r="J278" i="9"/>
  <c r="H278" i="9"/>
  <c r="F278" i="9"/>
  <c r="R277" i="9"/>
  <c r="P277" i="9"/>
  <c r="N277" i="9"/>
  <c r="L277" i="9"/>
  <c r="J277" i="9"/>
  <c r="H277" i="9"/>
  <c r="F277" i="9"/>
  <c r="R276" i="9"/>
  <c r="P276" i="9"/>
  <c r="N276" i="9"/>
  <c r="L276" i="9"/>
  <c r="J276" i="9"/>
  <c r="H276" i="9"/>
  <c r="F276" i="9"/>
  <c r="R275" i="9"/>
  <c r="P275" i="9"/>
  <c r="N275" i="9"/>
  <c r="L275" i="9"/>
  <c r="J275" i="9"/>
  <c r="H275" i="9"/>
  <c r="F275" i="9"/>
  <c r="R274" i="9"/>
  <c r="P274" i="9"/>
  <c r="N274" i="9"/>
  <c r="L274" i="9"/>
  <c r="J274" i="9"/>
  <c r="H274" i="9"/>
  <c r="F274" i="9"/>
  <c r="R273" i="9"/>
  <c r="P273" i="9"/>
  <c r="N273" i="9"/>
  <c r="L273" i="9"/>
  <c r="J273" i="9"/>
  <c r="H273" i="9"/>
  <c r="F273" i="9"/>
  <c r="R272" i="9"/>
  <c r="P272" i="9"/>
  <c r="N272" i="9"/>
  <c r="L272" i="9"/>
  <c r="J272" i="9"/>
  <c r="H272" i="9"/>
  <c r="F272" i="9"/>
  <c r="R271" i="9"/>
  <c r="P271" i="9"/>
  <c r="N271" i="9"/>
  <c r="L271" i="9"/>
  <c r="J271" i="9"/>
  <c r="H271" i="9"/>
  <c r="F271" i="9"/>
  <c r="R270" i="9"/>
  <c r="P270" i="9"/>
  <c r="N270" i="9"/>
  <c r="L270" i="9"/>
  <c r="J270" i="9"/>
  <c r="H270" i="9"/>
  <c r="F270" i="9"/>
  <c r="R269" i="9"/>
  <c r="P269" i="9"/>
  <c r="N269" i="9"/>
  <c r="L269" i="9"/>
  <c r="J269" i="9"/>
  <c r="H269" i="9"/>
  <c r="F269" i="9"/>
  <c r="R268" i="9"/>
  <c r="P268" i="9"/>
  <c r="N268" i="9"/>
  <c r="L268" i="9"/>
  <c r="J268" i="9"/>
  <c r="H268" i="9"/>
  <c r="F268" i="9"/>
  <c r="R267" i="9"/>
  <c r="P267" i="9"/>
  <c r="N267" i="9"/>
  <c r="L267" i="9"/>
  <c r="J267" i="9"/>
  <c r="H267" i="9"/>
  <c r="F267" i="9"/>
  <c r="R266" i="9"/>
  <c r="P266" i="9"/>
  <c r="N266" i="9"/>
  <c r="L266" i="9"/>
  <c r="J266" i="9"/>
  <c r="H266" i="9"/>
  <c r="F266" i="9"/>
  <c r="R265" i="9"/>
  <c r="P265" i="9"/>
  <c r="N265" i="9"/>
  <c r="L265" i="9"/>
  <c r="J265" i="9"/>
  <c r="H265" i="9"/>
  <c r="F265" i="9"/>
  <c r="R264" i="9"/>
  <c r="P264" i="9"/>
  <c r="N264" i="9"/>
  <c r="L264" i="9"/>
  <c r="J264" i="9"/>
  <c r="H264" i="9"/>
  <c r="F264" i="9"/>
  <c r="R263" i="9"/>
  <c r="P263" i="9"/>
  <c r="N263" i="9"/>
  <c r="L263" i="9"/>
  <c r="J263" i="9"/>
  <c r="H263" i="9"/>
  <c r="F263" i="9"/>
  <c r="R262" i="9"/>
  <c r="P262" i="9"/>
  <c r="N262" i="9"/>
  <c r="L262" i="9"/>
  <c r="J262" i="9"/>
  <c r="H262" i="9"/>
  <c r="F262" i="9"/>
  <c r="T257" i="9"/>
  <c r="X257" i="9" s="1"/>
  <c r="T256" i="9"/>
  <c r="X256" i="9" s="1"/>
  <c r="T255" i="9"/>
  <c r="X255" i="9" s="1"/>
  <c r="T254" i="9"/>
  <c r="X254" i="9" s="1"/>
  <c r="T253" i="9"/>
  <c r="X253" i="9" s="1"/>
  <c r="T252" i="9"/>
  <c r="X252" i="9" s="1"/>
  <c r="T251" i="9"/>
  <c r="X251" i="9" s="1"/>
  <c r="T250" i="9"/>
  <c r="X250" i="9" s="1"/>
  <c r="T249" i="9"/>
  <c r="X249" i="9" s="1"/>
  <c r="T248" i="9"/>
  <c r="X248" i="9" s="1"/>
  <c r="R247" i="9"/>
  <c r="P247" i="9"/>
  <c r="N247" i="9"/>
  <c r="L247" i="9"/>
  <c r="J247" i="9"/>
  <c r="H247" i="9"/>
  <c r="F247" i="9"/>
  <c r="R246" i="9"/>
  <c r="P246" i="9"/>
  <c r="N246" i="9"/>
  <c r="L246" i="9"/>
  <c r="J246" i="9"/>
  <c r="H246" i="9"/>
  <c r="F246" i="9"/>
  <c r="R245" i="9"/>
  <c r="P245" i="9"/>
  <c r="N245" i="9"/>
  <c r="L245" i="9"/>
  <c r="J245" i="9"/>
  <c r="H245" i="9"/>
  <c r="F245" i="9"/>
  <c r="R244" i="9"/>
  <c r="P244" i="9"/>
  <c r="N244" i="9"/>
  <c r="L244" i="9"/>
  <c r="J244" i="9"/>
  <c r="H244" i="9"/>
  <c r="F244" i="9"/>
  <c r="R243" i="9"/>
  <c r="P243" i="9"/>
  <c r="N243" i="9"/>
  <c r="L243" i="9"/>
  <c r="J243" i="9"/>
  <c r="H243" i="9"/>
  <c r="F243" i="9"/>
  <c r="R242" i="9"/>
  <c r="P242" i="9"/>
  <c r="N242" i="9"/>
  <c r="L242" i="9"/>
  <c r="J242" i="9"/>
  <c r="H242" i="9"/>
  <c r="F242" i="9"/>
  <c r="R241" i="9"/>
  <c r="P241" i="9"/>
  <c r="N241" i="9"/>
  <c r="L241" i="9"/>
  <c r="J241" i="9"/>
  <c r="H241" i="9"/>
  <c r="F241" i="9"/>
  <c r="R240" i="9"/>
  <c r="P240" i="9"/>
  <c r="N240" i="9"/>
  <c r="L240" i="9"/>
  <c r="J240" i="9"/>
  <c r="H240" i="9"/>
  <c r="F240" i="9"/>
  <c r="R239" i="9"/>
  <c r="P239" i="9"/>
  <c r="N239" i="9"/>
  <c r="L239" i="9"/>
  <c r="J239" i="9"/>
  <c r="H239" i="9"/>
  <c r="F239" i="9"/>
  <c r="R238" i="9"/>
  <c r="P238" i="9"/>
  <c r="N238" i="9"/>
  <c r="L238" i="9"/>
  <c r="J238" i="9"/>
  <c r="H238" i="9"/>
  <c r="F238" i="9"/>
  <c r="R237" i="9"/>
  <c r="P237" i="9"/>
  <c r="N237" i="9"/>
  <c r="L237" i="9"/>
  <c r="J237" i="9"/>
  <c r="H237" i="9"/>
  <c r="F237" i="9"/>
  <c r="R236" i="9"/>
  <c r="P236" i="9"/>
  <c r="N236" i="9"/>
  <c r="L236" i="9"/>
  <c r="J236" i="9"/>
  <c r="H236" i="9"/>
  <c r="F236" i="9"/>
  <c r="R235" i="9"/>
  <c r="P235" i="9"/>
  <c r="N235" i="9"/>
  <c r="L235" i="9"/>
  <c r="J235" i="9"/>
  <c r="H235" i="9"/>
  <c r="F235" i="9"/>
  <c r="R234" i="9"/>
  <c r="P234" i="9"/>
  <c r="N234" i="9"/>
  <c r="L234" i="9"/>
  <c r="J234" i="9"/>
  <c r="H234" i="9"/>
  <c r="F234" i="9"/>
  <c r="R233" i="9"/>
  <c r="P233" i="9"/>
  <c r="N233" i="9"/>
  <c r="L233" i="9"/>
  <c r="J233" i="9"/>
  <c r="H233" i="9"/>
  <c r="F233" i="9"/>
  <c r="R232" i="9"/>
  <c r="P232" i="9"/>
  <c r="N232" i="9"/>
  <c r="L232" i="9"/>
  <c r="J232" i="9"/>
  <c r="H232" i="9"/>
  <c r="F232" i="9"/>
  <c r="R230" i="9"/>
  <c r="P230" i="9"/>
  <c r="N230" i="9"/>
  <c r="L230" i="9"/>
  <c r="J230" i="9"/>
  <c r="H230" i="9"/>
  <c r="F230" i="9"/>
  <c r="R229" i="9"/>
  <c r="P229" i="9"/>
  <c r="N229" i="9"/>
  <c r="L229" i="9"/>
  <c r="J229" i="9"/>
  <c r="H229" i="9"/>
  <c r="F229" i="9"/>
  <c r="R228" i="9"/>
  <c r="P228" i="9"/>
  <c r="N228" i="9"/>
  <c r="L228" i="9"/>
  <c r="J228" i="9"/>
  <c r="H228" i="9"/>
  <c r="F228" i="9"/>
  <c r="R227" i="9"/>
  <c r="P227" i="9"/>
  <c r="N227" i="9"/>
  <c r="L227" i="9"/>
  <c r="J227" i="9"/>
  <c r="H227" i="9"/>
  <c r="F227" i="9"/>
  <c r="R226" i="9"/>
  <c r="P226" i="9"/>
  <c r="N226" i="9"/>
  <c r="L226" i="9"/>
  <c r="J226" i="9"/>
  <c r="H226" i="9"/>
  <c r="F226" i="9"/>
  <c r="R225" i="9"/>
  <c r="P225" i="9"/>
  <c r="N225" i="9"/>
  <c r="L225" i="9"/>
  <c r="J225" i="9"/>
  <c r="H225" i="9"/>
  <c r="F225" i="9"/>
  <c r="R224" i="9"/>
  <c r="P224" i="9"/>
  <c r="N224" i="9"/>
  <c r="L224" i="9"/>
  <c r="J224" i="9"/>
  <c r="H224" i="9"/>
  <c r="F224" i="9"/>
  <c r="R223" i="9"/>
  <c r="P223" i="9"/>
  <c r="N223" i="9"/>
  <c r="L223" i="9"/>
  <c r="J223" i="9"/>
  <c r="H223" i="9"/>
  <c r="F223" i="9"/>
  <c r="R222" i="9"/>
  <c r="P222" i="9"/>
  <c r="N222" i="9"/>
  <c r="L222" i="9"/>
  <c r="J222" i="9"/>
  <c r="H222" i="9"/>
  <c r="F222" i="9"/>
  <c r="R221" i="9"/>
  <c r="P221" i="9"/>
  <c r="N221" i="9"/>
  <c r="L221" i="9"/>
  <c r="J221" i="9"/>
  <c r="H221" i="9"/>
  <c r="F221" i="9"/>
  <c r="R220" i="9"/>
  <c r="P220" i="9"/>
  <c r="N220" i="9"/>
  <c r="L220" i="9"/>
  <c r="J220" i="9"/>
  <c r="H220" i="9"/>
  <c r="F220" i="9"/>
  <c r="T215" i="9"/>
  <c r="X215" i="9" s="1"/>
  <c r="T214" i="9"/>
  <c r="X214" i="9" s="1"/>
  <c r="T213" i="9"/>
  <c r="X213" i="9" s="1"/>
  <c r="T212" i="9"/>
  <c r="X212" i="9" s="1"/>
  <c r="T211" i="9"/>
  <c r="X211" i="9" s="1"/>
  <c r="R210" i="9"/>
  <c r="P210" i="9"/>
  <c r="N210" i="9"/>
  <c r="L210" i="9"/>
  <c r="J210" i="9"/>
  <c r="H210" i="9"/>
  <c r="F210" i="9"/>
  <c r="R209" i="9"/>
  <c r="P209" i="9"/>
  <c r="N209" i="9"/>
  <c r="L209" i="9"/>
  <c r="J209" i="9"/>
  <c r="H209" i="9"/>
  <c r="F209" i="9"/>
  <c r="R208" i="9"/>
  <c r="P208" i="9"/>
  <c r="N208" i="9"/>
  <c r="L208" i="9"/>
  <c r="J208" i="9"/>
  <c r="H208" i="9"/>
  <c r="F208" i="9"/>
  <c r="R207" i="9"/>
  <c r="P207" i="9"/>
  <c r="N207" i="9"/>
  <c r="L207" i="9"/>
  <c r="J207" i="9"/>
  <c r="H207" i="9"/>
  <c r="F207" i="9"/>
  <c r="R206" i="9"/>
  <c r="P206" i="9"/>
  <c r="N206" i="9"/>
  <c r="L206" i="9"/>
  <c r="J206" i="9"/>
  <c r="H206" i="9"/>
  <c r="F206" i="9"/>
  <c r="R205" i="9"/>
  <c r="P205" i="9"/>
  <c r="N205" i="9"/>
  <c r="L205" i="9"/>
  <c r="J205" i="9"/>
  <c r="H205" i="9"/>
  <c r="F205" i="9"/>
  <c r="R204" i="9"/>
  <c r="P204" i="9"/>
  <c r="N204" i="9"/>
  <c r="L204" i="9"/>
  <c r="J204" i="9"/>
  <c r="H204" i="9"/>
  <c r="F204" i="9"/>
  <c r="R203" i="9"/>
  <c r="P203" i="9"/>
  <c r="N203" i="9"/>
  <c r="L203" i="9"/>
  <c r="J203" i="9"/>
  <c r="H203" i="9"/>
  <c r="F203" i="9"/>
  <c r="R202" i="9"/>
  <c r="P202" i="9"/>
  <c r="N202" i="9"/>
  <c r="L202" i="9"/>
  <c r="J202" i="9"/>
  <c r="H202" i="9"/>
  <c r="F202" i="9"/>
  <c r="R201" i="9"/>
  <c r="P201" i="9"/>
  <c r="N201" i="9"/>
  <c r="L201" i="9"/>
  <c r="J201" i="9"/>
  <c r="H201" i="9"/>
  <c r="F201" i="9"/>
  <c r="R200" i="9"/>
  <c r="P200" i="9"/>
  <c r="N200" i="9"/>
  <c r="L200" i="9"/>
  <c r="J200" i="9"/>
  <c r="H200" i="9"/>
  <c r="F200" i="9"/>
  <c r="R199" i="9"/>
  <c r="P199" i="9"/>
  <c r="N199" i="9"/>
  <c r="L199" i="9"/>
  <c r="J199" i="9"/>
  <c r="H199" i="9"/>
  <c r="F199" i="9"/>
  <c r="R198" i="9"/>
  <c r="P198" i="9"/>
  <c r="N198" i="9"/>
  <c r="L198" i="9"/>
  <c r="J198" i="9"/>
  <c r="H198" i="9"/>
  <c r="F198" i="9"/>
  <c r="R197" i="9"/>
  <c r="P197" i="9"/>
  <c r="N197" i="9"/>
  <c r="L197" i="9"/>
  <c r="J197" i="9"/>
  <c r="H197" i="9"/>
  <c r="F197" i="9"/>
  <c r="R196" i="9"/>
  <c r="P196" i="9"/>
  <c r="N196" i="9"/>
  <c r="L196" i="9"/>
  <c r="J196" i="9"/>
  <c r="H196" i="9"/>
  <c r="F196" i="9"/>
  <c r="R195" i="9"/>
  <c r="P195" i="9"/>
  <c r="N195" i="9"/>
  <c r="L195" i="9"/>
  <c r="J195" i="9"/>
  <c r="H195" i="9"/>
  <c r="F195" i="9"/>
  <c r="R194" i="9"/>
  <c r="P194" i="9"/>
  <c r="N194" i="9"/>
  <c r="L194" i="9"/>
  <c r="J194" i="9"/>
  <c r="H194" i="9"/>
  <c r="F194" i="9"/>
  <c r="R193" i="9"/>
  <c r="P193" i="9"/>
  <c r="N193" i="9"/>
  <c r="L193" i="9"/>
  <c r="J193" i="9"/>
  <c r="H193" i="9"/>
  <c r="F193" i="9"/>
  <c r="R192" i="9"/>
  <c r="P192" i="9"/>
  <c r="N192" i="9"/>
  <c r="L192" i="9"/>
  <c r="J192" i="9"/>
  <c r="H192" i="9"/>
  <c r="F192" i="9"/>
  <c r="R191" i="9"/>
  <c r="P191" i="9"/>
  <c r="N191" i="9"/>
  <c r="L191" i="9"/>
  <c r="J191" i="9"/>
  <c r="H191" i="9"/>
  <c r="F191" i="9"/>
  <c r="R190" i="9"/>
  <c r="P190" i="9"/>
  <c r="N190" i="9"/>
  <c r="L190" i="9"/>
  <c r="J190" i="9"/>
  <c r="H190" i="9"/>
  <c r="F190" i="9"/>
  <c r="R189" i="9"/>
  <c r="P189" i="9"/>
  <c r="N189" i="9"/>
  <c r="L189" i="9"/>
  <c r="J189" i="9"/>
  <c r="H189" i="9"/>
  <c r="F189" i="9"/>
  <c r="R188" i="9"/>
  <c r="P188" i="9"/>
  <c r="N188" i="9"/>
  <c r="L188" i="9"/>
  <c r="J188" i="9"/>
  <c r="H188" i="9"/>
  <c r="F188" i="9"/>
  <c r="R187" i="9"/>
  <c r="P187" i="9"/>
  <c r="N187" i="9"/>
  <c r="L187" i="9"/>
  <c r="J187" i="9"/>
  <c r="H187" i="9"/>
  <c r="F187" i="9"/>
  <c r="R186" i="9"/>
  <c r="P186" i="9"/>
  <c r="N186" i="9"/>
  <c r="L186" i="9"/>
  <c r="J186" i="9"/>
  <c r="H186" i="9"/>
  <c r="F186" i="9"/>
  <c r="R185" i="9"/>
  <c r="P185" i="9"/>
  <c r="N185" i="9"/>
  <c r="L185" i="9"/>
  <c r="J185" i="9"/>
  <c r="H185" i="9"/>
  <c r="F185" i="9"/>
  <c r="T330" i="8"/>
  <c r="X330" i="8" s="1"/>
  <c r="T329" i="8"/>
  <c r="X329" i="8" s="1"/>
  <c r="T328" i="8"/>
  <c r="X328" i="8" s="1"/>
  <c r="T327" i="8"/>
  <c r="X327" i="8" s="1"/>
  <c r="T326" i="8"/>
  <c r="X326" i="8" s="1"/>
  <c r="T325" i="8"/>
  <c r="X325" i="8" s="1"/>
  <c r="T324" i="8"/>
  <c r="X324" i="8" s="1"/>
  <c r="T323" i="8"/>
  <c r="X323" i="8" s="1"/>
  <c r="T322" i="8"/>
  <c r="X322" i="8" s="1"/>
  <c r="T321" i="8"/>
  <c r="X321" i="8" s="1"/>
  <c r="T320" i="8"/>
  <c r="X320" i="8" s="1"/>
  <c r="R319" i="8"/>
  <c r="P319" i="8"/>
  <c r="N319" i="8"/>
  <c r="L319" i="8"/>
  <c r="J319" i="8"/>
  <c r="H319" i="8"/>
  <c r="F319" i="8"/>
  <c r="R318" i="8"/>
  <c r="P318" i="8"/>
  <c r="N318" i="8"/>
  <c r="L318" i="8"/>
  <c r="J318" i="8"/>
  <c r="H318" i="8"/>
  <c r="F318" i="8"/>
  <c r="R317" i="8"/>
  <c r="P317" i="8"/>
  <c r="N317" i="8"/>
  <c r="L317" i="8"/>
  <c r="J317" i="8"/>
  <c r="H317" i="8"/>
  <c r="F317" i="8"/>
  <c r="R315" i="8"/>
  <c r="P315" i="8"/>
  <c r="N315" i="8"/>
  <c r="L315" i="8"/>
  <c r="J315" i="8"/>
  <c r="H315" i="8"/>
  <c r="F315" i="8"/>
  <c r="R314" i="8"/>
  <c r="P314" i="8"/>
  <c r="N314" i="8"/>
  <c r="L314" i="8"/>
  <c r="J314" i="8"/>
  <c r="H314" i="8"/>
  <c r="F314" i="8"/>
  <c r="R313" i="8"/>
  <c r="P313" i="8"/>
  <c r="N313" i="8"/>
  <c r="L313" i="8"/>
  <c r="J313" i="8"/>
  <c r="H313" i="8"/>
  <c r="F313" i="8"/>
  <c r="R312" i="8"/>
  <c r="P312" i="8"/>
  <c r="N312" i="8"/>
  <c r="L312" i="8"/>
  <c r="J312" i="8"/>
  <c r="H312" i="8"/>
  <c r="F312" i="8"/>
  <c r="R311" i="8"/>
  <c r="P311" i="8"/>
  <c r="N311" i="8"/>
  <c r="L311" i="8"/>
  <c r="J311" i="8"/>
  <c r="H311" i="8"/>
  <c r="F311" i="8"/>
  <c r="R310" i="8"/>
  <c r="P310" i="8"/>
  <c r="N310" i="8"/>
  <c r="L310" i="8"/>
  <c r="J310" i="8"/>
  <c r="H310" i="8"/>
  <c r="F310" i="8"/>
  <c r="R309" i="8"/>
  <c r="P309" i="8"/>
  <c r="N309" i="8"/>
  <c r="L309" i="8"/>
  <c r="J309" i="8"/>
  <c r="H309" i="8"/>
  <c r="F309" i="8"/>
  <c r="R308" i="8"/>
  <c r="P308" i="8"/>
  <c r="N308" i="8"/>
  <c r="L308" i="8"/>
  <c r="J308" i="8"/>
  <c r="H308" i="8"/>
  <c r="F308" i="8"/>
  <c r="R307" i="8"/>
  <c r="P307" i="8"/>
  <c r="N307" i="8"/>
  <c r="L307" i="8"/>
  <c r="J307" i="8"/>
  <c r="H307" i="8"/>
  <c r="F307" i="8"/>
  <c r="R306" i="8"/>
  <c r="P306" i="8"/>
  <c r="N306" i="8"/>
  <c r="L306" i="8"/>
  <c r="J306" i="8"/>
  <c r="H306" i="8"/>
  <c r="F306" i="8"/>
  <c r="R305" i="8"/>
  <c r="P305" i="8"/>
  <c r="N305" i="8"/>
  <c r="L305" i="8"/>
  <c r="J305" i="8"/>
  <c r="H305" i="8"/>
  <c r="F305" i="8"/>
  <c r="R304" i="8"/>
  <c r="P304" i="8"/>
  <c r="N304" i="8"/>
  <c r="L304" i="8"/>
  <c r="J304" i="8"/>
  <c r="H304" i="8"/>
  <c r="F304" i="8"/>
  <c r="R303" i="8"/>
  <c r="P303" i="8"/>
  <c r="N303" i="8"/>
  <c r="L303" i="8"/>
  <c r="J303" i="8"/>
  <c r="H303" i="8"/>
  <c r="F303" i="8"/>
  <c r="R302" i="8"/>
  <c r="P302" i="8"/>
  <c r="N302" i="8"/>
  <c r="L302" i="8"/>
  <c r="J302" i="8"/>
  <c r="H302" i="8"/>
  <c r="F302" i="8"/>
  <c r="R301" i="8"/>
  <c r="P301" i="8"/>
  <c r="N301" i="8"/>
  <c r="L301" i="8"/>
  <c r="J301" i="8"/>
  <c r="H301" i="8"/>
  <c r="F301" i="8"/>
  <c r="R300" i="8"/>
  <c r="P300" i="8"/>
  <c r="N300" i="8"/>
  <c r="L300" i="8"/>
  <c r="J300" i="8"/>
  <c r="H300" i="8"/>
  <c r="F300" i="8"/>
  <c r="R299" i="8"/>
  <c r="P299" i="8"/>
  <c r="N299" i="8"/>
  <c r="L299" i="8"/>
  <c r="J299" i="8"/>
  <c r="H299" i="8"/>
  <c r="F299" i="8"/>
  <c r="R298" i="8"/>
  <c r="P298" i="8"/>
  <c r="N298" i="8"/>
  <c r="L298" i="8"/>
  <c r="J298" i="8"/>
  <c r="H298" i="8"/>
  <c r="F298" i="8"/>
  <c r="R297" i="8"/>
  <c r="P297" i="8"/>
  <c r="N297" i="8"/>
  <c r="L297" i="8"/>
  <c r="J297" i="8"/>
  <c r="H297" i="8"/>
  <c r="F297" i="8"/>
  <c r="R296" i="8"/>
  <c r="P296" i="8"/>
  <c r="N296" i="8"/>
  <c r="L296" i="8"/>
  <c r="J296" i="8"/>
  <c r="H296" i="8"/>
  <c r="F296" i="8"/>
  <c r="R295" i="8"/>
  <c r="P295" i="8"/>
  <c r="N295" i="8"/>
  <c r="L295" i="8"/>
  <c r="J295" i="8"/>
  <c r="H295" i="8"/>
  <c r="F295" i="8"/>
  <c r="R294" i="8"/>
  <c r="P294" i="8"/>
  <c r="N294" i="8"/>
  <c r="L294" i="8"/>
  <c r="J294" i="8"/>
  <c r="H294" i="8"/>
  <c r="F294" i="8"/>
  <c r="R293" i="8"/>
  <c r="P293" i="8"/>
  <c r="N293" i="8"/>
  <c r="L293" i="8"/>
  <c r="J293" i="8"/>
  <c r="H293" i="8"/>
  <c r="F293" i="8"/>
  <c r="R292" i="8"/>
  <c r="P292" i="8"/>
  <c r="N292" i="8"/>
  <c r="L292" i="8"/>
  <c r="J292" i="8"/>
  <c r="H292" i="8"/>
  <c r="F292" i="8"/>
  <c r="R291" i="8"/>
  <c r="P291" i="8"/>
  <c r="N291" i="8"/>
  <c r="L291" i="8"/>
  <c r="J291" i="8"/>
  <c r="H291" i="8"/>
  <c r="F291" i="8"/>
  <c r="R290" i="8"/>
  <c r="P290" i="8"/>
  <c r="N290" i="8"/>
  <c r="L290" i="8"/>
  <c r="J290" i="8"/>
  <c r="H290" i="8"/>
  <c r="F290" i="8"/>
  <c r="R289" i="8"/>
  <c r="P289" i="8"/>
  <c r="N289" i="8"/>
  <c r="L289" i="8"/>
  <c r="J289" i="8"/>
  <c r="H289" i="8"/>
  <c r="F289" i="8"/>
  <c r="R288" i="8"/>
  <c r="P288" i="8"/>
  <c r="N288" i="8"/>
  <c r="L288" i="8"/>
  <c r="J288" i="8"/>
  <c r="H288" i="8"/>
  <c r="F288" i="8"/>
  <c r="R287" i="8"/>
  <c r="P287" i="8"/>
  <c r="N287" i="8"/>
  <c r="L287" i="8"/>
  <c r="J287" i="8"/>
  <c r="H287" i="8"/>
  <c r="F287" i="8"/>
  <c r="R286" i="8"/>
  <c r="P286" i="8"/>
  <c r="N286" i="8"/>
  <c r="L286" i="8"/>
  <c r="J286" i="8"/>
  <c r="H286" i="8"/>
  <c r="F286" i="8"/>
  <c r="R285" i="8"/>
  <c r="P285" i="8"/>
  <c r="N285" i="8"/>
  <c r="L285" i="8"/>
  <c r="J285" i="8"/>
  <c r="H285" i="8"/>
  <c r="F285" i="8"/>
  <c r="R284" i="8"/>
  <c r="P284" i="8"/>
  <c r="N284" i="8"/>
  <c r="L284" i="8"/>
  <c r="J284" i="8"/>
  <c r="H284" i="8"/>
  <c r="F284" i="8"/>
  <c r="R283" i="8"/>
  <c r="P283" i="8"/>
  <c r="N283" i="8"/>
  <c r="L283" i="8"/>
  <c r="J283" i="8"/>
  <c r="H283" i="8"/>
  <c r="F283" i="8"/>
  <c r="R282" i="8"/>
  <c r="P282" i="8"/>
  <c r="N282" i="8"/>
  <c r="L282" i="8"/>
  <c r="J282" i="8"/>
  <c r="H282" i="8"/>
  <c r="F282" i="8"/>
  <c r="R281" i="8"/>
  <c r="P281" i="8"/>
  <c r="N281" i="8"/>
  <c r="L281" i="8"/>
  <c r="J281" i="8"/>
  <c r="H281" i="8"/>
  <c r="F281" i="8"/>
  <c r="R280" i="8"/>
  <c r="P280" i="8"/>
  <c r="N280" i="8"/>
  <c r="L280" i="8"/>
  <c r="J280" i="8"/>
  <c r="H280" i="8"/>
  <c r="F280" i="8"/>
  <c r="R279" i="8"/>
  <c r="P279" i="8"/>
  <c r="N279" i="8"/>
  <c r="L279" i="8"/>
  <c r="J279" i="8"/>
  <c r="H279" i="8"/>
  <c r="F279" i="8"/>
  <c r="R278" i="8"/>
  <c r="P278" i="8"/>
  <c r="N278" i="8"/>
  <c r="L278" i="8"/>
  <c r="J278" i="8"/>
  <c r="H278" i="8"/>
  <c r="F278" i="8"/>
  <c r="R277" i="8"/>
  <c r="P277" i="8"/>
  <c r="N277" i="8"/>
  <c r="L277" i="8"/>
  <c r="J277" i="8"/>
  <c r="H277" i="8"/>
  <c r="F277" i="8"/>
  <c r="R276" i="8"/>
  <c r="P276" i="8"/>
  <c r="N276" i="8"/>
  <c r="L276" i="8"/>
  <c r="J276" i="8"/>
  <c r="H276" i="8"/>
  <c r="F276" i="8"/>
  <c r="R275" i="8"/>
  <c r="P275" i="8"/>
  <c r="N275" i="8"/>
  <c r="L275" i="8"/>
  <c r="J275" i="8"/>
  <c r="H275" i="8"/>
  <c r="F275" i="8"/>
  <c r="R274" i="8"/>
  <c r="P274" i="8"/>
  <c r="N274" i="8"/>
  <c r="L274" i="8"/>
  <c r="J274" i="8"/>
  <c r="H274" i="8"/>
  <c r="F274" i="8"/>
  <c r="R273" i="8"/>
  <c r="P273" i="8"/>
  <c r="N273" i="8"/>
  <c r="L273" i="8"/>
  <c r="J273" i="8"/>
  <c r="H273" i="8"/>
  <c r="F273" i="8"/>
  <c r="R272" i="8"/>
  <c r="P272" i="8"/>
  <c r="N272" i="8"/>
  <c r="L272" i="8"/>
  <c r="J272" i="8"/>
  <c r="H272" i="8"/>
  <c r="F272" i="8"/>
  <c r="R271" i="8"/>
  <c r="P271" i="8"/>
  <c r="N271" i="8"/>
  <c r="L271" i="8"/>
  <c r="J271" i="8"/>
  <c r="H271" i="8"/>
  <c r="F271" i="8"/>
  <c r="R270" i="8"/>
  <c r="P270" i="8"/>
  <c r="N270" i="8"/>
  <c r="L270" i="8"/>
  <c r="J270" i="8"/>
  <c r="H270" i="8"/>
  <c r="F270" i="8"/>
  <c r="R269" i="8"/>
  <c r="P269" i="8"/>
  <c r="N269" i="8"/>
  <c r="L269" i="8"/>
  <c r="J269" i="8"/>
  <c r="H269" i="8"/>
  <c r="F269" i="8"/>
  <c r="R268" i="8"/>
  <c r="P268" i="8"/>
  <c r="N268" i="8"/>
  <c r="L268" i="8"/>
  <c r="J268" i="8"/>
  <c r="H268" i="8"/>
  <c r="F268" i="8"/>
  <c r="R267" i="8"/>
  <c r="P267" i="8"/>
  <c r="N267" i="8"/>
  <c r="L267" i="8"/>
  <c r="J267" i="8"/>
  <c r="H267" i="8"/>
  <c r="F267" i="8"/>
  <c r="R266" i="8"/>
  <c r="P266" i="8"/>
  <c r="N266" i="8"/>
  <c r="L266" i="8"/>
  <c r="J266" i="8"/>
  <c r="H266" i="8"/>
  <c r="F266" i="8"/>
  <c r="R265" i="8"/>
  <c r="P265" i="8"/>
  <c r="N265" i="8"/>
  <c r="L265" i="8"/>
  <c r="J265" i="8"/>
  <c r="H265" i="8"/>
  <c r="F265" i="8"/>
  <c r="R264" i="8"/>
  <c r="P264" i="8"/>
  <c r="N264" i="8"/>
  <c r="L264" i="8"/>
  <c r="J264" i="8"/>
  <c r="H264" i="8"/>
  <c r="F264" i="8"/>
  <c r="R263" i="8"/>
  <c r="P263" i="8"/>
  <c r="N263" i="8"/>
  <c r="L263" i="8"/>
  <c r="J263" i="8"/>
  <c r="H263" i="8"/>
  <c r="F263" i="8"/>
  <c r="R262" i="8"/>
  <c r="P262" i="8"/>
  <c r="N262" i="8"/>
  <c r="L262" i="8"/>
  <c r="J262" i="8"/>
  <c r="H262" i="8"/>
  <c r="F262" i="8"/>
  <c r="T257" i="8"/>
  <c r="X257" i="8" s="1"/>
  <c r="T256" i="8"/>
  <c r="X256" i="8" s="1"/>
  <c r="T255" i="8"/>
  <c r="X255" i="8" s="1"/>
  <c r="T254" i="8"/>
  <c r="X254" i="8" s="1"/>
  <c r="T253" i="8"/>
  <c r="X253" i="8" s="1"/>
  <c r="T252" i="8"/>
  <c r="X252" i="8" s="1"/>
  <c r="T251" i="8"/>
  <c r="X251" i="8" s="1"/>
  <c r="T250" i="8"/>
  <c r="X250" i="8" s="1"/>
  <c r="T249" i="8"/>
  <c r="X249" i="8" s="1"/>
  <c r="T248" i="8"/>
  <c r="X248" i="8" s="1"/>
  <c r="R247" i="8"/>
  <c r="P247" i="8"/>
  <c r="N247" i="8"/>
  <c r="L247" i="8"/>
  <c r="J247" i="8"/>
  <c r="H247" i="8"/>
  <c r="F247" i="8"/>
  <c r="R246" i="8"/>
  <c r="P246" i="8"/>
  <c r="N246" i="8"/>
  <c r="L246" i="8"/>
  <c r="J246" i="8"/>
  <c r="H246" i="8"/>
  <c r="F246" i="8"/>
  <c r="R245" i="8"/>
  <c r="P245" i="8"/>
  <c r="N245" i="8"/>
  <c r="L245" i="8"/>
  <c r="J245" i="8"/>
  <c r="H245" i="8"/>
  <c r="F245" i="8"/>
  <c r="R244" i="8"/>
  <c r="P244" i="8"/>
  <c r="N244" i="8"/>
  <c r="L244" i="8"/>
  <c r="J244" i="8"/>
  <c r="H244" i="8"/>
  <c r="F244" i="8"/>
  <c r="R243" i="8"/>
  <c r="P243" i="8"/>
  <c r="N243" i="8"/>
  <c r="L243" i="8"/>
  <c r="J243" i="8"/>
  <c r="H243" i="8"/>
  <c r="F243" i="8"/>
  <c r="R242" i="8"/>
  <c r="P242" i="8"/>
  <c r="N242" i="8"/>
  <c r="L242" i="8"/>
  <c r="J242" i="8"/>
  <c r="H242" i="8"/>
  <c r="F242" i="8"/>
  <c r="R241" i="8"/>
  <c r="P241" i="8"/>
  <c r="N241" i="8"/>
  <c r="L241" i="8"/>
  <c r="J241" i="8"/>
  <c r="H241" i="8"/>
  <c r="F241" i="8"/>
  <c r="R240" i="8"/>
  <c r="P240" i="8"/>
  <c r="N240" i="8"/>
  <c r="L240" i="8"/>
  <c r="J240" i="8"/>
  <c r="H240" i="8"/>
  <c r="F240" i="8"/>
  <c r="R239" i="8"/>
  <c r="P239" i="8"/>
  <c r="N239" i="8"/>
  <c r="L239" i="8"/>
  <c r="J239" i="8"/>
  <c r="H239" i="8"/>
  <c r="F239" i="8"/>
  <c r="R238" i="8"/>
  <c r="P238" i="8"/>
  <c r="N238" i="8"/>
  <c r="L238" i="8"/>
  <c r="J238" i="8"/>
  <c r="H238" i="8"/>
  <c r="F238" i="8"/>
  <c r="R237" i="8"/>
  <c r="P237" i="8"/>
  <c r="N237" i="8"/>
  <c r="L237" i="8"/>
  <c r="J237" i="8"/>
  <c r="H237" i="8"/>
  <c r="F237" i="8"/>
  <c r="R236" i="8"/>
  <c r="P236" i="8"/>
  <c r="N236" i="8"/>
  <c r="L236" i="8"/>
  <c r="J236" i="8"/>
  <c r="H236" i="8"/>
  <c r="F236" i="8"/>
  <c r="R235" i="8"/>
  <c r="P235" i="8"/>
  <c r="N235" i="8"/>
  <c r="L235" i="8"/>
  <c r="J235" i="8"/>
  <c r="H235" i="8"/>
  <c r="F235" i="8"/>
  <c r="R234" i="8"/>
  <c r="P234" i="8"/>
  <c r="N234" i="8"/>
  <c r="L234" i="8"/>
  <c r="J234" i="8"/>
  <c r="H234" i="8"/>
  <c r="F234" i="8"/>
  <c r="R233" i="8"/>
  <c r="P233" i="8"/>
  <c r="N233" i="8"/>
  <c r="L233" i="8"/>
  <c r="J233" i="8"/>
  <c r="H233" i="8"/>
  <c r="F233" i="8"/>
  <c r="R232" i="8"/>
  <c r="P232" i="8"/>
  <c r="N232" i="8"/>
  <c r="L232" i="8"/>
  <c r="J232" i="8"/>
  <c r="H232" i="8"/>
  <c r="F232" i="8"/>
  <c r="R230" i="8"/>
  <c r="P230" i="8"/>
  <c r="N230" i="8"/>
  <c r="L230" i="8"/>
  <c r="J230" i="8"/>
  <c r="H230" i="8"/>
  <c r="F230" i="8"/>
  <c r="R229" i="8"/>
  <c r="P229" i="8"/>
  <c r="N229" i="8"/>
  <c r="L229" i="8"/>
  <c r="J229" i="8"/>
  <c r="H229" i="8"/>
  <c r="F229" i="8"/>
  <c r="R228" i="8"/>
  <c r="P228" i="8"/>
  <c r="N228" i="8"/>
  <c r="L228" i="8"/>
  <c r="J228" i="8"/>
  <c r="H228" i="8"/>
  <c r="F228" i="8"/>
  <c r="R227" i="8"/>
  <c r="P227" i="8"/>
  <c r="N227" i="8"/>
  <c r="L227" i="8"/>
  <c r="J227" i="8"/>
  <c r="H227" i="8"/>
  <c r="F227" i="8"/>
  <c r="R226" i="8"/>
  <c r="P226" i="8"/>
  <c r="N226" i="8"/>
  <c r="L226" i="8"/>
  <c r="J226" i="8"/>
  <c r="H226" i="8"/>
  <c r="F226" i="8"/>
  <c r="R225" i="8"/>
  <c r="P225" i="8"/>
  <c r="N225" i="8"/>
  <c r="L225" i="8"/>
  <c r="J225" i="8"/>
  <c r="H225" i="8"/>
  <c r="F225" i="8"/>
  <c r="R224" i="8"/>
  <c r="P224" i="8"/>
  <c r="N224" i="8"/>
  <c r="L224" i="8"/>
  <c r="J224" i="8"/>
  <c r="H224" i="8"/>
  <c r="F224" i="8"/>
  <c r="R223" i="8"/>
  <c r="P223" i="8"/>
  <c r="N223" i="8"/>
  <c r="L223" i="8"/>
  <c r="J223" i="8"/>
  <c r="H223" i="8"/>
  <c r="F223" i="8"/>
  <c r="R222" i="8"/>
  <c r="P222" i="8"/>
  <c r="N222" i="8"/>
  <c r="L222" i="8"/>
  <c r="J222" i="8"/>
  <c r="H222" i="8"/>
  <c r="F222" i="8"/>
  <c r="R221" i="8"/>
  <c r="P221" i="8"/>
  <c r="N221" i="8"/>
  <c r="L221" i="8"/>
  <c r="J221" i="8"/>
  <c r="H221" i="8"/>
  <c r="F221" i="8"/>
  <c r="R220" i="8"/>
  <c r="P220" i="8"/>
  <c r="N220" i="8"/>
  <c r="L220" i="8"/>
  <c r="J220" i="8"/>
  <c r="H220" i="8"/>
  <c r="F220" i="8"/>
  <c r="T215" i="8"/>
  <c r="X215" i="8" s="1"/>
  <c r="T214" i="8"/>
  <c r="X214" i="8" s="1"/>
  <c r="T213" i="8"/>
  <c r="X213" i="8" s="1"/>
  <c r="T212" i="8"/>
  <c r="X212" i="8" s="1"/>
  <c r="T211" i="8"/>
  <c r="X211" i="8" s="1"/>
  <c r="R210" i="8"/>
  <c r="P210" i="8"/>
  <c r="N210" i="8"/>
  <c r="L210" i="8"/>
  <c r="J210" i="8"/>
  <c r="H210" i="8"/>
  <c r="F210" i="8"/>
  <c r="R209" i="8"/>
  <c r="P209" i="8"/>
  <c r="N209" i="8"/>
  <c r="L209" i="8"/>
  <c r="J209" i="8"/>
  <c r="H209" i="8"/>
  <c r="F209" i="8"/>
  <c r="R208" i="8"/>
  <c r="P208" i="8"/>
  <c r="N208" i="8"/>
  <c r="L208" i="8"/>
  <c r="J208" i="8"/>
  <c r="H208" i="8"/>
  <c r="F208" i="8"/>
  <c r="R207" i="8"/>
  <c r="P207" i="8"/>
  <c r="N207" i="8"/>
  <c r="L207" i="8"/>
  <c r="J207" i="8"/>
  <c r="H207" i="8"/>
  <c r="F207" i="8"/>
  <c r="R206" i="8"/>
  <c r="P206" i="8"/>
  <c r="N206" i="8"/>
  <c r="L206" i="8"/>
  <c r="J206" i="8"/>
  <c r="H206" i="8"/>
  <c r="F206" i="8"/>
  <c r="R205" i="8"/>
  <c r="P205" i="8"/>
  <c r="N205" i="8"/>
  <c r="L205" i="8"/>
  <c r="J205" i="8"/>
  <c r="H205" i="8"/>
  <c r="F205" i="8"/>
  <c r="R204" i="8"/>
  <c r="P204" i="8"/>
  <c r="N204" i="8"/>
  <c r="L204" i="8"/>
  <c r="J204" i="8"/>
  <c r="H204" i="8"/>
  <c r="F204" i="8"/>
  <c r="R203" i="8"/>
  <c r="P203" i="8"/>
  <c r="N203" i="8"/>
  <c r="L203" i="8"/>
  <c r="J203" i="8"/>
  <c r="H203" i="8"/>
  <c r="F203" i="8"/>
  <c r="R202" i="8"/>
  <c r="P202" i="8"/>
  <c r="N202" i="8"/>
  <c r="L202" i="8"/>
  <c r="J202" i="8"/>
  <c r="H202" i="8"/>
  <c r="F202" i="8"/>
  <c r="R201" i="8"/>
  <c r="P201" i="8"/>
  <c r="N201" i="8"/>
  <c r="L201" i="8"/>
  <c r="J201" i="8"/>
  <c r="H201" i="8"/>
  <c r="F201" i="8"/>
  <c r="R200" i="8"/>
  <c r="P200" i="8"/>
  <c r="N200" i="8"/>
  <c r="L200" i="8"/>
  <c r="J200" i="8"/>
  <c r="H200" i="8"/>
  <c r="F200" i="8"/>
  <c r="R199" i="8"/>
  <c r="P199" i="8"/>
  <c r="N199" i="8"/>
  <c r="L199" i="8"/>
  <c r="J199" i="8"/>
  <c r="H199" i="8"/>
  <c r="F199" i="8"/>
  <c r="R198" i="8"/>
  <c r="P198" i="8"/>
  <c r="N198" i="8"/>
  <c r="L198" i="8"/>
  <c r="J198" i="8"/>
  <c r="H198" i="8"/>
  <c r="F198" i="8"/>
  <c r="R197" i="8"/>
  <c r="P197" i="8"/>
  <c r="N197" i="8"/>
  <c r="L197" i="8"/>
  <c r="J197" i="8"/>
  <c r="H197" i="8"/>
  <c r="F197" i="8"/>
  <c r="R196" i="8"/>
  <c r="P196" i="8"/>
  <c r="N196" i="8"/>
  <c r="L196" i="8"/>
  <c r="J196" i="8"/>
  <c r="H196" i="8"/>
  <c r="F196" i="8"/>
  <c r="R195" i="8"/>
  <c r="P195" i="8"/>
  <c r="N195" i="8"/>
  <c r="L195" i="8"/>
  <c r="J195" i="8"/>
  <c r="H195" i="8"/>
  <c r="F195" i="8"/>
  <c r="R194" i="8"/>
  <c r="P194" i="8"/>
  <c r="N194" i="8"/>
  <c r="L194" i="8"/>
  <c r="J194" i="8"/>
  <c r="H194" i="8"/>
  <c r="F194" i="8"/>
  <c r="R193" i="8"/>
  <c r="P193" i="8"/>
  <c r="N193" i="8"/>
  <c r="L193" i="8"/>
  <c r="J193" i="8"/>
  <c r="H193" i="8"/>
  <c r="F193" i="8"/>
  <c r="R192" i="8"/>
  <c r="P192" i="8"/>
  <c r="N192" i="8"/>
  <c r="L192" i="8"/>
  <c r="J192" i="8"/>
  <c r="H192" i="8"/>
  <c r="F192" i="8"/>
  <c r="R191" i="8"/>
  <c r="P191" i="8"/>
  <c r="N191" i="8"/>
  <c r="L191" i="8"/>
  <c r="J191" i="8"/>
  <c r="H191" i="8"/>
  <c r="F191" i="8"/>
  <c r="R190" i="8"/>
  <c r="P190" i="8"/>
  <c r="N190" i="8"/>
  <c r="L190" i="8"/>
  <c r="J190" i="8"/>
  <c r="H190" i="8"/>
  <c r="F190" i="8"/>
  <c r="R189" i="8"/>
  <c r="P189" i="8"/>
  <c r="N189" i="8"/>
  <c r="L189" i="8"/>
  <c r="J189" i="8"/>
  <c r="H189" i="8"/>
  <c r="F189" i="8"/>
  <c r="R188" i="8"/>
  <c r="P188" i="8"/>
  <c r="N188" i="8"/>
  <c r="L188" i="8"/>
  <c r="J188" i="8"/>
  <c r="H188" i="8"/>
  <c r="F188" i="8"/>
  <c r="R187" i="8"/>
  <c r="P187" i="8"/>
  <c r="N187" i="8"/>
  <c r="L187" i="8"/>
  <c r="J187" i="8"/>
  <c r="H187" i="8"/>
  <c r="F187" i="8"/>
  <c r="R186" i="8"/>
  <c r="P186" i="8"/>
  <c r="N186" i="8"/>
  <c r="L186" i="8"/>
  <c r="J186" i="8"/>
  <c r="H186" i="8"/>
  <c r="F186" i="8"/>
  <c r="R185" i="8"/>
  <c r="P185" i="8"/>
  <c r="N185" i="8"/>
  <c r="L185" i="8"/>
  <c r="J185" i="8"/>
  <c r="H185" i="8"/>
  <c r="F185" i="8"/>
  <c r="T330" i="7"/>
  <c r="X330" i="7" s="1"/>
  <c r="T329" i="7"/>
  <c r="X329" i="7" s="1"/>
  <c r="T328" i="7"/>
  <c r="X328" i="7" s="1"/>
  <c r="T327" i="7"/>
  <c r="X327" i="7" s="1"/>
  <c r="T326" i="7"/>
  <c r="X326" i="7" s="1"/>
  <c r="T325" i="7"/>
  <c r="X325" i="7" s="1"/>
  <c r="T324" i="7"/>
  <c r="X324" i="7" s="1"/>
  <c r="T323" i="7"/>
  <c r="X323" i="7" s="1"/>
  <c r="T322" i="7"/>
  <c r="X322" i="7" s="1"/>
  <c r="T321" i="7"/>
  <c r="X321" i="7" s="1"/>
  <c r="T320" i="7"/>
  <c r="X320" i="7" s="1"/>
  <c r="R319" i="7"/>
  <c r="P319" i="7"/>
  <c r="N319" i="7"/>
  <c r="L319" i="7"/>
  <c r="J319" i="7"/>
  <c r="H319" i="7"/>
  <c r="F319" i="7"/>
  <c r="R318" i="7"/>
  <c r="P318" i="7"/>
  <c r="N318" i="7"/>
  <c r="L318" i="7"/>
  <c r="J318" i="7"/>
  <c r="H318" i="7"/>
  <c r="F318" i="7"/>
  <c r="R317" i="7"/>
  <c r="P317" i="7"/>
  <c r="N317" i="7"/>
  <c r="L317" i="7"/>
  <c r="J317" i="7"/>
  <c r="H317" i="7"/>
  <c r="F317" i="7"/>
  <c r="R315" i="7"/>
  <c r="P315" i="7"/>
  <c r="N315" i="7"/>
  <c r="L315" i="7"/>
  <c r="J315" i="7"/>
  <c r="H315" i="7"/>
  <c r="F315" i="7"/>
  <c r="R314" i="7"/>
  <c r="P314" i="7"/>
  <c r="N314" i="7"/>
  <c r="L314" i="7"/>
  <c r="J314" i="7"/>
  <c r="H314" i="7"/>
  <c r="F314" i="7"/>
  <c r="R313" i="7"/>
  <c r="P313" i="7"/>
  <c r="N313" i="7"/>
  <c r="L313" i="7"/>
  <c r="J313" i="7"/>
  <c r="H313" i="7"/>
  <c r="F313" i="7"/>
  <c r="R312" i="7"/>
  <c r="P312" i="7"/>
  <c r="N312" i="7"/>
  <c r="L312" i="7"/>
  <c r="J312" i="7"/>
  <c r="H312" i="7"/>
  <c r="F312" i="7"/>
  <c r="R311" i="7"/>
  <c r="P311" i="7"/>
  <c r="N311" i="7"/>
  <c r="L311" i="7"/>
  <c r="J311" i="7"/>
  <c r="H311" i="7"/>
  <c r="F311" i="7"/>
  <c r="R310" i="7"/>
  <c r="P310" i="7"/>
  <c r="N310" i="7"/>
  <c r="L310" i="7"/>
  <c r="J310" i="7"/>
  <c r="H310" i="7"/>
  <c r="F310" i="7"/>
  <c r="R309" i="7"/>
  <c r="P309" i="7"/>
  <c r="N309" i="7"/>
  <c r="L309" i="7"/>
  <c r="J309" i="7"/>
  <c r="H309" i="7"/>
  <c r="F309" i="7"/>
  <c r="R308" i="7"/>
  <c r="P308" i="7"/>
  <c r="N308" i="7"/>
  <c r="L308" i="7"/>
  <c r="J308" i="7"/>
  <c r="H308" i="7"/>
  <c r="F308" i="7"/>
  <c r="R307" i="7"/>
  <c r="P307" i="7"/>
  <c r="N307" i="7"/>
  <c r="L307" i="7"/>
  <c r="J307" i="7"/>
  <c r="H307" i="7"/>
  <c r="F307" i="7"/>
  <c r="R306" i="7"/>
  <c r="P306" i="7"/>
  <c r="N306" i="7"/>
  <c r="L306" i="7"/>
  <c r="J306" i="7"/>
  <c r="H306" i="7"/>
  <c r="F306" i="7"/>
  <c r="R305" i="7"/>
  <c r="P305" i="7"/>
  <c r="N305" i="7"/>
  <c r="L305" i="7"/>
  <c r="J305" i="7"/>
  <c r="H305" i="7"/>
  <c r="F305" i="7"/>
  <c r="R304" i="7"/>
  <c r="P304" i="7"/>
  <c r="N304" i="7"/>
  <c r="L304" i="7"/>
  <c r="J304" i="7"/>
  <c r="H304" i="7"/>
  <c r="F304" i="7"/>
  <c r="R303" i="7"/>
  <c r="P303" i="7"/>
  <c r="N303" i="7"/>
  <c r="L303" i="7"/>
  <c r="J303" i="7"/>
  <c r="H303" i="7"/>
  <c r="F303" i="7"/>
  <c r="R302" i="7"/>
  <c r="P302" i="7"/>
  <c r="N302" i="7"/>
  <c r="L302" i="7"/>
  <c r="J302" i="7"/>
  <c r="H302" i="7"/>
  <c r="F302" i="7"/>
  <c r="R301" i="7"/>
  <c r="P301" i="7"/>
  <c r="N301" i="7"/>
  <c r="L301" i="7"/>
  <c r="J301" i="7"/>
  <c r="H301" i="7"/>
  <c r="F301" i="7"/>
  <c r="R300" i="7"/>
  <c r="P300" i="7"/>
  <c r="N300" i="7"/>
  <c r="L300" i="7"/>
  <c r="J300" i="7"/>
  <c r="H300" i="7"/>
  <c r="F300" i="7"/>
  <c r="R299" i="7"/>
  <c r="P299" i="7"/>
  <c r="N299" i="7"/>
  <c r="L299" i="7"/>
  <c r="J299" i="7"/>
  <c r="H299" i="7"/>
  <c r="F299" i="7"/>
  <c r="R298" i="7"/>
  <c r="P298" i="7"/>
  <c r="N298" i="7"/>
  <c r="L298" i="7"/>
  <c r="J298" i="7"/>
  <c r="H298" i="7"/>
  <c r="F298" i="7"/>
  <c r="R297" i="7"/>
  <c r="P297" i="7"/>
  <c r="N297" i="7"/>
  <c r="L297" i="7"/>
  <c r="J297" i="7"/>
  <c r="H297" i="7"/>
  <c r="F297" i="7"/>
  <c r="R296" i="7"/>
  <c r="P296" i="7"/>
  <c r="N296" i="7"/>
  <c r="L296" i="7"/>
  <c r="J296" i="7"/>
  <c r="H296" i="7"/>
  <c r="F296" i="7"/>
  <c r="R295" i="7"/>
  <c r="P295" i="7"/>
  <c r="N295" i="7"/>
  <c r="L295" i="7"/>
  <c r="J295" i="7"/>
  <c r="H295" i="7"/>
  <c r="F295" i="7"/>
  <c r="R294" i="7"/>
  <c r="P294" i="7"/>
  <c r="N294" i="7"/>
  <c r="L294" i="7"/>
  <c r="J294" i="7"/>
  <c r="H294" i="7"/>
  <c r="F294" i="7"/>
  <c r="R293" i="7"/>
  <c r="P293" i="7"/>
  <c r="N293" i="7"/>
  <c r="L293" i="7"/>
  <c r="J293" i="7"/>
  <c r="H293" i="7"/>
  <c r="F293" i="7"/>
  <c r="R292" i="7"/>
  <c r="P292" i="7"/>
  <c r="N292" i="7"/>
  <c r="L292" i="7"/>
  <c r="J292" i="7"/>
  <c r="H292" i="7"/>
  <c r="F292" i="7"/>
  <c r="R291" i="7"/>
  <c r="P291" i="7"/>
  <c r="N291" i="7"/>
  <c r="L291" i="7"/>
  <c r="J291" i="7"/>
  <c r="H291" i="7"/>
  <c r="F291" i="7"/>
  <c r="R290" i="7"/>
  <c r="P290" i="7"/>
  <c r="N290" i="7"/>
  <c r="L290" i="7"/>
  <c r="J290" i="7"/>
  <c r="H290" i="7"/>
  <c r="F290" i="7"/>
  <c r="R289" i="7"/>
  <c r="P289" i="7"/>
  <c r="N289" i="7"/>
  <c r="L289" i="7"/>
  <c r="J289" i="7"/>
  <c r="H289" i="7"/>
  <c r="F289" i="7"/>
  <c r="R288" i="7"/>
  <c r="P288" i="7"/>
  <c r="N288" i="7"/>
  <c r="L288" i="7"/>
  <c r="J288" i="7"/>
  <c r="H288" i="7"/>
  <c r="F288" i="7"/>
  <c r="R287" i="7"/>
  <c r="P287" i="7"/>
  <c r="N287" i="7"/>
  <c r="L287" i="7"/>
  <c r="J287" i="7"/>
  <c r="H287" i="7"/>
  <c r="F287" i="7"/>
  <c r="R286" i="7"/>
  <c r="P286" i="7"/>
  <c r="N286" i="7"/>
  <c r="L286" i="7"/>
  <c r="J286" i="7"/>
  <c r="H286" i="7"/>
  <c r="F286" i="7"/>
  <c r="R285" i="7"/>
  <c r="P285" i="7"/>
  <c r="N285" i="7"/>
  <c r="L285" i="7"/>
  <c r="J285" i="7"/>
  <c r="H285" i="7"/>
  <c r="F285" i="7"/>
  <c r="R284" i="7"/>
  <c r="P284" i="7"/>
  <c r="N284" i="7"/>
  <c r="L284" i="7"/>
  <c r="J284" i="7"/>
  <c r="H284" i="7"/>
  <c r="F284" i="7"/>
  <c r="R283" i="7"/>
  <c r="P283" i="7"/>
  <c r="N283" i="7"/>
  <c r="L283" i="7"/>
  <c r="J283" i="7"/>
  <c r="H283" i="7"/>
  <c r="F283" i="7"/>
  <c r="R282" i="7"/>
  <c r="P282" i="7"/>
  <c r="N282" i="7"/>
  <c r="L282" i="7"/>
  <c r="J282" i="7"/>
  <c r="H282" i="7"/>
  <c r="F282" i="7"/>
  <c r="R281" i="7"/>
  <c r="P281" i="7"/>
  <c r="N281" i="7"/>
  <c r="L281" i="7"/>
  <c r="J281" i="7"/>
  <c r="H281" i="7"/>
  <c r="F281" i="7"/>
  <c r="R280" i="7"/>
  <c r="P280" i="7"/>
  <c r="N280" i="7"/>
  <c r="L280" i="7"/>
  <c r="J280" i="7"/>
  <c r="H280" i="7"/>
  <c r="F280" i="7"/>
  <c r="R279" i="7"/>
  <c r="P279" i="7"/>
  <c r="N279" i="7"/>
  <c r="L279" i="7"/>
  <c r="J279" i="7"/>
  <c r="H279" i="7"/>
  <c r="F279" i="7"/>
  <c r="R278" i="7"/>
  <c r="P278" i="7"/>
  <c r="N278" i="7"/>
  <c r="L278" i="7"/>
  <c r="J278" i="7"/>
  <c r="H278" i="7"/>
  <c r="F278" i="7"/>
  <c r="R277" i="7"/>
  <c r="P277" i="7"/>
  <c r="N277" i="7"/>
  <c r="L277" i="7"/>
  <c r="J277" i="7"/>
  <c r="H277" i="7"/>
  <c r="F277" i="7"/>
  <c r="R276" i="7"/>
  <c r="P276" i="7"/>
  <c r="N276" i="7"/>
  <c r="L276" i="7"/>
  <c r="J276" i="7"/>
  <c r="H276" i="7"/>
  <c r="F276" i="7"/>
  <c r="R275" i="7"/>
  <c r="P275" i="7"/>
  <c r="N275" i="7"/>
  <c r="L275" i="7"/>
  <c r="J275" i="7"/>
  <c r="H275" i="7"/>
  <c r="F275" i="7"/>
  <c r="R274" i="7"/>
  <c r="P274" i="7"/>
  <c r="N274" i="7"/>
  <c r="L274" i="7"/>
  <c r="J274" i="7"/>
  <c r="H274" i="7"/>
  <c r="F274" i="7"/>
  <c r="R273" i="7"/>
  <c r="P273" i="7"/>
  <c r="N273" i="7"/>
  <c r="L273" i="7"/>
  <c r="J273" i="7"/>
  <c r="H273" i="7"/>
  <c r="F273" i="7"/>
  <c r="R272" i="7"/>
  <c r="P272" i="7"/>
  <c r="N272" i="7"/>
  <c r="L272" i="7"/>
  <c r="J272" i="7"/>
  <c r="H272" i="7"/>
  <c r="F272" i="7"/>
  <c r="R271" i="7"/>
  <c r="P271" i="7"/>
  <c r="N271" i="7"/>
  <c r="L271" i="7"/>
  <c r="J271" i="7"/>
  <c r="H271" i="7"/>
  <c r="F271" i="7"/>
  <c r="R270" i="7"/>
  <c r="P270" i="7"/>
  <c r="N270" i="7"/>
  <c r="L270" i="7"/>
  <c r="J270" i="7"/>
  <c r="H270" i="7"/>
  <c r="F270" i="7"/>
  <c r="R269" i="7"/>
  <c r="P269" i="7"/>
  <c r="N269" i="7"/>
  <c r="L269" i="7"/>
  <c r="J269" i="7"/>
  <c r="H269" i="7"/>
  <c r="F269" i="7"/>
  <c r="R268" i="7"/>
  <c r="P268" i="7"/>
  <c r="N268" i="7"/>
  <c r="L268" i="7"/>
  <c r="J268" i="7"/>
  <c r="H268" i="7"/>
  <c r="F268" i="7"/>
  <c r="R267" i="7"/>
  <c r="P267" i="7"/>
  <c r="N267" i="7"/>
  <c r="L267" i="7"/>
  <c r="J267" i="7"/>
  <c r="H267" i="7"/>
  <c r="F267" i="7"/>
  <c r="R266" i="7"/>
  <c r="P266" i="7"/>
  <c r="N266" i="7"/>
  <c r="L266" i="7"/>
  <c r="J266" i="7"/>
  <c r="H266" i="7"/>
  <c r="F266" i="7"/>
  <c r="R265" i="7"/>
  <c r="P265" i="7"/>
  <c r="N265" i="7"/>
  <c r="L265" i="7"/>
  <c r="J265" i="7"/>
  <c r="H265" i="7"/>
  <c r="F265" i="7"/>
  <c r="R264" i="7"/>
  <c r="P264" i="7"/>
  <c r="N264" i="7"/>
  <c r="L264" i="7"/>
  <c r="J264" i="7"/>
  <c r="H264" i="7"/>
  <c r="F264" i="7"/>
  <c r="R263" i="7"/>
  <c r="P263" i="7"/>
  <c r="N263" i="7"/>
  <c r="L263" i="7"/>
  <c r="J263" i="7"/>
  <c r="H263" i="7"/>
  <c r="F263" i="7"/>
  <c r="R262" i="7"/>
  <c r="P262" i="7"/>
  <c r="N262" i="7"/>
  <c r="L262" i="7"/>
  <c r="J262" i="7"/>
  <c r="H262" i="7"/>
  <c r="F262" i="7"/>
  <c r="T257" i="7"/>
  <c r="X257" i="7" s="1"/>
  <c r="T256" i="7"/>
  <c r="X256" i="7" s="1"/>
  <c r="T255" i="7"/>
  <c r="X255" i="7" s="1"/>
  <c r="T254" i="7"/>
  <c r="X254" i="7" s="1"/>
  <c r="T253" i="7"/>
  <c r="X253" i="7" s="1"/>
  <c r="T252" i="7"/>
  <c r="X252" i="7" s="1"/>
  <c r="T251" i="7"/>
  <c r="X251" i="7" s="1"/>
  <c r="T250" i="7"/>
  <c r="X250" i="7" s="1"/>
  <c r="T249" i="7"/>
  <c r="X249" i="7" s="1"/>
  <c r="T248" i="7"/>
  <c r="X248" i="7" s="1"/>
  <c r="R247" i="7"/>
  <c r="P247" i="7"/>
  <c r="N247" i="7"/>
  <c r="L247" i="7"/>
  <c r="J247" i="7"/>
  <c r="H247" i="7"/>
  <c r="F247" i="7"/>
  <c r="R246" i="7"/>
  <c r="P246" i="7"/>
  <c r="N246" i="7"/>
  <c r="L246" i="7"/>
  <c r="J246" i="7"/>
  <c r="H246" i="7"/>
  <c r="F246" i="7"/>
  <c r="R245" i="7"/>
  <c r="P245" i="7"/>
  <c r="N245" i="7"/>
  <c r="L245" i="7"/>
  <c r="J245" i="7"/>
  <c r="H245" i="7"/>
  <c r="F245" i="7"/>
  <c r="R244" i="7"/>
  <c r="P244" i="7"/>
  <c r="N244" i="7"/>
  <c r="L244" i="7"/>
  <c r="J244" i="7"/>
  <c r="H244" i="7"/>
  <c r="F244" i="7"/>
  <c r="R243" i="7"/>
  <c r="P243" i="7"/>
  <c r="N243" i="7"/>
  <c r="L243" i="7"/>
  <c r="J243" i="7"/>
  <c r="H243" i="7"/>
  <c r="F243" i="7"/>
  <c r="R242" i="7"/>
  <c r="P242" i="7"/>
  <c r="N242" i="7"/>
  <c r="L242" i="7"/>
  <c r="J242" i="7"/>
  <c r="H242" i="7"/>
  <c r="F242" i="7"/>
  <c r="R241" i="7"/>
  <c r="P241" i="7"/>
  <c r="N241" i="7"/>
  <c r="L241" i="7"/>
  <c r="J241" i="7"/>
  <c r="H241" i="7"/>
  <c r="F241" i="7"/>
  <c r="R240" i="7"/>
  <c r="P240" i="7"/>
  <c r="N240" i="7"/>
  <c r="L240" i="7"/>
  <c r="J240" i="7"/>
  <c r="H240" i="7"/>
  <c r="F240" i="7"/>
  <c r="R239" i="7"/>
  <c r="P239" i="7"/>
  <c r="N239" i="7"/>
  <c r="L239" i="7"/>
  <c r="J239" i="7"/>
  <c r="H239" i="7"/>
  <c r="F239" i="7"/>
  <c r="R238" i="7"/>
  <c r="P238" i="7"/>
  <c r="N238" i="7"/>
  <c r="L238" i="7"/>
  <c r="J238" i="7"/>
  <c r="H238" i="7"/>
  <c r="F238" i="7"/>
  <c r="R237" i="7"/>
  <c r="P237" i="7"/>
  <c r="N237" i="7"/>
  <c r="L237" i="7"/>
  <c r="J237" i="7"/>
  <c r="H237" i="7"/>
  <c r="F237" i="7"/>
  <c r="R236" i="7"/>
  <c r="P236" i="7"/>
  <c r="N236" i="7"/>
  <c r="L236" i="7"/>
  <c r="J236" i="7"/>
  <c r="H236" i="7"/>
  <c r="F236" i="7"/>
  <c r="R235" i="7"/>
  <c r="P235" i="7"/>
  <c r="N235" i="7"/>
  <c r="L235" i="7"/>
  <c r="J235" i="7"/>
  <c r="H235" i="7"/>
  <c r="F235" i="7"/>
  <c r="R234" i="7"/>
  <c r="P234" i="7"/>
  <c r="N234" i="7"/>
  <c r="L234" i="7"/>
  <c r="J234" i="7"/>
  <c r="H234" i="7"/>
  <c r="F234" i="7"/>
  <c r="R233" i="7"/>
  <c r="P233" i="7"/>
  <c r="N233" i="7"/>
  <c r="L233" i="7"/>
  <c r="J233" i="7"/>
  <c r="H233" i="7"/>
  <c r="F233" i="7"/>
  <c r="R232" i="7"/>
  <c r="P232" i="7"/>
  <c r="N232" i="7"/>
  <c r="L232" i="7"/>
  <c r="J232" i="7"/>
  <c r="H232" i="7"/>
  <c r="F232" i="7"/>
  <c r="R230" i="7"/>
  <c r="P230" i="7"/>
  <c r="N230" i="7"/>
  <c r="L230" i="7"/>
  <c r="J230" i="7"/>
  <c r="H230" i="7"/>
  <c r="F230" i="7"/>
  <c r="R229" i="7"/>
  <c r="P229" i="7"/>
  <c r="N229" i="7"/>
  <c r="L229" i="7"/>
  <c r="J229" i="7"/>
  <c r="H229" i="7"/>
  <c r="F229" i="7"/>
  <c r="R228" i="7"/>
  <c r="P228" i="7"/>
  <c r="N228" i="7"/>
  <c r="L228" i="7"/>
  <c r="J228" i="7"/>
  <c r="H228" i="7"/>
  <c r="F228" i="7"/>
  <c r="R227" i="7"/>
  <c r="P227" i="7"/>
  <c r="N227" i="7"/>
  <c r="L227" i="7"/>
  <c r="J227" i="7"/>
  <c r="H227" i="7"/>
  <c r="F227" i="7"/>
  <c r="R226" i="7"/>
  <c r="P226" i="7"/>
  <c r="N226" i="7"/>
  <c r="L226" i="7"/>
  <c r="J226" i="7"/>
  <c r="H226" i="7"/>
  <c r="F226" i="7"/>
  <c r="R225" i="7"/>
  <c r="P225" i="7"/>
  <c r="N225" i="7"/>
  <c r="L225" i="7"/>
  <c r="J225" i="7"/>
  <c r="H225" i="7"/>
  <c r="F225" i="7"/>
  <c r="R224" i="7"/>
  <c r="P224" i="7"/>
  <c r="N224" i="7"/>
  <c r="L224" i="7"/>
  <c r="J224" i="7"/>
  <c r="H224" i="7"/>
  <c r="F224" i="7"/>
  <c r="R223" i="7"/>
  <c r="P223" i="7"/>
  <c r="N223" i="7"/>
  <c r="L223" i="7"/>
  <c r="J223" i="7"/>
  <c r="H223" i="7"/>
  <c r="F223" i="7"/>
  <c r="R222" i="7"/>
  <c r="P222" i="7"/>
  <c r="N222" i="7"/>
  <c r="L222" i="7"/>
  <c r="J222" i="7"/>
  <c r="H222" i="7"/>
  <c r="F222" i="7"/>
  <c r="R221" i="7"/>
  <c r="P221" i="7"/>
  <c r="N221" i="7"/>
  <c r="L221" i="7"/>
  <c r="J221" i="7"/>
  <c r="H221" i="7"/>
  <c r="F221" i="7"/>
  <c r="R220" i="7"/>
  <c r="P220" i="7"/>
  <c r="N220" i="7"/>
  <c r="L220" i="7"/>
  <c r="J220" i="7"/>
  <c r="H220" i="7"/>
  <c r="F220" i="7"/>
  <c r="T215" i="7"/>
  <c r="X215" i="7" s="1"/>
  <c r="T214" i="7"/>
  <c r="X214" i="7" s="1"/>
  <c r="T213" i="7"/>
  <c r="X213" i="7" s="1"/>
  <c r="T212" i="7"/>
  <c r="X212" i="7" s="1"/>
  <c r="T211" i="7"/>
  <c r="X211" i="7" s="1"/>
  <c r="R210" i="7"/>
  <c r="P210" i="7"/>
  <c r="N210" i="7"/>
  <c r="L210" i="7"/>
  <c r="J210" i="7"/>
  <c r="H210" i="7"/>
  <c r="F210" i="7"/>
  <c r="R209" i="7"/>
  <c r="P209" i="7"/>
  <c r="N209" i="7"/>
  <c r="L209" i="7"/>
  <c r="J209" i="7"/>
  <c r="H209" i="7"/>
  <c r="F209" i="7"/>
  <c r="R208" i="7"/>
  <c r="P208" i="7"/>
  <c r="N208" i="7"/>
  <c r="L208" i="7"/>
  <c r="J208" i="7"/>
  <c r="H208" i="7"/>
  <c r="F208" i="7"/>
  <c r="R207" i="7"/>
  <c r="P207" i="7"/>
  <c r="N207" i="7"/>
  <c r="L207" i="7"/>
  <c r="J207" i="7"/>
  <c r="H207" i="7"/>
  <c r="F207" i="7"/>
  <c r="R206" i="7"/>
  <c r="P206" i="7"/>
  <c r="N206" i="7"/>
  <c r="L206" i="7"/>
  <c r="J206" i="7"/>
  <c r="H206" i="7"/>
  <c r="F206" i="7"/>
  <c r="R205" i="7"/>
  <c r="P205" i="7"/>
  <c r="N205" i="7"/>
  <c r="L205" i="7"/>
  <c r="J205" i="7"/>
  <c r="H205" i="7"/>
  <c r="F205" i="7"/>
  <c r="R204" i="7"/>
  <c r="P204" i="7"/>
  <c r="N204" i="7"/>
  <c r="L204" i="7"/>
  <c r="J204" i="7"/>
  <c r="H204" i="7"/>
  <c r="F204" i="7"/>
  <c r="R203" i="7"/>
  <c r="P203" i="7"/>
  <c r="N203" i="7"/>
  <c r="L203" i="7"/>
  <c r="J203" i="7"/>
  <c r="H203" i="7"/>
  <c r="F203" i="7"/>
  <c r="R202" i="7"/>
  <c r="P202" i="7"/>
  <c r="N202" i="7"/>
  <c r="L202" i="7"/>
  <c r="J202" i="7"/>
  <c r="H202" i="7"/>
  <c r="F202" i="7"/>
  <c r="R201" i="7"/>
  <c r="P201" i="7"/>
  <c r="N201" i="7"/>
  <c r="L201" i="7"/>
  <c r="J201" i="7"/>
  <c r="H201" i="7"/>
  <c r="F201" i="7"/>
  <c r="R200" i="7"/>
  <c r="P200" i="7"/>
  <c r="N200" i="7"/>
  <c r="L200" i="7"/>
  <c r="J200" i="7"/>
  <c r="H200" i="7"/>
  <c r="F200" i="7"/>
  <c r="R199" i="7"/>
  <c r="P199" i="7"/>
  <c r="N199" i="7"/>
  <c r="L199" i="7"/>
  <c r="J199" i="7"/>
  <c r="H199" i="7"/>
  <c r="F199" i="7"/>
  <c r="R198" i="7"/>
  <c r="P198" i="7"/>
  <c r="N198" i="7"/>
  <c r="L198" i="7"/>
  <c r="J198" i="7"/>
  <c r="H198" i="7"/>
  <c r="F198" i="7"/>
  <c r="R197" i="7"/>
  <c r="P197" i="7"/>
  <c r="N197" i="7"/>
  <c r="L197" i="7"/>
  <c r="J197" i="7"/>
  <c r="H197" i="7"/>
  <c r="F197" i="7"/>
  <c r="R196" i="7"/>
  <c r="P196" i="7"/>
  <c r="N196" i="7"/>
  <c r="L196" i="7"/>
  <c r="J196" i="7"/>
  <c r="H196" i="7"/>
  <c r="F196" i="7"/>
  <c r="R195" i="7"/>
  <c r="P195" i="7"/>
  <c r="N195" i="7"/>
  <c r="L195" i="7"/>
  <c r="J195" i="7"/>
  <c r="H195" i="7"/>
  <c r="F195" i="7"/>
  <c r="R194" i="7"/>
  <c r="P194" i="7"/>
  <c r="N194" i="7"/>
  <c r="L194" i="7"/>
  <c r="J194" i="7"/>
  <c r="H194" i="7"/>
  <c r="F194" i="7"/>
  <c r="R193" i="7"/>
  <c r="P193" i="7"/>
  <c r="N193" i="7"/>
  <c r="L193" i="7"/>
  <c r="J193" i="7"/>
  <c r="H193" i="7"/>
  <c r="F193" i="7"/>
  <c r="R192" i="7"/>
  <c r="P192" i="7"/>
  <c r="N192" i="7"/>
  <c r="L192" i="7"/>
  <c r="J192" i="7"/>
  <c r="H192" i="7"/>
  <c r="F192" i="7"/>
  <c r="R191" i="7"/>
  <c r="P191" i="7"/>
  <c r="N191" i="7"/>
  <c r="L191" i="7"/>
  <c r="J191" i="7"/>
  <c r="H191" i="7"/>
  <c r="F191" i="7"/>
  <c r="R190" i="7"/>
  <c r="P190" i="7"/>
  <c r="N190" i="7"/>
  <c r="L190" i="7"/>
  <c r="J190" i="7"/>
  <c r="H190" i="7"/>
  <c r="F190" i="7"/>
  <c r="R189" i="7"/>
  <c r="P189" i="7"/>
  <c r="N189" i="7"/>
  <c r="L189" i="7"/>
  <c r="J189" i="7"/>
  <c r="H189" i="7"/>
  <c r="F189" i="7"/>
  <c r="R188" i="7"/>
  <c r="P188" i="7"/>
  <c r="N188" i="7"/>
  <c r="L188" i="7"/>
  <c r="J188" i="7"/>
  <c r="H188" i="7"/>
  <c r="F188" i="7"/>
  <c r="R187" i="7"/>
  <c r="P187" i="7"/>
  <c r="N187" i="7"/>
  <c r="L187" i="7"/>
  <c r="J187" i="7"/>
  <c r="H187" i="7"/>
  <c r="F187" i="7"/>
  <c r="R186" i="7"/>
  <c r="P186" i="7"/>
  <c r="N186" i="7"/>
  <c r="L186" i="7"/>
  <c r="J186" i="7"/>
  <c r="H186" i="7"/>
  <c r="F186" i="7"/>
  <c r="R185" i="7"/>
  <c r="P185" i="7"/>
  <c r="N185" i="7"/>
  <c r="L185" i="7"/>
  <c r="J185" i="7"/>
  <c r="H185" i="7"/>
  <c r="F185" i="7"/>
  <c r="T330" i="6"/>
  <c r="X330" i="6" s="1"/>
  <c r="T329" i="6"/>
  <c r="X329" i="6" s="1"/>
  <c r="T328" i="6"/>
  <c r="X328" i="6" s="1"/>
  <c r="T327" i="6"/>
  <c r="X327" i="6" s="1"/>
  <c r="T326" i="6"/>
  <c r="X326" i="6" s="1"/>
  <c r="T325" i="6"/>
  <c r="X325" i="6" s="1"/>
  <c r="T324" i="6"/>
  <c r="X324" i="6" s="1"/>
  <c r="T323" i="6"/>
  <c r="X323" i="6" s="1"/>
  <c r="T322" i="6"/>
  <c r="X322" i="6" s="1"/>
  <c r="T321" i="6"/>
  <c r="X321" i="6" s="1"/>
  <c r="T320" i="6"/>
  <c r="X320" i="6" s="1"/>
  <c r="R319" i="6"/>
  <c r="P319" i="6"/>
  <c r="N319" i="6"/>
  <c r="L319" i="6"/>
  <c r="J319" i="6"/>
  <c r="H319" i="6"/>
  <c r="F319" i="6"/>
  <c r="R318" i="6"/>
  <c r="P318" i="6"/>
  <c r="N318" i="6"/>
  <c r="L318" i="6"/>
  <c r="J318" i="6"/>
  <c r="H318" i="6"/>
  <c r="F318" i="6"/>
  <c r="R317" i="6"/>
  <c r="P317" i="6"/>
  <c r="N317" i="6"/>
  <c r="L317" i="6"/>
  <c r="J317" i="6"/>
  <c r="H317" i="6"/>
  <c r="F317" i="6"/>
  <c r="R315" i="6"/>
  <c r="P315" i="6"/>
  <c r="N315" i="6"/>
  <c r="L315" i="6"/>
  <c r="J315" i="6"/>
  <c r="H315" i="6"/>
  <c r="F315" i="6"/>
  <c r="R314" i="6"/>
  <c r="P314" i="6"/>
  <c r="N314" i="6"/>
  <c r="L314" i="6"/>
  <c r="J314" i="6"/>
  <c r="H314" i="6"/>
  <c r="F314" i="6"/>
  <c r="R313" i="6"/>
  <c r="P313" i="6"/>
  <c r="N313" i="6"/>
  <c r="L313" i="6"/>
  <c r="J313" i="6"/>
  <c r="H313" i="6"/>
  <c r="F313" i="6"/>
  <c r="R312" i="6"/>
  <c r="P312" i="6"/>
  <c r="N312" i="6"/>
  <c r="L312" i="6"/>
  <c r="J312" i="6"/>
  <c r="H312" i="6"/>
  <c r="F312" i="6"/>
  <c r="R311" i="6"/>
  <c r="P311" i="6"/>
  <c r="N311" i="6"/>
  <c r="L311" i="6"/>
  <c r="J311" i="6"/>
  <c r="H311" i="6"/>
  <c r="F311" i="6"/>
  <c r="R310" i="6"/>
  <c r="P310" i="6"/>
  <c r="N310" i="6"/>
  <c r="L310" i="6"/>
  <c r="J310" i="6"/>
  <c r="H310" i="6"/>
  <c r="F310" i="6"/>
  <c r="R309" i="6"/>
  <c r="P309" i="6"/>
  <c r="N309" i="6"/>
  <c r="L309" i="6"/>
  <c r="J309" i="6"/>
  <c r="H309" i="6"/>
  <c r="F309" i="6"/>
  <c r="R308" i="6"/>
  <c r="P308" i="6"/>
  <c r="N308" i="6"/>
  <c r="L308" i="6"/>
  <c r="J308" i="6"/>
  <c r="H308" i="6"/>
  <c r="F308" i="6"/>
  <c r="R307" i="6"/>
  <c r="P307" i="6"/>
  <c r="N307" i="6"/>
  <c r="L307" i="6"/>
  <c r="J307" i="6"/>
  <c r="H307" i="6"/>
  <c r="F307" i="6"/>
  <c r="R306" i="6"/>
  <c r="P306" i="6"/>
  <c r="N306" i="6"/>
  <c r="L306" i="6"/>
  <c r="J306" i="6"/>
  <c r="H306" i="6"/>
  <c r="F306" i="6"/>
  <c r="R305" i="6"/>
  <c r="P305" i="6"/>
  <c r="N305" i="6"/>
  <c r="L305" i="6"/>
  <c r="J305" i="6"/>
  <c r="H305" i="6"/>
  <c r="F305" i="6"/>
  <c r="R304" i="6"/>
  <c r="P304" i="6"/>
  <c r="N304" i="6"/>
  <c r="L304" i="6"/>
  <c r="J304" i="6"/>
  <c r="H304" i="6"/>
  <c r="F304" i="6"/>
  <c r="R303" i="6"/>
  <c r="P303" i="6"/>
  <c r="N303" i="6"/>
  <c r="L303" i="6"/>
  <c r="J303" i="6"/>
  <c r="H303" i="6"/>
  <c r="F303" i="6"/>
  <c r="R302" i="6"/>
  <c r="P302" i="6"/>
  <c r="N302" i="6"/>
  <c r="L302" i="6"/>
  <c r="J302" i="6"/>
  <c r="H302" i="6"/>
  <c r="F302" i="6"/>
  <c r="R301" i="6"/>
  <c r="P301" i="6"/>
  <c r="N301" i="6"/>
  <c r="L301" i="6"/>
  <c r="J301" i="6"/>
  <c r="H301" i="6"/>
  <c r="F301" i="6"/>
  <c r="R300" i="6"/>
  <c r="P300" i="6"/>
  <c r="N300" i="6"/>
  <c r="L300" i="6"/>
  <c r="J300" i="6"/>
  <c r="H300" i="6"/>
  <c r="F300" i="6"/>
  <c r="R299" i="6"/>
  <c r="P299" i="6"/>
  <c r="N299" i="6"/>
  <c r="L299" i="6"/>
  <c r="J299" i="6"/>
  <c r="H299" i="6"/>
  <c r="F299" i="6"/>
  <c r="R298" i="6"/>
  <c r="P298" i="6"/>
  <c r="N298" i="6"/>
  <c r="L298" i="6"/>
  <c r="J298" i="6"/>
  <c r="H298" i="6"/>
  <c r="F298" i="6"/>
  <c r="R297" i="6"/>
  <c r="P297" i="6"/>
  <c r="N297" i="6"/>
  <c r="L297" i="6"/>
  <c r="J297" i="6"/>
  <c r="H297" i="6"/>
  <c r="F297" i="6"/>
  <c r="R296" i="6"/>
  <c r="P296" i="6"/>
  <c r="N296" i="6"/>
  <c r="L296" i="6"/>
  <c r="J296" i="6"/>
  <c r="H296" i="6"/>
  <c r="F296" i="6"/>
  <c r="R295" i="6"/>
  <c r="P295" i="6"/>
  <c r="N295" i="6"/>
  <c r="L295" i="6"/>
  <c r="J295" i="6"/>
  <c r="H295" i="6"/>
  <c r="F295" i="6"/>
  <c r="R294" i="6"/>
  <c r="P294" i="6"/>
  <c r="N294" i="6"/>
  <c r="L294" i="6"/>
  <c r="J294" i="6"/>
  <c r="H294" i="6"/>
  <c r="F294" i="6"/>
  <c r="R293" i="6"/>
  <c r="P293" i="6"/>
  <c r="N293" i="6"/>
  <c r="L293" i="6"/>
  <c r="J293" i="6"/>
  <c r="H293" i="6"/>
  <c r="F293" i="6"/>
  <c r="R292" i="6"/>
  <c r="P292" i="6"/>
  <c r="N292" i="6"/>
  <c r="L292" i="6"/>
  <c r="J292" i="6"/>
  <c r="H292" i="6"/>
  <c r="F292" i="6"/>
  <c r="R291" i="6"/>
  <c r="P291" i="6"/>
  <c r="N291" i="6"/>
  <c r="L291" i="6"/>
  <c r="J291" i="6"/>
  <c r="H291" i="6"/>
  <c r="F291" i="6"/>
  <c r="R290" i="6"/>
  <c r="P290" i="6"/>
  <c r="N290" i="6"/>
  <c r="L290" i="6"/>
  <c r="J290" i="6"/>
  <c r="H290" i="6"/>
  <c r="F290" i="6"/>
  <c r="R289" i="6"/>
  <c r="P289" i="6"/>
  <c r="N289" i="6"/>
  <c r="L289" i="6"/>
  <c r="J289" i="6"/>
  <c r="H289" i="6"/>
  <c r="F289" i="6"/>
  <c r="R288" i="6"/>
  <c r="P288" i="6"/>
  <c r="N288" i="6"/>
  <c r="L288" i="6"/>
  <c r="J288" i="6"/>
  <c r="H288" i="6"/>
  <c r="F288" i="6"/>
  <c r="R287" i="6"/>
  <c r="P287" i="6"/>
  <c r="N287" i="6"/>
  <c r="L287" i="6"/>
  <c r="J287" i="6"/>
  <c r="H287" i="6"/>
  <c r="F287" i="6"/>
  <c r="R286" i="6"/>
  <c r="P286" i="6"/>
  <c r="N286" i="6"/>
  <c r="L286" i="6"/>
  <c r="J286" i="6"/>
  <c r="H286" i="6"/>
  <c r="F286" i="6"/>
  <c r="R285" i="6"/>
  <c r="P285" i="6"/>
  <c r="N285" i="6"/>
  <c r="L285" i="6"/>
  <c r="J285" i="6"/>
  <c r="H285" i="6"/>
  <c r="F285" i="6"/>
  <c r="R284" i="6"/>
  <c r="P284" i="6"/>
  <c r="N284" i="6"/>
  <c r="L284" i="6"/>
  <c r="J284" i="6"/>
  <c r="H284" i="6"/>
  <c r="F284" i="6"/>
  <c r="R283" i="6"/>
  <c r="P283" i="6"/>
  <c r="N283" i="6"/>
  <c r="L283" i="6"/>
  <c r="J283" i="6"/>
  <c r="H283" i="6"/>
  <c r="F283" i="6"/>
  <c r="R282" i="6"/>
  <c r="P282" i="6"/>
  <c r="N282" i="6"/>
  <c r="L282" i="6"/>
  <c r="J282" i="6"/>
  <c r="H282" i="6"/>
  <c r="F282" i="6"/>
  <c r="R281" i="6"/>
  <c r="P281" i="6"/>
  <c r="N281" i="6"/>
  <c r="L281" i="6"/>
  <c r="J281" i="6"/>
  <c r="H281" i="6"/>
  <c r="F281" i="6"/>
  <c r="R280" i="6"/>
  <c r="P280" i="6"/>
  <c r="N280" i="6"/>
  <c r="L280" i="6"/>
  <c r="J280" i="6"/>
  <c r="H280" i="6"/>
  <c r="F280" i="6"/>
  <c r="R279" i="6"/>
  <c r="P279" i="6"/>
  <c r="N279" i="6"/>
  <c r="L279" i="6"/>
  <c r="J279" i="6"/>
  <c r="H279" i="6"/>
  <c r="F279" i="6"/>
  <c r="R278" i="6"/>
  <c r="P278" i="6"/>
  <c r="N278" i="6"/>
  <c r="L278" i="6"/>
  <c r="J278" i="6"/>
  <c r="H278" i="6"/>
  <c r="F278" i="6"/>
  <c r="R277" i="6"/>
  <c r="P277" i="6"/>
  <c r="N277" i="6"/>
  <c r="L277" i="6"/>
  <c r="J277" i="6"/>
  <c r="H277" i="6"/>
  <c r="F277" i="6"/>
  <c r="R276" i="6"/>
  <c r="P276" i="6"/>
  <c r="N276" i="6"/>
  <c r="L276" i="6"/>
  <c r="J276" i="6"/>
  <c r="H276" i="6"/>
  <c r="F276" i="6"/>
  <c r="R275" i="6"/>
  <c r="P275" i="6"/>
  <c r="N275" i="6"/>
  <c r="L275" i="6"/>
  <c r="J275" i="6"/>
  <c r="H275" i="6"/>
  <c r="F275" i="6"/>
  <c r="R274" i="6"/>
  <c r="P274" i="6"/>
  <c r="N274" i="6"/>
  <c r="L274" i="6"/>
  <c r="J274" i="6"/>
  <c r="H274" i="6"/>
  <c r="F274" i="6"/>
  <c r="R273" i="6"/>
  <c r="P273" i="6"/>
  <c r="N273" i="6"/>
  <c r="L273" i="6"/>
  <c r="J273" i="6"/>
  <c r="H273" i="6"/>
  <c r="F273" i="6"/>
  <c r="R272" i="6"/>
  <c r="P272" i="6"/>
  <c r="N272" i="6"/>
  <c r="L272" i="6"/>
  <c r="J272" i="6"/>
  <c r="H272" i="6"/>
  <c r="F272" i="6"/>
  <c r="R271" i="6"/>
  <c r="P271" i="6"/>
  <c r="N271" i="6"/>
  <c r="L271" i="6"/>
  <c r="J271" i="6"/>
  <c r="H271" i="6"/>
  <c r="F271" i="6"/>
  <c r="R270" i="6"/>
  <c r="P270" i="6"/>
  <c r="N270" i="6"/>
  <c r="L270" i="6"/>
  <c r="J270" i="6"/>
  <c r="H270" i="6"/>
  <c r="F270" i="6"/>
  <c r="R269" i="6"/>
  <c r="P269" i="6"/>
  <c r="N269" i="6"/>
  <c r="L269" i="6"/>
  <c r="J269" i="6"/>
  <c r="H269" i="6"/>
  <c r="F269" i="6"/>
  <c r="R268" i="6"/>
  <c r="P268" i="6"/>
  <c r="N268" i="6"/>
  <c r="L268" i="6"/>
  <c r="J268" i="6"/>
  <c r="H268" i="6"/>
  <c r="F268" i="6"/>
  <c r="R267" i="6"/>
  <c r="P267" i="6"/>
  <c r="N267" i="6"/>
  <c r="L267" i="6"/>
  <c r="J267" i="6"/>
  <c r="H267" i="6"/>
  <c r="F267" i="6"/>
  <c r="R266" i="6"/>
  <c r="P266" i="6"/>
  <c r="N266" i="6"/>
  <c r="L266" i="6"/>
  <c r="J266" i="6"/>
  <c r="H266" i="6"/>
  <c r="F266" i="6"/>
  <c r="R265" i="6"/>
  <c r="P265" i="6"/>
  <c r="N265" i="6"/>
  <c r="L265" i="6"/>
  <c r="J265" i="6"/>
  <c r="H265" i="6"/>
  <c r="F265" i="6"/>
  <c r="R264" i="6"/>
  <c r="P264" i="6"/>
  <c r="N264" i="6"/>
  <c r="L264" i="6"/>
  <c r="J264" i="6"/>
  <c r="H264" i="6"/>
  <c r="F264" i="6"/>
  <c r="R263" i="6"/>
  <c r="P263" i="6"/>
  <c r="N263" i="6"/>
  <c r="L263" i="6"/>
  <c r="J263" i="6"/>
  <c r="H263" i="6"/>
  <c r="F263" i="6"/>
  <c r="R262" i="6"/>
  <c r="P262" i="6"/>
  <c r="N262" i="6"/>
  <c r="L262" i="6"/>
  <c r="J262" i="6"/>
  <c r="H262" i="6"/>
  <c r="F262" i="6"/>
  <c r="T257" i="6"/>
  <c r="X257" i="6" s="1"/>
  <c r="T256" i="6"/>
  <c r="X256" i="6" s="1"/>
  <c r="T255" i="6"/>
  <c r="X255" i="6" s="1"/>
  <c r="T254" i="6"/>
  <c r="X254" i="6" s="1"/>
  <c r="T253" i="6"/>
  <c r="X253" i="6" s="1"/>
  <c r="T252" i="6"/>
  <c r="X252" i="6" s="1"/>
  <c r="T251" i="6"/>
  <c r="X251" i="6" s="1"/>
  <c r="T250" i="6"/>
  <c r="X250" i="6" s="1"/>
  <c r="T249" i="6"/>
  <c r="X249" i="6" s="1"/>
  <c r="T248" i="6"/>
  <c r="X248" i="6" s="1"/>
  <c r="R247" i="6"/>
  <c r="P247" i="6"/>
  <c r="N247" i="6"/>
  <c r="L247" i="6"/>
  <c r="J247" i="6"/>
  <c r="H247" i="6"/>
  <c r="F247" i="6"/>
  <c r="R246" i="6"/>
  <c r="P246" i="6"/>
  <c r="N246" i="6"/>
  <c r="L246" i="6"/>
  <c r="J246" i="6"/>
  <c r="H246" i="6"/>
  <c r="F246" i="6"/>
  <c r="R245" i="6"/>
  <c r="P245" i="6"/>
  <c r="N245" i="6"/>
  <c r="L245" i="6"/>
  <c r="J245" i="6"/>
  <c r="H245" i="6"/>
  <c r="F245" i="6"/>
  <c r="R244" i="6"/>
  <c r="P244" i="6"/>
  <c r="N244" i="6"/>
  <c r="L244" i="6"/>
  <c r="J244" i="6"/>
  <c r="H244" i="6"/>
  <c r="F244" i="6"/>
  <c r="R243" i="6"/>
  <c r="P243" i="6"/>
  <c r="N243" i="6"/>
  <c r="L243" i="6"/>
  <c r="J243" i="6"/>
  <c r="H243" i="6"/>
  <c r="F243" i="6"/>
  <c r="R242" i="6"/>
  <c r="P242" i="6"/>
  <c r="N242" i="6"/>
  <c r="L242" i="6"/>
  <c r="J242" i="6"/>
  <c r="H242" i="6"/>
  <c r="F242" i="6"/>
  <c r="R241" i="6"/>
  <c r="P241" i="6"/>
  <c r="N241" i="6"/>
  <c r="L241" i="6"/>
  <c r="J241" i="6"/>
  <c r="H241" i="6"/>
  <c r="F241" i="6"/>
  <c r="R240" i="6"/>
  <c r="P240" i="6"/>
  <c r="N240" i="6"/>
  <c r="L240" i="6"/>
  <c r="J240" i="6"/>
  <c r="H240" i="6"/>
  <c r="F240" i="6"/>
  <c r="R239" i="6"/>
  <c r="P239" i="6"/>
  <c r="N239" i="6"/>
  <c r="L239" i="6"/>
  <c r="J239" i="6"/>
  <c r="H239" i="6"/>
  <c r="F239" i="6"/>
  <c r="R238" i="6"/>
  <c r="P238" i="6"/>
  <c r="N238" i="6"/>
  <c r="L238" i="6"/>
  <c r="J238" i="6"/>
  <c r="H238" i="6"/>
  <c r="F238" i="6"/>
  <c r="R237" i="6"/>
  <c r="P237" i="6"/>
  <c r="N237" i="6"/>
  <c r="L237" i="6"/>
  <c r="J237" i="6"/>
  <c r="H237" i="6"/>
  <c r="F237" i="6"/>
  <c r="R236" i="6"/>
  <c r="P236" i="6"/>
  <c r="N236" i="6"/>
  <c r="L236" i="6"/>
  <c r="J236" i="6"/>
  <c r="H236" i="6"/>
  <c r="F236" i="6"/>
  <c r="R235" i="6"/>
  <c r="P235" i="6"/>
  <c r="N235" i="6"/>
  <c r="L235" i="6"/>
  <c r="J235" i="6"/>
  <c r="H235" i="6"/>
  <c r="F235" i="6"/>
  <c r="R234" i="6"/>
  <c r="P234" i="6"/>
  <c r="N234" i="6"/>
  <c r="L234" i="6"/>
  <c r="J234" i="6"/>
  <c r="H234" i="6"/>
  <c r="F234" i="6"/>
  <c r="R233" i="6"/>
  <c r="P233" i="6"/>
  <c r="N233" i="6"/>
  <c r="L233" i="6"/>
  <c r="J233" i="6"/>
  <c r="H233" i="6"/>
  <c r="F233" i="6"/>
  <c r="R232" i="6"/>
  <c r="P232" i="6"/>
  <c r="N232" i="6"/>
  <c r="L232" i="6"/>
  <c r="J232" i="6"/>
  <c r="H232" i="6"/>
  <c r="F232" i="6"/>
  <c r="R230" i="6"/>
  <c r="P230" i="6"/>
  <c r="N230" i="6"/>
  <c r="L230" i="6"/>
  <c r="J230" i="6"/>
  <c r="H230" i="6"/>
  <c r="F230" i="6"/>
  <c r="R229" i="6"/>
  <c r="P229" i="6"/>
  <c r="N229" i="6"/>
  <c r="L229" i="6"/>
  <c r="J229" i="6"/>
  <c r="H229" i="6"/>
  <c r="F229" i="6"/>
  <c r="R228" i="6"/>
  <c r="P228" i="6"/>
  <c r="N228" i="6"/>
  <c r="L228" i="6"/>
  <c r="J228" i="6"/>
  <c r="H228" i="6"/>
  <c r="F228" i="6"/>
  <c r="R227" i="6"/>
  <c r="P227" i="6"/>
  <c r="N227" i="6"/>
  <c r="L227" i="6"/>
  <c r="J227" i="6"/>
  <c r="H227" i="6"/>
  <c r="F227" i="6"/>
  <c r="R226" i="6"/>
  <c r="P226" i="6"/>
  <c r="N226" i="6"/>
  <c r="L226" i="6"/>
  <c r="J226" i="6"/>
  <c r="H226" i="6"/>
  <c r="F226" i="6"/>
  <c r="R225" i="6"/>
  <c r="P225" i="6"/>
  <c r="N225" i="6"/>
  <c r="L225" i="6"/>
  <c r="J225" i="6"/>
  <c r="H225" i="6"/>
  <c r="F225" i="6"/>
  <c r="R224" i="6"/>
  <c r="P224" i="6"/>
  <c r="N224" i="6"/>
  <c r="L224" i="6"/>
  <c r="J224" i="6"/>
  <c r="H224" i="6"/>
  <c r="F224" i="6"/>
  <c r="R223" i="6"/>
  <c r="P223" i="6"/>
  <c r="N223" i="6"/>
  <c r="L223" i="6"/>
  <c r="J223" i="6"/>
  <c r="H223" i="6"/>
  <c r="F223" i="6"/>
  <c r="R222" i="6"/>
  <c r="P222" i="6"/>
  <c r="N222" i="6"/>
  <c r="L222" i="6"/>
  <c r="J222" i="6"/>
  <c r="H222" i="6"/>
  <c r="F222" i="6"/>
  <c r="R221" i="6"/>
  <c r="P221" i="6"/>
  <c r="N221" i="6"/>
  <c r="L221" i="6"/>
  <c r="J221" i="6"/>
  <c r="H221" i="6"/>
  <c r="F221" i="6"/>
  <c r="R220" i="6"/>
  <c r="P220" i="6"/>
  <c r="N220" i="6"/>
  <c r="L220" i="6"/>
  <c r="J220" i="6"/>
  <c r="H220" i="6"/>
  <c r="F220" i="6"/>
  <c r="T215" i="6"/>
  <c r="X215" i="6" s="1"/>
  <c r="T214" i="6"/>
  <c r="X214" i="6" s="1"/>
  <c r="T213" i="6"/>
  <c r="X213" i="6" s="1"/>
  <c r="T212" i="6"/>
  <c r="X212" i="6" s="1"/>
  <c r="T211" i="6"/>
  <c r="X211" i="6" s="1"/>
  <c r="R210" i="6"/>
  <c r="P210" i="6"/>
  <c r="N210" i="6"/>
  <c r="L210" i="6"/>
  <c r="J210" i="6"/>
  <c r="H210" i="6"/>
  <c r="F210" i="6"/>
  <c r="R209" i="6"/>
  <c r="P209" i="6"/>
  <c r="N209" i="6"/>
  <c r="L209" i="6"/>
  <c r="J209" i="6"/>
  <c r="H209" i="6"/>
  <c r="F209" i="6"/>
  <c r="R208" i="6"/>
  <c r="P208" i="6"/>
  <c r="N208" i="6"/>
  <c r="L208" i="6"/>
  <c r="J208" i="6"/>
  <c r="H208" i="6"/>
  <c r="F208" i="6"/>
  <c r="R207" i="6"/>
  <c r="P207" i="6"/>
  <c r="N207" i="6"/>
  <c r="L207" i="6"/>
  <c r="J207" i="6"/>
  <c r="H207" i="6"/>
  <c r="F207" i="6"/>
  <c r="R206" i="6"/>
  <c r="P206" i="6"/>
  <c r="N206" i="6"/>
  <c r="L206" i="6"/>
  <c r="J206" i="6"/>
  <c r="H206" i="6"/>
  <c r="F206" i="6"/>
  <c r="R205" i="6"/>
  <c r="P205" i="6"/>
  <c r="N205" i="6"/>
  <c r="L205" i="6"/>
  <c r="J205" i="6"/>
  <c r="H205" i="6"/>
  <c r="F205" i="6"/>
  <c r="R204" i="6"/>
  <c r="P204" i="6"/>
  <c r="N204" i="6"/>
  <c r="L204" i="6"/>
  <c r="J204" i="6"/>
  <c r="H204" i="6"/>
  <c r="F204" i="6"/>
  <c r="R203" i="6"/>
  <c r="P203" i="6"/>
  <c r="N203" i="6"/>
  <c r="L203" i="6"/>
  <c r="J203" i="6"/>
  <c r="H203" i="6"/>
  <c r="F203" i="6"/>
  <c r="R202" i="6"/>
  <c r="P202" i="6"/>
  <c r="N202" i="6"/>
  <c r="L202" i="6"/>
  <c r="J202" i="6"/>
  <c r="H202" i="6"/>
  <c r="F202" i="6"/>
  <c r="R201" i="6"/>
  <c r="P201" i="6"/>
  <c r="N201" i="6"/>
  <c r="L201" i="6"/>
  <c r="J201" i="6"/>
  <c r="H201" i="6"/>
  <c r="F201" i="6"/>
  <c r="R200" i="6"/>
  <c r="P200" i="6"/>
  <c r="N200" i="6"/>
  <c r="L200" i="6"/>
  <c r="J200" i="6"/>
  <c r="H200" i="6"/>
  <c r="F200" i="6"/>
  <c r="R199" i="6"/>
  <c r="P199" i="6"/>
  <c r="N199" i="6"/>
  <c r="L199" i="6"/>
  <c r="J199" i="6"/>
  <c r="H199" i="6"/>
  <c r="F199" i="6"/>
  <c r="R198" i="6"/>
  <c r="P198" i="6"/>
  <c r="N198" i="6"/>
  <c r="L198" i="6"/>
  <c r="J198" i="6"/>
  <c r="H198" i="6"/>
  <c r="F198" i="6"/>
  <c r="R197" i="6"/>
  <c r="P197" i="6"/>
  <c r="N197" i="6"/>
  <c r="L197" i="6"/>
  <c r="J197" i="6"/>
  <c r="H197" i="6"/>
  <c r="F197" i="6"/>
  <c r="R196" i="6"/>
  <c r="P196" i="6"/>
  <c r="N196" i="6"/>
  <c r="L196" i="6"/>
  <c r="J196" i="6"/>
  <c r="H196" i="6"/>
  <c r="F196" i="6"/>
  <c r="R195" i="6"/>
  <c r="P195" i="6"/>
  <c r="N195" i="6"/>
  <c r="L195" i="6"/>
  <c r="J195" i="6"/>
  <c r="H195" i="6"/>
  <c r="F195" i="6"/>
  <c r="R194" i="6"/>
  <c r="P194" i="6"/>
  <c r="N194" i="6"/>
  <c r="L194" i="6"/>
  <c r="J194" i="6"/>
  <c r="H194" i="6"/>
  <c r="F194" i="6"/>
  <c r="R193" i="6"/>
  <c r="P193" i="6"/>
  <c r="N193" i="6"/>
  <c r="L193" i="6"/>
  <c r="J193" i="6"/>
  <c r="H193" i="6"/>
  <c r="F193" i="6"/>
  <c r="R192" i="6"/>
  <c r="P192" i="6"/>
  <c r="N192" i="6"/>
  <c r="L192" i="6"/>
  <c r="J192" i="6"/>
  <c r="H192" i="6"/>
  <c r="F192" i="6"/>
  <c r="R191" i="6"/>
  <c r="P191" i="6"/>
  <c r="N191" i="6"/>
  <c r="L191" i="6"/>
  <c r="J191" i="6"/>
  <c r="H191" i="6"/>
  <c r="F191" i="6"/>
  <c r="R190" i="6"/>
  <c r="P190" i="6"/>
  <c r="N190" i="6"/>
  <c r="L190" i="6"/>
  <c r="J190" i="6"/>
  <c r="H190" i="6"/>
  <c r="F190" i="6"/>
  <c r="R189" i="6"/>
  <c r="P189" i="6"/>
  <c r="N189" i="6"/>
  <c r="L189" i="6"/>
  <c r="J189" i="6"/>
  <c r="H189" i="6"/>
  <c r="F189" i="6"/>
  <c r="R188" i="6"/>
  <c r="P188" i="6"/>
  <c r="N188" i="6"/>
  <c r="L188" i="6"/>
  <c r="J188" i="6"/>
  <c r="H188" i="6"/>
  <c r="F188" i="6"/>
  <c r="R187" i="6"/>
  <c r="P187" i="6"/>
  <c r="N187" i="6"/>
  <c r="L187" i="6"/>
  <c r="J187" i="6"/>
  <c r="H187" i="6"/>
  <c r="F187" i="6"/>
  <c r="R186" i="6"/>
  <c r="P186" i="6"/>
  <c r="N186" i="6"/>
  <c r="L186" i="6"/>
  <c r="J186" i="6"/>
  <c r="H186" i="6"/>
  <c r="F186" i="6"/>
  <c r="R185" i="6"/>
  <c r="P185" i="6"/>
  <c r="N185" i="6"/>
  <c r="L185" i="6"/>
  <c r="J185" i="6"/>
  <c r="H185" i="6"/>
  <c r="F185" i="6"/>
  <c r="T330" i="5"/>
  <c r="X330" i="5" s="1"/>
  <c r="T329" i="5"/>
  <c r="X329" i="5" s="1"/>
  <c r="T328" i="5"/>
  <c r="X328" i="5" s="1"/>
  <c r="T327" i="5"/>
  <c r="X327" i="5" s="1"/>
  <c r="T326" i="5"/>
  <c r="X326" i="5" s="1"/>
  <c r="T325" i="5"/>
  <c r="X325" i="5" s="1"/>
  <c r="T324" i="5"/>
  <c r="X324" i="5" s="1"/>
  <c r="T323" i="5"/>
  <c r="X323" i="5" s="1"/>
  <c r="T322" i="5"/>
  <c r="X322" i="5" s="1"/>
  <c r="T321" i="5"/>
  <c r="X321" i="5" s="1"/>
  <c r="T320" i="5"/>
  <c r="X320" i="5" s="1"/>
  <c r="R319" i="5"/>
  <c r="P319" i="5"/>
  <c r="N319" i="5"/>
  <c r="L319" i="5"/>
  <c r="J319" i="5"/>
  <c r="H319" i="5"/>
  <c r="F319" i="5"/>
  <c r="R318" i="5"/>
  <c r="P318" i="5"/>
  <c r="N318" i="5"/>
  <c r="L318" i="5"/>
  <c r="J318" i="5"/>
  <c r="H318" i="5"/>
  <c r="F318" i="5"/>
  <c r="R317" i="5"/>
  <c r="P317" i="5"/>
  <c r="N317" i="5"/>
  <c r="L317" i="5"/>
  <c r="J317" i="5"/>
  <c r="H317" i="5"/>
  <c r="F317" i="5"/>
  <c r="R315" i="5"/>
  <c r="P315" i="5"/>
  <c r="N315" i="5"/>
  <c r="L315" i="5"/>
  <c r="J315" i="5"/>
  <c r="H315" i="5"/>
  <c r="F315" i="5"/>
  <c r="R314" i="5"/>
  <c r="P314" i="5"/>
  <c r="N314" i="5"/>
  <c r="L314" i="5"/>
  <c r="J314" i="5"/>
  <c r="H314" i="5"/>
  <c r="F314" i="5"/>
  <c r="R313" i="5"/>
  <c r="P313" i="5"/>
  <c r="N313" i="5"/>
  <c r="L313" i="5"/>
  <c r="J313" i="5"/>
  <c r="H313" i="5"/>
  <c r="F313" i="5"/>
  <c r="R312" i="5"/>
  <c r="P312" i="5"/>
  <c r="N312" i="5"/>
  <c r="L312" i="5"/>
  <c r="J312" i="5"/>
  <c r="H312" i="5"/>
  <c r="F312" i="5"/>
  <c r="R311" i="5"/>
  <c r="P311" i="5"/>
  <c r="N311" i="5"/>
  <c r="L311" i="5"/>
  <c r="J311" i="5"/>
  <c r="H311" i="5"/>
  <c r="F311" i="5"/>
  <c r="R310" i="5"/>
  <c r="P310" i="5"/>
  <c r="N310" i="5"/>
  <c r="L310" i="5"/>
  <c r="J310" i="5"/>
  <c r="H310" i="5"/>
  <c r="F310" i="5"/>
  <c r="R309" i="5"/>
  <c r="P309" i="5"/>
  <c r="N309" i="5"/>
  <c r="L309" i="5"/>
  <c r="J309" i="5"/>
  <c r="H309" i="5"/>
  <c r="F309" i="5"/>
  <c r="R308" i="5"/>
  <c r="P308" i="5"/>
  <c r="N308" i="5"/>
  <c r="L308" i="5"/>
  <c r="J308" i="5"/>
  <c r="H308" i="5"/>
  <c r="F308" i="5"/>
  <c r="R307" i="5"/>
  <c r="P307" i="5"/>
  <c r="N307" i="5"/>
  <c r="L307" i="5"/>
  <c r="J307" i="5"/>
  <c r="H307" i="5"/>
  <c r="F307" i="5"/>
  <c r="R306" i="5"/>
  <c r="P306" i="5"/>
  <c r="N306" i="5"/>
  <c r="L306" i="5"/>
  <c r="J306" i="5"/>
  <c r="H306" i="5"/>
  <c r="F306" i="5"/>
  <c r="R305" i="5"/>
  <c r="P305" i="5"/>
  <c r="N305" i="5"/>
  <c r="L305" i="5"/>
  <c r="J305" i="5"/>
  <c r="H305" i="5"/>
  <c r="F305" i="5"/>
  <c r="R304" i="5"/>
  <c r="P304" i="5"/>
  <c r="N304" i="5"/>
  <c r="L304" i="5"/>
  <c r="J304" i="5"/>
  <c r="H304" i="5"/>
  <c r="F304" i="5"/>
  <c r="R303" i="5"/>
  <c r="P303" i="5"/>
  <c r="N303" i="5"/>
  <c r="L303" i="5"/>
  <c r="J303" i="5"/>
  <c r="H303" i="5"/>
  <c r="F303" i="5"/>
  <c r="R302" i="5"/>
  <c r="P302" i="5"/>
  <c r="N302" i="5"/>
  <c r="L302" i="5"/>
  <c r="J302" i="5"/>
  <c r="H302" i="5"/>
  <c r="F302" i="5"/>
  <c r="R301" i="5"/>
  <c r="P301" i="5"/>
  <c r="N301" i="5"/>
  <c r="L301" i="5"/>
  <c r="J301" i="5"/>
  <c r="H301" i="5"/>
  <c r="F301" i="5"/>
  <c r="R300" i="5"/>
  <c r="P300" i="5"/>
  <c r="N300" i="5"/>
  <c r="L300" i="5"/>
  <c r="J300" i="5"/>
  <c r="H300" i="5"/>
  <c r="F300" i="5"/>
  <c r="R299" i="5"/>
  <c r="P299" i="5"/>
  <c r="N299" i="5"/>
  <c r="L299" i="5"/>
  <c r="J299" i="5"/>
  <c r="H299" i="5"/>
  <c r="F299" i="5"/>
  <c r="R298" i="5"/>
  <c r="P298" i="5"/>
  <c r="N298" i="5"/>
  <c r="L298" i="5"/>
  <c r="J298" i="5"/>
  <c r="H298" i="5"/>
  <c r="F298" i="5"/>
  <c r="R297" i="5"/>
  <c r="P297" i="5"/>
  <c r="N297" i="5"/>
  <c r="L297" i="5"/>
  <c r="J297" i="5"/>
  <c r="H297" i="5"/>
  <c r="F297" i="5"/>
  <c r="R296" i="5"/>
  <c r="P296" i="5"/>
  <c r="N296" i="5"/>
  <c r="L296" i="5"/>
  <c r="J296" i="5"/>
  <c r="H296" i="5"/>
  <c r="F296" i="5"/>
  <c r="R295" i="5"/>
  <c r="P295" i="5"/>
  <c r="N295" i="5"/>
  <c r="L295" i="5"/>
  <c r="J295" i="5"/>
  <c r="H295" i="5"/>
  <c r="F295" i="5"/>
  <c r="R294" i="5"/>
  <c r="P294" i="5"/>
  <c r="N294" i="5"/>
  <c r="L294" i="5"/>
  <c r="J294" i="5"/>
  <c r="H294" i="5"/>
  <c r="F294" i="5"/>
  <c r="R293" i="5"/>
  <c r="P293" i="5"/>
  <c r="N293" i="5"/>
  <c r="L293" i="5"/>
  <c r="J293" i="5"/>
  <c r="H293" i="5"/>
  <c r="F293" i="5"/>
  <c r="R292" i="5"/>
  <c r="P292" i="5"/>
  <c r="N292" i="5"/>
  <c r="L292" i="5"/>
  <c r="J292" i="5"/>
  <c r="H292" i="5"/>
  <c r="F292" i="5"/>
  <c r="R291" i="5"/>
  <c r="P291" i="5"/>
  <c r="N291" i="5"/>
  <c r="L291" i="5"/>
  <c r="J291" i="5"/>
  <c r="H291" i="5"/>
  <c r="F291" i="5"/>
  <c r="R290" i="5"/>
  <c r="P290" i="5"/>
  <c r="N290" i="5"/>
  <c r="L290" i="5"/>
  <c r="J290" i="5"/>
  <c r="H290" i="5"/>
  <c r="F290" i="5"/>
  <c r="R289" i="5"/>
  <c r="P289" i="5"/>
  <c r="N289" i="5"/>
  <c r="L289" i="5"/>
  <c r="J289" i="5"/>
  <c r="H289" i="5"/>
  <c r="F289" i="5"/>
  <c r="R288" i="5"/>
  <c r="P288" i="5"/>
  <c r="N288" i="5"/>
  <c r="L288" i="5"/>
  <c r="J288" i="5"/>
  <c r="H288" i="5"/>
  <c r="F288" i="5"/>
  <c r="R287" i="5"/>
  <c r="P287" i="5"/>
  <c r="N287" i="5"/>
  <c r="L287" i="5"/>
  <c r="J287" i="5"/>
  <c r="H287" i="5"/>
  <c r="F287" i="5"/>
  <c r="R286" i="5"/>
  <c r="P286" i="5"/>
  <c r="N286" i="5"/>
  <c r="L286" i="5"/>
  <c r="J286" i="5"/>
  <c r="H286" i="5"/>
  <c r="F286" i="5"/>
  <c r="R285" i="5"/>
  <c r="P285" i="5"/>
  <c r="N285" i="5"/>
  <c r="L285" i="5"/>
  <c r="J285" i="5"/>
  <c r="H285" i="5"/>
  <c r="F285" i="5"/>
  <c r="R284" i="5"/>
  <c r="P284" i="5"/>
  <c r="N284" i="5"/>
  <c r="L284" i="5"/>
  <c r="J284" i="5"/>
  <c r="H284" i="5"/>
  <c r="F284" i="5"/>
  <c r="R283" i="5"/>
  <c r="P283" i="5"/>
  <c r="N283" i="5"/>
  <c r="L283" i="5"/>
  <c r="J283" i="5"/>
  <c r="H283" i="5"/>
  <c r="F283" i="5"/>
  <c r="R282" i="5"/>
  <c r="P282" i="5"/>
  <c r="N282" i="5"/>
  <c r="L282" i="5"/>
  <c r="J282" i="5"/>
  <c r="H282" i="5"/>
  <c r="F282" i="5"/>
  <c r="R281" i="5"/>
  <c r="P281" i="5"/>
  <c r="N281" i="5"/>
  <c r="L281" i="5"/>
  <c r="J281" i="5"/>
  <c r="H281" i="5"/>
  <c r="F281" i="5"/>
  <c r="R280" i="5"/>
  <c r="P280" i="5"/>
  <c r="N280" i="5"/>
  <c r="L280" i="5"/>
  <c r="J280" i="5"/>
  <c r="H280" i="5"/>
  <c r="F280" i="5"/>
  <c r="R279" i="5"/>
  <c r="P279" i="5"/>
  <c r="N279" i="5"/>
  <c r="L279" i="5"/>
  <c r="J279" i="5"/>
  <c r="H279" i="5"/>
  <c r="F279" i="5"/>
  <c r="R278" i="5"/>
  <c r="P278" i="5"/>
  <c r="N278" i="5"/>
  <c r="L278" i="5"/>
  <c r="J278" i="5"/>
  <c r="H278" i="5"/>
  <c r="F278" i="5"/>
  <c r="R277" i="5"/>
  <c r="P277" i="5"/>
  <c r="N277" i="5"/>
  <c r="L277" i="5"/>
  <c r="J277" i="5"/>
  <c r="H277" i="5"/>
  <c r="F277" i="5"/>
  <c r="R276" i="5"/>
  <c r="P276" i="5"/>
  <c r="N276" i="5"/>
  <c r="L276" i="5"/>
  <c r="J276" i="5"/>
  <c r="H276" i="5"/>
  <c r="F276" i="5"/>
  <c r="R275" i="5"/>
  <c r="P275" i="5"/>
  <c r="N275" i="5"/>
  <c r="L275" i="5"/>
  <c r="J275" i="5"/>
  <c r="H275" i="5"/>
  <c r="F275" i="5"/>
  <c r="R274" i="5"/>
  <c r="P274" i="5"/>
  <c r="N274" i="5"/>
  <c r="L274" i="5"/>
  <c r="J274" i="5"/>
  <c r="H274" i="5"/>
  <c r="F274" i="5"/>
  <c r="R273" i="5"/>
  <c r="P273" i="5"/>
  <c r="N273" i="5"/>
  <c r="L273" i="5"/>
  <c r="J273" i="5"/>
  <c r="H273" i="5"/>
  <c r="F273" i="5"/>
  <c r="R272" i="5"/>
  <c r="P272" i="5"/>
  <c r="N272" i="5"/>
  <c r="L272" i="5"/>
  <c r="J272" i="5"/>
  <c r="H272" i="5"/>
  <c r="F272" i="5"/>
  <c r="R271" i="5"/>
  <c r="P271" i="5"/>
  <c r="N271" i="5"/>
  <c r="L271" i="5"/>
  <c r="J271" i="5"/>
  <c r="H271" i="5"/>
  <c r="F271" i="5"/>
  <c r="R270" i="5"/>
  <c r="P270" i="5"/>
  <c r="N270" i="5"/>
  <c r="L270" i="5"/>
  <c r="J270" i="5"/>
  <c r="H270" i="5"/>
  <c r="F270" i="5"/>
  <c r="R269" i="5"/>
  <c r="P269" i="5"/>
  <c r="N269" i="5"/>
  <c r="L269" i="5"/>
  <c r="J269" i="5"/>
  <c r="H269" i="5"/>
  <c r="F269" i="5"/>
  <c r="R268" i="5"/>
  <c r="P268" i="5"/>
  <c r="N268" i="5"/>
  <c r="L268" i="5"/>
  <c r="J268" i="5"/>
  <c r="H268" i="5"/>
  <c r="F268" i="5"/>
  <c r="R267" i="5"/>
  <c r="P267" i="5"/>
  <c r="N267" i="5"/>
  <c r="L267" i="5"/>
  <c r="J267" i="5"/>
  <c r="H267" i="5"/>
  <c r="F267" i="5"/>
  <c r="R266" i="5"/>
  <c r="P266" i="5"/>
  <c r="N266" i="5"/>
  <c r="L266" i="5"/>
  <c r="J266" i="5"/>
  <c r="H266" i="5"/>
  <c r="F266" i="5"/>
  <c r="R265" i="5"/>
  <c r="P265" i="5"/>
  <c r="N265" i="5"/>
  <c r="L265" i="5"/>
  <c r="J265" i="5"/>
  <c r="H265" i="5"/>
  <c r="F265" i="5"/>
  <c r="R264" i="5"/>
  <c r="P264" i="5"/>
  <c r="N264" i="5"/>
  <c r="L264" i="5"/>
  <c r="J264" i="5"/>
  <c r="H264" i="5"/>
  <c r="F264" i="5"/>
  <c r="R263" i="5"/>
  <c r="P263" i="5"/>
  <c r="N263" i="5"/>
  <c r="L263" i="5"/>
  <c r="J263" i="5"/>
  <c r="H263" i="5"/>
  <c r="F263" i="5"/>
  <c r="R262" i="5"/>
  <c r="P262" i="5"/>
  <c r="N262" i="5"/>
  <c r="L262" i="5"/>
  <c r="J262" i="5"/>
  <c r="H262" i="5"/>
  <c r="F262" i="5"/>
  <c r="T257" i="5"/>
  <c r="X257" i="5" s="1"/>
  <c r="T256" i="5"/>
  <c r="X256" i="5" s="1"/>
  <c r="T255" i="5"/>
  <c r="X255" i="5" s="1"/>
  <c r="T254" i="5"/>
  <c r="X254" i="5" s="1"/>
  <c r="T253" i="5"/>
  <c r="X253" i="5" s="1"/>
  <c r="T252" i="5"/>
  <c r="X252" i="5" s="1"/>
  <c r="T251" i="5"/>
  <c r="X251" i="5" s="1"/>
  <c r="T250" i="5"/>
  <c r="X250" i="5" s="1"/>
  <c r="T249" i="5"/>
  <c r="X249" i="5" s="1"/>
  <c r="T248" i="5"/>
  <c r="X248" i="5" s="1"/>
  <c r="R247" i="5"/>
  <c r="P247" i="5"/>
  <c r="N247" i="5"/>
  <c r="L247" i="5"/>
  <c r="J247" i="5"/>
  <c r="H247" i="5"/>
  <c r="F247" i="5"/>
  <c r="R246" i="5"/>
  <c r="P246" i="5"/>
  <c r="N246" i="5"/>
  <c r="L246" i="5"/>
  <c r="J246" i="5"/>
  <c r="H246" i="5"/>
  <c r="F246" i="5"/>
  <c r="R245" i="5"/>
  <c r="P245" i="5"/>
  <c r="N245" i="5"/>
  <c r="L245" i="5"/>
  <c r="J245" i="5"/>
  <c r="H245" i="5"/>
  <c r="F245" i="5"/>
  <c r="R244" i="5"/>
  <c r="P244" i="5"/>
  <c r="N244" i="5"/>
  <c r="L244" i="5"/>
  <c r="J244" i="5"/>
  <c r="H244" i="5"/>
  <c r="F244" i="5"/>
  <c r="R243" i="5"/>
  <c r="P243" i="5"/>
  <c r="N243" i="5"/>
  <c r="L243" i="5"/>
  <c r="J243" i="5"/>
  <c r="H243" i="5"/>
  <c r="F243" i="5"/>
  <c r="R242" i="5"/>
  <c r="P242" i="5"/>
  <c r="N242" i="5"/>
  <c r="L242" i="5"/>
  <c r="J242" i="5"/>
  <c r="H242" i="5"/>
  <c r="F242" i="5"/>
  <c r="R241" i="5"/>
  <c r="P241" i="5"/>
  <c r="N241" i="5"/>
  <c r="L241" i="5"/>
  <c r="J241" i="5"/>
  <c r="H241" i="5"/>
  <c r="F241" i="5"/>
  <c r="R240" i="5"/>
  <c r="P240" i="5"/>
  <c r="N240" i="5"/>
  <c r="L240" i="5"/>
  <c r="J240" i="5"/>
  <c r="H240" i="5"/>
  <c r="F240" i="5"/>
  <c r="R239" i="5"/>
  <c r="P239" i="5"/>
  <c r="N239" i="5"/>
  <c r="L239" i="5"/>
  <c r="J239" i="5"/>
  <c r="H239" i="5"/>
  <c r="F239" i="5"/>
  <c r="R238" i="5"/>
  <c r="P238" i="5"/>
  <c r="N238" i="5"/>
  <c r="L238" i="5"/>
  <c r="J238" i="5"/>
  <c r="H238" i="5"/>
  <c r="F238" i="5"/>
  <c r="R237" i="5"/>
  <c r="P237" i="5"/>
  <c r="N237" i="5"/>
  <c r="L237" i="5"/>
  <c r="J237" i="5"/>
  <c r="H237" i="5"/>
  <c r="F237" i="5"/>
  <c r="R236" i="5"/>
  <c r="P236" i="5"/>
  <c r="N236" i="5"/>
  <c r="L236" i="5"/>
  <c r="J236" i="5"/>
  <c r="H236" i="5"/>
  <c r="F236" i="5"/>
  <c r="R235" i="5"/>
  <c r="P235" i="5"/>
  <c r="N235" i="5"/>
  <c r="L235" i="5"/>
  <c r="J235" i="5"/>
  <c r="H235" i="5"/>
  <c r="F235" i="5"/>
  <c r="R234" i="5"/>
  <c r="P234" i="5"/>
  <c r="N234" i="5"/>
  <c r="L234" i="5"/>
  <c r="J234" i="5"/>
  <c r="H234" i="5"/>
  <c r="F234" i="5"/>
  <c r="R233" i="5"/>
  <c r="P233" i="5"/>
  <c r="N233" i="5"/>
  <c r="L233" i="5"/>
  <c r="J233" i="5"/>
  <c r="H233" i="5"/>
  <c r="F233" i="5"/>
  <c r="R232" i="5"/>
  <c r="P232" i="5"/>
  <c r="N232" i="5"/>
  <c r="L232" i="5"/>
  <c r="J232" i="5"/>
  <c r="H232" i="5"/>
  <c r="F232" i="5"/>
  <c r="R230" i="5"/>
  <c r="P230" i="5"/>
  <c r="N230" i="5"/>
  <c r="L230" i="5"/>
  <c r="J230" i="5"/>
  <c r="H230" i="5"/>
  <c r="F230" i="5"/>
  <c r="R229" i="5"/>
  <c r="P229" i="5"/>
  <c r="N229" i="5"/>
  <c r="L229" i="5"/>
  <c r="J229" i="5"/>
  <c r="H229" i="5"/>
  <c r="F229" i="5"/>
  <c r="R228" i="5"/>
  <c r="P228" i="5"/>
  <c r="N228" i="5"/>
  <c r="L228" i="5"/>
  <c r="J228" i="5"/>
  <c r="H228" i="5"/>
  <c r="F228" i="5"/>
  <c r="R227" i="5"/>
  <c r="P227" i="5"/>
  <c r="N227" i="5"/>
  <c r="L227" i="5"/>
  <c r="J227" i="5"/>
  <c r="H227" i="5"/>
  <c r="F227" i="5"/>
  <c r="R226" i="5"/>
  <c r="P226" i="5"/>
  <c r="N226" i="5"/>
  <c r="L226" i="5"/>
  <c r="J226" i="5"/>
  <c r="H226" i="5"/>
  <c r="F226" i="5"/>
  <c r="R225" i="5"/>
  <c r="P225" i="5"/>
  <c r="N225" i="5"/>
  <c r="L225" i="5"/>
  <c r="J225" i="5"/>
  <c r="H225" i="5"/>
  <c r="F225" i="5"/>
  <c r="R224" i="5"/>
  <c r="P224" i="5"/>
  <c r="N224" i="5"/>
  <c r="L224" i="5"/>
  <c r="J224" i="5"/>
  <c r="H224" i="5"/>
  <c r="F224" i="5"/>
  <c r="R223" i="5"/>
  <c r="P223" i="5"/>
  <c r="N223" i="5"/>
  <c r="L223" i="5"/>
  <c r="J223" i="5"/>
  <c r="H223" i="5"/>
  <c r="F223" i="5"/>
  <c r="R222" i="5"/>
  <c r="P222" i="5"/>
  <c r="N222" i="5"/>
  <c r="L222" i="5"/>
  <c r="J222" i="5"/>
  <c r="H222" i="5"/>
  <c r="F222" i="5"/>
  <c r="R221" i="5"/>
  <c r="P221" i="5"/>
  <c r="N221" i="5"/>
  <c r="L221" i="5"/>
  <c r="J221" i="5"/>
  <c r="H221" i="5"/>
  <c r="F221" i="5"/>
  <c r="R220" i="5"/>
  <c r="P220" i="5"/>
  <c r="N220" i="5"/>
  <c r="L220" i="5"/>
  <c r="J220" i="5"/>
  <c r="H220" i="5"/>
  <c r="F220" i="5"/>
  <c r="T215" i="5"/>
  <c r="X215" i="5" s="1"/>
  <c r="T214" i="5"/>
  <c r="X214" i="5" s="1"/>
  <c r="T213" i="5"/>
  <c r="X213" i="5" s="1"/>
  <c r="T212" i="5"/>
  <c r="X212" i="5" s="1"/>
  <c r="T211" i="5"/>
  <c r="X211" i="5" s="1"/>
  <c r="R210" i="5"/>
  <c r="P210" i="5"/>
  <c r="N210" i="5"/>
  <c r="L210" i="5"/>
  <c r="J210" i="5"/>
  <c r="H210" i="5"/>
  <c r="F210" i="5"/>
  <c r="R209" i="5"/>
  <c r="P209" i="5"/>
  <c r="N209" i="5"/>
  <c r="L209" i="5"/>
  <c r="J209" i="5"/>
  <c r="H209" i="5"/>
  <c r="F209" i="5"/>
  <c r="R208" i="5"/>
  <c r="P208" i="5"/>
  <c r="N208" i="5"/>
  <c r="L208" i="5"/>
  <c r="J208" i="5"/>
  <c r="H208" i="5"/>
  <c r="F208" i="5"/>
  <c r="R207" i="5"/>
  <c r="P207" i="5"/>
  <c r="N207" i="5"/>
  <c r="L207" i="5"/>
  <c r="J207" i="5"/>
  <c r="H207" i="5"/>
  <c r="F207" i="5"/>
  <c r="R206" i="5"/>
  <c r="P206" i="5"/>
  <c r="N206" i="5"/>
  <c r="L206" i="5"/>
  <c r="J206" i="5"/>
  <c r="H206" i="5"/>
  <c r="F206" i="5"/>
  <c r="R205" i="5"/>
  <c r="P205" i="5"/>
  <c r="N205" i="5"/>
  <c r="L205" i="5"/>
  <c r="J205" i="5"/>
  <c r="H205" i="5"/>
  <c r="F205" i="5"/>
  <c r="R204" i="5"/>
  <c r="P204" i="5"/>
  <c r="N204" i="5"/>
  <c r="L204" i="5"/>
  <c r="J204" i="5"/>
  <c r="H204" i="5"/>
  <c r="F204" i="5"/>
  <c r="R203" i="5"/>
  <c r="P203" i="5"/>
  <c r="N203" i="5"/>
  <c r="L203" i="5"/>
  <c r="J203" i="5"/>
  <c r="H203" i="5"/>
  <c r="F203" i="5"/>
  <c r="R202" i="5"/>
  <c r="P202" i="5"/>
  <c r="N202" i="5"/>
  <c r="L202" i="5"/>
  <c r="J202" i="5"/>
  <c r="H202" i="5"/>
  <c r="F202" i="5"/>
  <c r="R201" i="5"/>
  <c r="P201" i="5"/>
  <c r="N201" i="5"/>
  <c r="L201" i="5"/>
  <c r="J201" i="5"/>
  <c r="H201" i="5"/>
  <c r="F201" i="5"/>
  <c r="R200" i="5"/>
  <c r="P200" i="5"/>
  <c r="N200" i="5"/>
  <c r="L200" i="5"/>
  <c r="J200" i="5"/>
  <c r="H200" i="5"/>
  <c r="F200" i="5"/>
  <c r="R199" i="5"/>
  <c r="P199" i="5"/>
  <c r="N199" i="5"/>
  <c r="L199" i="5"/>
  <c r="J199" i="5"/>
  <c r="H199" i="5"/>
  <c r="F199" i="5"/>
  <c r="R198" i="5"/>
  <c r="P198" i="5"/>
  <c r="N198" i="5"/>
  <c r="L198" i="5"/>
  <c r="J198" i="5"/>
  <c r="H198" i="5"/>
  <c r="F198" i="5"/>
  <c r="R197" i="5"/>
  <c r="P197" i="5"/>
  <c r="N197" i="5"/>
  <c r="L197" i="5"/>
  <c r="J197" i="5"/>
  <c r="H197" i="5"/>
  <c r="F197" i="5"/>
  <c r="R196" i="5"/>
  <c r="P196" i="5"/>
  <c r="N196" i="5"/>
  <c r="L196" i="5"/>
  <c r="J196" i="5"/>
  <c r="H196" i="5"/>
  <c r="F196" i="5"/>
  <c r="R195" i="5"/>
  <c r="P195" i="5"/>
  <c r="N195" i="5"/>
  <c r="L195" i="5"/>
  <c r="J195" i="5"/>
  <c r="H195" i="5"/>
  <c r="F195" i="5"/>
  <c r="R194" i="5"/>
  <c r="P194" i="5"/>
  <c r="N194" i="5"/>
  <c r="L194" i="5"/>
  <c r="J194" i="5"/>
  <c r="H194" i="5"/>
  <c r="F194" i="5"/>
  <c r="R193" i="5"/>
  <c r="P193" i="5"/>
  <c r="N193" i="5"/>
  <c r="L193" i="5"/>
  <c r="J193" i="5"/>
  <c r="H193" i="5"/>
  <c r="F193" i="5"/>
  <c r="R192" i="5"/>
  <c r="P192" i="5"/>
  <c r="N192" i="5"/>
  <c r="L192" i="5"/>
  <c r="J192" i="5"/>
  <c r="H192" i="5"/>
  <c r="F192" i="5"/>
  <c r="R191" i="5"/>
  <c r="P191" i="5"/>
  <c r="N191" i="5"/>
  <c r="L191" i="5"/>
  <c r="J191" i="5"/>
  <c r="H191" i="5"/>
  <c r="F191" i="5"/>
  <c r="R190" i="5"/>
  <c r="P190" i="5"/>
  <c r="N190" i="5"/>
  <c r="L190" i="5"/>
  <c r="J190" i="5"/>
  <c r="H190" i="5"/>
  <c r="F190" i="5"/>
  <c r="R189" i="5"/>
  <c r="P189" i="5"/>
  <c r="N189" i="5"/>
  <c r="L189" i="5"/>
  <c r="J189" i="5"/>
  <c r="H189" i="5"/>
  <c r="F189" i="5"/>
  <c r="R188" i="5"/>
  <c r="P188" i="5"/>
  <c r="N188" i="5"/>
  <c r="L188" i="5"/>
  <c r="J188" i="5"/>
  <c r="H188" i="5"/>
  <c r="F188" i="5"/>
  <c r="R187" i="5"/>
  <c r="P187" i="5"/>
  <c r="N187" i="5"/>
  <c r="L187" i="5"/>
  <c r="J187" i="5"/>
  <c r="H187" i="5"/>
  <c r="F187" i="5"/>
  <c r="R186" i="5"/>
  <c r="P186" i="5"/>
  <c r="N186" i="5"/>
  <c r="L186" i="5"/>
  <c r="J186" i="5"/>
  <c r="H186" i="5"/>
  <c r="F186" i="5"/>
  <c r="R185" i="5"/>
  <c r="P185" i="5"/>
  <c r="N185" i="5"/>
  <c r="L185" i="5"/>
  <c r="J185" i="5"/>
  <c r="H185" i="5"/>
  <c r="F185" i="5"/>
  <c r="T330" i="4"/>
  <c r="X330" i="4" s="1"/>
  <c r="T329" i="4"/>
  <c r="X329" i="4" s="1"/>
  <c r="T328" i="4"/>
  <c r="X328" i="4" s="1"/>
  <c r="T327" i="4"/>
  <c r="X327" i="4" s="1"/>
  <c r="T326" i="4"/>
  <c r="X326" i="4" s="1"/>
  <c r="T325" i="4"/>
  <c r="X325" i="4" s="1"/>
  <c r="T324" i="4"/>
  <c r="X324" i="4" s="1"/>
  <c r="T323" i="4"/>
  <c r="X323" i="4" s="1"/>
  <c r="T322" i="4"/>
  <c r="X322" i="4" s="1"/>
  <c r="T321" i="4"/>
  <c r="X321" i="4" s="1"/>
  <c r="T320" i="4"/>
  <c r="X320" i="4" s="1"/>
  <c r="R319" i="4"/>
  <c r="P319" i="4"/>
  <c r="N319" i="4"/>
  <c r="L319" i="4"/>
  <c r="J319" i="4"/>
  <c r="H319" i="4"/>
  <c r="F319" i="4"/>
  <c r="R318" i="4"/>
  <c r="P318" i="4"/>
  <c r="N318" i="4"/>
  <c r="L318" i="4"/>
  <c r="J318" i="4"/>
  <c r="H318" i="4"/>
  <c r="F318" i="4"/>
  <c r="R317" i="4"/>
  <c r="P317" i="4"/>
  <c r="N317" i="4"/>
  <c r="L317" i="4"/>
  <c r="J317" i="4"/>
  <c r="H317" i="4"/>
  <c r="F317" i="4"/>
  <c r="R315" i="4"/>
  <c r="P315" i="4"/>
  <c r="N315" i="4"/>
  <c r="L315" i="4"/>
  <c r="J315" i="4"/>
  <c r="H315" i="4"/>
  <c r="F315" i="4"/>
  <c r="R314" i="4"/>
  <c r="P314" i="4"/>
  <c r="N314" i="4"/>
  <c r="L314" i="4"/>
  <c r="J314" i="4"/>
  <c r="H314" i="4"/>
  <c r="F314" i="4"/>
  <c r="R313" i="4"/>
  <c r="P313" i="4"/>
  <c r="N313" i="4"/>
  <c r="L313" i="4"/>
  <c r="J313" i="4"/>
  <c r="H313" i="4"/>
  <c r="F313" i="4"/>
  <c r="R312" i="4"/>
  <c r="P312" i="4"/>
  <c r="N312" i="4"/>
  <c r="L312" i="4"/>
  <c r="J312" i="4"/>
  <c r="H312" i="4"/>
  <c r="F312" i="4"/>
  <c r="R311" i="4"/>
  <c r="P311" i="4"/>
  <c r="N311" i="4"/>
  <c r="L311" i="4"/>
  <c r="J311" i="4"/>
  <c r="H311" i="4"/>
  <c r="F311" i="4"/>
  <c r="R310" i="4"/>
  <c r="P310" i="4"/>
  <c r="N310" i="4"/>
  <c r="L310" i="4"/>
  <c r="J310" i="4"/>
  <c r="H310" i="4"/>
  <c r="F310" i="4"/>
  <c r="R309" i="4"/>
  <c r="P309" i="4"/>
  <c r="N309" i="4"/>
  <c r="L309" i="4"/>
  <c r="J309" i="4"/>
  <c r="H309" i="4"/>
  <c r="F309" i="4"/>
  <c r="R308" i="4"/>
  <c r="P308" i="4"/>
  <c r="N308" i="4"/>
  <c r="L308" i="4"/>
  <c r="J308" i="4"/>
  <c r="H308" i="4"/>
  <c r="F308" i="4"/>
  <c r="R307" i="4"/>
  <c r="P307" i="4"/>
  <c r="N307" i="4"/>
  <c r="L307" i="4"/>
  <c r="J307" i="4"/>
  <c r="H307" i="4"/>
  <c r="F307" i="4"/>
  <c r="R306" i="4"/>
  <c r="P306" i="4"/>
  <c r="N306" i="4"/>
  <c r="L306" i="4"/>
  <c r="J306" i="4"/>
  <c r="H306" i="4"/>
  <c r="F306" i="4"/>
  <c r="R305" i="4"/>
  <c r="P305" i="4"/>
  <c r="N305" i="4"/>
  <c r="L305" i="4"/>
  <c r="J305" i="4"/>
  <c r="H305" i="4"/>
  <c r="F305" i="4"/>
  <c r="R304" i="4"/>
  <c r="P304" i="4"/>
  <c r="N304" i="4"/>
  <c r="L304" i="4"/>
  <c r="J304" i="4"/>
  <c r="H304" i="4"/>
  <c r="F304" i="4"/>
  <c r="R303" i="4"/>
  <c r="P303" i="4"/>
  <c r="N303" i="4"/>
  <c r="L303" i="4"/>
  <c r="J303" i="4"/>
  <c r="H303" i="4"/>
  <c r="F303" i="4"/>
  <c r="R302" i="4"/>
  <c r="P302" i="4"/>
  <c r="N302" i="4"/>
  <c r="L302" i="4"/>
  <c r="J302" i="4"/>
  <c r="H302" i="4"/>
  <c r="F302" i="4"/>
  <c r="R301" i="4"/>
  <c r="P301" i="4"/>
  <c r="N301" i="4"/>
  <c r="L301" i="4"/>
  <c r="J301" i="4"/>
  <c r="H301" i="4"/>
  <c r="F301" i="4"/>
  <c r="R300" i="4"/>
  <c r="P300" i="4"/>
  <c r="N300" i="4"/>
  <c r="L300" i="4"/>
  <c r="J300" i="4"/>
  <c r="H300" i="4"/>
  <c r="F300" i="4"/>
  <c r="R299" i="4"/>
  <c r="P299" i="4"/>
  <c r="N299" i="4"/>
  <c r="L299" i="4"/>
  <c r="J299" i="4"/>
  <c r="H299" i="4"/>
  <c r="F299" i="4"/>
  <c r="R298" i="4"/>
  <c r="P298" i="4"/>
  <c r="N298" i="4"/>
  <c r="L298" i="4"/>
  <c r="J298" i="4"/>
  <c r="H298" i="4"/>
  <c r="F298" i="4"/>
  <c r="R297" i="4"/>
  <c r="P297" i="4"/>
  <c r="N297" i="4"/>
  <c r="L297" i="4"/>
  <c r="J297" i="4"/>
  <c r="H297" i="4"/>
  <c r="F297" i="4"/>
  <c r="R296" i="4"/>
  <c r="P296" i="4"/>
  <c r="N296" i="4"/>
  <c r="L296" i="4"/>
  <c r="J296" i="4"/>
  <c r="H296" i="4"/>
  <c r="F296" i="4"/>
  <c r="R295" i="4"/>
  <c r="P295" i="4"/>
  <c r="N295" i="4"/>
  <c r="L295" i="4"/>
  <c r="J295" i="4"/>
  <c r="H295" i="4"/>
  <c r="F295" i="4"/>
  <c r="R294" i="4"/>
  <c r="P294" i="4"/>
  <c r="N294" i="4"/>
  <c r="L294" i="4"/>
  <c r="J294" i="4"/>
  <c r="H294" i="4"/>
  <c r="F294" i="4"/>
  <c r="R293" i="4"/>
  <c r="P293" i="4"/>
  <c r="N293" i="4"/>
  <c r="L293" i="4"/>
  <c r="J293" i="4"/>
  <c r="H293" i="4"/>
  <c r="F293" i="4"/>
  <c r="R292" i="4"/>
  <c r="P292" i="4"/>
  <c r="N292" i="4"/>
  <c r="L292" i="4"/>
  <c r="J292" i="4"/>
  <c r="H292" i="4"/>
  <c r="F292" i="4"/>
  <c r="R291" i="4"/>
  <c r="P291" i="4"/>
  <c r="N291" i="4"/>
  <c r="L291" i="4"/>
  <c r="J291" i="4"/>
  <c r="H291" i="4"/>
  <c r="F291" i="4"/>
  <c r="R290" i="4"/>
  <c r="P290" i="4"/>
  <c r="N290" i="4"/>
  <c r="L290" i="4"/>
  <c r="J290" i="4"/>
  <c r="H290" i="4"/>
  <c r="F290" i="4"/>
  <c r="R289" i="4"/>
  <c r="P289" i="4"/>
  <c r="N289" i="4"/>
  <c r="L289" i="4"/>
  <c r="J289" i="4"/>
  <c r="H289" i="4"/>
  <c r="F289" i="4"/>
  <c r="R288" i="4"/>
  <c r="P288" i="4"/>
  <c r="N288" i="4"/>
  <c r="L288" i="4"/>
  <c r="J288" i="4"/>
  <c r="H288" i="4"/>
  <c r="F288" i="4"/>
  <c r="R287" i="4"/>
  <c r="P287" i="4"/>
  <c r="N287" i="4"/>
  <c r="L287" i="4"/>
  <c r="J287" i="4"/>
  <c r="H287" i="4"/>
  <c r="F287" i="4"/>
  <c r="R286" i="4"/>
  <c r="P286" i="4"/>
  <c r="N286" i="4"/>
  <c r="L286" i="4"/>
  <c r="J286" i="4"/>
  <c r="H286" i="4"/>
  <c r="F286" i="4"/>
  <c r="R285" i="4"/>
  <c r="P285" i="4"/>
  <c r="N285" i="4"/>
  <c r="L285" i="4"/>
  <c r="J285" i="4"/>
  <c r="H285" i="4"/>
  <c r="F285" i="4"/>
  <c r="R284" i="4"/>
  <c r="P284" i="4"/>
  <c r="N284" i="4"/>
  <c r="L284" i="4"/>
  <c r="J284" i="4"/>
  <c r="H284" i="4"/>
  <c r="F284" i="4"/>
  <c r="R283" i="4"/>
  <c r="P283" i="4"/>
  <c r="N283" i="4"/>
  <c r="L283" i="4"/>
  <c r="J283" i="4"/>
  <c r="H283" i="4"/>
  <c r="F283" i="4"/>
  <c r="R282" i="4"/>
  <c r="P282" i="4"/>
  <c r="N282" i="4"/>
  <c r="L282" i="4"/>
  <c r="J282" i="4"/>
  <c r="H282" i="4"/>
  <c r="F282" i="4"/>
  <c r="R281" i="4"/>
  <c r="P281" i="4"/>
  <c r="N281" i="4"/>
  <c r="L281" i="4"/>
  <c r="J281" i="4"/>
  <c r="H281" i="4"/>
  <c r="F281" i="4"/>
  <c r="R280" i="4"/>
  <c r="P280" i="4"/>
  <c r="N280" i="4"/>
  <c r="L280" i="4"/>
  <c r="J280" i="4"/>
  <c r="H280" i="4"/>
  <c r="F280" i="4"/>
  <c r="R279" i="4"/>
  <c r="P279" i="4"/>
  <c r="N279" i="4"/>
  <c r="L279" i="4"/>
  <c r="J279" i="4"/>
  <c r="H279" i="4"/>
  <c r="F279" i="4"/>
  <c r="R278" i="4"/>
  <c r="P278" i="4"/>
  <c r="N278" i="4"/>
  <c r="L278" i="4"/>
  <c r="J278" i="4"/>
  <c r="H278" i="4"/>
  <c r="F278" i="4"/>
  <c r="R277" i="4"/>
  <c r="P277" i="4"/>
  <c r="N277" i="4"/>
  <c r="L277" i="4"/>
  <c r="J277" i="4"/>
  <c r="H277" i="4"/>
  <c r="F277" i="4"/>
  <c r="R276" i="4"/>
  <c r="P276" i="4"/>
  <c r="N276" i="4"/>
  <c r="L276" i="4"/>
  <c r="J276" i="4"/>
  <c r="H276" i="4"/>
  <c r="F276" i="4"/>
  <c r="R275" i="4"/>
  <c r="P275" i="4"/>
  <c r="N275" i="4"/>
  <c r="L275" i="4"/>
  <c r="J275" i="4"/>
  <c r="H275" i="4"/>
  <c r="F275" i="4"/>
  <c r="R274" i="4"/>
  <c r="P274" i="4"/>
  <c r="N274" i="4"/>
  <c r="L274" i="4"/>
  <c r="J274" i="4"/>
  <c r="H274" i="4"/>
  <c r="F274" i="4"/>
  <c r="R273" i="4"/>
  <c r="P273" i="4"/>
  <c r="N273" i="4"/>
  <c r="L273" i="4"/>
  <c r="J273" i="4"/>
  <c r="H273" i="4"/>
  <c r="F273" i="4"/>
  <c r="R272" i="4"/>
  <c r="P272" i="4"/>
  <c r="N272" i="4"/>
  <c r="L272" i="4"/>
  <c r="J272" i="4"/>
  <c r="H272" i="4"/>
  <c r="F272" i="4"/>
  <c r="R271" i="4"/>
  <c r="P271" i="4"/>
  <c r="N271" i="4"/>
  <c r="L271" i="4"/>
  <c r="J271" i="4"/>
  <c r="H271" i="4"/>
  <c r="F271" i="4"/>
  <c r="R270" i="4"/>
  <c r="P270" i="4"/>
  <c r="N270" i="4"/>
  <c r="L270" i="4"/>
  <c r="J270" i="4"/>
  <c r="H270" i="4"/>
  <c r="F270" i="4"/>
  <c r="R269" i="4"/>
  <c r="P269" i="4"/>
  <c r="N269" i="4"/>
  <c r="L269" i="4"/>
  <c r="J269" i="4"/>
  <c r="H269" i="4"/>
  <c r="F269" i="4"/>
  <c r="R268" i="4"/>
  <c r="P268" i="4"/>
  <c r="N268" i="4"/>
  <c r="L268" i="4"/>
  <c r="J268" i="4"/>
  <c r="H268" i="4"/>
  <c r="F268" i="4"/>
  <c r="R267" i="4"/>
  <c r="P267" i="4"/>
  <c r="N267" i="4"/>
  <c r="L267" i="4"/>
  <c r="J267" i="4"/>
  <c r="H267" i="4"/>
  <c r="F267" i="4"/>
  <c r="R266" i="4"/>
  <c r="P266" i="4"/>
  <c r="N266" i="4"/>
  <c r="L266" i="4"/>
  <c r="J266" i="4"/>
  <c r="H266" i="4"/>
  <c r="F266" i="4"/>
  <c r="R265" i="4"/>
  <c r="P265" i="4"/>
  <c r="N265" i="4"/>
  <c r="L265" i="4"/>
  <c r="J265" i="4"/>
  <c r="H265" i="4"/>
  <c r="F265" i="4"/>
  <c r="R264" i="4"/>
  <c r="P264" i="4"/>
  <c r="N264" i="4"/>
  <c r="L264" i="4"/>
  <c r="J264" i="4"/>
  <c r="H264" i="4"/>
  <c r="F264" i="4"/>
  <c r="R263" i="4"/>
  <c r="P263" i="4"/>
  <c r="N263" i="4"/>
  <c r="L263" i="4"/>
  <c r="J263" i="4"/>
  <c r="H263" i="4"/>
  <c r="F263" i="4"/>
  <c r="R262" i="4"/>
  <c r="P262" i="4"/>
  <c r="N262" i="4"/>
  <c r="L262" i="4"/>
  <c r="J262" i="4"/>
  <c r="H262" i="4"/>
  <c r="F262" i="4"/>
  <c r="T257" i="4"/>
  <c r="X257" i="4" s="1"/>
  <c r="T256" i="4"/>
  <c r="X256" i="4" s="1"/>
  <c r="T255" i="4"/>
  <c r="X255" i="4" s="1"/>
  <c r="T254" i="4"/>
  <c r="X254" i="4" s="1"/>
  <c r="T253" i="4"/>
  <c r="X253" i="4" s="1"/>
  <c r="T252" i="4"/>
  <c r="X252" i="4" s="1"/>
  <c r="T251" i="4"/>
  <c r="X251" i="4" s="1"/>
  <c r="T250" i="4"/>
  <c r="X250" i="4" s="1"/>
  <c r="T249" i="4"/>
  <c r="X249" i="4" s="1"/>
  <c r="T248" i="4"/>
  <c r="X248" i="4" s="1"/>
  <c r="R247" i="4"/>
  <c r="P247" i="4"/>
  <c r="N247" i="4"/>
  <c r="L247" i="4"/>
  <c r="J247" i="4"/>
  <c r="H247" i="4"/>
  <c r="F247" i="4"/>
  <c r="R246" i="4"/>
  <c r="P246" i="4"/>
  <c r="N246" i="4"/>
  <c r="L246" i="4"/>
  <c r="J246" i="4"/>
  <c r="H246" i="4"/>
  <c r="F246" i="4"/>
  <c r="R245" i="4"/>
  <c r="P245" i="4"/>
  <c r="N245" i="4"/>
  <c r="L245" i="4"/>
  <c r="J245" i="4"/>
  <c r="H245" i="4"/>
  <c r="F245" i="4"/>
  <c r="R244" i="4"/>
  <c r="P244" i="4"/>
  <c r="N244" i="4"/>
  <c r="L244" i="4"/>
  <c r="J244" i="4"/>
  <c r="H244" i="4"/>
  <c r="F244" i="4"/>
  <c r="R243" i="4"/>
  <c r="P243" i="4"/>
  <c r="N243" i="4"/>
  <c r="L243" i="4"/>
  <c r="J243" i="4"/>
  <c r="H243" i="4"/>
  <c r="F243" i="4"/>
  <c r="R242" i="4"/>
  <c r="P242" i="4"/>
  <c r="N242" i="4"/>
  <c r="L242" i="4"/>
  <c r="J242" i="4"/>
  <c r="H242" i="4"/>
  <c r="F242" i="4"/>
  <c r="R241" i="4"/>
  <c r="P241" i="4"/>
  <c r="N241" i="4"/>
  <c r="L241" i="4"/>
  <c r="J241" i="4"/>
  <c r="H241" i="4"/>
  <c r="F241" i="4"/>
  <c r="R240" i="4"/>
  <c r="P240" i="4"/>
  <c r="N240" i="4"/>
  <c r="L240" i="4"/>
  <c r="J240" i="4"/>
  <c r="H240" i="4"/>
  <c r="F240" i="4"/>
  <c r="R239" i="4"/>
  <c r="P239" i="4"/>
  <c r="N239" i="4"/>
  <c r="L239" i="4"/>
  <c r="J239" i="4"/>
  <c r="H239" i="4"/>
  <c r="F239" i="4"/>
  <c r="R238" i="4"/>
  <c r="P238" i="4"/>
  <c r="N238" i="4"/>
  <c r="L238" i="4"/>
  <c r="J238" i="4"/>
  <c r="H238" i="4"/>
  <c r="F238" i="4"/>
  <c r="R237" i="4"/>
  <c r="P237" i="4"/>
  <c r="N237" i="4"/>
  <c r="L237" i="4"/>
  <c r="J237" i="4"/>
  <c r="H237" i="4"/>
  <c r="F237" i="4"/>
  <c r="R236" i="4"/>
  <c r="P236" i="4"/>
  <c r="N236" i="4"/>
  <c r="L236" i="4"/>
  <c r="J236" i="4"/>
  <c r="H236" i="4"/>
  <c r="F236" i="4"/>
  <c r="R235" i="4"/>
  <c r="P235" i="4"/>
  <c r="N235" i="4"/>
  <c r="L235" i="4"/>
  <c r="J235" i="4"/>
  <c r="H235" i="4"/>
  <c r="F235" i="4"/>
  <c r="R234" i="4"/>
  <c r="P234" i="4"/>
  <c r="N234" i="4"/>
  <c r="L234" i="4"/>
  <c r="J234" i="4"/>
  <c r="H234" i="4"/>
  <c r="F234" i="4"/>
  <c r="R233" i="4"/>
  <c r="P233" i="4"/>
  <c r="N233" i="4"/>
  <c r="L233" i="4"/>
  <c r="J233" i="4"/>
  <c r="H233" i="4"/>
  <c r="F233" i="4"/>
  <c r="R232" i="4"/>
  <c r="P232" i="4"/>
  <c r="N232" i="4"/>
  <c r="L232" i="4"/>
  <c r="J232" i="4"/>
  <c r="H232" i="4"/>
  <c r="F232" i="4"/>
  <c r="R230" i="4"/>
  <c r="P230" i="4"/>
  <c r="N230" i="4"/>
  <c r="L230" i="4"/>
  <c r="J230" i="4"/>
  <c r="H230" i="4"/>
  <c r="F230" i="4"/>
  <c r="R229" i="4"/>
  <c r="P229" i="4"/>
  <c r="N229" i="4"/>
  <c r="L229" i="4"/>
  <c r="J229" i="4"/>
  <c r="H229" i="4"/>
  <c r="F229" i="4"/>
  <c r="R228" i="4"/>
  <c r="P228" i="4"/>
  <c r="N228" i="4"/>
  <c r="L228" i="4"/>
  <c r="J228" i="4"/>
  <c r="H228" i="4"/>
  <c r="F228" i="4"/>
  <c r="R227" i="4"/>
  <c r="P227" i="4"/>
  <c r="N227" i="4"/>
  <c r="L227" i="4"/>
  <c r="J227" i="4"/>
  <c r="H227" i="4"/>
  <c r="F227" i="4"/>
  <c r="R226" i="4"/>
  <c r="P226" i="4"/>
  <c r="N226" i="4"/>
  <c r="L226" i="4"/>
  <c r="J226" i="4"/>
  <c r="H226" i="4"/>
  <c r="F226" i="4"/>
  <c r="R225" i="4"/>
  <c r="P225" i="4"/>
  <c r="N225" i="4"/>
  <c r="L225" i="4"/>
  <c r="J225" i="4"/>
  <c r="H225" i="4"/>
  <c r="F225" i="4"/>
  <c r="R224" i="4"/>
  <c r="P224" i="4"/>
  <c r="N224" i="4"/>
  <c r="L224" i="4"/>
  <c r="J224" i="4"/>
  <c r="H224" i="4"/>
  <c r="F224" i="4"/>
  <c r="R223" i="4"/>
  <c r="P223" i="4"/>
  <c r="N223" i="4"/>
  <c r="L223" i="4"/>
  <c r="J223" i="4"/>
  <c r="H223" i="4"/>
  <c r="F223" i="4"/>
  <c r="R222" i="4"/>
  <c r="P222" i="4"/>
  <c r="N222" i="4"/>
  <c r="L222" i="4"/>
  <c r="J222" i="4"/>
  <c r="H222" i="4"/>
  <c r="F222" i="4"/>
  <c r="R221" i="4"/>
  <c r="P221" i="4"/>
  <c r="N221" i="4"/>
  <c r="L221" i="4"/>
  <c r="J221" i="4"/>
  <c r="H221" i="4"/>
  <c r="F221" i="4"/>
  <c r="R220" i="4"/>
  <c r="P220" i="4"/>
  <c r="N220" i="4"/>
  <c r="L220" i="4"/>
  <c r="J220" i="4"/>
  <c r="H220" i="4"/>
  <c r="F220" i="4"/>
  <c r="T215" i="4"/>
  <c r="X215" i="4" s="1"/>
  <c r="T214" i="4"/>
  <c r="X214" i="4" s="1"/>
  <c r="T213" i="4"/>
  <c r="X213" i="4" s="1"/>
  <c r="T212" i="4"/>
  <c r="X212" i="4" s="1"/>
  <c r="T211" i="4"/>
  <c r="X211" i="4" s="1"/>
  <c r="R210" i="4"/>
  <c r="P210" i="4"/>
  <c r="N210" i="4"/>
  <c r="L210" i="4"/>
  <c r="J210" i="4"/>
  <c r="H210" i="4"/>
  <c r="F210" i="4"/>
  <c r="R209" i="4"/>
  <c r="P209" i="4"/>
  <c r="N209" i="4"/>
  <c r="L209" i="4"/>
  <c r="J209" i="4"/>
  <c r="H209" i="4"/>
  <c r="F209" i="4"/>
  <c r="R208" i="4"/>
  <c r="P208" i="4"/>
  <c r="N208" i="4"/>
  <c r="L208" i="4"/>
  <c r="J208" i="4"/>
  <c r="H208" i="4"/>
  <c r="F208" i="4"/>
  <c r="R207" i="4"/>
  <c r="P207" i="4"/>
  <c r="N207" i="4"/>
  <c r="L207" i="4"/>
  <c r="J207" i="4"/>
  <c r="H207" i="4"/>
  <c r="F207" i="4"/>
  <c r="R206" i="4"/>
  <c r="P206" i="4"/>
  <c r="N206" i="4"/>
  <c r="L206" i="4"/>
  <c r="J206" i="4"/>
  <c r="H206" i="4"/>
  <c r="F206" i="4"/>
  <c r="R205" i="4"/>
  <c r="P205" i="4"/>
  <c r="N205" i="4"/>
  <c r="L205" i="4"/>
  <c r="J205" i="4"/>
  <c r="H205" i="4"/>
  <c r="F205" i="4"/>
  <c r="R204" i="4"/>
  <c r="P204" i="4"/>
  <c r="N204" i="4"/>
  <c r="L204" i="4"/>
  <c r="J204" i="4"/>
  <c r="H204" i="4"/>
  <c r="F204" i="4"/>
  <c r="R203" i="4"/>
  <c r="P203" i="4"/>
  <c r="N203" i="4"/>
  <c r="L203" i="4"/>
  <c r="J203" i="4"/>
  <c r="H203" i="4"/>
  <c r="F203" i="4"/>
  <c r="R202" i="4"/>
  <c r="P202" i="4"/>
  <c r="N202" i="4"/>
  <c r="L202" i="4"/>
  <c r="J202" i="4"/>
  <c r="H202" i="4"/>
  <c r="F202" i="4"/>
  <c r="R201" i="4"/>
  <c r="P201" i="4"/>
  <c r="N201" i="4"/>
  <c r="L201" i="4"/>
  <c r="J201" i="4"/>
  <c r="H201" i="4"/>
  <c r="F201" i="4"/>
  <c r="R200" i="4"/>
  <c r="P200" i="4"/>
  <c r="N200" i="4"/>
  <c r="L200" i="4"/>
  <c r="J200" i="4"/>
  <c r="H200" i="4"/>
  <c r="F200" i="4"/>
  <c r="R199" i="4"/>
  <c r="P199" i="4"/>
  <c r="N199" i="4"/>
  <c r="L199" i="4"/>
  <c r="J199" i="4"/>
  <c r="H199" i="4"/>
  <c r="F199" i="4"/>
  <c r="R198" i="4"/>
  <c r="P198" i="4"/>
  <c r="N198" i="4"/>
  <c r="L198" i="4"/>
  <c r="J198" i="4"/>
  <c r="H198" i="4"/>
  <c r="F198" i="4"/>
  <c r="R197" i="4"/>
  <c r="P197" i="4"/>
  <c r="N197" i="4"/>
  <c r="L197" i="4"/>
  <c r="J197" i="4"/>
  <c r="H197" i="4"/>
  <c r="F197" i="4"/>
  <c r="R196" i="4"/>
  <c r="P196" i="4"/>
  <c r="N196" i="4"/>
  <c r="L196" i="4"/>
  <c r="J196" i="4"/>
  <c r="H196" i="4"/>
  <c r="F196" i="4"/>
  <c r="R195" i="4"/>
  <c r="P195" i="4"/>
  <c r="N195" i="4"/>
  <c r="L195" i="4"/>
  <c r="J195" i="4"/>
  <c r="H195" i="4"/>
  <c r="F195" i="4"/>
  <c r="R194" i="4"/>
  <c r="P194" i="4"/>
  <c r="N194" i="4"/>
  <c r="L194" i="4"/>
  <c r="J194" i="4"/>
  <c r="H194" i="4"/>
  <c r="F194" i="4"/>
  <c r="R193" i="4"/>
  <c r="P193" i="4"/>
  <c r="N193" i="4"/>
  <c r="L193" i="4"/>
  <c r="J193" i="4"/>
  <c r="H193" i="4"/>
  <c r="F193" i="4"/>
  <c r="R192" i="4"/>
  <c r="P192" i="4"/>
  <c r="N192" i="4"/>
  <c r="L192" i="4"/>
  <c r="J192" i="4"/>
  <c r="H192" i="4"/>
  <c r="F192" i="4"/>
  <c r="R191" i="4"/>
  <c r="P191" i="4"/>
  <c r="N191" i="4"/>
  <c r="L191" i="4"/>
  <c r="J191" i="4"/>
  <c r="H191" i="4"/>
  <c r="F191" i="4"/>
  <c r="R190" i="4"/>
  <c r="P190" i="4"/>
  <c r="N190" i="4"/>
  <c r="L190" i="4"/>
  <c r="J190" i="4"/>
  <c r="H190" i="4"/>
  <c r="F190" i="4"/>
  <c r="R189" i="4"/>
  <c r="P189" i="4"/>
  <c r="N189" i="4"/>
  <c r="L189" i="4"/>
  <c r="J189" i="4"/>
  <c r="H189" i="4"/>
  <c r="F189" i="4"/>
  <c r="R188" i="4"/>
  <c r="P188" i="4"/>
  <c r="N188" i="4"/>
  <c r="L188" i="4"/>
  <c r="J188" i="4"/>
  <c r="H188" i="4"/>
  <c r="F188" i="4"/>
  <c r="R187" i="4"/>
  <c r="P187" i="4"/>
  <c r="N187" i="4"/>
  <c r="L187" i="4"/>
  <c r="J187" i="4"/>
  <c r="H187" i="4"/>
  <c r="F187" i="4"/>
  <c r="R186" i="4"/>
  <c r="P186" i="4"/>
  <c r="N186" i="4"/>
  <c r="L186" i="4"/>
  <c r="J186" i="4"/>
  <c r="H186" i="4"/>
  <c r="F186" i="4"/>
  <c r="R185" i="4"/>
  <c r="P185" i="4"/>
  <c r="N185" i="4"/>
  <c r="L185" i="4"/>
  <c r="J185" i="4"/>
  <c r="H185" i="4"/>
  <c r="F185" i="4"/>
  <c r="T330" i="3"/>
  <c r="X330" i="3" s="1"/>
  <c r="T329" i="3"/>
  <c r="X329" i="3" s="1"/>
  <c r="T328" i="3"/>
  <c r="X328" i="3" s="1"/>
  <c r="T327" i="3"/>
  <c r="X327" i="3" s="1"/>
  <c r="T326" i="3"/>
  <c r="X326" i="3" s="1"/>
  <c r="T325" i="3"/>
  <c r="X325" i="3" s="1"/>
  <c r="T324" i="3"/>
  <c r="X324" i="3" s="1"/>
  <c r="T323" i="3"/>
  <c r="X323" i="3" s="1"/>
  <c r="T322" i="3"/>
  <c r="X322" i="3" s="1"/>
  <c r="T321" i="3"/>
  <c r="X321" i="3" s="1"/>
  <c r="T320" i="3"/>
  <c r="X320" i="3" s="1"/>
  <c r="R319" i="3"/>
  <c r="P319" i="3"/>
  <c r="N319" i="3"/>
  <c r="L319" i="3"/>
  <c r="J319" i="3"/>
  <c r="H319" i="3"/>
  <c r="F319" i="3"/>
  <c r="R318" i="3"/>
  <c r="P318" i="3"/>
  <c r="N318" i="3"/>
  <c r="L318" i="3"/>
  <c r="J318" i="3"/>
  <c r="H318" i="3"/>
  <c r="F318" i="3"/>
  <c r="R317" i="3"/>
  <c r="P317" i="3"/>
  <c r="N317" i="3"/>
  <c r="L317" i="3"/>
  <c r="J317" i="3"/>
  <c r="H317" i="3"/>
  <c r="F317" i="3"/>
  <c r="R315" i="3"/>
  <c r="P315" i="3"/>
  <c r="N315" i="3"/>
  <c r="L315" i="3"/>
  <c r="J315" i="3"/>
  <c r="H315" i="3"/>
  <c r="F315" i="3"/>
  <c r="R314" i="3"/>
  <c r="P314" i="3"/>
  <c r="N314" i="3"/>
  <c r="L314" i="3"/>
  <c r="J314" i="3"/>
  <c r="H314" i="3"/>
  <c r="F314" i="3"/>
  <c r="R313" i="3"/>
  <c r="P313" i="3"/>
  <c r="N313" i="3"/>
  <c r="L313" i="3"/>
  <c r="J313" i="3"/>
  <c r="H313" i="3"/>
  <c r="F313" i="3"/>
  <c r="R312" i="3"/>
  <c r="P312" i="3"/>
  <c r="N312" i="3"/>
  <c r="L312" i="3"/>
  <c r="J312" i="3"/>
  <c r="H312" i="3"/>
  <c r="F312" i="3"/>
  <c r="R311" i="3"/>
  <c r="P311" i="3"/>
  <c r="N311" i="3"/>
  <c r="L311" i="3"/>
  <c r="J311" i="3"/>
  <c r="H311" i="3"/>
  <c r="F311" i="3"/>
  <c r="R310" i="3"/>
  <c r="P310" i="3"/>
  <c r="N310" i="3"/>
  <c r="L310" i="3"/>
  <c r="J310" i="3"/>
  <c r="H310" i="3"/>
  <c r="F310" i="3"/>
  <c r="R309" i="3"/>
  <c r="P309" i="3"/>
  <c r="N309" i="3"/>
  <c r="L309" i="3"/>
  <c r="J309" i="3"/>
  <c r="H309" i="3"/>
  <c r="F309" i="3"/>
  <c r="R308" i="3"/>
  <c r="P308" i="3"/>
  <c r="N308" i="3"/>
  <c r="L308" i="3"/>
  <c r="J308" i="3"/>
  <c r="H308" i="3"/>
  <c r="F308" i="3"/>
  <c r="R307" i="3"/>
  <c r="P307" i="3"/>
  <c r="N307" i="3"/>
  <c r="L307" i="3"/>
  <c r="J307" i="3"/>
  <c r="H307" i="3"/>
  <c r="F307" i="3"/>
  <c r="R306" i="3"/>
  <c r="P306" i="3"/>
  <c r="N306" i="3"/>
  <c r="L306" i="3"/>
  <c r="J306" i="3"/>
  <c r="H306" i="3"/>
  <c r="F306" i="3"/>
  <c r="R305" i="3"/>
  <c r="P305" i="3"/>
  <c r="N305" i="3"/>
  <c r="L305" i="3"/>
  <c r="J305" i="3"/>
  <c r="H305" i="3"/>
  <c r="F305" i="3"/>
  <c r="R304" i="3"/>
  <c r="P304" i="3"/>
  <c r="N304" i="3"/>
  <c r="L304" i="3"/>
  <c r="J304" i="3"/>
  <c r="H304" i="3"/>
  <c r="F304" i="3"/>
  <c r="R303" i="3"/>
  <c r="P303" i="3"/>
  <c r="N303" i="3"/>
  <c r="L303" i="3"/>
  <c r="J303" i="3"/>
  <c r="H303" i="3"/>
  <c r="F303" i="3"/>
  <c r="R302" i="3"/>
  <c r="P302" i="3"/>
  <c r="N302" i="3"/>
  <c r="L302" i="3"/>
  <c r="J302" i="3"/>
  <c r="H302" i="3"/>
  <c r="F302" i="3"/>
  <c r="R301" i="3"/>
  <c r="P301" i="3"/>
  <c r="N301" i="3"/>
  <c r="L301" i="3"/>
  <c r="J301" i="3"/>
  <c r="H301" i="3"/>
  <c r="F301" i="3"/>
  <c r="R300" i="3"/>
  <c r="P300" i="3"/>
  <c r="N300" i="3"/>
  <c r="L300" i="3"/>
  <c r="J300" i="3"/>
  <c r="H300" i="3"/>
  <c r="F300" i="3"/>
  <c r="R299" i="3"/>
  <c r="P299" i="3"/>
  <c r="N299" i="3"/>
  <c r="L299" i="3"/>
  <c r="J299" i="3"/>
  <c r="H299" i="3"/>
  <c r="F299" i="3"/>
  <c r="R298" i="3"/>
  <c r="P298" i="3"/>
  <c r="N298" i="3"/>
  <c r="L298" i="3"/>
  <c r="J298" i="3"/>
  <c r="H298" i="3"/>
  <c r="F298" i="3"/>
  <c r="R297" i="3"/>
  <c r="P297" i="3"/>
  <c r="N297" i="3"/>
  <c r="L297" i="3"/>
  <c r="J297" i="3"/>
  <c r="H297" i="3"/>
  <c r="F297" i="3"/>
  <c r="R296" i="3"/>
  <c r="P296" i="3"/>
  <c r="N296" i="3"/>
  <c r="L296" i="3"/>
  <c r="J296" i="3"/>
  <c r="H296" i="3"/>
  <c r="F296" i="3"/>
  <c r="R295" i="3"/>
  <c r="P295" i="3"/>
  <c r="N295" i="3"/>
  <c r="L295" i="3"/>
  <c r="J295" i="3"/>
  <c r="H295" i="3"/>
  <c r="F295" i="3"/>
  <c r="R294" i="3"/>
  <c r="P294" i="3"/>
  <c r="N294" i="3"/>
  <c r="L294" i="3"/>
  <c r="J294" i="3"/>
  <c r="H294" i="3"/>
  <c r="F294" i="3"/>
  <c r="R293" i="3"/>
  <c r="P293" i="3"/>
  <c r="N293" i="3"/>
  <c r="L293" i="3"/>
  <c r="J293" i="3"/>
  <c r="H293" i="3"/>
  <c r="F293" i="3"/>
  <c r="R292" i="3"/>
  <c r="P292" i="3"/>
  <c r="N292" i="3"/>
  <c r="L292" i="3"/>
  <c r="J292" i="3"/>
  <c r="H292" i="3"/>
  <c r="F292" i="3"/>
  <c r="R291" i="3"/>
  <c r="P291" i="3"/>
  <c r="N291" i="3"/>
  <c r="L291" i="3"/>
  <c r="J291" i="3"/>
  <c r="H291" i="3"/>
  <c r="F291" i="3"/>
  <c r="R290" i="3"/>
  <c r="P290" i="3"/>
  <c r="N290" i="3"/>
  <c r="L290" i="3"/>
  <c r="J290" i="3"/>
  <c r="H290" i="3"/>
  <c r="F290" i="3"/>
  <c r="R289" i="3"/>
  <c r="P289" i="3"/>
  <c r="N289" i="3"/>
  <c r="L289" i="3"/>
  <c r="J289" i="3"/>
  <c r="H289" i="3"/>
  <c r="F289" i="3"/>
  <c r="R288" i="3"/>
  <c r="P288" i="3"/>
  <c r="N288" i="3"/>
  <c r="L288" i="3"/>
  <c r="J288" i="3"/>
  <c r="H288" i="3"/>
  <c r="F288" i="3"/>
  <c r="R287" i="3"/>
  <c r="P287" i="3"/>
  <c r="N287" i="3"/>
  <c r="L287" i="3"/>
  <c r="J287" i="3"/>
  <c r="H287" i="3"/>
  <c r="F287" i="3"/>
  <c r="R286" i="3"/>
  <c r="P286" i="3"/>
  <c r="N286" i="3"/>
  <c r="L286" i="3"/>
  <c r="J286" i="3"/>
  <c r="H286" i="3"/>
  <c r="F286" i="3"/>
  <c r="R285" i="3"/>
  <c r="P285" i="3"/>
  <c r="N285" i="3"/>
  <c r="L285" i="3"/>
  <c r="J285" i="3"/>
  <c r="H285" i="3"/>
  <c r="F285" i="3"/>
  <c r="R284" i="3"/>
  <c r="P284" i="3"/>
  <c r="N284" i="3"/>
  <c r="L284" i="3"/>
  <c r="J284" i="3"/>
  <c r="H284" i="3"/>
  <c r="F284" i="3"/>
  <c r="R283" i="3"/>
  <c r="P283" i="3"/>
  <c r="N283" i="3"/>
  <c r="L283" i="3"/>
  <c r="J283" i="3"/>
  <c r="H283" i="3"/>
  <c r="F283" i="3"/>
  <c r="R282" i="3"/>
  <c r="P282" i="3"/>
  <c r="N282" i="3"/>
  <c r="L282" i="3"/>
  <c r="J282" i="3"/>
  <c r="H282" i="3"/>
  <c r="F282" i="3"/>
  <c r="R281" i="3"/>
  <c r="P281" i="3"/>
  <c r="N281" i="3"/>
  <c r="L281" i="3"/>
  <c r="J281" i="3"/>
  <c r="H281" i="3"/>
  <c r="F281" i="3"/>
  <c r="R280" i="3"/>
  <c r="P280" i="3"/>
  <c r="N280" i="3"/>
  <c r="L280" i="3"/>
  <c r="J280" i="3"/>
  <c r="H280" i="3"/>
  <c r="F280" i="3"/>
  <c r="R279" i="3"/>
  <c r="P279" i="3"/>
  <c r="N279" i="3"/>
  <c r="L279" i="3"/>
  <c r="J279" i="3"/>
  <c r="H279" i="3"/>
  <c r="F279" i="3"/>
  <c r="R278" i="3"/>
  <c r="P278" i="3"/>
  <c r="N278" i="3"/>
  <c r="L278" i="3"/>
  <c r="J278" i="3"/>
  <c r="H278" i="3"/>
  <c r="F278" i="3"/>
  <c r="R277" i="3"/>
  <c r="P277" i="3"/>
  <c r="N277" i="3"/>
  <c r="L277" i="3"/>
  <c r="J277" i="3"/>
  <c r="H277" i="3"/>
  <c r="F277" i="3"/>
  <c r="R276" i="3"/>
  <c r="P276" i="3"/>
  <c r="N276" i="3"/>
  <c r="L276" i="3"/>
  <c r="J276" i="3"/>
  <c r="H276" i="3"/>
  <c r="F276" i="3"/>
  <c r="R275" i="3"/>
  <c r="P275" i="3"/>
  <c r="N275" i="3"/>
  <c r="L275" i="3"/>
  <c r="J275" i="3"/>
  <c r="H275" i="3"/>
  <c r="F275" i="3"/>
  <c r="R274" i="3"/>
  <c r="P274" i="3"/>
  <c r="N274" i="3"/>
  <c r="L274" i="3"/>
  <c r="J274" i="3"/>
  <c r="H274" i="3"/>
  <c r="F274" i="3"/>
  <c r="R273" i="3"/>
  <c r="P273" i="3"/>
  <c r="N273" i="3"/>
  <c r="L273" i="3"/>
  <c r="J273" i="3"/>
  <c r="H273" i="3"/>
  <c r="F273" i="3"/>
  <c r="R272" i="3"/>
  <c r="P272" i="3"/>
  <c r="N272" i="3"/>
  <c r="L272" i="3"/>
  <c r="J272" i="3"/>
  <c r="H272" i="3"/>
  <c r="F272" i="3"/>
  <c r="R271" i="3"/>
  <c r="P271" i="3"/>
  <c r="N271" i="3"/>
  <c r="L271" i="3"/>
  <c r="J271" i="3"/>
  <c r="H271" i="3"/>
  <c r="F271" i="3"/>
  <c r="R270" i="3"/>
  <c r="P270" i="3"/>
  <c r="N270" i="3"/>
  <c r="L270" i="3"/>
  <c r="J270" i="3"/>
  <c r="H270" i="3"/>
  <c r="F270" i="3"/>
  <c r="R269" i="3"/>
  <c r="P269" i="3"/>
  <c r="N269" i="3"/>
  <c r="L269" i="3"/>
  <c r="J269" i="3"/>
  <c r="H269" i="3"/>
  <c r="F269" i="3"/>
  <c r="R268" i="3"/>
  <c r="P268" i="3"/>
  <c r="N268" i="3"/>
  <c r="L268" i="3"/>
  <c r="J268" i="3"/>
  <c r="H268" i="3"/>
  <c r="F268" i="3"/>
  <c r="R267" i="3"/>
  <c r="P267" i="3"/>
  <c r="N267" i="3"/>
  <c r="L267" i="3"/>
  <c r="J267" i="3"/>
  <c r="H267" i="3"/>
  <c r="F267" i="3"/>
  <c r="R266" i="3"/>
  <c r="P266" i="3"/>
  <c r="N266" i="3"/>
  <c r="L266" i="3"/>
  <c r="J266" i="3"/>
  <c r="H266" i="3"/>
  <c r="F266" i="3"/>
  <c r="R265" i="3"/>
  <c r="P265" i="3"/>
  <c r="N265" i="3"/>
  <c r="L265" i="3"/>
  <c r="J265" i="3"/>
  <c r="H265" i="3"/>
  <c r="F265" i="3"/>
  <c r="R264" i="3"/>
  <c r="P264" i="3"/>
  <c r="N264" i="3"/>
  <c r="L264" i="3"/>
  <c r="J264" i="3"/>
  <c r="H264" i="3"/>
  <c r="F264" i="3"/>
  <c r="R263" i="3"/>
  <c r="P263" i="3"/>
  <c r="N263" i="3"/>
  <c r="L263" i="3"/>
  <c r="J263" i="3"/>
  <c r="H263" i="3"/>
  <c r="F263" i="3"/>
  <c r="R262" i="3"/>
  <c r="P262" i="3"/>
  <c r="N262" i="3"/>
  <c r="L262" i="3"/>
  <c r="J262" i="3"/>
  <c r="H262" i="3"/>
  <c r="F262" i="3"/>
  <c r="T257" i="3"/>
  <c r="X257" i="3" s="1"/>
  <c r="T256" i="3"/>
  <c r="X256" i="3" s="1"/>
  <c r="T255" i="3"/>
  <c r="X255" i="3" s="1"/>
  <c r="T254" i="3"/>
  <c r="X254" i="3" s="1"/>
  <c r="T253" i="3"/>
  <c r="X253" i="3" s="1"/>
  <c r="T252" i="3"/>
  <c r="X252" i="3" s="1"/>
  <c r="T251" i="3"/>
  <c r="X251" i="3" s="1"/>
  <c r="T250" i="3"/>
  <c r="X250" i="3" s="1"/>
  <c r="T249" i="3"/>
  <c r="X249" i="3" s="1"/>
  <c r="T248" i="3"/>
  <c r="X248" i="3" s="1"/>
  <c r="R247" i="3"/>
  <c r="P247" i="3"/>
  <c r="N247" i="3"/>
  <c r="L247" i="3"/>
  <c r="J247" i="3"/>
  <c r="H247" i="3"/>
  <c r="F247" i="3"/>
  <c r="R246" i="3"/>
  <c r="P246" i="3"/>
  <c r="N246" i="3"/>
  <c r="L246" i="3"/>
  <c r="J246" i="3"/>
  <c r="H246" i="3"/>
  <c r="F246" i="3"/>
  <c r="R245" i="3"/>
  <c r="P245" i="3"/>
  <c r="N245" i="3"/>
  <c r="L245" i="3"/>
  <c r="J245" i="3"/>
  <c r="H245" i="3"/>
  <c r="F245" i="3"/>
  <c r="R244" i="3"/>
  <c r="P244" i="3"/>
  <c r="N244" i="3"/>
  <c r="L244" i="3"/>
  <c r="J244" i="3"/>
  <c r="H244" i="3"/>
  <c r="F244" i="3"/>
  <c r="R243" i="3"/>
  <c r="P243" i="3"/>
  <c r="N243" i="3"/>
  <c r="L243" i="3"/>
  <c r="J243" i="3"/>
  <c r="H243" i="3"/>
  <c r="F243" i="3"/>
  <c r="R242" i="3"/>
  <c r="P242" i="3"/>
  <c r="N242" i="3"/>
  <c r="L242" i="3"/>
  <c r="J242" i="3"/>
  <c r="H242" i="3"/>
  <c r="F242" i="3"/>
  <c r="R241" i="3"/>
  <c r="P241" i="3"/>
  <c r="N241" i="3"/>
  <c r="L241" i="3"/>
  <c r="J241" i="3"/>
  <c r="H241" i="3"/>
  <c r="F241" i="3"/>
  <c r="R240" i="3"/>
  <c r="P240" i="3"/>
  <c r="N240" i="3"/>
  <c r="L240" i="3"/>
  <c r="J240" i="3"/>
  <c r="H240" i="3"/>
  <c r="F240" i="3"/>
  <c r="R239" i="3"/>
  <c r="P239" i="3"/>
  <c r="N239" i="3"/>
  <c r="L239" i="3"/>
  <c r="J239" i="3"/>
  <c r="H239" i="3"/>
  <c r="F239" i="3"/>
  <c r="R238" i="3"/>
  <c r="P238" i="3"/>
  <c r="N238" i="3"/>
  <c r="L238" i="3"/>
  <c r="J238" i="3"/>
  <c r="H238" i="3"/>
  <c r="F238" i="3"/>
  <c r="R237" i="3"/>
  <c r="P237" i="3"/>
  <c r="N237" i="3"/>
  <c r="L237" i="3"/>
  <c r="J237" i="3"/>
  <c r="H237" i="3"/>
  <c r="F237" i="3"/>
  <c r="R236" i="3"/>
  <c r="P236" i="3"/>
  <c r="N236" i="3"/>
  <c r="L236" i="3"/>
  <c r="J236" i="3"/>
  <c r="H236" i="3"/>
  <c r="F236" i="3"/>
  <c r="R235" i="3"/>
  <c r="P235" i="3"/>
  <c r="N235" i="3"/>
  <c r="L235" i="3"/>
  <c r="J235" i="3"/>
  <c r="H235" i="3"/>
  <c r="F235" i="3"/>
  <c r="R234" i="3"/>
  <c r="P234" i="3"/>
  <c r="N234" i="3"/>
  <c r="L234" i="3"/>
  <c r="J234" i="3"/>
  <c r="H234" i="3"/>
  <c r="F234" i="3"/>
  <c r="R233" i="3"/>
  <c r="P233" i="3"/>
  <c r="N233" i="3"/>
  <c r="L233" i="3"/>
  <c r="J233" i="3"/>
  <c r="H233" i="3"/>
  <c r="F233" i="3"/>
  <c r="R232" i="3"/>
  <c r="P232" i="3"/>
  <c r="N232" i="3"/>
  <c r="L232" i="3"/>
  <c r="J232" i="3"/>
  <c r="H232" i="3"/>
  <c r="F232" i="3"/>
  <c r="R230" i="3"/>
  <c r="P230" i="3"/>
  <c r="N230" i="3"/>
  <c r="L230" i="3"/>
  <c r="J230" i="3"/>
  <c r="H230" i="3"/>
  <c r="F230" i="3"/>
  <c r="R229" i="3"/>
  <c r="P229" i="3"/>
  <c r="N229" i="3"/>
  <c r="L229" i="3"/>
  <c r="J229" i="3"/>
  <c r="H229" i="3"/>
  <c r="F229" i="3"/>
  <c r="R228" i="3"/>
  <c r="P228" i="3"/>
  <c r="N228" i="3"/>
  <c r="L228" i="3"/>
  <c r="J228" i="3"/>
  <c r="H228" i="3"/>
  <c r="F228" i="3"/>
  <c r="R227" i="3"/>
  <c r="P227" i="3"/>
  <c r="N227" i="3"/>
  <c r="L227" i="3"/>
  <c r="J227" i="3"/>
  <c r="H227" i="3"/>
  <c r="F227" i="3"/>
  <c r="R226" i="3"/>
  <c r="P226" i="3"/>
  <c r="N226" i="3"/>
  <c r="L226" i="3"/>
  <c r="J226" i="3"/>
  <c r="H226" i="3"/>
  <c r="F226" i="3"/>
  <c r="R225" i="3"/>
  <c r="P225" i="3"/>
  <c r="N225" i="3"/>
  <c r="L225" i="3"/>
  <c r="J225" i="3"/>
  <c r="H225" i="3"/>
  <c r="F225" i="3"/>
  <c r="R224" i="3"/>
  <c r="P224" i="3"/>
  <c r="N224" i="3"/>
  <c r="L224" i="3"/>
  <c r="J224" i="3"/>
  <c r="H224" i="3"/>
  <c r="F224" i="3"/>
  <c r="R223" i="3"/>
  <c r="P223" i="3"/>
  <c r="N223" i="3"/>
  <c r="L223" i="3"/>
  <c r="J223" i="3"/>
  <c r="H223" i="3"/>
  <c r="F223" i="3"/>
  <c r="R222" i="3"/>
  <c r="P222" i="3"/>
  <c r="N222" i="3"/>
  <c r="L222" i="3"/>
  <c r="J222" i="3"/>
  <c r="H222" i="3"/>
  <c r="F222" i="3"/>
  <c r="R221" i="3"/>
  <c r="P221" i="3"/>
  <c r="N221" i="3"/>
  <c r="L221" i="3"/>
  <c r="J221" i="3"/>
  <c r="H221" i="3"/>
  <c r="F221" i="3"/>
  <c r="R220" i="3"/>
  <c r="P220" i="3"/>
  <c r="N220" i="3"/>
  <c r="L220" i="3"/>
  <c r="J220" i="3"/>
  <c r="H220" i="3"/>
  <c r="F220" i="3"/>
  <c r="T215" i="3"/>
  <c r="X215" i="3" s="1"/>
  <c r="T214" i="3"/>
  <c r="X214" i="3" s="1"/>
  <c r="T213" i="3"/>
  <c r="X213" i="3" s="1"/>
  <c r="T212" i="3"/>
  <c r="X212" i="3" s="1"/>
  <c r="T211" i="3"/>
  <c r="X211" i="3" s="1"/>
  <c r="R210" i="3"/>
  <c r="P210" i="3"/>
  <c r="N210" i="3"/>
  <c r="L210" i="3"/>
  <c r="J210" i="3"/>
  <c r="H210" i="3"/>
  <c r="F210" i="3"/>
  <c r="R209" i="3"/>
  <c r="P209" i="3"/>
  <c r="N209" i="3"/>
  <c r="L209" i="3"/>
  <c r="J209" i="3"/>
  <c r="H209" i="3"/>
  <c r="F209" i="3"/>
  <c r="R208" i="3"/>
  <c r="P208" i="3"/>
  <c r="N208" i="3"/>
  <c r="L208" i="3"/>
  <c r="J208" i="3"/>
  <c r="H208" i="3"/>
  <c r="F208" i="3"/>
  <c r="R207" i="3"/>
  <c r="P207" i="3"/>
  <c r="N207" i="3"/>
  <c r="L207" i="3"/>
  <c r="J207" i="3"/>
  <c r="H207" i="3"/>
  <c r="F207" i="3"/>
  <c r="R206" i="3"/>
  <c r="P206" i="3"/>
  <c r="N206" i="3"/>
  <c r="L206" i="3"/>
  <c r="J206" i="3"/>
  <c r="H206" i="3"/>
  <c r="F206" i="3"/>
  <c r="R205" i="3"/>
  <c r="P205" i="3"/>
  <c r="N205" i="3"/>
  <c r="L205" i="3"/>
  <c r="J205" i="3"/>
  <c r="H205" i="3"/>
  <c r="F205" i="3"/>
  <c r="R204" i="3"/>
  <c r="P204" i="3"/>
  <c r="N204" i="3"/>
  <c r="L204" i="3"/>
  <c r="J204" i="3"/>
  <c r="H204" i="3"/>
  <c r="F204" i="3"/>
  <c r="R203" i="3"/>
  <c r="P203" i="3"/>
  <c r="N203" i="3"/>
  <c r="L203" i="3"/>
  <c r="J203" i="3"/>
  <c r="H203" i="3"/>
  <c r="F203" i="3"/>
  <c r="R202" i="3"/>
  <c r="P202" i="3"/>
  <c r="N202" i="3"/>
  <c r="L202" i="3"/>
  <c r="J202" i="3"/>
  <c r="H202" i="3"/>
  <c r="F202" i="3"/>
  <c r="R201" i="3"/>
  <c r="P201" i="3"/>
  <c r="N201" i="3"/>
  <c r="L201" i="3"/>
  <c r="J201" i="3"/>
  <c r="H201" i="3"/>
  <c r="F201" i="3"/>
  <c r="R200" i="3"/>
  <c r="P200" i="3"/>
  <c r="N200" i="3"/>
  <c r="L200" i="3"/>
  <c r="J200" i="3"/>
  <c r="H200" i="3"/>
  <c r="F200" i="3"/>
  <c r="R199" i="3"/>
  <c r="P199" i="3"/>
  <c r="N199" i="3"/>
  <c r="L199" i="3"/>
  <c r="J199" i="3"/>
  <c r="H199" i="3"/>
  <c r="F199" i="3"/>
  <c r="R198" i="3"/>
  <c r="P198" i="3"/>
  <c r="N198" i="3"/>
  <c r="L198" i="3"/>
  <c r="J198" i="3"/>
  <c r="H198" i="3"/>
  <c r="F198" i="3"/>
  <c r="R197" i="3"/>
  <c r="P197" i="3"/>
  <c r="N197" i="3"/>
  <c r="L197" i="3"/>
  <c r="J197" i="3"/>
  <c r="H197" i="3"/>
  <c r="F197" i="3"/>
  <c r="R196" i="3"/>
  <c r="P196" i="3"/>
  <c r="N196" i="3"/>
  <c r="L196" i="3"/>
  <c r="J196" i="3"/>
  <c r="H196" i="3"/>
  <c r="F196" i="3"/>
  <c r="R195" i="3"/>
  <c r="P195" i="3"/>
  <c r="N195" i="3"/>
  <c r="L195" i="3"/>
  <c r="J195" i="3"/>
  <c r="H195" i="3"/>
  <c r="F195" i="3"/>
  <c r="R194" i="3"/>
  <c r="P194" i="3"/>
  <c r="N194" i="3"/>
  <c r="L194" i="3"/>
  <c r="J194" i="3"/>
  <c r="H194" i="3"/>
  <c r="F194" i="3"/>
  <c r="R193" i="3"/>
  <c r="P193" i="3"/>
  <c r="N193" i="3"/>
  <c r="L193" i="3"/>
  <c r="J193" i="3"/>
  <c r="H193" i="3"/>
  <c r="F193" i="3"/>
  <c r="R192" i="3"/>
  <c r="P192" i="3"/>
  <c r="N192" i="3"/>
  <c r="L192" i="3"/>
  <c r="J192" i="3"/>
  <c r="H192" i="3"/>
  <c r="F192" i="3"/>
  <c r="R191" i="3"/>
  <c r="P191" i="3"/>
  <c r="N191" i="3"/>
  <c r="L191" i="3"/>
  <c r="J191" i="3"/>
  <c r="H191" i="3"/>
  <c r="F191" i="3"/>
  <c r="R190" i="3"/>
  <c r="P190" i="3"/>
  <c r="N190" i="3"/>
  <c r="L190" i="3"/>
  <c r="J190" i="3"/>
  <c r="H190" i="3"/>
  <c r="F190" i="3"/>
  <c r="R189" i="3"/>
  <c r="P189" i="3"/>
  <c r="N189" i="3"/>
  <c r="L189" i="3"/>
  <c r="J189" i="3"/>
  <c r="H189" i="3"/>
  <c r="F189" i="3"/>
  <c r="R188" i="3"/>
  <c r="P188" i="3"/>
  <c r="N188" i="3"/>
  <c r="L188" i="3"/>
  <c r="J188" i="3"/>
  <c r="H188" i="3"/>
  <c r="F188" i="3"/>
  <c r="R187" i="3"/>
  <c r="P187" i="3"/>
  <c r="N187" i="3"/>
  <c r="L187" i="3"/>
  <c r="J187" i="3"/>
  <c r="H187" i="3"/>
  <c r="F187" i="3"/>
  <c r="R186" i="3"/>
  <c r="P186" i="3"/>
  <c r="N186" i="3"/>
  <c r="L186" i="3"/>
  <c r="J186" i="3"/>
  <c r="H186" i="3"/>
  <c r="F186" i="3"/>
  <c r="R185" i="3"/>
  <c r="P185" i="3"/>
  <c r="N185" i="3"/>
  <c r="L185" i="3"/>
  <c r="J185" i="3"/>
  <c r="H185" i="3"/>
  <c r="F185" i="3"/>
  <c r="T293" i="13" l="1"/>
  <c r="X293" i="13" s="1"/>
  <c r="T297" i="13"/>
  <c r="X297" i="13" s="1"/>
  <c r="T301" i="13"/>
  <c r="X301" i="13" s="1"/>
  <c r="T305" i="13"/>
  <c r="X305" i="13" s="1"/>
  <c r="T309" i="13"/>
  <c r="X309" i="13" s="1"/>
  <c r="T313" i="13"/>
  <c r="X313" i="13" s="1"/>
  <c r="T317" i="13"/>
  <c r="X317" i="13" s="1"/>
  <c r="T210" i="13"/>
  <c r="X210" i="13" s="1"/>
  <c r="T265" i="13"/>
  <c r="X265" i="13" s="1"/>
  <c r="T269" i="13"/>
  <c r="X269" i="13" s="1"/>
  <c r="T273" i="13"/>
  <c r="X273" i="13" s="1"/>
  <c r="T277" i="13"/>
  <c r="X277" i="13" s="1"/>
  <c r="T281" i="13"/>
  <c r="X281" i="13" s="1"/>
  <c r="T285" i="13"/>
  <c r="X285" i="13" s="1"/>
  <c r="T289" i="13"/>
  <c r="X289" i="13" s="1"/>
  <c r="T223" i="4"/>
  <c r="X223" i="4" s="1"/>
  <c r="T227" i="4"/>
  <c r="X227" i="4" s="1"/>
  <c r="T229" i="4"/>
  <c r="X229" i="4" s="1"/>
  <c r="T234" i="4"/>
  <c r="X234" i="4" s="1"/>
  <c r="T237" i="4"/>
  <c r="X237" i="4" s="1"/>
  <c r="T240" i="4"/>
  <c r="X240" i="4" s="1"/>
  <c r="T245" i="4"/>
  <c r="X245" i="4" s="1"/>
  <c r="T185" i="4"/>
  <c r="T220" i="9"/>
  <c r="X220" i="9" s="1"/>
  <c r="T222" i="9"/>
  <c r="X222" i="9" s="1"/>
  <c r="T224" i="9"/>
  <c r="X224" i="9" s="1"/>
  <c r="T226" i="9"/>
  <c r="X226" i="9" s="1"/>
  <c r="T228" i="9"/>
  <c r="X228" i="9" s="1"/>
  <c r="T232" i="9"/>
  <c r="X232" i="9" s="1"/>
  <c r="T236" i="9"/>
  <c r="X236" i="9" s="1"/>
  <c r="T238" i="9"/>
  <c r="X238" i="9" s="1"/>
  <c r="T239" i="9"/>
  <c r="X239" i="9" s="1"/>
  <c r="T241" i="9"/>
  <c r="X241" i="9" s="1"/>
  <c r="T263" i="9"/>
  <c r="X263" i="9" s="1"/>
  <c r="T264" i="9"/>
  <c r="X264" i="9" s="1"/>
  <c r="T267" i="9"/>
  <c r="X267" i="9" s="1"/>
  <c r="T198" i="3"/>
  <c r="X198" i="3" s="1"/>
  <c r="T200" i="3"/>
  <c r="X200" i="3" s="1"/>
  <c r="T221" i="6"/>
  <c r="X221" i="6" s="1"/>
  <c r="T222" i="6"/>
  <c r="X222" i="6" s="1"/>
  <c r="T223" i="6"/>
  <c r="X223" i="6" s="1"/>
  <c r="T225" i="6"/>
  <c r="X225" i="6" s="1"/>
  <c r="T226" i="6"/>
  <c r="X226" i="6" s="1"/>
  <c r="T227" i="6"/>
  <c r="X227" i="6" s="1"/>
  <c r="T229" i="6"/>
  <c r="X229" i="6" s="1"/>
  <c r="T230" i="6"/>
  <c r="X230" i="6" s="1"/>
  <c r="T233" i="6"/>
  <c r="X233" i="6" s="1"/>
  <c r="T235" i="6"/>
  <c r="X235" i="6" s="1"/>
  <c r="T236" i="6"/>
  <c r="X236" i="6" s="1"/>
  <c r="T239" i="6"/>
  <c r="X239" i="6" s="1"/>
  <c r="T242" i="6"/>
  <c r="X242" i="6" s="1"/>
  <c r="T243" i="6"/>
  <c r="X243" i="6" s="1"/>
  <c r="T244" i="6"/>
  <c r="X244" i="6" s="1"/>
  <c r="T246" i="6"/>
  <c r="X246" i="6" s="1"/>
  <c r="T247" i="6"/>
  <c r="X247" i="6" s="1"/>
  <c r="T243" i="8"/>
  <c r="X243" i="8" s="1"/>
  <c r="T246" i="8"/>
  <c r="X246" i="8" s="1"/>
  <c r="T193" i="8"/>
  <c r="X193" i="8" s="1"/>
  <c r="T195" i="8"/>
  <c r="X195" i="8" s="1"/>
  <c r="T221" i="8"/>
  <c r="X221" i="8" s="1"/>
  <c r="T225" i="8"/>
  <c r="X225" i="8" s="1"/>
  <c r="T265" i="8"/>
  <c r="X265" i="8" s="1"/>
  <c r="T269" i="8"/>
  <c r="X269" i="8" s="1"/>
  <c r="T273" i="8"/>
  <c r="X273" i="8" s="1"/>
  <c r="T277" i="8"/>
  <c r="X277" i="8" s="1"/>
  <c r="T281" i="8"/>
  <c r="X281" i="8" s="1"/>
  <c r="T285" i="8"/>
  <c r="X285" i="8" s="1"/>
  <c r="T289" i="8"/>
  <c r="X289" i="8" s="1"/>
  <c r="T293" i="8"/>
  <c r="X293" i="8" s="1"/>
  <c r="T297" i="8"/>
  <c r="X297" i="8" s="1"/>
  <c r="T313" i="8"/>
  <c r="X313" i="8" s="1"/>
  <c r="T317" i="8"/>
  <c r="X317" i="8" s="1"/>
  <c r="T185" i="11"/>
  <c r="T189" i="11"/>
  <c r="X189" i="11" s="1"/>
  <c r="T191" i="11"/>
  <c r="X191" i="11" s="1"/>
  <c r="T195" i="11"/>
  <c r="X195" i="11" s="1"/>
  <c r="T199" i="11"/>
  <c r="X199" i="11" s="1"/>
  <c r="T200" i="11"/>
  <c r="X200" i="11" s="1"/>
  <c r="T202" i="11"/>
  <c r="X202" i="11" s="1"/>
  <c r="T187" i="13"/>
  <c r="X187" i="13" s="1"/>
  <c r="T189" i="13"/>
  <c r="X189" i="13" s="1"/>
  <c r="T191" i="13"/>
  <c r="X191" i="13" s="1"/>
  <c r="T193" i="13"/>
  <c r="X193" i="13" s="1"/>
  <c r="T195" i="13"/>
  <c r="X195" i="13" s="1"/>
  <c r="T197" i="13"/>
  <c r="X197" i="13" s="1"/>
  <c r="T199" i="13"/>
  <c r="X199" i="13" s="1"/>
  <c r="T200" i="13"/>
  <c r="X200" i="13" s="1"/>
  <c r="T202" i="13"/>
  <c r="X202" i="13" s="1"/>
  <c r="T204" i="13"/>
  <c r="X204" i="13" s="1"/>
  <c r="T206" i="13"/>
  <c r="X206" i="13" s="1"/>
  <c r="T268" i="9"/>
  <c r="X268" i="9" s="1"/>
  <c r="T271" i="9"/>
  <c r="X271" i="9" s="1"/>
  <c r="T272" i="9"/>
  <c r="X272" i="9" s="1"/>
  <c r="T275" i="9"/>
  <c r="X275" i="9" s="1"/>
  <c r="T276" i="9"/>
  <c r="X276" i="9" s="1"/>
  <c r="T279" i="9"/>
  <c r="X279" i="9" s="1"/>
  <c r="T280" i="9"/>
  <c r="X280" i="9" s="1"/>
  <c r="T283" i="9"/>
  <c r="X283" i="9" s="1"/>
  <c r="T284" i="9"/>
  <c r="X284" i="9" s="1"/>
  <c r="T287" i="9"/>
  <c r="X287" i="9" s="1"/>
  <c r="T288" i="9"/>
  <c r="X288" i="9" s="1"/>
  <c r="T291" i="9"/>
  <c r="X291" i="9" s="1"/>
  <c r="T292" i="9"/>
  <c r="X292" i="9" s="1"/>
  <c r="T295" i="9"/>
  <c r="X295" i="9" s="1"/>
  <c r="T296" i="9"/>
  <c r="X296" i="9" s="1"/>
  <c r="T299" i="9"/>
  <c r="X299" i="9" s="1"/>
  <c r="T300" i="9"/>
  <c r="X300" i="9" s="1"/>
  <c r="T303" i="9"/>
  <c r="X303" i="9" s="1"/>
  <c r="T304" i="9"/>
  <c r="X304" i="9" s="1"/>
  <c r="T307" i="9"/>
  <c r="X307" i="9" s="1"/>
  <c r="T308" i="9"/>
  <c r="X308" i="9" s="1"/>
  <c r="T311" i="9"/>
  <c r="X311" i="9" s="1"/>
  <c r="T312" i="9"/>
  <c r="X312" i="9" s="1"/>
  <c r="T315" i="9"/>
  <c r="X315" i="9" s="1"/>
  <c r="T316" i="9"/>
  <c r="X316" i="9" s="1"/>
  <c r="T319" i="9"/>
  <c r="X319" i="9" s="1"/>
  <c r="T207" i="11"/>
  <c r="X207" i="11" s="1"/>
  <c r="T208" i="11"/>
  <c r="X208" i="11" s="1"/>
  <c r="T210" i="11"/>
  <c r="X210" i="11" s="1"/>
  <c r="T265" i="11"/>
  <c r="X265" i="11" s="1"/>
  <c r="T269" i="11"/>
  <c r="X269" i="11" s="1"/>
  <c r="T273" i="11"/>
  <c r="X273" i="11" s="1"/>
  <c r="T277" i="11"/>
  <c r="X277" i="11" s="1"/>
  <c r="T281" i="11"/>
  <c r="X281" i="11" s="1"/>
  <c r="T285" i="11"/>
  <c r="X285" i="11" s="1"/>
  <c r="T289" i="11"/>
  <c r="X289" i="11" s="1"/>
  <c r="T293" i="11"/>
  <c r="X293" i="11" s="1"/>
  <c r="T297" i="11"/>
  <c r="X297" i="11" s="1"/>
  <c r="T301" i="11"/>
  <c r="X301" i="11" s="1"/>
  <c r="T305" i="11"/>
  <c r="X305" i="11" s="1"/>
  <c r="T309" i="11"/>
  <c r="X309" i="11" s="1"/>
  <c r="T313" i="11"/>
  <c r="X313" i="11" s="1"/>
  <c r="T317" i="11"/>
  <c r="X317" i="11" s="1"/>
  <c r="T221" i="12"/>
  <c r="T223" i="12"/>
  <c r="X223" i="12" s="1"/>
  <c r="T225" i="12"/>
  <c r="X225" i="12" s="1"/>
  <c r="T226" i="12"/>
  <c r="X226" i="12" s="1"/>
  <c r="T230" i="12"/>
  <c r="X230" i="12" s="1"/>
  <c r="T233" i="12"/>
  <c r="X233" i="12" s="1"/>
  <c r="T235" i="12"/>
  <c r="X235" i="12" s="1"/>
  <c r="T236" i="12"/>
  <c r="X236" i="12" s="1"/>
  <c r="T239" i="12"/>
  <c r="X239" i="12" s="1"/>
  <c r="T242" i="12"/>
  <c r="X242" i="12" s="1"/>
  <c r="T243" i="12"/>
  <c r="X243" i="12" s="1"/>
  <c r="T244" i="12"/>
  <c r="X244" i="12" s="1"/>
  <c r="T246" i="12"/>
  <c r="X246" i="12" s="1"/>
  <c r="T247" i="12"/>
  <c r="X247" i="12" s="1"/>
  <c r="T262" i="12"/>
  <c r="X262" i="12" s="1"/>
  <c r="T266" i="12"/>
  <c r="X266" i="12" s="1"/>
  <c r="T270" i="12"/>
  <c r="X270" i="12" s="1"/>
  <c r="T274" i="12"/>
  <c r="X274" i="12" s="1"/>
  <c r="T278" i="12"/>
  <c r="X278" i="12" s="1"/>
  <c r="T282" i="12"/>
  <c r="X282" i="12" s="1"/>
  <c r="T286" i="12"/>
  <c r="X286" i="12" s="1"/>
  <c r="T290" i="12"/>
  <c r="X290" i="12" s="1"/>
  <c r="T294" i="12"/>
  <c r="X294" i="12" s="1"/>
  <c r="T298" i="12"/>
  <c r="X298" i="12" s="1"/>
  <c r="T302" i="12"/>
  <c r="X302" i="12" s="1"/>
  <c r="T306" i="12"/>
  <c r="X306" i="12" s="1"/>
  <c r="T310" i="12"/>
  <c r="X310" i="12" s="1"/>
  <c r="T314" i="12"/>
  <c r="X314" i="12" s="1"/>
  <c r="T318" i="12"/>
  <c r="X318" i="12" s="1"/>
  <c r="T205" i="3"/>
  <c r="X205" i="3" s="1"/>
  <c r="T187" i="4"/>
  <c r="X187" i="4" s="1"/>
  <c r="T191" i="4"/>
  <c r="X191" i="4" s="1"/>
  <c r="T195" i="4"/>
  <c r="X195" i="4" s="1"/>
  <c r="T199" i="4"/>
  <c r="X199" i="4" s="1"/>
  <c r="T202" i="4"/>
  <c r="X202" i="4" s="1"/>
  <c r="T206" i="4"/>
  <c r="X206" i="4" s="1"/>
  <c r="T209" i="4"/>
  <c r="X209" i="4" s="1"/>
  <c r="T220" i="4"/>
  <c r="X220" i="4" s="1"/>
  <c r="T224" i="4"/>
  <c r="X224" i="4" s="1"/>
  <c r="T228" i="4"/>
  <c r="X228" i="4" s="1"/>
  <c r="T232" i="4"/>
  <c r="X232" i="4" s="1"/>
  <c r="T238" i="4"/>
  <c r="X238" i="4" s="1"/>
  <c r="T241" i="4"/>
  <c r="X241" i="4" s="1"/>
  <c r="T263" i="4"/>
  <c r="X263" i="4" s="1"/>
  <c r="T264" i="4"/>
  <c r="X264" i="4" s="1"/>
  <c r="T187" i="3"/>
  <c r="X187" i="3" s="1"/>
  <c r="T186" i="4"/>
  <c r="X186" i="4" s="1"/>
  <c r="T188" i="4"/>
  <c r="X188" i="4" s="1"/>
  <c r="T190" i="4"/>
  <c r="X190" i="4" s="1"/>
  <c r="T192" i="4"/>
  <c r="X192" i="4" s="1"/>
  <c r="T193" i="4"/>
  <c r="X193" i="4" s="1"/>
  <c r="T194" i="4"/>
  <c r="X194" i="4" s="1"/>
  <c r="T196" i="4"/>
  <c r="X196" i="4" s="1"/>
  <c r="T198" i="4"/>
  <c r="X198" i="4" s="1"/>
  <c r="T200" i="4"/>
  <c r="X200" i="4" s="1"/>
  <c r="T201" i="4"/>
  <c r="X201" i="4" s="1"/>
  <c r="T203" i="4"/>
  <c r="X203" i="4" s="1"/>
  <c r="T205" i="4"/>
  <c r="X205" i="4" s="1"/>
  <c r="T207" i="4"/>
  <c r="X207" i="4" s="1"/>
  <c r="T208" i="4"/>
  <c r="X208" i="4" s="1"/>
  <c r="T227" i="3"/>
  <c r="X227" i="3" s="1"/>
  <c r="T229" i="3"/>
  <c r="X229" i="3" s="1"/>
  <c r="T234" i="3"/>
  <c r="X234" i="3" s="1"/>
  <c r="T237" i="3"/>
  <c r="X237" i="3" s="1"/>
  <c r="T240" i="3"/>
  <c r="X240" i="3" s="1"/>
  <c r="T245" i="3"/>
  <c r="X245" i="3" s="1"/>
  <c r="T210" i="4"/>
  <c r="X210" i="4" s="1"/>
  <c r="T185" i="9"/>
  <c r="T188" i="9"/>
  <c r="X188" i="9" s="1"/>
  <c r="T192" i="9"/>
  <c r="X192" i="9" s="1"/>
  <c r="T196" i="9"/>
  <c r="X196" i="9" s="1"/>
  <c r="T203" i="9"/>
  <c r="X203" i="9" s="1"/>
  <c r="T210" i="9"/>
  <c r="X210" i="9" s="1"/>
  <c r="T234" i="9"/>
  <c r="X234" i="9" s="1"/>
  <c r="T237" i="9"/>
  <c r="X237" i="9" s="1"/>
  <c r="T240" i="9"/>
  <c r="X240" i="9" s="1"/>
  <c r="T245" i="9"/>
  <c r="X245" i="9" s="1"/>
  <c r="T221" i="4"/>
  <c r="X221" i="4" s="1"/>
  <c r="T225" i="4"/>
  <c r="X225" i="4" s="1"/>
  <c r="T226" i="4"/>
  <c r="X226" i="4" s="1"/>
  <c r="T230" i="4"/>
  <c r="X230" i="4" s="1"/>
  <c r="T233" i="4"/>
  <c r="X233" i="4" s="1"/>
  <c r="T235" i="4"/>
  <c r="X235" i="4" s="1"/>
  <c r="T236" i="4"/>
  <c r="X236" i="4" s="1"/>
  <c r="T239" i="4"/>
  <c r="X239" i="4" s="1"/>
  <c r="T242" i="4"/>
  <c r="X242" i="4" s="1"/>
  <c r="T243" i="4"/>
  <c r="X243" i="4" s="1"/>
  <c r="T244" i="4"/>
  <c r="X244" i="4" s="1"/>
  <c r="T246" i="4"/>
  <c r="X246" i="4" s="1"/>
  <c r="T247" i="4"/>
  <c r="X247" i="4" s="1"/>
  <c r="T262" i="4"/>
  <c r="T266" i="4"/>
  <c r="X266" i="4" s="1"/>
  <c r="T270" i="4"/>
  <c r="X270" i="4" s="1"/>
  <c r="T274" i="4"/>
  <c r="X274" i="4" s="1"/>
  <c r="T278" i="4"/>
  <c r="X278" i="4" s="1"/>
  <c r="T282" i="4"/>
  <c r="X282" i="4" s="1"/>
  <c r="T286" i="4"/>
  <c r="X286" i="4" s="1"/>
  <c r="T290" i="4"/>
  <c r="X290" i="4" s="1"/>
  <c r="T294" i="4"/>
  <c r="X294" i="4" s="1"/>
  <c r="T298" i="4"/>
  <c r="X298" i="4" s="1"/>
  <c r="T302" i="4"/>
  <c r="X302" i="4" s="1"/>
  <c r="T306" i="4"/>
  <c r="X306" i="4" s="1"/>
  <c r="T310" i="4"/>
  <c r="X310" i="4" s="1"/>
  <c r="T314" i="4"/>
  <c r="X314" i="4" s="1"/>
  <c r="T318" i="4"/>
  <c r="X318" i="4" s="1"/>
  <c r="T186" i="5"/>
  <c r="X186" i="5" s="1"/>
  <c r="T188" i="5"/>
  <c r="X188" i="5" s="1"/>
  <c r="T189" i="5"/>
  <c r="X189" i="5" s="1"/>
  <c r="T190" i="5"/>
  <c r="X190" i="5" s="1"/>
  <c r="T192" i="5"/>
  <c r="X192" i="5" s="1"/>
  <c r="T194" i="5"/>
  <c r="X194" i="5" s="1"/>
  <c r="T196" i="5"/>
  <c r="X196" i="5" s="1"/>
  <c r="T197" i="5"/>
  <c r="X197" i="5" s="1"/>
  <c r="T198" i="5"/>
  <c r="X198" i="5" s="1"/>
  <c r="T201" i="5"/>
  <c r="X201" i="5" s="1"/>
  <c r="T203" i="5"/>
  <c r="X203" i="5" s="1"/>
  <c r="T204" i="5"/>
  <c r="X204" i="5" s="1"/>
  <c r="T205" i="5"/>
  <c r="X205" i="5" s="1"/>
  <c r="T186" i="6"/>
  <c r="X186" i="6" s="1"/>
  <c r="T188" i="6"/>
  <c r="X188" i="6" s="1"/>
  <c r="T189" i="6"/>
  <c r="X189" i="6" s="1"/>
  <c r="T190" i="6"/>
  <c r="X190" i="6" s="1"/>
  <c r="T192" i="6"/>
  <c r="X192" i="6" s="1"/>
  <c r="T193" i="6"/>
  <c r="X193" i="6" s="1"/>
  <c r="T194" i="6"/>
  <c r="X194" i="6" s="1"/>
  <c r="T196" i="6"/>
  <c r="X196" i="6" s="1"/>
  <c r="T197" i="6"/>
  <c r="X197" i="6" s="1"/>
  <c r="T198" i="6"/>
  <c r="X198" i="6" s="1"/>
  <c r="T200" i="6"/>
  <c r="X200" i="6" s="1"/>
  <c r="T201" i="6"/>
  <c r="X201" i="6" s="1"/>
  <c r="T203" i="6"/>
  <c r="X203" i="6" s="1"/>
  <c r="T204" i="6"/>
  <c r="X204" i="6" s="1"/>
  <c r="T205" i="6"/>
  <c r="X205" i="6" s="1"/>
  <c r="T207" i="6"/>
  <c r="X207" i="6" s="1"/>
  <c r="T208" i="6"/>
  <c r="X208" i="6" s="1"/>
  <c r="T210" i="6"/>
  <c r="X210" i="6" s="1"/>
  <c r="T262" i="6"/>
  <c r="X262" i="6" s="1"/>
  <c r="T266" i="6"/>
  <c r="X266" i="6" s="1"/>
  <c r="T270" i="6"/>
  <c r="X270" i="6" s="1"/>
  <c r="T274" i="6"/>
  <c r="X274" i="6" s="1"/>
  <c r="T278" i="6"/>
  <c r="X278" i="6" s="1"/>
  <c r="T282" i="6"/>
  <c r="X282" i="6" s="1"/>
  <c r="T286" i="6"/>
  <c r="X286" i="6" s="1"/>
  <c r="T290" i="6"/>
  <c r="X290" i="6" s="1"/>
  <c r="T294" i="6"/>
  <c r="X294" i="6" s="1"/>
  <c r="T298" i="6"/>
  <c r="X298" i="6" s="1"/>
  <c r="T302" i="6"/>
  <c r="X302" i="6" s="1"/>
  <c r="T306" i="6"/>
  <c r="X306" i="6" s="1"/>
  <c r="T310" i="6"/>
  <c r="X310" i="6" s="1"/>
  <c r="T314" i="6"/>
  <c r="X314" i="6" s="1"/>
  <c r="T318" i="6"/>
  <c r="X318" i="6" s="1"/>
  <c r="T192" i="7"/>
  <c r="X192" i="7" s="1"/>
  <c r="T203" i="7"/>
  <c r="X203" i="7" s="1"/>
  <c r="T210" i="7"/>
  <c r="X210" i="7" s="1"/>
  <c r="T220" i="7"/>
  <c r="X220" i="7" s="1"/>
  <c r="T224" i="7"/>
  <c r="X224" i="7" s="1"/>
  <c r="T228" i="7"/>
  <c r="X228" i="7" s="1"/>
  <c r="T232" i="7"/>
  <c r="X232" i="7" s="1"/>
  <c r="T238" i="7"/>
  <c r="X238" i="7" s="1"/>
  <c r="T241" i="7"/>
  <c r="X241" i="7" s="1"/>
  <c r="T265" i="7"/>
  <c r="X265" i="7" s="1"/>
  <c r="T269" i="7"/>
  <c r="X269" i="7" s="1"/>
  <c r="T273" i="7"/>
  <c r="X273" i="7" s="1"/>
  <c r="T277" i="7"/>
  <c r="X277" i="7" s="1"/>
  <c r="T281" i="7"/>
  <c r="X281" i="7" s="1"/>
  <c r="T285" i="7"/>
  <c r="X285" i="7" s="1"/>
  <c r="T289" i="7"/>
  <c r="X289" i="7" s="1"/>
  <c r="T293" i="7"/>
  <c r="X293" i="7" s="1"/>
  <c r="T297" i="7"/>
  <c r="X297" i="7" s="1"/>
  <c r="T301" i="7"/>
  <c r="X301" i="7" s="1"/>
  <c r="T305" i="7"/>
  <c r="X305" i="7" s="1"/>
  <c r="T309" i="7"/>
  <c r="X309" i="7" s="1"/>
  <c r="T313" i="7"/>
  <c r="X313" i="7" s="1"/>
  <c r="T317" i="7"/>
  <c r="X317" i="7" s="1"/>
  <c r="T188" i="8"/>
  <c r="X188" i="8" s="1"/>
  <c r="T197" i="8"/>
  <c r="X197" i="8" s="1"/>
  <c r="T199" i="8"/>
  <c r="X199" i="8" s="1"/>
  <c r="T203" i="8"/>
  <c r="X203" i="8" s="1"/>
  <c r="T210" i="8"/>
  <c r="X210" i="8" s="1"/>
  <c r="T220" i="8"/>
  <c r="X220" i="8" s="1"/>
  <c r="T224" i="8"/>
  <c r="X224" i="8" s="1"/>
  <c r="T228" i="8"/>
  <c r="X228" i="8" s="1"/>
  <c r="T232" i="8"/>
  <c r="X232" i="8" s="1"/>
  <c r="T238" i="8"/>
  <c r="X238" i="8" s="1"/>
  <c r="T241" i="8"/>
  <c r="X241" i="8" s="1"/>
  <c r="T242" i="8"/>
  <c r="X242" i="8" s="1"/>
  <c r="T244" i="8"/>
  <c r="X244" i="8" s="1"/>
  <c r="T247" i="8"/>
  <c r="X247" i="8" s="1"/>
  <c r="T263" i="8"/>
  <c r="X263" i="8" s="1"/>
  <c r="T267" i="8"/>
  <c r="X267" i="8" s="1"/>
  <c r="T271" i="8"/>
  <c r="X271" i="8" s="1"/>
  <c r="T275" i="8"/>
  <c r="X275" i="8" s="1"/>
  <c r="T279" i="8"/>
  <c r="X279" i="8" s="1"/>
  <c r="T283" i="8"/>
  <c r="X283" i="8" s="1"/>
  <c r="T287" i="8"/>
  <c r="X287" i="8" s="1"/>
  <c r="T291" i="8"/>
  <c r="X291" i="8" s="1"/>
  <c r="T295" i="8"/>
  <c r="X295" i="8" s="1"/>
  <c r="T299" i="8"/>
  <c r="X299" i="8" s="1"/>
  <c r="T301" i="8"/>
  <c r="X301" i="8" s="1"/>
  <c r="T303" i="8"/>
  <c r="X303" i="8" s="1"/>
  <c r="T305" i="8"/>
  <c r="X305" i="8" s="1"/>
  <c r="T307" i="8"/>
  <c r="X307" i="8" s="1"/>
  <c r="T309" i="8"/>
  <c r="X309" i="8" s="1"/>
  <c r="T311" i="8"/>
  <c r="X311" i="8" s="1"/>
  <c r="T315" i="8"/>
  <c r="X315" i="8" s="1"/>
  <c r="T319" i="8"/>
  <c r="X319" i="8" s="1"/>
  <c r="T265" i="4"/>
  <c r="X265" i="4" s="1"/>
  <c r="T269" i="4"/>
  <c r="X269" i="4" s="1"/>
  <c r="T273" i="4"/>
  <c r="X273" i="4" s="1"/>
  <c r="T277" i="4"/>
  <c r="X277" i="4" s="1"/>
  <c r="T281" i="4"/>
  <c r="X281" i="4" s="1"/>
  <c r="T285" i="4"/>
  <c r="X285" i="4" s="1"/>
  <c r="T289" i="4"/>
  <c r="X289" i="4" s="1"/>
  <c r="T293" i="4"/>
  <c r="X293" i="4" s="1"/>
  <c r="T297" i="4"/>
  <c r="X297" i="4" s="1"/>
  <c r="T301" i="4"/>
  <c r="X301" i="4" s="1"/>
  <c r="T305" i="4"/>
  <c r="X305" i="4" s="1"/>
  <c r="T309" i="4"/>
  <c r="X309" i="4" s="1"/>
  <c r="T313" i="4"/>
  <c r="X313" i="4" s="1"/>
  <c r="T317" i="4"/>
  <c r="X317" i="4" s="1"/>
  <c r="T220" i="6"/>
  <c r="X220" i="6" s="1"/>
  <c r="T224" i="6"/>
  <c r="X224" i="6" s="1"/>
  <c r="T228" i="6"/>
  <c r="X228" i="6" s="1"/>
  <c r="T232" i="6"/>
  <c r="X232" i="6" s="1"/>
  <c r="T238" i="6"/>
  <c r="X238" i="6" s="1"/>
  <c r="T241" i="6"/>
  <c r="X241" i="6" s="1"/>
  <c r="T265" i="6"/>
  <c r="X265" i="6" s="1"/>
  <c r="T269" i="6"/>
  <c r="X269" i="6" s="1"/>
  <c r="T273" i="6"/>
  <c r="X273" i="6" s="1"/>
  <c r="T277" i="6"/>
  <c r="X277" i="6" s="1"/>
  <c r="T281" i="6"/>
  <c r="X281" i="6" s="1"/>
  <c r="T285" i="6"/>
  <c r="X285" i="6" s="1"/>
  <c r="T289" i="6"/>
  <c r="X289" i="6" s="1"/>
  <c r="T293" i="6"/>
  <c r="X293" i="6" s="1"/>
  <c r="T297" i="6"/>
  <c r="X297" i="6" s="1"/>
  <c r="T301" i="6"/>
  <c r="X301" i="6" s="1"/>
  <c r="T305" i="6"/>
  <c r="X305" i="6" s="1"/>
  <c r="T309" i="6"/>
  <c r="X309" i="6" s="1"/>
  <c r="T313" i="6"/>
  <c r="X313" i="6" s="1"/>
  <c r="T317" i="6"/>
  <c r="X317" i="6" s="1"/>
  <c r="T185" i="8"/>
  <c r="X185" i="8" s="1"/>
  <c r="T187" i="8"/>
  <c r="X187" i="8" s="1"/>
  <c r="T192" i="8"/>
  <c r="X192" i="8" s="1"/>
  <c r="T200" i="8"/>
  <c r="X200" i="8" s="1"/>
  <c r="T202" i="8"/>
  <c r="X202" i="8" s="1"/>
  <c r="T222" i="8"/>
  <c r="X222" i="8" s="1"/>
  <c r="T226" i="8"/>
  <c r="X226" i="8" s="1"/>
  <c r="T236" i="8"/>
  <c r="X236" i="8" s="1"/>
  <c r="T239" i="8"/>
  <c r="X239" i="8" s="1"/>
  <c r="T189" i="9"/>
  <c r="X189" i="9" s="1"/>
  <c r="T193" i="9"/>
  <c r="X193" i="9" s="1"/>
  <c r="T197" i="9"/>
  <c r="X197" i="9" s="1"/>
  <c r="T200" i="9"/>
  <c r="X200" i="9" s="1"/>
  <c r="T204" i="9"/>
  <c r="X204" i="9" s="1"/>
  <c r="T205" i="9"/>
  <c r="X205" i="9" s="1"/>
  <c r="T207" i="9"/>
  <c r="X207" i="9" s="1"/>
  <c r="T208" i="9"/>
  <c r="X208" i="9" s="1"/>
  <c r="T267" i="4"/>
  <c r="X267" i="4" s="1"/>
  <c r="T268" i="4"/>
  <c r="X268" i="4" s="1"/>
  <c r="T271" i="4"/>
  <c r="X271" i="4" s="1"/>
  <c r="T272" i="4"/>
  <c r="X272" i="4" s="1"/>
  <c r="T275" i="4"/>
  <c r="X275" i="4" s="1"/>
  <c r="T276" i="4"/>
  <c r="X276" i="4" s="1"/>
  <c r="T279" i="4"/>
  <c r="X279" i="4" s="1"/>
  <c r="T280" i="4"/>
  <c r="X280" i="4" s="1"/>
  <c r="T283" i="4"/>
  <c r="X283" i="4" s="1"/>
  <c r="T284" i="4"/>
  <c r="X284" i="4" s="1"/>
  <c r="T287" i="4"/>
  <c r="X287" i="4" s="1"/>
  <c r="T288" i="4"/>
  <c r="X288" i="4" s="1"/>
  <c r="T291" i="4"/>
  <c r="X291" i="4" s="1"/>
  <c r="T292" i="4"/>
  <c r="X292" i="4" s="1"/>
  <c r="T295" i="4"/>
  <c r="X295" i="4" s="1"/>
  <c r="T296" i="4"/>
  <c r="X296" i="4" s="1"/>
  <c r="T299" i="4"/>
  <c r="X299" i="4" s="1"/>
  <c r="T300" i="4"/>
  <c r="X300" i="4" s="1"/>
  <c r="T303" i="4"/>
  <c r="X303" i="4" s="1"/>
  <c r="T304" i="4"/>
  <c r="X304" i="4" s="1"/>
  <c r="T307" i="4"/>
  <c r="X307" i="4" s="1"/>
  <c r="T308" i="4"/>
  <c r="X308" i="4" s="1"/>
  <c r="T311" i="4"/>
  <c r="X311" i="4" s="1"/>
  <c r="T312" i="4"/>
  <c r="X312" i="4" s="1"/>
  <c r="T315" i="4"/>
  <c r="X315" i="4" s="1"/>
  <c r="T316" i="4"/>
  <c r="X316" i="4" s="1"/>
  <c r="T319" i="4"/>
  <c r="X319" i="4" s="1"/>
  <c r="T229" i="5"/>
  <c r="X229" i="5" s="1"/>
  <c r="T234" i="5"/>
  <c r="X234" i="5" s="1"/>
  <c r="T237" i="5"/>
  <c r="X237" i="5" s="1"/>
  <c r="T240" i="5"/>
  <c r="X240" i="5" s="1"/>
  <c r="T245" i="5"/>
  <c r="X245" i="5" s="1"/>
  <c r="T187" i="6"/>
  <c r="X187" i="6" s="1"/>
  <c r="T191" i="6"/>
  <c r="X191" i="6" s="1"/>
  <c r="T195" i="6"/>
  <c r="X195" i="6" s="1"/>
  <c r="T199" i="6"/>
  <c r="X199" i="6" s="1"/>
  <c r="T202" i="6"/>
  <c r="X202" i="6" s="1"/>
  <c r="T206" i="6"/>
  <c r="X206" i="6" s="1"/>
  <c r="T209" i="6"/>
  <c r="X209" i="6" s="1"/>
  <c r="T234" i="6"/>
  <c r="X234" i="6" s="1"/>
  <c r="T237" i="6"/>
  <c r="X237" i="6" s="1"/>
  <c r="T240" i="6"/>
  <c r="X240" i="6" s="1"/>
  <c r="T245" i="6"/>
  <c r="X245" i="6" s="1"/>
  <c r="T263" i="6"/>
  <c r="X263" i="6" s="1"/>
  <c r="T264" i="6"/>
  <c r="X264" i="6" s="1"/>
  <c r="T267" i="6"/>
  <c r="X267" i="6" s="1"/>
  <c r="T268" i="6"/>
  <c r="X268" i="6" s="1"/>
  <c r="T271" i="6"/>
  <c r="X271" i="6" s="1"/>
  <c r="T272" i="6"/>
  <c r="X272" i="6" s="1"/>
  <c r="T275" i="6"/>
  <c r="X275" i="6" s="1"/>
  <c r="T276" i="6"/>
  <c r="X276" i="6" s="1"/>
  <c r="T279" i="6"/>
  <c r="X279" i="6" s="1"/>
  <c r="T280" i="6"/>
  <c r="X280" i="6" s="1"/>
  <c r="T283" i="6"/>
  <c r="X283" i="6" s="1"/>
  <c r="T284" i="6"/>
  <c r="X284" i="6" s="1"/>
  <c r="T287" i="6"/>
  <c r="X287" i="6" s="1"/>
  <c r="T288" i="6"/>
  <c r="X288" i="6" s="1"/>
  <c r="T291" i="6"/>
  <c r="X291" i="6" s="1"/>
  <c r="T292" i="6"/>
  <c r="X292" i="6" s="1"/>
  <c r="T295" i="6"/>
  <c r="X295" i="6" s="1"/>
  <c r="T296" i="6"/>
  <c r="X296" i="6" s="1"/>
  <c r="T299" i="6"/>
  <c r="X299" i="6" s="1"/>
  <c r="T300" i="6"/>
  <c r="X300" i="6" s="1"/>
  <c r="T303" i="6"/>
  <c r="X303" i="6" s="1"/>
  <c r="T304" i="6"/>
  <c r="X304" i="6" s="1"/>
  <c r="T307" i="6"/>
  <c r="X307" i="6" s="1"/>
  <c r="T308" i="6"/>
  <c r="X308" i="6" s="1"/>
  <c r="T311" i="6"/>
  <c r="X311" i="6" s="1"/>
  <c r="T312" i="6"/>
  <c r="X312" i="6" s="1"/>
  <c r="T315" i="6"/>
  <c r="X315" i="6" s="1"/>
  <c r="T316" i="6"/>
  <c r="X316" i="6" s="1"/>
  <c r="T319" i="6"/>
  <c r="X319" i="6" s="1"/>
  <c r="T189" i="8"/>
  <c r="X189" i="8" s="1"/>
  <c r="T191" i="8"/>
  <c r="X191" i="8" s="1"/>
  <c r="T196" i="8"/>
  <c r="X196" i="8" s="1"/>
  <c r="T204" i="8"/>
  <c r="X204" i="8" s="1"/>
  <c r="T207" i="8"/>
  <c r="X207" i="8" s="1"/>
  <c r="T265" i="9"/>
  <c r="X265" i="9" s="1"/>
  <c r="T269" i="9"/>
  <c r="X269" i="9" s="1"/>
  <c r="T273" i="9"/>
  <c r="X273" i="9" s="1"/>
  <c r="T277" i="9"/>
  <c r="X277" i="9" s="1"/>
  <c r="T281" i="9"/>
  <c r="X281" i="9" s="1"/>
  <c r="T285" i="9"/>
  <c r="X285" i="9" s="1"/>
  <c r="T289" i="9"/>
  <c r="X289" i="9" s="1"/>
  <c r="T293" i="9"/>
  <c r="X293" i="9" s="1"/>
  <c r="T297" i="9"/>
  <c r="X297" i="9" s="1"/>
  <c r="T301" i="9"/>
  <c r="X301" i="9" s="1"/>
  <c r="T305" i="9"/>
  <c r="X305" i="9" s="1"/>
  <c r="T309" i="9"/>
  <c r="X309" i="9" s="1"/>
  <c r="T313" i="9"/>
  <c r="X313" i="9" s="1"/>
  <c r="T317" i="9"/>
  <c r="X317" i="9" s="1"/>
  <c r="T223" i="10"/>
  <c r="X223" i="10" s="1"/>
  <c r="T227" i="10"/>
  <c r="X227" i="10" s="1"/>
  <c r="T229" i="10"/>
  <c r="X229" i="10" s="1"/>
  <c r="T234" i="10"/>
  <c r="X234" i="10" s="1"/>
  <c r="T237" i="10"/>
  <c r="X237" i="10" s="1"/>
  <c r="T240" i="10"/>
  <c r="X240" i="10" s="1"/>
  <c r="T245" i="10"/>
  <c r="X245" i="10" s="1"/>
  <c r="T204" i="11"/>
  <c r="X204" i="11" s="1"/>
  <c r="T206" i="11"/>
  <c r="X206" i="11" s="1"/>
  <c r="T220" i="11"/>
  <c r="T224" i="11"/>
  <c r="X224" i="11" s="1"/>
  <c r="T228" i="11"/>
  <c r="X228" i="11" s="1"/>
  <c r="T232" i="11"/>
  <c r="X232" i="11" s="1"/>
  <c r="T238" i="11"/>
  <c r="X238" i="11" s="1"/>
  <c r="T241" i="11"/>
  <c r="X241" i="11" s="1"/>
  <c r="T263" i="11"/>
  <c r="X263" i="11" s="1"/>
  <c r="T264" i="11"/>
  <c r="X264" i="11" s="1"/>
  <c r="T267" i="11"/>
  <c r="X267" i="11" s="1"/>
  <c r="T268" i="11"/>
  <c r="X268" i="11" s="1"/>
  <c r="T271" i="11"/>
  <c r="X271" i="11" s="1"/>
  <c r="T272" i="11"/>
  <c r="X272" i="11" s="1"/>
  <c r="T275" i="11"/>
  <c r="X275" i="11" s="1"/>
  <c r="T276" i="11"/>
  <c r="X276" i="11" s="1"/>
  <c r="T279" i="11"/>
  <c r="X279" i="11" s="1"/>
  <c r="T280" i="11"/>
  <c r="X280" i="11" s="1"/>
  <c r="T283" i="11"/>
  <c r="X283" i="11" s="1"/>
  <c r="T284" i="11"/>
  <c r="X284" i="11" s="1"/>
  <c r="T230" i="8"/>
  <c r="X230" i="8" s="1"/>
  <c r="T233" i="8"/>
  <c r="X233" i="8" s="1"/>
  <c r="T235" i="8"/>
  <c r="X235" i="8" s="1"/>
  <c r="T262" i="8"/>
  <c r="T264" i="8"/>
  <c r="X264" i="8" s="1"/>
  <c r="T266" i="8"/>
  <c r="X266" i="8" s="1"/>
  <c r="T268" i="8"/>
  <c r="X268" i="8" s="1"/>
  <c r="T270" i="8"/>
  <c r="X270" i="8" s="1"/>
  <c r="T272" i="8"/>
  <c r="X272" i="8" s="1"/>
  <c r="T274" i="8"/>
  <c r="X274" i="8" s="1"/>
  <c r="T276" i="8"/>
  <c r="X276" i="8" s="1"/>
  <c r="T278" i="8"/>
  <c r="X278" i="8" s="1"/>
  <c r="T280" i="8"/>
  <c r="X280" i="8" s="1"/>
  <c r="T282" i="8"/>
  <c r="X282" i="8" s="1"/>
  <c r="T284" i="8"/>
  <c r="X284" i="8" s="1"/>
  <c r="T286" i="8"/>
  <c r="X286" i="8" s="1"/>
  <c r="T288" i="8"/>
  <c r="X288" i="8" s="1"/>
  <c r="T290" i="8"/>
  <c r="X290" i="8" s="1"/>
  <c r="T292" i="8"/>
  <c r="X292" i="8" s="1"/>
  <c r="T294" i="8"/>
  <c r="X294" i="8" s="1"/>
  <c r="T296" i="8"/>
  <c r="X296" i="8" s="1"/>
  <c r="T298" i="8"/>
  <c r="X298" i="8" s="1"/>
  <c r="T300" i="8"/>
  <c r="X300" i="8" s="1"/>
  <c r="T302" i="8"/>
  <c r="X302" i="8" s="1"/>
  <c r="T304" i="8"/>
  <c r="X304" i="8" s="1"/>
  <c r="T306" i="8"/>
  <c r="X306" i="8" s="1"/>
  <c r="T308" i="8"/>
  <c r="X308" i="8" s="1"/>
  <c r="T310" i="8"/>
  <c r="X310" i="8" s="1"/>
  <c r="T312" i="8"/>
  <c r="X312" i="8" s="1"/>
  <c r="T314" i="8"/>
  <c r="X314" i="8" s="1"/>
  <c r="T316" i="8"/>
  <c r="X316" i="8" s="1"/>
  <c r="T318" i="8"/>
  <c r="X318" i="8" s="1"/>
  <c r="T187" i="9"/>
  <c r="X187" i="9" s="1"/>
  <c r="T191" i="9"/>
  <c r="X191" i="9" s="1"/>
  <c r="T195" i="9"/>
  <c r="X195" i="9" s="1"/>
  <c r="T199" i="9"/>
  <c r="X199" i="9" s="1"/>
  <c r="T202" i="9"/>
  <c r="X202" i="9" s="1"/>
  <c r="T206" i="9"/>
  <c r="X206" i="9" s="1"/>
  <c r="T221" i="9"/>
  <c r="T225" i="9"/>
  <c r="X225" i="9" s="1"/>
  <c r="T230" i="9"/>
  <c r="X230" i="9" s="1"/>
  <c r="T233" i="9"/>
  <c r="X233" i="9" s="1"/>
  <c r="T235" i="9"/>
  <c r="X235" i="9" s="1"/>
  <c r="T242" i="9"/>
  <c r="X242" i="9" s="1"/>
  <c r="T243" i="9"/>
  <c r="X243" i="9" s="1"/>
  <c r="T244" i="9"/>
  <c r="X244" i="9" s="1"/>
  <c r="T246" i="9"/>
  <c r="X246" i="9" s="1"/>
  <c r="T247" i="9"/>
  <c r="X247" i="9" s="1"/>
  <c r="T262" i="9"/>
  <c r="T266" i="9"/>
  <c r="X266" i="9" s="1"/>
  <c r="T270" i="9"/>
  <c r="X270" i="9" s="1"/>
  <c r="T274" i="9"/>
  <c r="X274" i="9" s="1"/>
  <c r="T278" i="9"/>
  <c r="X278" i="9" s="1"/>
  <c r="T282" i="9"/>
  <c r="X282" i="9" s="1"/>
  <c r="T286" i="9"/>
  <c r="X286" i="9" s="1"/>
  <c r="T290" i="9"/>
  <c r="X290" i="9" s="1"/>
  <c r="T294" i="9"/>
  <c r="X294" i="9" s="1"/>
  <c r="T298" i="9"/>
  <c r="X298" i="9" s="1"/>
  <c r="T302" i="9"/>
  <c r="X302" i="9" s="1"/>
  <c r="T306" i="9"/>
  <c r="X306" i="9" s="1"/>
  <c r="T310" i="9"/>
  <c r="X310" i="9" s="1"/>
  <c r="T314" i="9"/>
  <c r="X314" i="9" s="1"/>
  <c r="T318" i="9"/>
  <c r="X318" i="9" s="1"/>
  <c r="T220" i="10"/>
  <c r="X220" i="10" s="1"/>
  <c r="T193" i="11"/>
  <c r="X193" i="11" s="1"/>
  <c r="T197" i="11"/>
  <c r="X197" i="11" s="1"/>
  <c r="T287" i="11"/>
  <c r="X287" i="11" s="1"/>
  <c r="T288" i="11"/>
  <c r="X288" i="11" s="1"/>
  <c r="T291" i="11"/>
  <c r="X291" i="11" s="1"/>
  <c r="T292" i="11"/>
  <c r="X292" i="11" s="1"/>
  <c r="T295" i="11"/>
  <c r="X295" i="11" s="1"/>
  <c r="T296" i="11"/>
  <c r="X296" i="11" s="1"/>
  <c r="T299" i="11"/>
  <c r="X299" i="11" s="1"/>
  <c r="T300" i="11"/>
  <c r="X300" i="11" s="1"/>
  <c r="T303" i="11"/>
  <c r="X303" i="11" s="1"/>
  <c r="T304" i="11"/>
  <c r="X304" i="11" s="1"/>
  <c r="T307" i="11"/>
  <c r="X307" i="11" s="1"/>
  <c r="T308" i="11"/>
  <c r="X308" i="11" s="1"/>
  <c r="T311" i="11"/>
  <c r="X311" i="11" s="1"/>
  <c r="T312" i="11"/>
  <c r="X312" i="11" s="1"/>
  <c r="T315" i="11"/>
  <c r="X315" i="11" s="1"/>
  <c r="T316" i="11"/>
  <c r="X316" i="11" s="1"/>
  <c r="T319" i="11"/>
  <c r="X319" i="11" s="1"/>
  <c r="T185" i="12"/>
  <c r="T186" i="12"/>
  <c r="X186" i="12" s="1"/>
  <c r="T188" i="12"/>
  <c r="X188" i="12" s="1"/>
  <c r="T190" i="12"/>
  <c r="X190" i="12" s="1"/>
  <c r="T192" i="12"/>
  <c r="X192" i="12" s="1"/>
  <c r="T193" i="12"/>
  <c r="X193" i="12" s="1"/>
  <c r="T194" i="12"/>
  <c r="X194" i="12" s="1"/>
  <c r="T196" i="12"/>
  <c r="X196" i="12" s="1"/>
  <c r="T198" i="12"/>
  <c r="X198" i="12" s="1"/>
  <c r="T200" i="12"/>
  <c r="X200" i="12" s="1"/>
  <c r="T203" i="12"/>
  <c r="X203" i="12" s="1"/>
  <c r="T205" i="12"/>
  <c r="X205" i="12" s="1"/>
  <c r="T207" i="12"/>
  <c r="X207" i="12" s="1"/>
  <c r="T208" i="12"/>
  <c r="X208" i="12" s="1"/>
  <c r="T185" i="13"/>
  <c r="T207" i="13"/>
  <c r="X207" i="13" s="1"/>
  <c r="T209" i="13"/>
  <c r="X209" i="13" s="1"/>
  <c r="T220" i="13"/>
  <c r="X220" i="13" s="1"/>
  <c r="T222" i="13"/>
  <c r="X222" i="13" s="1"/>
  <c r="T224" i="13"/>
  <c r="X224" i="13" s="1"/>
  <c r="T226" i="13"/>
  <c r="X226" i="13" s="1"/>
  <c r="T228" i="13"/>
  <c r="X228" i="13" s="1"/>
  <c r="T232" i="13"/>
  <c r="X232" i="13" s="1"/>
  <c r="T238" i="13"/>
  <c r="X238" i="13" s="1"/>
  <c r="T241" i="13"/>
  <c r="X241" i="13" s="1"/>
  <c r="T263" i="13"/>
  <c r="X263" i="13" s="1"/>
  <c r="T264" i="13"/>
  <c r="X264" i="13" s="1"/>
  <c r="T267" i="13"/>
  <c r="X267" i="13" s="1"/>
  <c r="T268" i="13"/>
  <c r="X268" i="13" s="1"/>
  <c r="T271" i="13"/>
  <c r="X271" i="13" s="1"/>
  <c r="T272" i="13"/>
  <c r="X272" i="13" s="1"/>
  <c r="T275" i="13"/>
  <c r="X275" i="13" s="1"/>
  <c r="T276" i="13"/>
  <c r="X276" i="13" s="1"/>
  <c r="T279" i="13"/>
  <c r="X279" i="13" s="1"/>
  <c r="T280" i="13"/>
  <c r="X280" i="13" s="1"/>
  <c r="T283" i="13"/>
  <c r="X283" i="13" s="1"/>
  <c r="T284" i="13"/>
  <c r="X284" i="13" s="1"/>
  <c r="T287" i="13"/>
  <c r="X287" i="13" s="1"/>
  <c r="T288" i="13"/>
  <c r="X288" i="13" s="1"/>
  <c r="T291" i="13"/>
  <c r="X291" i="13" s="1"/>
  <c r="T292" i="13"/>
  <c r="X292" i="13" s="1"/>
  <c r="T295" i="13"/>
  <c r="X295" i="13" s="1"/>
  <c r="T296" i="13"/>
  <c r="X296" i="13" s="1"/>
  <c r="T299" i="13"/>
  <c r="X299" i="13" s="1"/>
  <c r="T300" i="13"/>
  <c r="X300" i="13" s="1"/>
  <c r="T303" i="13"/>
  <c r="X303" i="13" s="1"/>
  <c r="T304" i="13"/>
  <c r="X304" i="13" s="1"/>
  <c r="T307" i="13"/>
  <c r="X307" i="13" s="1"/>
  <c r="T308" i="13"/>
  <c r="X308" i="13" s="1"/>
  <c r="T311" i="13"/>
  <c r="X311" i="13" s="1"/>
  <c r="T312" i="13"/>
  <c r="X312" i="13" s="1"/>
  <c r="T315" i="13"/>
  <c r="X315" i="13" s="1"/>
  <c r="T316" i="13"/>
  <c r="X316" i="13" s="1"/>
  <c r="T319" i="13"/>
  <c r="X319" i="13" s="1"/>
  <c r="T209" i="11"/>
  <c r="X209" i="11" s="1"/>
  <c r="T223" i="11"/>
  <c r="X223" i="11" s="1"/>
  <c r="T227" i="11"/>
  <c r="X227" i="11" s="1"/>
  <c r="T229" i="11"/>
  <c r="X229" i="11" s="1"/>
  <c r="T234" i="11"/>
  <c r="X234" i="11" s="1"/>
  <c r="T237" i="11"/>
  <c r="X237" i="11" s="1"/>
  <c r="T240" i="11"/>
  <c r="X240" i="11" s="1"/>
  <c r="T245" i="11"/>
  <c r="X245" i="11" s="1"/>
  <c r="T188" i="13"/>
  <c r="X188" i="13" s="1"/>
  <c r="T192" i="13"/>
  <c r="X192" i="13" s="1"/>
  <c r="T194" i="13"/>
  <c r="X194" i="13" s="1"/>
  <c r="T196" i="13"/>
  <c r="X196" i="13" s="1"/>
  <c r="T198" i="13"/>
  <c r="X198" i="13" s="1"/>
  <c r="T201" i="13"/>
  <c r="X201" i="13" s="1"/>
  <c r="T203" i="13"/>
  <c r="X203" i="13" s="1"/>
  <c r="T205" i="13"/>
  <c r="X205" i="13" s="1"/>
  <c r="T223" i="13"/>
  <c r="X223" i="13" s="1"/>
  <c r="T227" i="13"/>
  <c r="X227" i="13" s="1"/>
  <c r="T229" i="13"/>
  <c r="X229" i="13" s="1"/>
  <c r="T234" i="13"/>
  <c r="X234" i="13" s="1"/>
  <c r="T237" i="13"/>
  <c r="X237" i="13" s="1"/>
  <c r="T240" i="13"/>
  <c r="X240" i="13" s="1"/>
  <c r="T245" i="13"/>
  <c r="X245" i="13" s="1"/>
  <c r="T188" i="11"/>
  <c r="X188" i="11" s="1"/>
  <c r="T192" i="11"/>
  <c r="X192" i="11" s="1"/>
  <c r="T196" i="11"/>
  <c r="X196" i="11" s="1"/>
  <c r="T203" i="11"/>
  <c r="X203" i="11" s="1"/>
  <c r="T205" i="11"/>
  <c r="X205" i="11" s="1"/>
  <c r="T221" i="11"/>
  <c r="X221" i="11" s="1"/>
  <c r="T222" i="11"/>
  <c r="X222" i="11" s="1"/>
  <c r="T225" i="11"/>
  <c r="X225" i="11" s="1"/>
  <c r="T226" i="11"/>
  <c r="X226" i="11" s="1"/>
  <c r="T230" i="11"/>
  <c r="X230" i="11" s="1"/>
  <c r="T233" i="11"/>
  <c r="X233" i="11" s="1"/>
  <c r="T235" i="11"/>
  <c r="X235" i="11" s="1"/>
  <c r="T236" i="11"/>
  <c r="X236" i="11" s="1"/>
  <c r="T239" i="11"/>
  <c r="X239" i="11" s="1"/>
  <c r="T242" i="11"/>
  <c r="X242" i="11" s="1"/>
  <c r="T243" i="11"/>
  <c r="X243" i="11" s="1"/>
  <c r="T244" i="11"/>
  <c r="X244" i="11" s="1"/>
  <c r="T246" i="11"/>
  <c r="X246" i="11" s="1"/>
  <c r="T247" i="11"/>
  <c r="X247" i="11" s="1"/>
  <c r="T262" i="11"/>
  <c r="T266" i="11"/>
  <c r="X266" i="11" s="1"/>
  <c r="T270" i="11"/>
  <c r="X270" i="11" s="1"/>
  <c r="T274" i="11"/>
  <c r="X274" i="11" s="1"/>
  <c r="T278" i="11"/>
  <c r="X278" i="11" s="1"/>
  <c r="T282" i="11"/>
  <c r="X282" i="11" s="1"/>
  <c r="T286" i="11"/>
  <c r="X286" i="11" s="1"/>
  <c r="T290" i="11"/>
  <c r="X290" i="11" s="1"/>
  <c r="T294" i="11"/>
  <c r="X294" i="11" s="1"/>
  <c r="T298" i="11"/>
  <c r="X298" i="11" s="1"/>
  <c r="T302" i="11"/>
  <c r="X302" i="11" s="1"/>
  <c r="T306" i="11"/>
  <c r="X306" i="11" s="1"/>
  <c r="T310" i="11"/>
  <c r="X310" i="11" s="1"/>
  <c r="T314" i="11"/>
  <c r="X314" i="11" s="1"/>
  <c r="T318" i="11"/>
  <c r="X318" i="11" s="1"/>
  <c r="T208" i="13"/>
  <c r="X208" i="13" s="1"/>
  <c r="T221" i="13"/>
  <c r="X221" i="13" s="1"/>
  <c r="T225" i="13"/>
  <c r="X225" i="13" s="1"/>
  <c r="T230" i="13"/>
  <c r="X230" i="13" s="1"/>
  <c r="T233" i="13"/>
  <c r="X233" i="13" s="1"/>
  <c r="T235" i="13"/>
  <c r="X235" i="13" s="1"/>
  <c r="T236" i="13"/>
  <c r="X236" i="13" s="1"/>
  <c r="T239" i="13"/>
  <c r="X239" i="13" s="1"/>
  <c r="T242" i="13"/>
  <c r="X242" i="13" s="1"/>
  <c r="T243" i="13"/>
  <c r="X243" i="13" s="1"/>
  <c r="T244" i="13"/>
  <c r="X244" i="13" s="1"/>
  <c r="T246" i="13"/>
  <c r="X246" i="13" s="1"/>
  <c r="T247" i="13"/>
  <c r="X247" i="13" s="1"/>
  <c r="T262" i="13"/>
  <c r="T266" i="13"/>
  <c r="X266" i="13" s="1"/>
  <c r="T270" i="13"/>
  <c r="X270" i="13" s="1"/>
  <c r="T274" i="13"/>
  <c r="X274" i="13" s="1"/>
  <c r="T278" i="13"/>
  <c r="X278" i="13" s="1"/>
  <c r="T282" i="13"/>
  <c r="X282" i="13" s="1"/>
  <c r="T286" i="13"/>
  <c r="X286" i="13" s="1"/>
  <c r="T290" i="13"/>
  <c r="X290" i="13" s="1"/>
  <c r="T294" i="13"/>
  <c r="X294" i="13" s="1"/>
  <c r="T298" i="13"/>
  <c r="X298" i="13" s="1"/>
  <c r="T302" i="13"/>
  <c r="X302" i="13" s="1"/>
  <c r="T306" i="13"/>
  <c r="X306" i="13" s="1"/>
  <c r="T310" i="13"/>
  <c r="X310" i="13" s="1"/>
  <c r="T314" i="13"/>
  <c r="X314" i="13" s="1"/>
  <c r="T318" i="13"/>
  <c r="X318" i="13" s="1"/>
  <c r="T210" i="12"/>
  <c r="X210" i="12" s="1"/>
  <c r="T265" i="12"/>
  <c r="X265" i="12" s="1"/>
  <c r="T269" i="12"/>
  <c r="X269" i="12" s="1"/>
  <c r="T273" i="12"/>
  <c r="X273" i="12" s="1"/>
  <c r="T277" i="12"/>
  <c r="X277" i="12" s="1"/>
  <c r="T281" i="12"/>
  <c r="X281" i="12" s="1"/>
  <c r="T285" i="12"/>
  <c r="X285" i="12" s="1"/>
  <c r="T289" i="12"/>
  <c r="X289" i="12" s="1"/>
  <c r="T293" i="12"/>
  <c r="X293" i="12" s="1"/>
  <c r="T297" i="12"/>
  <c r="X297" i="12" s="1"/>
  <c r="T301" i="12"/>
  <c r="X301" i="12" s="1"/>
  <c r="T305" i="12"/>
  <c r="X305" i="12" s="1"/>
  <c r="T309" i="12"/>
  <c r="X309" i="12" s="1"/>
  <c r="T313" i="12"/>
  <c r="X313" i="12" s="1"/>
  <c r="T317" i="12"/>
  <c r="X317" i="12" s="1"/>
  <c r="T187" i="12"/>
  <c r="X187" i="12" s="1"/>
  <c r="T191" i="12"/>
  <c r="X191" i="12" s="1"/>
  <c r="T195" i="12"/>
  <c r="X195" i="12" s="1"/>
  <c r="T199" i="12"/>
  <c r="X199" i="12" s="1"/>
  <c r="T202" i="12"/>
  <c r="X202" i="12" s="1"/>
  <c r="T206" i="12"/>
  <c r="X206" i="12" s="1"/>
  <c r="T209" i="12"/>
  <c r="X209" i="12" s="1"/>
  <c r="T220" i="12"/>
  <c r="X220" i="12" s="1"/>
  <c r="T224" i="12"/>
  <c r="X224" i="12" s="1"/>
  <c r="T228" i="12"/>
  <c r="X228" i="12" s="1"/>
  <c r="T232" i="12"/>
  <c r="X232" i="12" s="1"/>
  <c r="T238" i="12"/>
  <c r="X238" i="12" s="1"/>
  <c r="T241" i="12"/>
  <c r="X241" i="12" s="1"/>
  <c r="T263" i="12"/>
  <c r="T264" i="12"/>
  <c r="X264" i="12" s="1"/>
  <c r="T267" i="12"/>
  <c r="X267" i="12" s="1"/>
  <c r="T268" i="12"/>
  <c r="X268" i="12" s="1"/>
  <c r="T271" i="12"/>
  <c r="X271" i="12" s="1"/>
  <c r="T272" i="12"/>
  <c r="X272" i="12" s="1"/>
  <c r="T275" i="12"/>
  <c r="X275" i="12" s="1"/>
  <c r="T276" i="12"/>
  <c r="X276" i="12" s="1"/>
  <c r="T279" i="12"/>
  <c r="X279" i="12" s="1"/>
  <c r="T280" i="12"/>
  <c r="X280" i="12" s="1"/>
  <c r="T283" i="12"/>
  <c r="X283" i="12" s="1"/>
  <c r="T284" i="12"/>
  <c r="X284" i="12" s="1"/>
  <c r="T287" i="12"/>
  <c r="X287" i="12" s="1"/>
  <c r="T288" i="12"/>
  <c r="X288" i="12" s="1"/>
  <c r="T291" i="12"/>
  <c r="X291" i="12" s="1"/>
  <c r="T292" i="12"/>
  <c r="X292" i="12" s="1"/>
  <c r="T295" i="12"/>
  <c r="X295" i="12" s="1"/>
  <c r="T296" i="12"/>
  <c r="X296" i="12" s="1"/>
  <c r="T299" i="12"/>
  <c r="X299" i="12" s="1"/>
  <c r="T300" i="12"/>
  <c r="X300" i="12" s="1"/>
  <c r="T303" i="12"/>
  <c r="X303" i="12" s="1"/>
  <c r="T304" i="12"/>
  <c r="X304" i="12" s="1"/>
  <c r="T307" i="12"/>
  <c r="X307" i="12" s="1"/>
  <c r="T308" i="12"/>
  <c r="X308" i="12" s="1"/>
  <c r="T311" i="12"/>
  <c r="X311" i="12" s="1"/>
  <c r="T312" i="12"/>
  <c r="X312" i="12" s="1"/>
  <c r="T315" i="12"/>
  <c r="X315" i="12" s="1"/>
  <c r="T316" i="12"/>
  <c r="X316" i="12" s="1"/>
  <c r="T319" i="12"/>
  <c r="X319" i="12" s="1"/>
  <c r="T227" i="12"/>
  <c r="X227" i="12" s="1"/>
  <c r="T229" i="12"/>
  <c r="X229" i="12" s="1"/>
  <c r="T234" i="12"/>
  <c r="X234" i="12" s="1"/>
  <c r="T237" i="12"/>
  <c r="X237" i="12" s="1"/>
  <c r="T240" i="12"/>
  <c r="X240" i="12" s="1"/>
  <c r="T245" i="12"/>
  <c r="X245" i="12" s="1"/>
  <c r="T201" i="12"/>
  <c r="X201" i="12" s="1"/>
  <c r="T187" i="10"/>
  <c r="X187" i="10" s="1"/>
  <c r="T199" i="10"/>
  <c r="X199" i="10" s="1"/>
  <c r="T191" i="10"/>
  <c r="X191" i="10" s="1"/>
  <c r="T202" i="10"/>
  <c r="X202" i="10" s="1"/>
  <c r="T209" i="10"/>
  <c r="X209" i="10" s="1"/>
  <c r="T221" i="10"/>
  <c r="X221" i="10" s="1"/>
  <c r="T222" i="10"/>
  <c r="X222" i="10" s="1"/>
  <c r="T225" i="10"/>
  <c r="X225" i="10" s="1"/>
  <c r="T226" i="10"/>
  <c r="X226" i="10" s="1"/>
  <c r="T230" i="10"/>
  <c r="X230" i="10" s="1"/>
  <c r="T233" i="10"/>
  <c r="X233" i="10" s="1"/>
  <c r="T235" i="10"/>
  <c r="X235" i="10" s="1"/>
  <c r="T236" i="10"/>
  <c r="X236" i="10" s="1"/>
  <c r="T239" i="10"/>
  <c r="X239" i="10" s="1"/>
  <c r="T242" i="10"/>
  <c r="X242" i="10" s="1"/>
  <c r="T243" i="10"/>
  <c r="X243" i="10" s="1"/>
  <c r="T244" i="10"/>
  <c r="X244" i="10" s="1"/>
  <c r="T246" i="10"/>
  <c r="X246" i="10" s="1"/>
  <c r="T247" i="10"/>
  <c r="X247" i="10" s="1"/>
  <c r="T262" i="10"/>
  <c r="X262" i="10" s="1"/>
  <c r="T266" i="10"/>
  <c r="X266" i="10" s="1"/>
  <c r="T270" i="10"/>
  <c r="X270" i="10" s="1"/>
  <c r="T274" i="10"/>
  <c r="X274" i="10" s="1"/>
  <c r="T278" i="10"/>
  <c r="X278" i="10" s="1"/>
  <c r="T282" i="10"/>
  <c r="X282" i="10" s="1"/>
  <c r="T286" i="10"/>
  <c r="X286" i="10" s="1"/>
  <c r="T290" i="10"/>
  <c r="X290" i="10" s="1"/>
  <c r="T294" i="10"/>
  <c r="X294" i="10" s="1"/>
  <c r="T298" i="10"/>
  <c r="X298" i="10" s="1"/>
  <c r="T302" i="10"/>
  <c r="X302" i="10" s="1"/>
  <c r="T306" i="10"/>
  <c r="X306" i="10" s="1"/>
  <c r="T310" i="10"/>
  <c r="X310" i="10" s="1"/>
  <c r="T314" i="10"/>
  <c r="X314" i="10" s="1"/>
  <c r="T318" i="10"/>
  <c r="X318" i="10" s="1"/>
  <c r="T195" i="10"/>
  <c r="X195" i="10" s="1"/>
  <c r="T206" i="10"/>
  <c r="X206" i="10" s="1"/>
  <c r="T185" i="10"/>
  <c r="T188" i="10"/>
  <c r="X188" i="10" s="1"/>
  <c r="T192" i="10"/>
  <c r="X192" i="10" s="1"/>
  <c r="T193" i="10"/>
  <c r="X193" i="10" s="1"/>
  <c r="T196" i="10"/>
  <c r="X196" i="10" s="1"/>
  <c r="T200" i="10"/>
  <c r="X200" i="10" s="1"/>
  <c r="T203" i="10"/>
  <c r="X203" i="10" s="1"/>
  <c r="T207" i="10"/>
  <c r="X207" i="10" s="1"/>
  <c r="T210" i="10"/>
  <c r="X210" i="10" s="1"/>
  <c r="T265" i="10"/>
  <c r="X265" i="10" s="1"/>
  <c r="T269" i="10"/>
  <c r="X269" i="10" s="1"/>
  <c r="T273" i="10"/>
  <c r="X273" i="10" s="1"/>
  <c r="T277" i="10"/>
  <c r="X277" i="10" s="1"/>
  <c r="T281" i="10"/>
  <c r="X281" i="10" s="1"/>
  <c r="T285" i="10"/>
  <c r="X285" i="10" s="1"/>
  <c r="T289" i="10"/>
  <c r="X289" i="10" s="1"/>
  <c r="T293" i="10"/>
  <c r="X293" i="10" s="1"/>
  <c r="T297" i="10"/>
  <c r="X297" i="10" s="1"/>
  <c r="T301" i="10"/>
  <c r="X301" i="10" s="1"/>
  <c r="T305" i="10"/>
  <c r="X305" i="10" s="1"/>
  <c r="T309" i="10"/>
  <c r="X309" i="10" s="1"/>
  <c r="T313" i="10"/>
  <c r="X313" i="10" s="1"/>
  <c r="T317" i="10"/>
  <c r="X317" i="10" s="1"/>
  <c r="T224" i="10"/>
  <c r="X224" i="10" s="1"/>
  <c r="T228" i="10"/>
  <c r="X228" i="10" s="1"/>
  <c r="T232" i="10"/>
  <c r="X232" i="10" s="1"/>
  <c r="T238" i="10"/>
  <c r="X238" i="10" s="1"/>
  <c r="T241" i="10"/>
  <c r="X241" i="10" s="1"/>
  <c r="T263" i="10"/>
  <c r="X263" i="10" s="1"/>
  <c r="T264" i="10"/>
  <c r="X264" i="10" s="1"/>
  <c r="T267" i="10"/>
  <c r="X267" i="10" s="1"/>
  <c r="T268" i="10"/>
  <c r="X268" i="10" s="1"/>
  <c r="T271" i="10"/>
  <c r="X271" i="10" s="1"/>
  <c r="T272" i="10"/>
  <c r="X272" i="10" s="1"/>
  <c r="T275" i="10"/>
  <c r="X275" i="10" s="1"/>
  <c r="T276" i="10"/>
  <c r="X276" i="10" s="1"/>
  <c r="T279" i="10"/>
  <c r="X279" i="10" s="1"/>
  <c r="T280" i="10"/>
  <c r="X280" i="10" s="1"/>
  <c r="T283" i="10"/>
  <c r="X283" i="10" s="1"/>
  <c r="T284" i="10"/>
  <c r="X284" i="10" s="1"/>
  <c r="T287" i="10"/>
  <c r="X287" i="10" s="1"/>
  <c r="T288" i="10"/>
  <c r="X288" i="10" s="1"/>
  <c r="T291" i="10"/>
  <c r="X291" i="10" s="1"/>
  <c r="T292" i="10"/>
  <c r="X292" i="10" s="1"/>
  <c r="T295" i="10"/>
  <c r="X295" i="10" s="1"/>
  <c r="T296" i="10"/>
  <c r="X296" i="10" s="1"/>
  <c r="T299" i="10"/>
  <c r="X299" i="10" s="1"/>
  <c r="T300" i="10"/>
  <c r="X300" i="10" s="1"/>
  <c r="T303" i="10"/>
  <c r="X303" i="10" s="1"/>
  <c r="T304" i="10"/>
  <c r="X304" i="10" s="1"/>
  <c r="T307" i="10"/>
  <c r="X307" i="10" s="1"/>
  <c r="T308" i="10"/>
  <c r="X308" i="10" s="1"/>
  <c r="T311" i="10"/>
  <c r="X311" i="10" s="1"/>
  <c r="T312" i="10"/>
  <c r="X312" i="10" s="1"/>
  <c r="T315" i="10"/>
  <c r="X315" i="10" s="1"/>
  <c r="T316" i="10"/>
  <c r="X316" i="10" s="1"/>
  <c r="T319" i="10"/>
  <c r="X319" i="10" s="1"/>
  <c r="T185" i="7"/>
  <c r="T188" i="7"/>
  <c r="X188" i="7" s="1"/>
  <c r="T189" i="7"/>
  <c r="X189" i="7" s="1"/>
  <c r="T193" i="7"/>
  <c r="X193" i="7" s="1"/>
  <c r="T196" i="7"/>
  <c r="X196" i="7" s="1"/>
  <c r="T197" i="7"/>
  <c r="X197" i="7" s="1"/>
  <c r="T207" i="7"/>
  <c r="X207" i="7" s="1"/>
  <c r="T223" i="7"/>
  <c r="X223" i="7" s="1"/>
  <c r="T229" i="7"/>
  <c r="X229" i="7" s="1"/>
  <c r="T230" i="7"/>
  <c r="X230" i="7" s="1"/>
  <c r="T233" i="7"/>
  <c r="X233" i="7" s="1"/>
  <c r="T234" i="7"/>
  <c r="X234" i="7" s="1"/>
  <c r="T237" i="7"/>
  <c r="X237" i="7" s="1"/>
  <c r="T240" i="7"/>
  <c r="X240" i="7" s="1"/>
  <c r="T245" i="7"/>
  <c r="X245" i="7" s="1"/>
  <c r="T263" i="7"/>
  <c r="X263" i="7" s="1"/>
  <c r="T267" i="7"/>
  <c r="X267" i="7" s="1"/>
  <c r="T271" i="7"/>
  <c r="X271" i="7" s="1"/>
  <c r="T275" i="7"/>
  <c r="X275" i="7" s="1"/>
  <c r="T279" i="7"/>
  <c r="X279" i="7" s="1"/>
  <c r="T283" i="7"/>
  <c r="X283" i="7" s="1"/>
  <c r="T287" i="7"/>
  <c r="X287" i="7" s="1"/>
  <c r="T291" i="7"/>
  <c r="X291" i="7" s="1"/>
  <c r="T295" i="7"/>
  <c r="X295" i="7" s="1"/>
  <c r="T299" i="7"/>
  <c r="X299" i="7" s="1"/>
  <c r="T303" i="7"/>
  <c r="X303" i="7" s="1"/>
  <c r="T307" i="7"/>
  <c r="X307" i="7" s="1"/>
  <c r="T311" i="7"/>
  <c r="X311" i="7" s="1"/>
  <c r="T315" i="7"/>
  <c r="X315" i="7" s="1"/>
  <c r="T319" i="7"/>
  <c r="X319" i="7" s="1"/>
  <c r="T191" i="7"/>
  <c r="X191" i="7" s="1"/>
  <c r="T199" i="7"/>
  <c r="X199" i="7" s="1"/>
  <c r="T202" i="7"/>
  <c r="X202" i="7" s="1"/>
  <c r="T206" i="7"/>
  <c r="X206" i="7" s="1"/>
  <c r="T209" i="7"/>
  <c r="X209" i="7" s="1"/>
  <c r="T221" i="7"/>
  <c r="X221" i="7" s="1"/>
  <c r="T225" i="7"/>
  <c r="X225" i="7" s="1"/>
  <c r="T235" i="7"/>
  <c r="X235" i="7" s="1"/>
  <c r="T243" i="7"/>
  <c r="X243" i="7" s="1"/>
  <c r="T246" i="7"/>
  <c r="X246" i="7" s="1"/>
  <c r="T264" i="7"/>
  <c r="X264" i="7" s="1"/>
  <c r="T268" i="7"/>
  <c r="X268" i="7" s="1"/>
  <c r="T272" i="7"/>
  <c r="X272" i="7" s="1"/>
  <c r="T187" i="7"/>
  <c r="X187" i="7" s="1"/>
  <c r="T190" i="7"/>
  <c r="X190" i="7" s="1"/>
  <c r="T195" i="7"/>
  <c r="X195" i="7" s="1"/>
  <c r="T198" i="7"/>
  <c r="X198" i="7" s="1"/>
  <c r="T201" i="7"/>
  <c r="X201" i="7" s="1"/>
  <c r="T205" i="7"/>
  <c r="X205" i="7" s="1"/>
  <c r="T208" i="7"/>
  <c r="X208" i="7" s="1"/>
  <c r="T236" i="7"/>
  <c r="X236" i="7" s="1"/>
  <c r="T239" i="7"/>
  <c r="X239" i="7" s="1"/>
  <c r="T242" i="7"/>
  <c r="X242" i="7" s="1"/>
  <c r="T244" i="7"/>
  <c r="X244" i="7" s="1"/>
  <c r="T247" i="7"/>
  <c r="X247" i="7" s="1"/>
  <c r="T262" i="7"/>
  <c r="T266" i="7"/>
  <c r="X266" i="7" s="1"/>
  <c r="T270" i="7"/>
  <c r="X270" i="7" s="1"/>
  <c r="T274" i="7"/>
  <c r="X274" i="7" s="1"/>
  <c r="T276" i="7"/>
  <c r="X276" i="7" s="1"/>
  <c r="T278" i="7"/>
  <c r="X278" i="7" s="1"/>
  <c r="T280" i="7"/>
  <c r="X280" i="7" s="1"/>
  <c r="T282" i="7"/>
  <c r="X282" i="7" s="1"/>
  <c r="T284" i="7"/>
  <c r="X284" i="7" s="1"/>
  <c r="T286" i="7"/>
  <c r="X286" i="7" s="1"/>
  <c r="T288" i="7"/>
  <c r="X288" i="7" s="1"/>
  <c r="T290" i="7"/>
  <c r="X290" i="7" s="1"/>
  <c r="T292" i="7"/>
  <c r="X292" i="7" s="1"/>
  <c r="T294" i="7"/>
  <c r="X294" i="7" s="1"/>
  <c r="T296" i="7"/>
  <c r="X296" i="7" s="1"/>
  <c r="T298" i="7"/>
  <c r="X298" i="7" s="1"/>
  <c r="T300" i="7"/>
  <c r="X300" i="7" s="1"/>
  <c r="T302" i="7"/>
  <c r="X302" i="7" s="1"/>
  <c r="T304" i="7"/>
  <c r="X304" i="7" s="1"/>
  <c r="T306" i="7"/>
  <c r="X306" i="7" s="1"/>
  <c r="T308" i="7"/>
  <c r="X308" i="7" s="1"/>
  <c r="T310" i="7"/>
  <c r="X310" i="7" s="1"/>
  <c r="T312" i="7"/>
  <c r="X312" i="7" s="1"/>
  <c r="T314" i="7"/>
  <c r="X314" i="7" s="1"/>
  <c r="T316" i="7"/>
  <c r="X316" i="7" s="1"/>
  <c r="T318" i="7"/>
  <c r="X318" i="7" s="1"/>
  <c r="T208" i="5"/>
  <c r="X208" i="5" s="1"/>
  <c r="T221" i="5"/>
  <c r="X221" i="5" s="1"/>
  <c r="T225" i="5"/>
  <c r="X225" i="5" s="1"/>
  <c r="T230" i="5"/>
  <c r="X230" i="5" s="1"/>
  <c r="T233" i="5"/>
  <c r="X233" i="5" s="1"/>
  <c r="T235" i="5"/>
  <c r="X235" i="5" s="1"/>
  <c r="T236" i="5"/>
  <c r="X236" i="5" s="1"/>
  <c r="T239" i="5"/>
  <c r="X239" i="5" s="1"/>
  <c r="T242" i="5"/>
  <c r="X242" i="5" s="1"/>
  <c r="T243" i="5"/>
  <c r="X243" i="5" s="1"/>
  <c r="T244" i="5"/>
  <c r="X244" i="5" s="1"/>
  <c r="T246" i="5"/>
  <c r="X246" i="5" s="1"/>
  <c r="T247" i="5"/>
  <c r="X247" i="5" s="1"/>
  <c r="T262" i="5"/>
  <c r="T266" i="5"/>
  <c r="X266" i="5" s="1"/>
  <c r="T270" i="5"/>
  <c r="X270" i="5" s="1"/>
  <c r="T274" i="5"/>
  <c r="X274" i="5" s="1"/>
  <c r="T278" i="5"/>
  <c r="X278" i="5" s="1"/>
  <c r="T282" i="5"/>
  <c r="X282" i="5" s="1"/>
  <c r="T286" i="5"/>
  <c r="X286" i="5" s="1"/>
  <c r="T290" i="5"/>
  <c r="X290" i="5" s="1"/>
  <c r="T294" i="5"/>
  <c r="X294" i="5" s="1"/>
  <c r="T298" i="5"/>
  <c r="X298" i="5" s="1"/>
  <c r="T302" i="5"/>
  <c r="X302" i="5" s="1"/>
  <c r="T306" i="5"/>
  <c r="X306" i="5" s="1"/>
  <c r="T310" i="5"/>
  <c r="X310" i="5" s="1"/>
  <c r="T314" i="5"/>
  <c r="X314" i="5" s="1"/>
  <c r="T318" i="5"/>
  <c r="X318" i="5" s="1"/>
  <c r="T191" i="5"/>
  <c r="X191" i="5" s="1"/>
  <c r="T199" i="5"/>
  <c r="X199" i="5" s="1"/>
  <c r="T206" i="5"/>
  <c r="X206" i="5" s="1"/>
  <c r="T210" i="5"/>
  <c r="X210" i="5" s="1"/>
  <c r="T265" i="5"/>
  <c r="X265" i="5" s="1"/>
  <c r="T269" i="5"/>
  <c r="X269" i="5" s="1"/>
  <c r="T273" i="5"/>
  <c r="X273" i="5" s="1"/>
  <c r="T277" i="5"/>
  <c r="X277" i="5" s="1"/>
  <c r="T281" i="5"/>
  <c r="X281" i="5" s="1"/>
  <c r="T285" i="5"/>
  <c r="X285" i="5" s="1"/>
  <c r="T289" i="5"/>
  <c r="X289" i="5" s="1"/>
  <c r="T293" i="5"/>
  <c r="X293" i="5" s="1"/>
  <c r="T297" i="5"/>
  <c r="X297" i="5" s="1"/>
  <c r="T301" i="5"/>
  <c r="X301" i="5" s="1"/>
  <c r="T305" i="5"/>
  <c r="X305" i="5" s="1"/>
  <c r="T309" i="5"/>
  <c r="X309" i="5" s="1"/>
  <c r="T313" i="5"/>
  <c r="X313" i="5" s="1"/>
  <c r="T317" i="5"/>
  <c r="X317" i="5" s="1"/>
  <c r="T187" i="5"/>
  <c r="X187" i="5" s="1"/>
  <c r="T195" i="5"/>
  <c r="X195" i="5" s="1"/>
  <c r="T202" i="5"/>
  <c r="X202" i="5" s="1"/>
  <c r="T185" i="5"/>
  <c r="X185" i="5" s="1"/>
  <c r="T209" i="5"/>
  <c r="X209" i="5" s="1"/>
  <c r="T220" i="5"/>
  <c r="X220" i="5" s="1"/>
  <c r="T224" i="5"/>
  <c r="X224" i="5" s="1"/>
  <c r="T228" i="5"/>
  <c r="X228" i="5" s="1"/>
  <c r="T232" i="5"/>
  <c r="X232" i="5" s="1"/>
  <c r="T238" i="5"/>
  <c r="X238" i="5" s="1"/>
  <c r="T241" i="5"/>
  <c r="X241" i="5" s="1"/>
  <c r="T263" i="5"/>
  <c r="X263" i="5" s="1"/>
  <c r="T264" i="5"/>
  <c r="X264" i="5" s="1"/>
  <c r="T267" i="5"/>
  <c r="X267" i="5" s="1"/>
  <c r="T268" i="5"/>
  <c r="X268" i="5" s="1"/>
  <c r="T271" i="5"/>
  <c r="X271" i="5" s="1"/>
  <c r="T272" i="5"/>
  <c r="X272" i="5" s="1"/>
  <c r="T275" i="5"/>
  <c r="X275" i="5" s="1"/>
  <c r="T276" i="5"/>
  <c r="X276" i="5" s="1"/>
  <c r="T279" i="5"/>
  <c r="X279" i="5" s="1"/>
  <c r="T280" i="5"/>
  <c r="X280" i="5" s="1"/>
  <c r="T283" i="5"/>
  <c r="X283" i="5" s="1"/>
  <c r="T284" i="5"/>
  <c r="X284" i="5" s="1"/>
  <c r="T287" i="5"/>
  <c r="X287" i="5" s="1"/>
  <c r="T288" i="5"/>
  <c r="X288" i="5" s="1"/>
  <c r="T291" i="5"/>
  <c r="X291" i="5" s="1"/>
  <c r="T292" i="5"/>
  <c r="X292" i="5" s="1"/>
  <c r="T295" i="5"/>
  <c r="X295" i="5" s="1"/>
  <c r="T296" i="5"/>
  <c r="X296" i="5" s="1"/>
  <c r="T299" i="5"/>
  <c r="X299" i="5" s="1"/>
  <c r="T300" i="5"/>
  <c r="X300" i="5" s="1"/>
  <c r="T303" i="5"/>
  <c r="X303" i="5" s="1"/>
  <c r="T304" i="5"/>
  <c r="X304" i="5" s="1"/>
  <c r="T307" i="5"/>
  <c r="X307" i="5" s="1"/>
  <c r="T308" i="5"/>
  <c r="X308" i="5" s="1"/>
  <c r="T311" i="5"/>
  <c r="X311" i="5" s="1"/>
  <c r="T312" i="5"/>
  <c r="X312" i="5" s="1"/>
  <c r="T315" i="5"/>
  <c r="X315" i="5" s="1"/>
  <c r="T316" i="5"/>
  <c r="X316" i="5" s="1"/>
  <c r="T319" i="5"/>
  <c r="X319" i="5" s="1"/>
  <c r="T226" i="3"/>
  <c r="X226" i="3" s="1"/>
  <c r="T230" i="3"/>
  <c r="X230" i="3" s="1"/>
  <c r="T233" i="3"/>
  <c r="X233" i="3" s="1"/>
  <c r="T235" i="3"/>
  <c r="X235" i="3" s="1"/>
  <c r="T236" i="3"/>
  <c r="X236" i="3" s="1"/>
  <c r="T239" i="3"/>
  <c r="X239" i="3" s="1"/>
  <c r="T242" i="3"/>
  <c r="X242" i="3" s="1"/>
  <c r="T243" i="3"/>
  <c r="X243" i="3" s="1"/>
  <c r="T244" i="3"/>
  <c r="X244" i="3" s="1"/>
  <c r="T246" i="3"/>
  <c r="X246" i="3" s="1"/>
  <c r="T247" i="3"/>
  <c r="X247" i="3" s="1"/>
  <c r="T262" i="3"/>
  <c r="T266" i="3"/>
  <c r="X266" i="3" s="1"/>
  <c r="T270" i="3"/>
  <c r="X270" i="3" s="1"/>
  <c r="T274" i="3"/>
  <c r="X274" i="3" s="1"/>
  <c r="T278" i="3"/>
  <c r="X278" i="3" s="1"/>
  <c r="T282" i="3"/>
  <c r="X282" i="3" s="1"/>
  <c r="T286" i="3"/>
  <c r="X286" i="3" s="1"/>
  <c r="T290" i="3"/>
  <c r="X290" i="3" s="1"/>
  <c r="T294" i="3"/>
  <c r="X294" i="3" s="1"/>
  <c r="T298" i="3"/>
  <c r="X298" i="3" s="1"/>
  <c r="T302" i="3"/>
  <c r="X302" i="3" s="1"/>
  <c r="T306" i="3"/>
  <c r="X306" i="3" s="1"/>
  <c r="T310" i="3"/>
  <c r="X310" i="3" s="1"/>
  <c r="T314" i="3"/>
  <c r="X314" i="3" s="1"/>
  <c r="T318" i="3"/>
  <c r="X318" i="3" s="1"/>
  <c r="T186" i="3"/>
  <c r="X186" i="3" s="1"/>
  <c r="T203" i="3"/>
  <c r="X203" i="3" s="1"/>
  <c r="T225" i="3"/>
  <c r="X225" i="3" s="1"/>
  <c r="T190" i="3"/>
  <c r="X190" i="3" s="1"/>
  <c r="T199" i="3"/>
  <c r="X199" i="3" s="1"/>
  <c r="T202" i="3"/>
  <c r="X202" i="3" s="1"/>
  <c r="T210" i="3"/>
  <c r="X210" i="3" s="1"/>
  <c r="T265" i="3"/>
  <c r="X265" i="3" s="1"/>
  <c r="T269" i="3"/>
  <c r="X269" i="3" s="1"/>
  <c r="T273" i="3"/>
  <c r="X273" i="3" s="1"/>
  <c r="T277" i="3"/>
  <c r="X277" i="3" s="1"/>
  <c r="T281" i="3"/>
  <c r="X281" i="3" s="1"/>
  <c r="T285" i="3"/>
  <c r="X285" i="3" s="1"/>
  <c r="T289" i="3"/>
  <c r="X289" i="3" s="1"/>
  <c r="T293" i="3"/>
  <c r="X293" i="3" s="1"/>
  <c r="T297" i="3"/>
  <c r="X297" i="3" s="1"/>
  <c r="T301" i="3"/>
  <c r="X301" i="3" s="1"/>
  <c r="T305" i="3"/>
  <c r="X305" i="3" s="1"/>
  <c r="T309" i="3"/>
  <c r="X309" i="3" s="1"/>
  <c r="T313" i="3"/>
  <c r="X313" i="3" s="1"/>
  <c r="T317" i="3"/>
  <c r="X317" i="3" s="1"/>
  <c r="T191" i="3"/>
  <c r="X191" i="3" s="1"/>
  <c r="T195" i="3"/>
  <c r="X195" i="3" s="1"/>
  <c r="T207" i="3"/>
  <c r="X207" i="3" s="1"/>
  <c r="T221" i="3"/>
  <c r="X221" i="3" s="1"/>
  <c r="T188" i="3"/>
  <c r="X188" i="3" s="1"/>
  <c r="T192" i="3"/>
  <c r="X192" i="3" s="1"/>
  <c r="T196" i="3"/>
  <c r="X196" i="3" s="1"/>
  <c r="T206" i="3"/>
  <c r="X206" i="3" s="1"/>
  <c r="T209" i="3"/>
  <c r="X209" i="3" s="1"/>
  <c r="T220" i="3"/>
  <c r="X220" i="3" s="1"/>
  <c r="T224" i="3"/>
  <c r="X224" i="3" s="1"/>
  <c r="T228" i="3"/>
  <c r="X228" i="3" s="1"/>
  <c r="T232" i="3"/>
  <c r="X232" i="3" s="1"/>
  <c r="T238" i="3"/>
  <c r="X238" i="3" s="1"/>
  <c r="T241" i="3"/>
  <c r="X241" i="3" s="1"/>
  <c r="T263" i="3"/>
  <c r="X263" i="3" s="1"/>
  <c r="T264" i="3"/>
  <c r="X264" i="3" s="1"/>
  <c r="T267" i="3"/>
  <c r="X267" i="3" s="1"/>
  <c r="T268" i="3"/>
  <c r="X268" i="3" s="1"/>
  <c r="T271" i="3"/>
  <c r="X271" i="3" s="1"/>
  <c r="T272" i="3"/>
  <c r="X272" i="3" s="1"/>
  <c r="T275" i="3"/>
  <c r="X275" i="3" s="1"/>
  <c r="T276" i="3"/>
  <c r="X276" i="3" s="1"/>
  <c r="T279" i="3"/>
  <c r="X279" i="3" s="1"/>
  <c r="T280" i="3"/>
  <c r="X280" i="3" s="1"/>
  <c r="T283" i="3"/>
  <c r="X283" i="3" s="1"/>
  <c r="T284" i="3"/>
  <c r="X284" i="3" s="1"/>
  <c r="T287" i="3"/>
  <c r="X287" i="3" s="1"/>
  <c r="T288" i="3"/>
  <c r="X288" i="3" s="1"/>
  <c r="T291" i="3"/>
  <c r="X291" i="3" s="1"/>
  <c r="T292" i="3"/>
  <c r="X292" i="3" s="1"/>
  <c r="T295" i="3"/>
  <c r="X295" i="3" s="1"/>
  <c r="T296" i="3"/>
  <c r="X296" i="3" s="1"/>
  <c r="T299" i="3"/>
  <c r="X299" i="3" s="1"/>
  <c r="T300" i="3"/>
  <c r="X300" i="3" s="1"/>
  <c r="T303" i="3"/>
  <c r="X303" i="3" s="1"/>
  <c r="T304" i="3"/>
  <c r="X304" i="3" s="1"/>
  <c r="T307" i="3"/>
  <c r="X307" i="3" s="1"/>
  <c r="T308" i="3"/>
  <c r="X308" i="3" s="1"/>
  <c r="T311" i="3"/>
  <c r="X311" i="3" s="1"/>
  <c r="T312" i="3"/>
  <c r="X312" i="3" s="1"/>
  <c r="T315" i="3"/>
  <c r="X315" i="3" s="1"/>
  <c r="T316" i="3"/>
  <c r="X316" i="3" s="1"/>
  <c r="T319" i="3"/>
  <c r="X319" i="3" s="1"/>
  <c r="X185" i="13"/>
  <c r="T190" i="13"/>
  <c r="X190" i="13" s="1"/>
  <c r="T186" i="13"/>
  <c r="X186" i="13" s="1"/>
  <c r="X185" i="12"/>
  <c r="X221" i="12"/>
  <c r="T189" i="12"/>
  <c r="X189" i="12" s="1"/>
  <c r="T197" i="12"/>
  <c r="X197" i="12" s="1"/>
  <c r="T204" i="12"/>
  <c r="X204" i="12" s="1"/>
  <c r="T222" i="12"/>
  <c r="X222" i="12" s="1"/>
  <c r="X185" i="11"/>
  <c r="T187" i="11"/>
  <c r="X187" i="11" s="1"/>
  <c r="T186" i="11"/>
  <c r="X186" i="11" s="1"/>
  <c r="T190" i="11"/>
  <c r="X190" i="11" s="1"/>
  <c r="T194" i="11"/>
  <c r="X194" i="11" s="1"/>
  <c r="T198" i="11"/>
  <c r="X198" i="11" s="1"/>
  <c r="T201" i="11"/>
  <c r="X201" i="11" s="1"/>
  <c r="X185" i="10"/>
  <c r="T190" i="10"/>
  <c r="X190" i="10" s="1"/>
  <c r="T198" i="10"/>
  <c r="X198" i="10" s="1"/>
  <c r="T205" i="10"/>
  <c r="X205" i="10" s="1"/>
  <c r="T189" i="10"/>
  <c r="X189" i="10" s="1"/>
  <c r="T197" i="10"/>
  <c r="X197" i="10" s="1"/>
  <c r="T204" i="10"/>
  <c r="X204" i="10" s="1"/>
  <c r="T186" i="10"/>
  <c r="X186" i="10" s="1"/>
  <c r="T194" i="10"/>
  <c r="X194" i="10" s="1"/>
  <c r="T201" i="10"/>
  <c r="X201" i="10" s="1"/>
  <c r="T208" i="10"/>
  <c r="X208" i="10" s="1"/>
  <c r="X185" i="9"/>
  <c r="X221" i="9"/>
  <c r="T209" i="9"/>
  <c r="X209" i="9" s="1"/>
  <c r="T227" i="9"/>
  <c r="X227" i="9" s="1"/>
  <c r="T190" i="9"/>
  <c r="X190" i="9" s="1"/>
  <c r="T194" i="9"/>
  <c r="X194" i="9" s="1"/>
  <c r="T198" i="9"/>
  <c r="X198" i="9" s="1"/>
  <c r="T201" i="9"/>
  <c r="X201" i="9" s="1"/>
  <c r="T223" i="9"/>
  <c r="X223" i="9" s="1"/>
  <c r="T229" i="9"/>
  <c r="X229" i="9" s="1"/>
  <c r="T186" i="9"/>
  <c r="X186" i="9" s="1"/>
  <c r="T186" i="8"/>
  <c r="X186" i="8" s="1"/>
  <c r="T190" i="8"/>
  <c r="X190" i="8" s="1"/>
  <c r="T194" i="8"/>
  <c r="X194" i="8" s="1"/>
  <c r="T198" i="8"/>
  <c r="X198" i="8" s="1"/>
  <c r="T201" i="8"/>
  <c r="X201" i="8" s="1"/>
  <c r="T205" i="8"/>
  <c r="X205" i="8" s="1"/>
  <c r="T208" i="8"/>
  <c r="X208" i="8" s="1"/>
  <c r="T206" i="8"/>
  <c r="X206" i="8" s="1"/>
  <c r="T209" i="8"/>
  <c r="X209" i="8" s="1"/>
  <c r="T223" i="8"/>
  <c r="X223" i="8" s="1"/>
  <c r="T227" i="8"/>
  <c r="X227" i="8" s="1"/>
  <c r="T229" i="8"/>
  <c r="X229" i="8" s="1"/>
  <c r="T234" i="8"/>
  <c r="X234" i="8" s="1"/>
  <c r="T237" i="8"/>
  <c r="X237" i="8" s="1"/>
  <c r="T240" i="8"/>
  <c r="X240" i="8" s="1"/>
  <c r="T245" i="8"/>
  <c r="X245" i="8" s="1"/>
  <c r="X185" i="7"/>
  <c r="T186" i="7"/>
  <c r="X186" i="7" s="1"/>
  <c r="T194" i="7"/>
  <c r="X194" i="7" s="1"/>
  <c r="T200" i="7"/>
  <c r="X200" i="7" s="1"/>
  <c r="T204" i="7"/>
  <c r="X204" i="7" s="1"/>
  <c r="T222" i="7"/>
  <c r="X222" i="7" s="1"/>
  <c r="T226" i="7"/>
  <c r="X226" i="7" s="1"/>
  <c r="T227" i="7"/>
  <c r="X227" i="7" s="1"/>
  <c r="T185" i="6"/>
  <c r="T193" i="5"/>
  <c r="X193" i="5" s="1"/>
  <c r="T200" i="5"/>
  <c r="X200" i="5" s="1"/>
  <c r="T207" i="5"/>
  <c r="X207" i="5" s="1"/>
  <c r="T227" i="5"/>
  <c r="X227" i="5" s="1"/>
  <c r="T226" i="5"/>
  <c r="X226" i="5" s="1"/>
  <c r="T223" i="5"/>
  <c r="X223" i="5" s="1"/>
  <c r="T222" i="5"/>
  <c r="X222" i="5" s="1"/>
  <c r="X185" i="4"/>
  <c r="T189" i="4"/>
  <c r="X189" i="4" s="1"/>
  <c r="T197" i="4"/>
  <c r="X197" i="4" s="1"/>
  <c r="T204" i="4"/>
  <c r="X204" i="4" s="1"/>
  <c r="T222" i="4"/>
  <c r="X222" i="4" s="1"/>
  <c r="T194" i="3"/>
  <c r="X194" i="3" s="1"/>
  <c r="T185" i="3"/>
  <c r="T189" i="3"/>
  <c r="X189" i="3" s="1"/>
  <c r="T193" i="3"/>
  <c r="X193" i="3" s="1"/>
  <c r="T197" i="3"/>
  <c r="X197" i="3" s="1"/>
  <c r="T204" i="3"/>
  <c r="X204" i="3" s="1"/>
  <c r="T223" i="3"/>
  <c r="X223" i="3" s="1"/>
  <c r="T201" i="3"/>
  <c r="X201" i="3" s="1"/>
  <c r="T208" i="3"/>
  <c r="X208" i="3" s="1"/>
  <c r="T222" i="3"/>
  <c r="X222" i="3" s="1"/>
  <c r="X262" i="3"/>
  <c r="CS79" i="1"/>
  <c r="CS78" i="1"/>
  <c r="CS77" i="1"/>
  <c r="CS76" i="1"/>
  <c r="CS75" i="1"/>
  <c r="H169" i="6" l="1"/>
  <c r="D169" i="13"/>
  <c r="H169" i="10"/>
  <c r="D169" i="10"/>
  <c r="D169" i="6"/>
  <c r="H169" i="3"/>
  <c r="X262" i="13"/>
  <c r="H169" i="13"/>
  <c r="X262" i="11"/>
  <c r="H169" i="11"/>
  <c r="X220" i="11"/>
  <c r="D169" i="11"/>
  <c r="X262" i="8"/>
  <c r="H169" i="8"/>
  <c r="X262" i="4"/>
  <c r="H169" i="4"/>
  <c r="X262" i="9"/>
  <c r="H169" i="9"/>
  <c r="X263" i="12"/>
  <c r="H169" i="12"/>
  <c r="X262" i="7"/>
  <c r="H169" i="7"/>
  <c r="X262" i="5"/>
  <c r="H169" i="5"/>
  <c r="A169" i="13"/>
  <c r="D169" i="12"/>
  <c r="A169" i="12"/>
  <c r="A169" i="11"/>
  <c r="A169" i="10"/>
  <c r="A169" i="9"/>
  <c r="D169" i="9"/>
  <c r="D169" i="8"/>
  <c r="A169" i="8"/>
  <c r="A169" i="7"/>
  <c r="D169" i="7"/>
  <c r="A169" i="6"/>
  <c r="X185" i="6"/>
  <c r="D169" i="5"/>
  <c r="A169" i="5"/>
  <c r="D169" i="4"/>
  <c r="A169" i="4"/>
  <c r="X185" i="3"/>
  <c r="A169" i="3"/>
  <c r="D169" i="3"/>
  <c r="T330" i="1"/>
  <c r="X330" i="1" s="1"/>
  <c r="T329" i="1"/>
  <c r="X329" i="1" s="1"/>
  <c r="T328" i="1"/>
  <c r="X328" i="1" s="1"/>
  <c r="T327" i="1"/>
  <c r="X327" i="1" s="1"/>
  <c r="T326" i="1"/>
  <c r="X326" i="1" s="1"/>
  <c r="T325" i="1"/>
  <c r="X325" i="1" s="1"/>
  <c r="T324" i="1"/>
  <c r="X324" i="1" s="1"/>
  <c r="T323" i="1"/>
  <c r="X323" i="1" s="1"/>
  <c r="T322" i="1"/>
  <c r="X322" i="1" s="1"/>
  <c r="T321" i="1"/>
  <c r="X321" i="1" s="1"/>
  <c r="T320" i="1"/>
  <c r="X320" i="1" s="1"/>
  <c r="CS40" i="1" l="1"/>
  <c r="CS74" i="1" l="1"/>
  <c r="CS73" i="1"/>
  <c r="CS72" i="1"/>
  <c r="CS71" i="1"/>
  <c r="CS70" i="1"/>
  <c r="CS69" i="1"/>
  <c r="CS68" i="1"/>
  <c r="CS67" i="1"/>
  <c r="CS66" i="1"/>
  <c r="CS65" i="1"/>
  <c r="CS64" i="1"/>
  <c r="CS63" i="1"/>
  <c r="CS62" i="1"/>
  <c r="CS61" i="1"/>
  <c r="CS60" i="1"/>
  <c r="CS59" i="1"/>
  <c r="CS58" i="1"/>
  <c r="CS57" i="1"/>
  <c r="CS56" i="1"/>
  <c r="CS55" i="1"/>
  <c r="CS54" i="1"/>
  <c r="CS53" i="1"/>
  <c r="CS52" i="1"/>
  <c r="CS51" i="1"/>
  <c r="CS50" i="1"/>
  <c r="CS49" i="1"/>
  <c r="CS48" i="1"/>
  <c r="CS47" i="1"/>
  <c r="CS46" i="1"/>
  <c r="CS45" i="1"/>
  <c r="CS44" i="1"/>
  <c r="CS43" i="1"/>
  <c r="CS42" i="1"/>
  <c r="CS41" i="1"/>
  <c r="R319" i="1" l="1"/>
  <c r="P319" i="1"/>
  <c r="N319" i="1"/>
  <c r="L319" i="1"/>
  <c r="J319" i="1"/>
  <c r="H319" i="1"/>
  <c r="F319" i="1"/>
  <c r="R318" i="1"/>
  <c r="P318" i="1"/>
  <c r="N318" i="1"/>
  <c r="L318" i="1"/>
  <c r="J318" i="1"/>
  <c r="H318" i="1"/>
  <c r="F318" i="1"/>
  <c r="R317" i="1"/>
  <c r="P317" i="1"/>
  <c r="N317" i="1"/>
  <c r="L317" i="1"/>
  <c r="J317" i="1"/>
  <c r="H317" i="1"/>
  <c r="F317" i="1"/>
  <c r="R315" i="1"/>
  <c r="P315" i="1"/>
  <c r="N315" i="1"/>
  <c r="L315" i="1"/>
  <c r="J315" i="1"/>
  <c r="H315" i="1"/>
  <c r="F315" i="1"/>
  <c r="R314" i="1"/>
  <c r="P314" i="1"/>
  <c r="N314" i="1"/>
  <c r="L314" i="1"/>
  <c r="J314" i="1"/>
  <c r="H314" i="1"/>
  <c r="F314" i="1"/>
  <c r="R313" i="1"/>
  <c r="P313" i="1"/>
  <c r="N313" i="1"/>
  <c r="L313" i="1"/>
  <c r="J313" i="1"/>
  <c r="H313" i="1"/>
  <c r="F313" i="1"/>
  <c r="R312" i="1"/>
  <c r="P312" i="1"/>
  <c r="N312" i="1"/>
  <c r="L312" i="1"/>
  <c r="J312" i="1"/>
  <c r="H312" i="1"/>
  <c r="F312" i="1"/>
  <c r="R311" i="1"/>
  <c r="P311" i="1"/>
  <c r="N311" i="1"/>
  <c r="L311" i="1"/>
  <c r="J311" i="1"/>
  <c r="H311" i="1"/>
  <c r="F311" i="1"/>
  <c r="R310" i="1"/>
  <c r="P310" i="1"/>
  <c r="N310" i="1"/>
  <c r="L310" i="1"/>
  <c r="J310" i="1"/>
  <c r="H310" i="1"/>
  <c r="F310" i="1"/>
  <c r="R309" i="1"/>
  <c r="P309" i="1"/>
  <c r="N309" i="1"/>
  <c r="L309" i="1"/>
  <c r="J309" i="1"/>
  <c r="H309" i="1"/>
  <c r="F309" i="1"/>
  <c r="R308" i="1"/>
  <c r="P308" i="1"/>
  <c r="N308" i="1"/>
  <c r="L308" i="1"/>
  <c r="J308" i="1"/>
  <c r="H308" i="1"/>
  <c r="F308" i="1"/>
  <c r="R307" i="1"/>
  <c r="P307" i="1"/>
  <c r="N307" i="1"/>
  <c r="L307" i="1"/>
  <c r="J307" i="1"/>
  <c r="H307" i="1"/>
  <c r="F307" i="1"/>
  <c r="R306" i="1"/>
  <c r="P306" i="1"/>
  <c r="N306" i="1"/>
  <c r="L306" i="1"/>
  <c r="J306" i="1"/>
  <c r="H306" i="1"/>
  <c r="F306" i="1"/>
  <c r="R305" i="1"/>
  <c r="P305" i="1"/>
  <c r="N305" i="1"/>
  <c r="L305" i="1"/>
  <c r="J305" i="1"/>
  <c r="H305" i="1"/>
  <c r="F305" i="1"/>
  <c r="R304" i="1"/>
  <c r="P304" i="1"/>
  <c r="N304" i="1"/>
  <c r="L304" i="1"/>
  <c r="J304" i="1"/>
  <c r="H304" i="1"/>
  <c r="F304" i="1"/>
  <c r="R303" i="1"/>
  <c r="P303" i="1"/>
  <c r="N303" i="1"/>
  <c r="L303" i="1"/>
  <c r="J303" i="1"/>
  <c r="H303" i="1"/>
  <c r="F303" i="1"/>
  <c r="R302" i="1"/>
  <c r="P302" i="1"/>
  <c r="N302" i="1"/>
  <c r="L302" i="1"/>
  <c r="J302" i="1"/>
  <c r="H302" i="1"/>
  <c r="F302" i="1"/>
  <c r="R301" i="1"/>
  <c r="P301" i="1"/>
  <c r="N301" i="1"/>
  <c r="L301" i="1"/>
  <c r="J301" i="1"/>
  <c r="H301" i="1"/>
  <c r="F301" i="1"/>
  <c r="R300" i="1"/>
  <c r="P300" i="1"/>
  <c r="N300" i="1"/>
  <c r="L300" i="1"/>
  <c r="J300" i="1"/>
  <c r="H300" i="1"/>
  <c r="F300" i="1"/>
  <c r="R299" i="1"/>
  <c r="P299" i="1"/>
  <c r="N299" i="1"/>
  <c r="L299" i="1"/>
  <c r="J299" i="1"/>
  <c r="H299" i="1"/>
  <c r="F299" i="1"/>
  <c r="R298" i="1"/>
  <c r="P298" i="1"/>
  <c r="N298" i="1"/>
  <c r="L298" i="1"/>
  <c r="J298" i="1"/>
  <c r="H298" i="1"/>
  <c r="F298" i="1"/>
  <c r="R297" i="1"/>
  <c r="P297" i="1"/>
  <c r="N297" i="1"/>
  <c r="L297" i="1"/>
  <c r="J297" i="1"/>
  <c r="H297" i="1"/>
  <c r="F297" i="1"/>
  <c r="R296" i="1"/>
  <c r="P296" i="1"/>
  <c r="N296" i="1"/>
  <c r="L296" i="1"/>
  <c r="J296" i="1"/>
  <c r="H296" i="1"/>
  <c r="F296" i="1"/>
  <c r="R295" i="1"/>
  <c r="P295" i="1"/>
  <c r="N295" i="1"/>
  <c r="L295" i="1"/>
  <c r="J295" i="1"/>
  <c r="H295" i="1"/>
  <c r="F295" i="1"/>
  <c r="R294" i="1"/>
  <c r="P294" i="1"/>
  <c r="N294" i="1"/>
  <c r="L294" i="1"/>
  <c r="J294" i="1"/>
  <c r="H294" i="1"/>
  <c r="F294" i="1"/>
  <c r="R293" i="1"/>
  <c r="P293" i="1"/>
  <c r="N293" i="1"/>
  <c r="L293" i="1"/>
  <c r="J293" i="1"/>
  <c r="H293" i="1"/>
  <c r="F293" i="1"/>
  <c r="R292" i="1"/>
  <c r="P292" i="1"/>
  <c r="N292" i="1"/>
  <c r="L292" i="1"/>
  <c r="J292" i="1"/>
  <c r="H292" i="1"/>
  <c r="F292" i="1"/>
  <c r="R291" i="1"/>
  <c r="P291" i="1"/>
  <c r="N291" i="1"/>
  <c r="L291" i="1"/>
  <c r="J291" i="1"/>
  <c r="H291" i="1"/>
  <c r="F291" i="1"/>
  <c r="R290" i="1"/>
  <c r="P290" i="1"/>
  <c r="N290" i="1"/>
  <c r="L290" i="1"/>
  <c r="J290" i="1"/>
  <c r="H290" i="1"/>
  <c r="F290" i="1"/>
  <c r="R289" i="1"/>
  <c r="P289" i="1"/>
  <c r="N289" i="1"/>
  <c r="L289" i="1"/>
  <c r="J289" i="1"/>
  <c r="H289" i="1"/>
  <c r="F289" i="1"/>
  <c r="R288" i="1"/>
  <c r="P288" i="1"/>
  <c r="N288" i="1"/>
  <c r="L288" i="1"/>
  <c r="J288" i="1"/>
  <c r="H288" i="1"/>
  <c r="F288" i="1"/>
  <c r="R287" i="1"/>
  <c r="P287" i="1"/>
  <c r="N287" i="1"/>
  <c r="L287" i="1"/>
  <c r="J287" i="1"/>
  <c r="H287" i="1"/>
  <c r="F287" i="1"/>
  <c r="R286" i="1"/>
  <c r="P286" i="1"/>
  <c r="N286" i="1"/>
  <c r="L286" i="1"/>
  <c r="J286" i="1"/>
  <c r="H286" i="1"/>
  <c r="F286" i="1"/>
  <c r="R285" i="1"/>
  <c r="P285" i="1"/>
  <c r="N285" i="1"/>
  <c r="L285" i="1"/>
  <c r="J285" i="1"/>
  <c r="H285" i="1"/>
  <c r="F285" i="1"/>
  <c r="R284" i="1"/>
  <c r="P284" i="1"/>
  <c r="N284" i="1"/>
  <c r="L284" i="1"/>
  <c r="J284" i="1"/>
  <c r="H284" i="1"/>
  <c r="F284" i="1"/>
  <c r="R283" i="1"/>
  <c r="P283" i="1"/>
  <c r="N283" i="1"/>
  <c r="L283" i="1"/>
  <c r="J283" i="1"/>
  <c r="H283" i="1"/>
  <c r="F283" i="1"/>
  <c r="R282" i="1"/>
  <c r="P282" i="1"/>
  <c r="N282" i="1"/>
  <c r="L282" i="1"/>
  <c r="J282" i="1"/>
  <c r="H282" i="1"/>
  <c r="F282" i="1"/>
  <c r="R281" i="1"/>
  <c r="P281" i="1"/>
  <c r="N281" i="1"/>
  <c r="L281" i="1"/>
  <c r="J281" i="1"/>
  <c r="H281" i="1"/>
  <c r="F281" i="1"/>
  <c r="R280" i="1"/>
  <c r="P280" i="1"/>
  <c r="N280" i="1"/>
  <c r="L280" i="1"/>
  <c r="J280" i="1"/>
  <c r="H280" i="1"/>
  <c r="F280" i="1"/>
  <c r="R279" i="1"/>
  <c r="P279" i="1"/>
  <c r="N279" i="1"/>
  <c r="L279" i="1"/>
  <c r="J279" i="1"/>
  <c r="H279" i="1"/>
  <c r="F279" i="1"/>
  <c r="R278" i="1"/>
  <c r="P278" i="1"/>
  <c r="N278" i="1"/>
  <c r="L278" i="1"/>
  <c r="J278" i="1"/>
  <c r="H278" i="1"/>
  <c r="F278" i="1"/>
  <c r="R277" i="1"/>
  <c r="P277" i="1"/>
  <c r="N277" i="1"/>
  <c r="L277" i="1"/>
  <c r="J277" i="1"/>
  <c r="H277" i="1"/>
  <c r="F277" i="1"/>
  <c r="R276" i="1"/>
  <c r="P276" i="1"/>
  <c r="N276" i="1"/>
  <c r="L276" i="1"/>
  <c r="J276" i="1"/>
  <c r="H276" i="1"/>
  <c r="F276" i="1"/>
  <c r="R275" i="1"/>
  <c r="P275" i="1"/>
  <c r="N275" i="1"/>
  <c r="L275" i="1"/>
  <c r="J275" i="1"/>
  <c r="H275" i="1"/>
  <c r="F275" i="1"/>
  <c r="R274" i="1"/>
  <c r="P274" i="1"/>
  <c r="N274" i="1"/>
  <c r="L274" i="1"/>
  <c r="J274" i="1"/>
  <c r="H274" i="1"/>
  <c r="F274" i="1"/>
  <c r="R273" i="1"/>
  <c r="P273" i="1"/>
  <c r="N273" i="1"/>
  <c r="L273" i="1"/>
  <c r="J273" i="1"/>
  <c r="H273" i="1"/>
  <c r="F273" i="1"/>
  <c r="R272" i="1"/>
  <c r="P272" i="1"/>
  <c r="N272" i="1"/>
  <c r="L272" i="1"/>
  <c r="J272" i="1"/>
  <c r="H272" i="1"/>
  <c r="F272" i="1"/>
  <c r="R271" i="1"/>
  <c r="P271" i="1"/>
  <c r="N271" i="1"/>
  <c r="L271" i="1"/>
  <c r="J271" i="1"/>
  <c r="H271" i="1"/>
  <c r="F271" i="1"/>
  <c r="R270" i="1"/>
  <c r="P270" i="1"/>
  <c r="N270" i="1"/>
  <c r="L270" i="1"/>
  <c r="J270" i="1"/>
  <c r="H270" i="1"/>
  <c r="F270" i="1"/>
  <c r="R269" i="1"/>
  <c r="P269" i="1"/>
  <c r="N269" i="1"/>
  <c r="L269" i="1"/>
  <c r="J269" i="1"/>
  <c r="H269" i="1"/>
  <c r="F269" i="1"/>
  <c r="R268" i="1"/>
  <c r="P268" i="1"/>
  <c r="N268" i="1"/>
  <c r="L268" i="1"/>
  <c r="J268" i="1"/>
  <c r="H268" i="1"/>
  <c r="F268" i="1"/>
  <c r="R267" i="1"/>
  <c r="P267" i="1"/>
  <c r="N267" i="1"/>
  <c r="L267" i="1"/>
  <c r="J267" i="1"/>
  <c r="H267" i="1"/>
  <c r="F267" i="1"/>
  <c r="R266" i="1"/>
  <c r="P266" i="1"/>
  <c r="N266" i="1"/>
  <c r="L266" i="1"/>
  <c r="J266" i="1"/>
  <c r="H266" i="1"/>
  <c r="F266" i="1"/>
  <c r="R265" i="1"/>
  <c r="P265" i="1"/>
  <c r="N265" i="1"/>
  <c r="L265" i="1"/>
  <c r="J265" i="1"/>
  <c r="H265" i="1"/>
  <c r="F265" i="1"/>
  <c r="R264" i="1"/>
  <c r="P264" i="1"/>
  <c r="N264" i="1"/>
  <c r="L264" i="1"/>
  <c r="J264" i="1"/>
  <c r="H264" i="1"/>
  <c r="F264" i="1"/>
  <c r="R263" i="1"/>
  <c r="P263" i="1"/>
  <c r="N263" i="1"/>
  <c r="L263" i="1"/>
  <c r="J263" i="1"/>
  <c r="H263" i="1"/>
  <c r="F263" i="1"/>
  <c r="R262" i="1"/>
  <c r="P262" i="1"/>
  <c r="N262" i="1"/>
  <c r="L262" i="1"/>
  <c r="J262" i="1"/>
  <c r="H262" i="1"/>
  <c r="F262" i="1"/>
  <c r="R191" i="1" l="1"/>
  <c r="P191" i="1"/>
  <c r="N191" i="1"/>
  <c r="L191" i="1"/>
  <c r="J191" i="1"/>
  <c r="H191" i="1"/>
  <c r="F191" i="1"/>
  <c r="R199" i="1"/>
  <c r="P199" i="1"/>
  <c r="N199" i="1"/>
  <c r="L199" i="1"/>
  <c r="J199" i="1"/>
  <c r="H199" i="1"/>
  <c r="F199" i="1"/>
  <c r="R208" i="1"/>
  <c r="P208" i="1"/>
  <c r="N208" i="1"/>
  <c r="L208" i="1"/>
  <c r="J208" i="1"/>
  <c r="H208" i="1"/>
  <c r="F208" i="1"/>
  <c r="T257" i="1"/>
  <c r="X257" i="1" s="1"/>
  <c r="T256" i="1"/>
  <c r="X256" i="1" s="1"/>
  <c r="T255" i="1"/>
  <c r="X255" i="1" s="1"/>
  <c r="T254" i="1"/>
  <c r="X254" i="1" s="1"/>
  <c r="T253" i="1"/>
  <c r="X253" i="1" s="1"/>
  <c r="T252" i="1"/>
  <c r="X252" i="1" s="1"/>
  <c r="T251" i="1"/>
  <c r="X251" i="1" s="1"/>
  <c r="T250" i="1"/>
  <c r="X250" i="1" s="1"/>
  <c r="T249" i="1"/>
  <c r="X249" i="1" s="1"/>
  <c r="T248" i="1"/>
  <c r="X248" i="1" s="1"/>
  <c r="R247" i="1"/>
  <c r="P247" i="1"/>
  <c r="N247" i="1"/>
  <c r="L247" i="1"/>
  <c r="J247" i="1"/>
  <c r="H247" i="1"/>
  <c r="F247" i="1"/>
  <c r="R246" i="1"/>
  <c r="P246" i="1"/>
  <c r="N246" i="1"/>
  <c r="L246" i="1"/>
  <c r="J246" i="1"/>
  <c r="H246" i="1"/>
  <c r="F246" i="1"/>
  <c r="R245" i="1"/>
  <c r="P245" i="1"/>
  <c r="N245" i="1"/>
  <c r="L245" i="1"/>
  <c r="J245" i="1"/>
  <c r="H245" i="1"/>
  <c r="F245" i="1"/>
  <c r="R244" i="1"/>
  <c r="P244" i="1"/>
  <c r="N244" i="1"/>
  <c r="L244" i="1"/>
  <c r="J244" i="1"/>
  <c r="H244" i="1"/>
  <c r="F244" i="1"/>
  <c r="R243" i="1"/>
  <c r="P243" i="1"/>
  <c r="N243" i="1"/>
  <c r="L243" i="1"/>
  <c r="J243" i="1"/>
  <c r="H243" i="1"/>
  <c r="F243" i="1"/>
  <c r="R242" i="1"/>
  <c r="P242" i="1"/>
  <c r="N242" i="1"/>
  <c r="L242" i="1"/>
  <c r="J242" i="1"/>
  <c r="H242" i="1"/>
  <c r="F242" i="1"/>
  <c r="R241" i="1"/>
  <c r="P241" i="1"/>
  <c r="N241" i="1"/>
  <c r="L241" i="1"/>
  <c r="J241" i="1"/>
  <c r="H241" i="1"/>
  <c r="F241" i="1"/>
  <c r="R240" i="1"/>
  <c r="P240" i="1"/>
  <c r="N240" i="1"/>
  <c r="L240" i="1"/>
  <c r="J240" i="1"/>
  <c r="H240" i="1"/>
  <c r="F240" i="1"/>
  <c r="R239" i="1"/>
  <c r="P239" i="1"/>
  <c r="N239" i="1"/>
  <c r="L239" i="1"/>
  <c r="J239" i="1"/>
  <c r="H239" i="1"/>
  <c r="F239" i="1"/>
  <c r="R238" i="1"/>
  <c r="P238" i="1"/>
  <c r="N238" i="1"/>
  <c r="L238" i="1"/>
  <c r="J238" i="1"/>
  <c r="H238" i="1"/>
  <c r="F238" i="1"/>
  <c r="R237" i="1"/>
  <c r="P237" i="1"/>
  <c r="N237" i="1"/>
  <c r="L237" i="1"/>
  <c r="J237" i="1"/>
  <c r="H237" i="1"/>
  <c r="F237" i="1"/>
  <c r="R236" i="1"/>
  <c r="P236" i="1"/>
  <c r="N236" i="1"/>
  <c r="L236" i="1"/>
  <c r="J236" i="1"/>
  <c r="H236" i="1"/>
  <c r="F236" i="1"/>
  <c r="R235" i="1"/>
  <c r="P235" i="1"/>
  <c r="N235" i="1"/>
  <c r="L235" i="1"/>
  <c r="J235" i="1"/>
  <c r="H235" i="1"/>
  <c r="F235" i="1"/>
  <c r="R234" i="1"/>
  <c r="P234" i="1"/>
  <c r="N234" i="1"/>
  <c r="L234" i="1"/>
  <c r="J234" i="1"/>
  <c r="H234" i="1"/>
  <c r="F234" i="1"/>
  <c r="R233" i="1"/>
  <c r="P233" i="1"/>
  <c r="N233" i="1"/>
  <c r="L233" i="1"/>
  <c r="J233" i="1"/>
  <c r="H233" i="1"/>
  <c r="F233" i="1"/>
  <c r="R232" i="1"/>
  <c r="P232" i="1"/>
  <c r="N232" i="1"/>
  <c r="L232" i="1"/>
  <c r="J232" i="1"/>
  <c r="H232" i="1"/>
  <c r="F232" i="1"/>
  <c r="R230" i="1"/>
  <c r="P230" i="1"/>
  <c r="N230" i="1"/>
  <c r="L230" i="1"/>
  <c r="J230" i="1"/>
  <c r="H230" i="1"/>
  <c r="F230" i="1"/>
  <c r="R229" i="1"/>
  <c r="P229" i="1"/>
  <c r="N229" i="1"/>
  <c r="L229" i="1"/>
  <c r="J229" i="1"/>
  <c r="H229" i="1"/>
  <c r="F229" i="1"/>
  <c r="R228" i="1"/>
  <c r="P228" i="1"/>
  <c r="N228" i="1"/>
  <c r="L228" i="1"/>
  <c r="J228" i="1"/>
  <c r="H228" i="1"/>
  <c r="F228" i="1"/>
  <c r="R227" i="1"/>
  <c r="P227" i="1"/>
  <c r="N227" i="1"/>
  <c r="L227" i="1"/>
  <c r="J227" i="1"/>
  <c r="H227" i="1"/>
  <c r="F227" i="1"/>
  <c r="R226" i="1"/>
  <c r="P226" i="1"/>
  <c r="N226" i="1"/>
  <c r="L226" i="1"/>
  <c r="J226" i="1"/>
  <c r="H226" i="1"/>
  <c r="F226" i="1"/>
  <c r="R225" i="1"/>
  <c r="P225" i="1"/>
  <c r="N225" i="1"/>
  <c r="L225" i="1"/>
  <c r="J225" i="1"/>
  <c r="H225" i="1"/>
  <c r="F225" i="1"/>
  <c r="R224" i="1"/>
  <c r="P224" i="1"/>
  <c r="N224" i="1"/>
  <c r="L224" i="1"/>
  <c r="J224" i="1"/>
  <c r="H224" i="1"/>
  <c r="F224" i="1"/>
  <c r="R223" i="1"/>
  <c r="P223" i="1"/>
  <c r="N223" i="1"/>
  <c r="L223" i="1"/>
  <c r="J223" i="1"/>
  <c r="H223" i="1"/>
  <c r="F223" i="1"/>
  <c r="R222" i="1"/>
  <c r="P222" i="1"/>
  <c r="N222" i="1"/>
  <c r="L222" i="1"/>
  <c r="J222" i="1"/>
  <c r="H222" i="1"/>
  <c r="F222" i="1"/>
  <c r="R221" i="1"/>
  <c r="P221" i="1"/>
  <c r="N221" i="1"/>
  <c r="L221" i="1"/>
  <c r="J221" i="1"/>
  <c r="H221" i="1"/>
  <c r="F221" i="1"/>
  <c r="R220" i="1"/>
  <c r="P220" i="1"/>
  <c r="N220" i="1"/>
  <c r="L220" i="1"/>
  <c r="J220" i="1"/>
  <c r="H220" i="1"/>
  <c r="F220" i="1"/>
  <c r="T199" i="1" l="1"/>
  <c r="X199" i="1" s="1"/>
  <c r="T221" i="1"/>
  <c r="X221" i="1" s="1"/>
  <c r="T223" i="1"/>
  <c r="X223" i="1" s="1"/>
  <c r="T227" i="1"/>
  <c r="X227" i="1" s="1"/>
  <c r="T245" i="1"/>
  <c r="X245" i="1" s="1"/>
  <c r="T220" i="1"/>
  <c r="X220" i="1" s="1"/>
  <c r="T226" i="1"/>
  <c r="X226" i="1" s="1"/>
  <c r="T229" i="1"/>
  <c r="X229" i="1" s="1"/>
  <c r="T232" i="1"/>
  <c r="X232" i="1" s="1"/>
  <c r="T235" i="1"/>
  <c r="X235" i="1" s="1"/>
  <c r="T237" i="1"/>
  <c r="X237" i="1" s="1"/>
  <c r="T239" i="1"/>
  <c r="X239" i="1" s="1"/>
  <c r="T241" i="1"/>
  <c r="X241" i="1" s="1"/>
  <c r="T247" i="1"/>
  <c r="X247" i="1" s="1"/>
  <c r="T222" i="1"/>
  <c r="X222" i="1" s="1"/>
  <c r="T225" i="1"/>
  <c r="X225" i="1" s="1"/>
  <c r="T228" i="1"/>
  <c r="X228" i="1" s="1"/>
  <c r="T242" i="1"/>
  <c r="X242" i="1" s="1"/>
  <c r="T244" i="1"/>
  <c r="X244" i="1" s="1"/>
  <c r="T246" i="1"/>
  <c r="X246" i="1" s="1"/>
  <c r="T224" i="1"/>
  <c r="X224" i="1" s="1"/>
  <c r="T230" i="1"/>
  <c r="X230" i="1" s="1"/>
  <c r="T233" i="1"/>
  <c r="X233" i="1" s="1"/>
  <c r="T234" i="1"/>
  <c r="X234" i="1" s="1"/>
  <c r="T236" i="1"/>
  <c r="X236" i="1" s="1"/>
  <c r="T238" i="1"/>
  <c r="X238" i="1" s="1"/>
  <c r="T240" i="1"/>
  <c r="X240" i="1" s="1"/>
  <c r="T243" i="1"/>
  <c r="X243" i="1" s="1"/>
  <c r="R210" i="1"/>
  <c r="P210" i="1"/>
  <c r="N210" i="1"/>
  <c r="L210" i="1"/>
  <c r="J210" i="1"/>
  <c r="H210" i="1"/>
  <c r="F210" i="1"/>
  <c r="R209" i="1"/>
  <c r="P209" i="1"/>
  <c r="N209" i="1"/>
  <c r="L209" i="1"/>
  <c r="J209" i="1"/>
  <c r="H209" i="1"/>
  <c r="F209" i="1"/>
  <c r="R207" i="1"/>
  <c r="P207" i="1"/>
  <c r="N207" i="1"/>
  <c r="L207" i="1"/>
  <c r="J207" i="1"/>
  <c r="H207" i="1"/>
  <c r="F207" i="1"/>
  <c r="R206" i="1"/>
  <c r="P206" i="1"/>
  <c r="N206" i="1"/>
  <c r="L206" i="1"/>
  <c r="J206" i="1"/>
  <c r="H206" i="1"/>
  <c r="F206" i="1"/>
  <c r="R205" i="1"/>
  <c r="P205" i="1"/>
  <c r="N205" i="1"/>
  <c r="L205" i="1"/>
  <c r="J205" i="1"/>
  <c r="H205" i="1"/>
  <c r="F205" i="1"/>
  <c r="R204" i="1"/>
  <c r="P204" i="1"/>
  <c r="N204" i="1"/>
  <c r="L204" i="1"/>
  <c r="J204" i="1"/>
  <c r="H204" i="1"/>
  <c r="F204" i="1"/>
  <c r="R203" i="1"/>
  <c r="P203" i="1"/>
  <c r="N203" i="1"/>
  <c r="L203" i="1"/>
  <c r="J203" i="1"/>
  <c r="H203" i="1"/>
  <c r="F203" i="1"/>
  <c r="R202" i="1"/>
  <c r="P202" i="1"/>
  <c r="N202" i="1"/>
  <c r="L202" i="1"/>
  <c r="J202" i="1"/>
  <c r="H202" i="1"/>
  <c r="F202" i="1"/>
  <c r="R201" i="1"/>
  <c r="P201" i="1"/>
  <c r="N201" i="1"/>
  <c r="L201" i="1"/>
  <c r="J201" i="1"/>
  <c r="H201" i="1"/>
  <c r="F201" i="1"/>
  <c r="R200" i="1"/>
  <c r="P200" i="1"/>
  <c r="N200" i="1"/>
  <c r="L200" i="1"/>
  <c r="J200" i="1"/>
  <c r="H200" i="1"/>
  <c r="F200" i="1"/>
  <c r="R198" i="1"/>
  <c r="P198" i="1"/>
  <c r="N198" i="1"/>
  <c r="L198" i="1"/>
  <c r="J198" i="1"/>
  <c r="H198" i="1"/>
  <c r="F198" i="1"/>
  <c r="R197" i="1"/>
  <c r="P197" i="1"/>
  <c r="N197" i="1"/>
  <c r="L197" i="1"/>
  <c r="J197" i="1"/>
  <c r="H197" i="1"/>
  <c r="F197" i="1"/>
  <c r="T319" i="1"/>
  <c r="X319" i="1" s="1"/>
  <c r="T318" i="1"/>
  <c r="X318" i="1" s="1"/>
  <c r="T317" i="1"/>
  <c r="X317" i="1" s="1"/>
  <c r="T316" i="1"/>
  <c r="X316" i="1" s="1"/>
  <c r="T315" i="1"/>
  <c r="X315" i="1" s="1"/>
  <c r="T314" i="1"/>
  <c r="X314" i="1" s="1"/>
  <c r="T313" i="1"/>
  <c r="X313" i="1" s="1"/>
  <c r="T312" i="1"/>
  <c r="X312" i="1" s="1"/>
  <c r="T311" i="1"/>
  <c r="X311" i="1" s="1"/>
  <c r="T310" i="1"/>
  <c r="X310" i="1" s="1"/>
  <c r="T309" i="1"/>
  <c r="X309" i="1" s="1"/>
  <c r="T308" i="1"/>
  <c r="X308" i="1" s="1"/>
  <c r="T307" i="1"/>
  <c r="X307" i="1" s="1"/>
  <c r="T306" i="1"/>
  <c r="X306" i="1" s="1"/>
  <c r="T305" i="1"/>
  <c r="X305" i="1" s="1"/>
  <c r="T304" i="1"/>
  <c r="X304" i="1" s="1"/>
  <c r="T303" i="1"/>
  <c r="X303" i="1" s="1"/>
  <c r="T302" i="1"/>
  <c r="X302" i="1" s="1"/>
  <c r="T301" i="1"/>
  <c r="X301" i="1" s="1"/>
  <c r="T300" i="1"/>
  <c r="X300" i="1" s="1"/>
  <c r="T299" i="1"/>
  <c r="X299" i="1" s="1"/>
  <c r="T298" i="1"/>
  <c r="X298" i="1" s="1"/>
  <c r="T297" i="1"/>
  <c r="X297" i="1" s="1"/>
  <c r="T296" i="1"/>
  <c r="X296" i="1" s="1"/>
  <c r="T295" i="1"/>
  <c r="X295" i="1" s="1"/>
  <c r="T294" i="1"/>
  <c r="X294" i="1" s="1"/>
  <c r="T293" i="1"/>
  <c r="X293" i="1" s="1"/>
  <c r="T292" i="1"/>
  <c r="X292" i="1" s="1"/>
  <c r="T291" i="1"/>
  <c r="X291" i="1" s="1"/>
  <c r="T290" i="1"/>
  <c r="X290" i="1" s="1"/>
  <c r="T289" i="1"/>
  <c r="X289" i="1" s="1"/>
  <c r="T288" i="1"/>
  <c r="X288" i="1" s="1"/>
  <c r="T287" i="1"/>
  <c r="X287" i="1" s="1"/>
  <c r="T286" i="1"/>
  <c r="X286" i="1" s="1"/>
  <c r="T285" i="1"/>
  <c r="X285" i="1" s="1"/>
  <c r="T284" i="1"/>
  <c r="X284" i="1" s="1"/>
  <c r="T283" i="1"/>
  <c r="X283" i="1" s="1"/>
  <c r="T282" i="1"/>
  <c r="X282" i="1" s="1"/>
  <c r="T281" i="1"/>
  <c r="X281" i="1" s="1"/>
  <c r="T280" i="1"/>
  <c r="X280" i="1" s="1"/>
  <c r="T279" i="1"/>
  <c r="X279" i="1" s="1"/>
  <c r="T278" i="1"/>
  <c r="X278" i="1" s="1"/>
  <c r="T277" i="1"/>
  <c r="X277" i="1" s="1"/>
  <c r="T276" i="1"/>
  <c r="X276" i="1" s="1"/>
  <c r="T275" i="1"/>
  <c r="X275" i="1" s="1"/>
  <c r="T274" i="1"/>
  <c r="X274" i="1" s="1"/>
  <c r="T273" i="1"/>
  <c r="X273" i="1" s="1"/>
  <c r="T272" i="1"/>
  <c r="X272" i="1" s="1"/>
  <c r="T271" i="1"/>
  <c r="X271" i="1" s="1"/>
  <c r="T270" i="1"/>
  <c r="X270" i="1" s="1"/>
  <c r="T269" i="1"/>
  <c r="X269" i="1" s="1"/>
  <c r="T268" i="1"/>
  <c r="X268" i="1" s="1"/>
  <c r="T267" i="1"/>
  <c r="X267" i="1" s="1"/>
  <c r="T266" i="1"/>
  <c r="X266" i="1" s="1"/>
  <c r="T265" i="1"/>
  <c r="X265" i="1" s="1"/>
  <c r="T264" i="1"/>
  <c r="X264" i="1" s="1"/>
  <c r="T263" i="1"/>
  <c r="X263" i="1" s="1"/>
  <c r="T262" i="1"/>
  <c r="X262" i="1" s="1"/>
  <c r="H169" i="1" l="1"/>
  <c r="D169" i="1"/>
  <c r="T215" i="1"/>
  <c r="X215" i="1" s="1"/>
  <c r="R196" i="1" l="1"/>
  <c r="P196" i="1"/>
  <c r="N196" i="1"/>
  <c r="L196" i="1"/>
  <c r="J196" i="1"/>
  <c r="H196" i="1"/>
  <c r="F196" i="1"/>
  <c r="R195" i="1"/>
  <c r="P195" i="1"/>
  <c r="N195" i="1"/>
  <c r="L195" i="1"/>
  <c r="J195" i="1"/>
  <c r="H195" i="1"/>
  <c r="F195" i="1"/>
  <c r="R194" i="1"/>
  <c r="P194" i="1"/>
  <c r="N194" i="1"/>
  <c r="L194" i="1"/>
  <c r="J194" i="1"/>
  <c r="H194" i="1"/>
  <c r="F194" i="1"/>
  <c r="R193" i="1"/>
  <c r="P193" i="1"/>
  <c r="N193" i="1"/>
  <c r="L193" i="1"/>
  <c r="J193" i="1"/>
  <c r="H193" i="1"/>
  <c r="F193" i="1"/>
  <c r="R192" i="1"/>
  <c r="P192" i="1"/>
  <c r="N192" i="1"/>
  <c r="L192" i="1"/>
  <c r="J192" i="1"/>
  <c r="H192" i="1"/>
  <c r="F192" i="1"/>
  <c r="R190" i="1"/>
  <c r="P190" i="1"/>
  <c r="N190" i="1"/>
  <c r="L190" i="1"/>
  <c r="J190" i="1"/>
  <c r="H190" i="1"/>
  <c r="F190" i="1"/>
  <c r="R189" i="1"/>
  <c r="P189" i="1"/>
  <c r="N189" i="1"/>
  <c r="L189" i="1"/>
  <c r="J189" i="1"/>
  <c r="H189" i="1"/>
  <c r="F189" i="1"/>
  <c r="R188" i="1"/>
  <c r="P188" i="1"/>
  <c r="N188" i="1"/>
  <c r="L188" i="1"/>
  <c r="J188" i="1"/>
  <c r="H188" i="1"/>
  <c r="F188" i="1"/>
  <c r="R187" i="1"/>
  <c r="P187" i="1"/>
  <c r="N187" i="1"/>
  <c r="L187" i="1"/>
  <c r="J187" i="1"/>
  <c r="H187" i="1"/>
  <c r="F187" i="1"/>
  <c r="R186" i="1" l="1"/>
  <c r="P186" i="1"/>
  <c r="N186" i="1"/>
  <c r="L186" i="1"/>
  <c r="J186" i="1"/>
  <c r="H186" i="1"/>
  <c r="F186" i="1"/>
  <c r="T186" i="1" l="1"/>
  <c r="X186" i="1" s="1"/>
  <c r="R185" i="1" l="1"/>
  <c r="P185" i="1"/>
  <c r="N185" i="1"/>
  <c r="L185" i="1"/>
  <c r="J185" i="1"/>
  <c r="H185" i="1"/>
  <c r="F185" i="1"/>
  <c r="T185" i="1" l="1"/>
  <c r="X185" i="1" s="1"/>
  <c r="T214" i="1"/>
  <c r="X214" i="1" s="1"/>
  <c r="T213" i="1"/>
  <c r="X213" i="1" s="1"/>
  <c r="T212" i="1"/>
  <c r="X212" i="1" s="1"/>
  <c r="T211" i="1"/>
  <c r="X211" i="1" s="1"/>
  <c r="T210" i="1"/>
  <c r="X210" i="1" s="1"/>
  <c r="T209" i="1"/>
  <c r="X209" i="1" s="1"/>
  <c r="T208" i="1"/>
  <c r="X208" i="1" s="1"/>
  <c r="T207" i="1"/>
  <c r="X207" i="1" s="1"/>
  <c r="T206" i="1"/>
  <c r="X206" i="1" s="1"/>
  <c r="T205" i="1"/>
  <c r="X205" i="1" s="1"/>
  <c r="T204" i="1"/>
  <c r="X204" i="1" s="1"/>
  <c r="T203" i="1"/>
  <c r="X203" i="1" s="1"/>
  <c r="T202" i="1"/>
  <c r="X202" i="1" s="1"/>
  <c r="T201" i="1"/>
  <c r="X201" i="1" s="1"/>
  <c r="T200" i="1"/>
  <c r="X200" i="1" s="1"/>
  <c r="T198" i="1"/>
  <c r="X198" i="1" s="1"/>
  <c r="T197" i="1"/>
  <c r="X197" i="1" s="1"/>
  <c r="T196" i="1"/>
  <c r="X196" i="1" s="1"/>
  <c r="T195" i="1"/>
  <c r="X195" i="1" s="1"/>
  <c r="T194" i="1"/>
  <c r="X194" i="1" s="1"/>
  <c r="T193" i="1"/>
  <c r="X193" i="1" s="1"/>
  <c r="T192" i="1"/>
  <c r="X192" i="1" s="1"/>
  <c r="T191" i="1"/>
  <c r="X191" i="1" s="1"/>
  <c r="T190" i="1"/>
  <c r="X190" i="1" s="1"/>
  <c r="T189" i="1"/>
  <c r="X189" i="1" s="1"/>
  <c r="T188" i="1"/>
  <c r="X188" i="1" s="1"/>
  <c r="T187" i="1"/>
  <c r="X187" i="1" s="1"/>
  <c r="A169" i="1" l="1"/>
</calcChain>
</file>

<file path=xl/sharedStrings.xml><?xml version="1.0" encoding="utf-8"?>
<sst xmlns="http://schemas.openxmlformats.org/spreadsheetml/2006/main" count="13926" uniqueCount="368">
  <si>
    <t xml:space="preserve"> </t>
  </si>
  <si>
    <t>D</t>
  </si>
  <si>
    <t>L</t>
  </si>
  <si>
    <t>M</t>
  </si>
  <si>
    <t>J</t>
  </si>
  <si>
    <t>V</t>
  </si>
  <si>
    <t>S</t>
  </si>
  <si>
    <t>JANVIER</t>
  </si>
  <si>
    <t>Heures</t>
  </si>
  <si>
    <t>BARBONE A</t>
  </si>
  <si>
    <t>ARWEILER M</t>
  </si>
  <si>
    <t>APOSTOL L</t>
  </si>
  <si>
    <t>APPEL B</t>
  </si>
  <si>
    <t>PAYSANT Y</t>
  </si>
  <si>
    <t>DENIG A</t>
  </si>
  <si>
    <t>STREIFF D</t>
  </si>
  <si>
    <t>PIERRE C</t>
  </si>
  <si>
    <t>MULLER D</t>
  </si>
  <si>
    <t>WISSEN J</t>
  </si>
  <si>
    <t>REGINE G</t>
  </si>
  <si>
    <t>BAUDOIN D</t>
  </si>
  <si>
    <t>ESTREICH A</t>
  </si>
  <si>
    <t>WEISSKOPP O</t>
  </si>
  <si>
    <t>STREIFF S</t>
  </si>
  <si>
    <t>ERVYN C</t>
  </si>
  <si>
    <t>BORDIN Y</t>
  </si>
  <si>
    <t>BINKUS R</t>
  </si>
  <si>
    <t>URBANSKI L</t>
  </si>
  <si>
    <t>SCHWARZ S</t>
  </si>
  <si>
    <t>CARDOSO S</t>
  </si>
  <si>
    <t>BRINETTE D</t>
  </si>
  <si>
    <t>BOULOGNE L</t>
  </si>
  <si>
    <t>BOUR G</t>
  </si>
  <si>
    <t>CINQUERUGHE G</t>
  </si>
  <si>
    <t>HECTOR R</t>
  </si>
  <si>
    <t>MAUJEAN G</t>
  </si>
  <si>
    <t>BOUR O</t>
  </si>
  <si>
    <t>CRUCIANI L</t>
  </si>
  <si>
    <t>DRUI M</t>
  </si>
  <si>
    <t>KLEIN F</t>
  </si>
  <si>
    <t>MORENO M</t>
  </si>
  <si>
    <t>GROEL C</t>
  </si>
  <si>
    <t>REIG G</t>
  </si>
  <si>
    <t>STEPHAN JP</t>
  </si>
  <si>
    <t>SCHWARZ I</t>
  </si>
  <si>
    <t>LALLEMENT S</t>
  </si>
  <si>
    <t>PERNOT GARITO I</t>
  </si>
  <si>
    <t>CARAU F</t>
  </si>
  <si>
    <t>GRAFF Y</t>
  </si>
  <si>
    <t>FOX M</t>
  </si>
  <si>
    <t>SCHANG J</t>
  </si>
  <si>
    <t>GOETZ P</t>
  </si>
  <si>
    <t>DECKER P</t>
  </si>
  <si>
    <t>KIEFFER M</t>
  </si>
  <si>
    <t>HARAU M</t>
  </si>
  <si>
    <t>HOURRIER O</t>
  </si>
  <si>
    <t>ROTHE G</t>
  </si>
  <si>
    <t>URBANSKI V</t>
  </si>
  <si>
    <t>GULDNER G</t>
  </si>
  <si>
    <t>DIDOT C</t>
  </si>
  <si>
    <t>GUTSCH F</t>
  </si>
  <si>
    <t>SULER F</t>
  </si>
  <si>
    <t>JACOB F</t>
  </si>
  <si>
    <t>ERBRECH J</t>
  </si>
  <si>
    <t>SZESTKE S</t>
  </si>
  <si>
    <t>LOSSON M</t>
  </si>
  <si>
    <t>FAIGEL M</t>
  </si>
  <si>
    <t>METZGER S</t>
  </si>
  <si>
    <t>GIRARDEAU L</t>
  </si>
  <si>
    <t>PIERRON C</t>
  </si>
  <si>
    <t>JAECK J</t>
  </si>
  <si>
    <t>KARST T</t>
  </si>
  <si>
    <t>KLAM M</t>
  </si>
  <si>
    <t>RIALI E</t>
  </si>
  <si>
    <t>ROSENBERGER O</t>
  </si>
  <si>
    <t>LINTZ M</t>
  </si>
  <si>
    <t>MOTA A</t>
  </si>
  <si>
    <t>TOUSCH M</t>
  </si>
  <si>
    <t>SCHMITT L</t>
  </si>
  <si>
    <t>ROTH V</t>
  </si>
  <si>
    <t>ROTHE A</t>
  </si>
  <si>
    <t>DAMAS E</t>
  </si>
  <si>
    <t>VANNIERE W</t>
  </si>
  <si>
    <t>DUFOSSE T</t>
  </si>
  <si>
    <t>STROHMANN M</t>
  </si>
  <si>
    <t>TOUSSAINT P</t>
  </si>
  <si>
    <t>WERNET P</t>
  </si>
  <si>
    <t>VEYRATH F</t>
  </si>
  <si>
    <t>ZATON A</t>
  </si>
  <si>
    <t>LUCAS E</t>
  </si>
  <si>
    <t>NUSS J</t>
  </si>
  <si>
    <t>PORTHA K</t>
  </si>
  <si>
    <t>NOMINE G</t>
  </si>
  <si>
    <t>KIHL N</t>
  </si>
  <si>
    <t>07h - 19h</t>
  </si>
  <si>
    <t>13h - 19h</t>
  </si>
  <si>
    <t>19h - 23h</t>
  </si>
  <si>
    <t>23h - 07h</t>
  </si>
  <si>
    <t>24h</t>
  </si>
  <si>
    <t>19h - 07H</t>
  </si>
  <si>
    <t>07h - 13H</t>
  </si>
  <si>
    <t>Astreinte POG</t>
  </si>
  <si>
    <t>JAN.</t>
  </si>
  <si>
    <t>N</t>
  </si>
  <si>
    <t>STANDARD</t>
  </si>
  <si>
    <t>Sem.</t>
  </si>
  <si>
    <t>W.E.</t>
  </si>
  <si>
    <t>7-19h</t>
  </si>
  <si>
    <t>19-7h</t>
  </si>
  <si>
    <t>7-13h</t>
  </si>
  <si>
    <t>13-19h</t>
  </si>
  <si>
    <t>19-23h</t>
  </si>
  <si>
    <t>23h-7h</t>
  </si>
  <si>
    <t>Max</t>
  </si>
  <si>
    <t>BROBECKER P</t>
  </si>
  <si>
    <t>CASPAR C</t>
  </si>
  <si>
    <t>BRECHBUHL L</t>
  </si>
  <si>
    <t>JACOB L</t>
  </si>
  <si>
    <t>SCHMITT P</t>
  </si>
  <si>
    <t>STIHLE C</t>
  </si>
  <si>
    <t>HAMANT P</t>
  </si>
  <si>
    <t>HAMANT G</t>
  </si>
  <si>
    <t>PETERLIN A</t>
  </si>
  <si>
    <t>SCHMITT M</t>
  </si>
  <si>
    <t>PIERRON L</t>
  </si>
  <si>
    <t>RISS C</t>
  </si>
  <si>
    <t>SCHWARTZ M</t>
  </si>
  <si>
    <t>BITTE B</t>
  </si>
  <si>
    <t>CROMER O</t>
  </si>
  <si>
    <t>DAUB K</t>
  </si>
  <si>
    <t>FERRANDES L</t>
  </si>
  <si>
    <t>JANSON T</t>
  </si>
  <si>
    <t>KUBLER F</t>
  </si>
  <si>
    <t>MEDAL L</t>
  </si>
  <si>
    <t>FEY J.J.</t>
  </si>
  <si>
    <t>APOSTOL L.</t>
  </si>
  <si>
    <t>APPEL B.</t>
  </si>
  <si>
    <t>ARWEILER M.</t>
  </si>
  <si>
    <t>BARBONE A.</t>
  </si>
  <si>
    <t>BAUDOIN D.</t>
  </si>
  <si>
    <t>BERUSWEILER La.</t>
  </si>
  <si>
    <t>BERUSWEILER Lu.</t>
  </si>
  <si>
    <t>BINKUS R.</t>
  </si>
  <si>
    <t>BORDIN Y.</t>
  </si>
  <si>
    <t>BITTE B.</t>
  </si>
  <si>
    <t>BOULOGNE L.</t>
  </si>
  <si>
    <t>BOUR G.</t>
  </si>
  <si>
    <t>BOUR O.</t>
  </si>
  <si>
    <t>BRECHBUHL L.</t>
  </si>
  <si>
    <t>BRINETTE D.</t>
  </si>
  <si>
    <t>BRECHBIELL E.</t>
  </si>
  <si>
    <t>BROBECKER P.</t>
  </si>
  <si>
    <t>CARAU F.</t>
  </si>
  <si>
    <t>CARDOSO S.</t>
  </si>
  <si>
    <t>CASPAR C.</t>
  </si>
  <si>
    <t>CINQUERUGHE G.</t>
  </si>
  <si>
    <t>CRUCIANI L.</t>
  </si>
  <si>
    <t>DECKER P.</t>
  </si>
  <si>
    <t>CROMER O.</t>
  </si>
  <si>
    <t>DAMAS E.</t>
  </si>
  <si>
    <t>DAUB K.</t>
  </si>
  <si>
    <t>FERRANDES L.</t>
  </si>
  <si>
    <t>FOX M.</t>
  </si>
  <si>
    <t>GOETZ P.</t>
  </si>
  <si>
    <t>GRAFF Y.</t>
  </si>
  <si>
    <t>GROEL C.</t>
  </si>
  <si>
    <t>GULDNER G.</t>
  </si>
  <si>
    <t>HOURRIER O.</t>
  </si>
  <si>
    <t>JANSON T.</t>
  </si>
  <si>
    <t>KIRCHMANN T.</t>
  </si>
  <si>
    <t>KUBLER F.</t>
  </si>
  <si>
    <t>MEDAL L.</t>
  </si>
  <si>
    <t>MORENO M.</t>
  </si>
  <si>
    <t>MULLER M.</t>
  </si>
  <si>
    <t>PIERRON C.</t>
  </si>
  <si>
    <t>RIALI E.</t>
  </si>
  <si>
    <t>ROSENBERGER O.</t>
  </si>
  <si>
    <t>SCHANG J.</t>
  </si>
  <si>
    <t>THISSE C.</t>
  </si>
  <si>
    <t>TOUSCH M.</t>
  </si>
  <si>
    <t>URFELS S.</t>
  </si>
  <si>
    <t>VANNIERE W.</t>
  </si>
  <si>
    <t>WEISSKOPP O.</t>
  </si>
  <si>
    <t>Personnels</t>
  </si>
  <si>
    <t>Total</t>
  </si>
  <si>
    <t>DENIG A.</t>
  </si>
  <si>
    <t>DIDOT C.</t>
  </si>
  <si>
    <t>DRUI M.</t>
  </si>
  <si>
    <t>DUFOSSE T.</t>
  </si>
  <si>
    <t>ERBRECH J.</t>
  </si>
  <si>
    <t>ERVYN C.</t>
  </si>
  <si>
    <t>ESTREICH A.</t>
  </si>
  <si>
    <t>FAIGEL M.</t>
  </si>
  <si>
    <t>GIRARDEAU L.</t>
  </si>
  <si>
    <t>GUTSCH F.</t>
  </si>
  <si>
    <t>HAMANT G.</t>
  </si>
  <si>
    <t>HAMANT P.</t>
  </si>
  <si>
    <t>HARAU M.</t>
  </si>
  <si>
    <t>HECTOR R.</t>
  </si>
  <si>
    <t>JACOB F.</t>
  </si>
  <si>
    <t>JACOB L.</t>
  </si>
  <si>
    <t>JAECK J.</t>
  </si>
  <si>
    <t>KARST T.</t>
  </si>
  <si>
    <t>KIEFFER M.</t>
  </si>
  <si>
    <t>KIHL N.</t>
  </si>
  <si>
    <t>KLAM M.</t>
  </si>
  <si>
    <t>KLEIN F.</t>
  </si>
  <si>
    <t>LALLEMENT S.</t>
  </si>
  <si>
    <t>LINTZ M.</t>
  </si>
  <si>
    <t>LOSSON M.</t>
  </si>
  <si>
    <t>LUCAS E.</t>
  </si>
  <si>
    <t>MAUJEAN G.</t>
  </si>
  <si>
    <t>METZGER S.</t>
  </si>
  <si>
    <t>MOTA A.</t>
  </si>
  <si>
    <t>MULLER D.</t>
  </si>
  <si>
    <t>NOMINE G.</t>
  </si>
  <si>
    <t>NUSS J.</t>
  </si>
  <si>
    <t>PAYSANT Y.</t>
  </si>
  <si>
    <t>PERNOT GARITO I.</t>
  </si>
  <si>
    <t>PETERLIN A.</t>
  </si>
  <si>
    <t>PIERRE C.</t>
  </si>
  <si>
    <t>PIERRON L.</t>
  </si>
  <si>
    <t>PORTHA K.</t>
  </si>
  <si>
    <t>REGINE G.</t>
  </si>
  <si>
    <t>RISS C.</t>
  </si>
  <si>
    <t>ROTH V.</t>
  </si>
  <si>
    <t>ROTHE A.</t>
  </si>
  <si>
    <t>ROTHE G.</t>
  </si>
  <si>
    <t>SCHMITT L.</t>
  </si>
  <si>
    <t>SCHMITT M.</t>
  </si>
  <si>
    <t>SCHMITT P.</t>
  </si>
  <si>
    <t>SCHWARTZ M.</t>
  </si>
  <si>
    <t>SCHWARZ I.</t>
  </si>
  <si>
    <t>SCHWARZ S.</t>
  </si>
  <si>
    <t>STEPHAN JP.</t>
  </si>
  <si>
    <t>STIHLE C.</t>
  </si>
  <si>
    <t>STREIFF D.</t>
  </si>
  <si>
    <t>STREIFF S.</t>
  </si>
  <si>
    <t>STROHMANN M.</t>
  </si>
  <si>
    <t>SULER F.</t>
  </si>
  <si>
    <t>SZESTKE S.</t>
  </si>
  <si>
    <t>TOUSSAINT P.</t>
  </si>
  <si>
    <t>URBANSKI L.</t>
  </si>
  <si>
    <t>URBANSKI V.</t>
  </si>
  <si>
    <t>WERNET P.</t>
  </si>
  <si>
    <t>WISSEN J.</t>
  </si>
  <si>
    <t>ZATON A.</t>
  </si>
  <si>
    <t>SPV EXT</t>
  </si>
  <si>
    <t>SPV AVO</t>
  </si>
  <si>
    <t>Gardes volontaires SPV CIS AVO</t>
  </si>
  <si>
    <t>Gardes volontaires SPP CIS AVO</t>
  </si>
  <si>
    <t>SPP AVO</t>
  </si>
  <si>
    <t>URFELS S</t>
  </si>
  <si>
    <t>KIRCHMANN T</t>
  </si>
  <si>
    <t>FEY JJ</t>
  </si>
  <si>
    <t>BERUSWEILER La</t>
  </si>
  <si>
    <t>BERUSWEILER Lu</t>
  </si>
  <si>
    <t>DISPO POG                                           SPV</t>
  </si>
  <si>
    <t>Total heures</t>
  </si>
  <si>
    <t>Spp Avo</t>
  </si>
  <si>
    <t>Spv Avo</t>
  </si>
  <si>
    <t>h.</t>
  </si>
  <si>
    <t>Cumul heures GV du mois</t>
  </si>
  <si>
    <t>Cumul heures GV en semaine</t>
  </si>
  <si>
    <t>Cumul heures GV en W.E. et jours fériés</t>
  </si>
  <si>
    <t>Gardes volontaires SPV CI Extérieurs</t>
  </si>
  <si>
    <t>Spv Ext</t>
  </si>
  <si>
    <t>FEVRIER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</si>
  <si>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</si>
  <si>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</si>
  <si>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</si>
  <si>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</si>
  <si>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</si>
  <si>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</si>
  <si>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</si>
  <si>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</si>
  <si>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</si>
  <si>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</si>
  <si>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FEV.</t>
  </si>
  <si>
    <t>MAR.</t>
  </si>
  <si>
    <t>AVR.</t>
  </si>
  <si>
    <t>MAI.</t>
  </si>
  <si>
    <t>JUN.</t>
  </si>
  <si>
    <t>JUL.</t>
  </si>
  <si>
    <t>AOU.</t>
  </si>
  <si>
    <t>SEP.</t>
  </si>
  <si>
    <t>OCT.</t>
  </si>
  <si>
    <t>NOV.</t>
  </si>
  <si>
    <t>DEC.</t>
  </si>
  <si>
    <t>POJ Jour SPP</t>
  </si>
  <si>
    <t>POJ Nuit SPP</t>
  </si>
  <si>
    <t>JAOUAD M.</t>
  </si>
  <si>
    <t>BECKER D.</t>
  </si>
  <si>
    <t>GUMUS G</t>
  </si>
  <si>
    <t>WEYRATH F.</t>
  </si>
  <si>
    <t>WEYRATH F</t>
  </si>
  <si>
    <t>G</t>
  </si>
  <si>
    <t>GUMUS G.</t>
  </si>
  <si>
    <t>CA</t>
  </si>
  <si>
    <t>F8</t>
  </si>
  <si>
    <t>j</t>
  </si>
  <si>
    <t>F4</t>
  </si>
  <si>
    <t>PILLEVESSE A.</t>
  </si>
  <si>
    <t>19H-07H</t>
  </si>
  <si>
    <t>07H-19H</t>
  </si>
  <si>
    <t>13H-19H</t>
  </si>
  <si>
    <t>07H-11H</t>
  </si>
  <si>
    <t>07H-10H</t>
  </si>
  <si>
    <t>23H-07H</t>
  </si>
  <si>
    <t>C</t>
  </si>
  <si>
    <t xml:space="preserve">C </t>
  </si>
  <si>
    <t>Nb Congés</t>
  </si>
  <si>
    <t xml:space="preserve">N </t>
  </si>
  <si>
    <t>F</t>
  </si>
  <si>
    <t>Agents</t>
  </si>
  <si>
    <t>Totales</t>
  </si>
  <si>
    <t>1er sem.</t>
  </si>
  <si>
    <t>2ème sem.</t>
  </si>
  <si>
    <t>1er Sem.</t>
  </si>
  <si>
    <t>2ème Sem.</t>
  </si>
  <si>
    <t>Semaine</t>
  </si>
  <si>
    <t>WE</t>
  </si>
  <si>
    <t>Samedi</t>
  </si>
  <si>
    <t>Dimanche</t>
  </si>
  <si>
    <t>Fériés</t>
  </si>
  <si>
    <t>8 heures</t>
  </si>
  <si>
    <t>ca</t>
  </si>
  <si>
    <t>POJ  Jour</t>
  </si>
  <si>
    <t>POJ  Nuit</t>
  </si>
  <si>
    <t>Stage FOCTL</t>
  </si>
  <si>
    <t>RCH 4h.</t>
  </si>
  <si>
    <t>OCFR 1</t>
  </si>
  <si>
    <t>Tron C.</t>
  </si>
  <si>
    <t>FDF FOR</t>
  </si>
  <si>
    <t>COD2 MET</t>
  </si>
  <si>
    <t>FDF AVO</t>
  </si>
  <si>
    <t>SDE 4h</t>
  </si>
  <si>
    <t>RCH 8h.</t>
  </si>
  <si>
    <t>RCH 3</t>
  </si>
  <si>
    <t>OCFR 2</t>
  </si>
  <si>
    <t>RAD 8h.</t>
  </si>
  <si>
    <t>Tron c.</t>
  </si>
  <si>
    <t>FPS FRM</t>
  </si>
  <si>
    <t>FPS AVO</t>
  </si>
  <si>
    <t>FMPA COD3</t>
  </si>
  <si>
    <t>a</t>
  </si>
  <si>
    <t>b</t>
  </si>
  <si>
    <t>c</t>
  </si>
  <si>
    <t>d</t>
  </si>
  <si>
    <t>e</t>
  </si>
  <si>
    <t>f</t>
  </si>
  <si>
    <t>g</t>
  </si>
  <si>
    <t>h</t>
  </si>
  <si>
    <t>i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</si>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</sst>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.00"/>
    <numFmt numFmtId="165" formatCode="000"/>
    <numFmt numFmtId="166" formatCode="0,000"/>
    <numFmt numFmtId="167" formatCode="00"/>
    <numFmt numFmtId="168" formatCode="00,000"/>
    <numFmt numFmtId="169" formatCode="0,000.00"/>
  </numFmts>
  <fonts count="14" x14ac:knownFonts="1">
    <font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8"/>
      <color theme="1"/>
      <name val="Arial Rounded MT Bold"/>
      <family val="2"/>
    </font>
    <font>
      <i/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0" tint="-0.25098422193060094"/>
        </stop>
      </gradientFill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B4DE86"/>
        <bgColor indexed="64"/>
      </patternFill>
    </fill>
    <fill>
      <patternFill patternType="solid">
        <fgColor rgb="FFEC5638"/>
        <bgColor indexed="64"/>
      </patternFill>
    </fill>
    <fill>
      <patternFill patternType="solid">
        <fgColor rgb="FFFFD757"/>
        <bgColor indexed="64"/>
      </patternFill>
    </fill>
    <fill>
      <patternFill patternType="solid">
        <fgColor rgb="FF89BFC5"/>
        <bgColor indexed="64"/>
      </patternFill>
    </fill>
    <fill>
      <gradientFill type="path" left="0.5" right="0.5" top="0.5" bottom="0.5">
        <stop position="0">
          <color rgb="FFBC98F0"/>
        </stop>
        <stop position="1">
          <color theme="0"/>
        </stop>
      </gradientFill>
    </fill>
    <fill>
      <patternFill patternType="solid">
        <fgColor rgb="FF0070C0"/>
        <bgColor indexed="64"/>
      </patternFill>
    </fill>
    <fill>
      <patternFill patternType="solid">
        <fgColor rgb="FFFF8D3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C7328"/>
        <bgColor indexed="64"/>
      </patternFill>
    </fill>
    <fill>
      <patternFill patternType="solid">
        <fgColor theme="2"/>
        <bgColor indexed="64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1">
    <xf numFmtId="0" fontId="0" fillId="0" borderId="0"/>
  </cellStyleXfs>
  <cellXfs count="294">
    <xf numFmtId="0" fontId="0" fillId="0" borderId="0" xfId="0"/>
    <xf numFmtId="0" fontId="0" fillId="0" borderId="0" xfId="0" applyProtection="1"/>
    <xf numFmtId="0" fontId="1" fillId="0" borderId="1" xfId="0" applyFont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3" xfId="0" applyBorder="1" applyProtection="1"/>
    <xf numFmtId="0" fontId="0" fillId="0" borderId="0" xfId="0" applyBorder="1" applyProtection="1"/>
    <xf numFmtId="0" fontId="0" fillId="0" borderId="0" xfId="0" applyBorder="1" applyAlignment="1" applyProtection="1">
      <alignment horizontal="center" vertical="center"/>
    </xf>
    <xf numFmtId="0" fontId="0" fillId="0" borderId="0" xfId="0" applyFill="1" applyProtection="1"/>
    <xf numFmtId="0" fontId="2" fillId="0" borderId="0" xfId="0" applyFont="1" applyFill="1" applyProtection="1"/>
    <xf numFmtId="0" fontId="0" fillId="0" borderId="6" xfId="0" applyBorder="1" applyProtection="1"/>
    <xf numFmtId="0" fontId="0" fillId="0" borderId="6" xfId="0" applyFill="1" applyBorder="1" applyProtection="1"/>
    <xf numFmtId="0" fontId="2" fillId="0" borderId="0" xfId="0" applyFont="1" applyBorder="1" applyAlignment="1" applyProtection="1">
      <alignment horizontal="center" vertical="center"/>
    </xf>
    <xf numFmtId="0" fontId="0" fillId="0" borderId="13" xfId="0" applyBorder="1" applyProtection="1"/>
    <xf numFmtId="0" fontId="0" fillId="0" borderId="13" xfId="0" applyFill="1" applyBorder="1" applyProtection="1"/>
    <xf numFmtId="0" fontId="0" fillId="0" borderId="13" xfId="0" applyBorder="1" applyAlignment="1" applyProtection="1">
      <alignment horizontal="center" vertical="center"/>
    </xf>
    <xf numFmtId="0" fontId="0" fillId="0" borderId="14" xfId="0" applyBorder="1" applyProtection="1"/>
    <xf numFmtId="164" fontId="2" fillId="0" borderId="0" xfId="0" applyNumberFormat="1" applyFont="1" applyBorder="1" applyAlignment="1" applyProtection="1">
      <alignment horizontal="center" vertical="center"/>
    </xf>
    <xf numFmtId="0" fontId="0" fillId="0" borderId="15" xfId="0" applyBorder="1" applyProtection="1"/>
    <xf numFmtId="0" fontId="0" fillId="0" borderId="0" xfId="0" applyAlignment="1" applyProtection="1">
      <alignment horizontal="center"/>
    </xf>
    <xf numFmtId="0" fontId="1" fillId="0" borderId="0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 textRotation="90"/>
    </xf>
    <xf numFmtId="164" fontId="1" fillId="0" borderId="0" xfId="0" applyNumberFormat="1" applyFont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left" vertical="center" indent="1"/>
    </xf>
    <xf numFmtId="0" fontId="2" fillId="4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 indent="1"/>
    </xf>
    <xf numFmtId="0" fontId="0" fillId="0" borderId="0" xfId="0" applyAlignment="1">
      <alignment horizontal="center"/>
    </xf>
    <xf numFmtId="0" fontId="2" fillId="0" borderId="0" xfId="0" applyFont="1" applyFill="1" applyBorder="1" applyAlignment="1" applyProtection="1">
      <alignment horizontal="left" vertical="center" indent="1"/>
    </xf>
    <xf numFmtId="0" fontId="0" fillId="0" borderId="0" xfId="0" applyBorder="1"/>
    <xf numFmtId="0" fontId="2" fillId="0" borderId="1" xfId="0" applyFont="1" applyBorder="1" applyAlignment="1">
      <alignment horizontal="left" vertical="center" indent="1"/>
    </xf>
    <xf numFmtId="0" fontId="2" fillId="0" borderId="1" xfId="0" applyFont="1" applyFill="1" applyBorder="1" applyAlignment="1">
      <alignment horizontal="left" vertical="center" indent="1"/>
    </xf>
    <xf numFmtId="0" fontId="2" fillId="0" borderId="1" xfId="0" applyFont="1" applyFill="1" applyBorder="1" applyAlignment="1" applyProtection="1">
      <alignment horizontal="left" vertical="center" indent="1"/>
    </xf>
    <xf numFmtId="0" fontId="2" fillId="0" borderId="1" xfId="0" applyFont="1" applyFill="1" applyBorder="1" applyAlignment="1" applyProtection="1">
      <alignment horizontal="left" vertical="center" indent="1"/>
    </xf>
    <xf numFmtId="0" fontId="0" fillId="0" borderId="0" xfId="0" applyFill="1" applyBorder="1" applyAlignment="1" applyProtection="1">
      <alignment horizontal="center" vertical="center"/>
    </xf>
    <xf numFmtId="0" fontId="2" fillId="0" borderId="15" xfId="0" applyFont="1" applyFill="1" applyBorder="1" applyAlignment="1" applyProtection="1">
      <alignment horizontal="left" vertical="center" indent="1"/>
    </xf>
    <xf numFmtId="0" fontId="0" fillId="0" borderId="0" xfId="0" applyFill="1" applyBorder="1" applyProtection="1"/>
    <xf numFmtId="165" fontId="2" fillId="0" borderId="0" xfId="0" applyNumberFormat="1" applyFont="1" applyFill="1" applyBorder="1" applyAlignment="1" applyProtection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left" vertical="center" indent="1"/>
    </xf>
    <xf numFmtId="0" fontId="2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166" fontId="0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 textRotation="90"/>
    </xf>
    <xf numFmtId="0" fontId="0" fillId="0" borderId="0" xfId="0" applyAlignment="1" applyProtection="1">
      <alignment horizontal="right"/>
    </xf>
    <xf numFmtId="0" fontId="2" fillId="0" borderId="0" xfId="0" applyFont="1" applyBorder="1" applyAlignment="1" applyProtection="1">
      <alignment horizontal="right" vertical="center" textRotation="90"/>
    </xf>
    <xf numFmtId="0" fontId="1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right" vertical="center"/>
    </xf>
    <xf numFmtId="0" fontId="0" fillId="0" borderId="13" xfId="0" applyBorder="1" applyAlignment="1" applyProtection="1">
      <alignment horizontal="right"/>
    </xf>
    <xf numFmtId="0" fontId="0" fillId="0" borderId="0" xfId="0" applyBorder="1" applyAlignment="1" applyProtection="1">
      <alignment horizontal="right" vertical="center" textRotation="90"/>
    </xf>
    <xf numFmtId="0" fontId="2" fillId="0" borderId="0" xfId="0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horizontal="right"/>
    </xf>
    <xf numFmtId="0" fontId="1" fillId="8" borderId="0" xfId="0" applyFont="1" applyFill="1" applyBorder="1" applyAlignment="1" applyProtection="1">
      <alignment horizontal="left" vertical="center"/>
    </xf>
    <xf numFmtId="0" fontId="1" fillId="9" borderId="0" xfId="0" applyFont="1" applyFill="1" applyBorder="1" applyAlignment="1" applyProtection="1">
      <alignment horizontal="left" vertical="center"/>
    </xf>
    <xf numFmtId="0" fontId="1" fillId="1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66" fontId="4" fillId="0" borderId="0" xfId="0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167" fontId="1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1" fillId="0" borderId="1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left" vertical="center" indent="1"/>
    </xf>
    <xf numFmtId="0" fontId="1" fillId="7" borderId="1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 vertical="center"/>
    </xf>
    <xf numFmtId="0" fontId="2" fillId="0" borderId="26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2" fillId="0" borderId="28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12" borderId="1" xfId="0" applyFont="1" applyFill="1" applyBorder="1" applyAlignment="1" applyProtection="1">
      <alignment horizontal="center" vertical="center"/>
      <protection locked="0"/>
    </xf>
    <xf numFmtId="167" fontId="0" fillId="0" borderId="0" xfId="0" applyNumberFormat="1" applyAlignment="1" applyProtection="1">
      <alignment horizontal="center" vertical="center"/>
    </xf>
    <xf numFmtId="167" fontId="0" fillId="0" borderId="0" xfId="0" applyNumberFormat="1" applyBorder="1" applyAlignment="1" applyProtection="1">
      <alignment horizontal="center" vertical="center"/>
    </xf>
    <xf numFmtId="167" fontId="4" fillId="0" borderId="29" xfId="0" applyNumberFormat="1" applyFont="1" applyFill="1" applyBorder="1" applyAlignment="1" applyProtection="1">
      <alignment horizontal="center" vertical="center" textRotation="90"/>
    </xf>
    <xf numFmtId="0" fontId="8" fillId="0" borderId="0" xfId="0" applyFont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167" fontId="4" fillId="0" borderId="31" xfId="0" applyNumberFormat="1" applyFont="1" applyFill="1" applyBorder="1" applyAlignment="1" applyProtection="1">
      <alignment horizontal="center" vertical="center" textRotation="90"/>
    </xf>
    <xf numFmtId="0" fontId="4" fillId="0" borderId="0" xfId="0" applyFont="1" applyProtection="1"/>
    <xf numFmtId="0" fontId="4" fillId="0" borderId="0" xfId="0" applyFont="1" applyFill="1" applyBorder="1" applyAlignment="1" applyProtection="1">
      <alignment horizontal="center" textRotation="90"/>
    </xf>
    <xf numFmtId="167" fontId="7" fillId="0" borderId="0" xfId="0" applyNumberFormat="1" applyFont="1" applyAlignment="1" applyProtection="1">
      <alignment horizontal="center" vertical="center"/>
    </xf>
    <xf numFmtId="167" fontId="7" fillId="0" borderId="0" xfId="0" applyNumberFormat="1" applyFont="1" applyBorder="1" applyAlignment="1" applyProtection="1">
      <alignment horizontal="center" vertical="center"/>
    </xf>
    <xf numFmtId="0" fontId="7" fillId="0" borderId="0" xfId="0" applyFont="1" applyProtection="1"/>
    <xf numFmtId="167" fontId="5" fillId="0" borderId="1" xfId="0" applyNumberFormat="1" applyFont="1" applyBorder="1" applyAlignment="1" applyProtection="1">
      <alignment horizontal="center" vertical="center"/>
    </xf>
    <xf numFmtId="167" fontId="5" fillId="0" borderId="31" xfId="0" applyNumberFormat="1" applyFont="1" applyBorder="1" applyAlignment="1" applyProtection="1">
      <alignment horizontal="center" vertical="center"/>
    </xf>
    <xf numFmtId="2" fontId="5" fillId="0" borderId="1" xfId="0" applyNumberFormat="1" applyFont="1" applyBorder="1" applyAlignment="1" applyProtection="1">
      <alignment horizontal="center" vertical="center"/>
    </xf>
    <xf numFmtId="165" fontId="5" fillId="7" borderId="1" xfId="0" applyNumberFormat="1" applyFont="1" applyFill="1" applyBorder="1" applyAlignment="1" applyProtection="1">
      <alignment horizontal="center" vertical="center"/>
    </xf>
    <xf numFmtId="167" fontId="5" fillId="13" borderId="1" xfId="0" applyNumberFormat="1" applyFont="1" applyFill="1" applyBorder="1" applyAlignment="1" applyProtection="1">
      <alignment horizontal="center" vertical="center"/>
    </xf>
    <xf numFmtId="167" fontId="5" fillId="7" borderId="1" xfId="0" applyNumberFormat="1" applyFont="1" applyFill="1" applyBorder="1" applyAlignment="1" applyProtection="1">
      <alignment horizontal="center" vertical="center"/>
    </xf>
    <xf numFmtId="167" fontId="5" fillId="0" borderId="0" xfId="0" applyNumberFormat="1" applyFont="1" applyBorder="1" applyAlignment="1" applyProtection="1">
      <alignment horizontal="center" vertical="center"/>
    </xf>
    <xf numFmtId="1" fontId="5" fillId="0" borderId="1" xfId="0" applyNumberFormat="1" applyFont="1" applyBorder="1" applyAlignment="1" applyProtection="1">
      <alignment horizontal="center" vertical="center"/>
    </xf>
    <xf numFmtId="0" fontId="0" fillId="13" borderId="1" xfId="0" applyFill="1" applyBorder="1" applyAlignment="1" applyProtection="1">
      <alignment horizontal="left" vertical="center" indent="1"/>
    </xf>
    <xf numFmtId="2" fontId="5" fillId="14" borderId="1" xfId="0" applyNumberFormat="1" applyFont="1" applyFill="1" applyBorder="1" applyAlignment="1" applyProtection="1">
      <alignment horizontal="center" vertical="center"/>
    </xf>
    <xf numFmtId="165" fontId="0" fillId="0" borderId="0" xfId="0" applyNumberFormat="1" applyProtection="1"/>
    <xf numFmtId="167" fontId="5" fillId="15" borderId="1" xfId="0" applyNumberFormat="1" applyFont="1" applyFill="1" applyBorder="1" applyAlignment="1" applyProtection="1">
      <alignment horizontal="center" vertical="center"/>
    </xf>
    <xf numFmtId="0" fontId="0" fillId="15" borderId="1" xfId="0" applyFill="1" applyBorder="1" applyAlignment="1" applyProtection="1">
      <alignment horizontal="left" vertical="center" indent="1"/>
    </xf>
    <xf numFmtId="167" fontId="5" fillId="16" borderId="1" xfId="0" applyNumberFormat="1" applyFont="1" applyFill="1" applyBorder="1" applyAlignment="1" applyProtection="1">
      <alignment horizontal="center" vertical="center"/>
    </xf>
    <xf numFmtId="0" fontId="0" fillId="16" borderId="1" xfId="0" applyFill="1" applyBorder="1" applyAlignment="1" applyProtection="1">
      <alignment horizontal="left" vertical="center" indent="1"/>
    </xf>
    <xf numFmtId="167" fontId="4" fillId="0" borderId="0" xfId="0" applyNumberFormat="1" applyFont="1" applyAlignment="1" applyProtection="1">
      <alignment horizontal="center" vertical="center"/>
    </xf>
    <xf numFmtId="167" fontId="4" fillId="0" borderId="0" xfId="0" applyNumberFormat="1" applyFont="1" applyBorder="1" applyAlignment="1" applyProtection="1">
      <alignment horizontal="center" vertical="center"/>
    </xf>
    <xf numFmtId="0" fontId="8" fillId="7" borderId="1" xfId="0" applyFont="1" applyFill="1" applyBorder="1" applyAlignment="1" applyProtection="1">
      <alignment horizontal="center" vertical="center"/>
    </xf>
    <xf numFmtId="0" fontId="0" fillId="4" borderId="7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0" fillId="4" borderId="10" xfId="0" applyFont="1" applyFill="1" applyBorder="1" applyAlignment="1" applyProtection="1">
      <alignment horizontal="center" vertical="center" wrapText="1"/>
    </xf>
    <xf numFmtId="0" fontId="0" fillId="4" borderId="11" xfId="0" applyFont="1" applyFill="1" applyBorder="1" applyAlignment="1" applyProtection="1">
      <alignment horizontal="center" vertical="center" wrapText="1"/>
    </xf>
    <xf numFmtId="0" fontId="0" fillId="4" borderId="12" xfId="0" applyFont="1" applyFill="1" applyBorder="1" applyAlignment="1" applyProtection="1">
      <alignment horizontal="center" vertical="center" wrapText="1"/>
    </xf>
    <xf numFmtId="165" fontId="1" fillId="0" borderId="4" xfId="0" applyNumberFormat="1" applyFont="1" applyFill="1" applyBorder="1" applyAlignment="1" applyProtection="1">
      <alignment horizontal="center" vertical="center"/>
    </xf>
    <xf numFmtId="165" fontId="1" fillId="0" borderId="5" xfId="0" applyNumberFormat="1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left" vertical="center" indent="1"/>
    </xf>
    <xf numFmtId="0" fontId="2" fillId="4" borderId="2" xfId="0" applyFont="1" applyFill="1" applyBorder="1" applyAlignment="1" applyProtection="1">
      <alignment horizontal="left" vertical="center" indent="1"/>
    </xf>
    <xf numFmtId="0" fontId="2" fillId="4" borderId="5" xfId="0" applyFont="1" applyFill="1" applyBorder="1" applyAlignment="1" applyProtection="1">
      <alignment horizontal="left" vertical="center" indent="1"/>
    </xf>
    <xf numFmtId="0" fontId="2" fillId="0" borderId="16" xfId="0" applyFont="1" applyFill="1" applyBorder="1" applyAlignment="1" applyProtection="1">
      <alignment horizontal="left" vertical="center" indent="1"/>
      <protection locked="0"/>
    </xf>
    <xf numFmtId="0" fontId="2" fillId="0" borderId="17" xfId="0" applyFont="1" applyFill="1" applyBorder="1" applyAlignment="1" applyProtection="1">
      <alignment horizontal="left" vertical="center" indent="1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left" vertical="center" indent="1"/>
      <protection locked="0"/>
    </xf>
    <xf numFmtId="0" fontId="2" fillId="0" borderId="1" xfId="0" applyFont="1" applyFill="1" applyBorder="1" applyAlignment="1" applyProtection="1">
      <alignment horizontal="left" vertical="center" indent="1"/>
      <protection locked="0"/>
    </xf>
    <xf numFmtId="0" fontId="2" fillId="0" borderId="20" xfId="0" applyFont="1" applyFill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0" xfId="0" applyFont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left" vertical="center" inden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165" fontId="2" fillId="0" borderId="4" xfId="0" applyNumberFormat="1" applyFont="1" applyBorder="1" applyAlignment="1" applyProtection="1">
      <alignment horizontal="center" vertical="center"/>
    </xf>
    <xf numFmtId="165" fontId="2" fillId="0" borderId="5" xfId="0" applyNumberFormat="1" applyFont="1" applyBorder="1" applyAlignment="1" applyProtection="1">
      <alignment horizontal="center" vertical="center"/>
    </xf>
    <xf numFmtId="169" fontId="2" fillId="0" borderId="4" xfId="0" applyNumberFormat="1" applyFont="1" applyBorder="1" applyAlignment="1" applyProtection="1">
      <alignment horizontal="center" vertical="center"/>
    </xf>
    <xf numFmtId="169" fontId="2" fillId="0" borderId="2" xfId="0" applyNumberFormat="1" applyFont="1" applyBorder="1" applyAlignment="1" applyProtection="1">
      <alignment horizontal="center" vertical="center"/>
    </xf>
    <xf numFmtId="169" fontId="2" fillId="0" borderId="5" xfId="0" applyNumberFormat="1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2" fillId="4" borderId="7" xfId="0" applyFont="1" applyFill="1" applyBorder="1" applyAlignment="1" applyProtection="1">
      <alignment horizontal="center" vertical="center"/>
    </xf>
    <xf numFmtId="0" fontId="2" fillId="4" borderId="8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11" xfId="0" applyFont="1" applyFill="1" applyBorder="1" applyAlignment="1" applyProtection="1">
      <alignment horizontal="center" vertical="center"/>
    </xf>
    <xf numFmtId="0" fontId="2" fillId="4" borderId="12" xfId="0" applyFont="1" applyFill="1" applyBorder="1" applyAlignment="1" applyProtection="1">
      <alignment horizontal="center" vertical="center"/>
    </xf>
    <xf numFmtId="0" fontId="2" fillId="0" borderId="21" xfId="0" applyFont="1" applyFill="1" applyBorder="1" applyAlignment="1" applyProtection="1">
      <alignment horizontal="left" vertical="center" indent="1"/>
      <protection locked="0"/>
    </xf>
    <xf numFmtId="0" fontId="2" fillId="0" borderId="22" xfId="0" applyFont="1" applyFill="1" applyBorder="1" applyAlignment="1" applyProtection="1">
      <alignment horizontal="left" vertical="center" indent="1"/>
      <protection locked="0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/>
      <protection locked="0"/>
    </xf>
    <xf numFmtId="0" fontId="0" fillId="3" borderId="25" xfId="0" applyFill="1" applyBorder="1" applyAlignment="1" applyProtection="1">
      <alignment horizontal="center" vertical="center"/>
    </xf>
    <xf numFmtId="0" fontId="0" fillId="3" borderId="26" xfId="0" applyFill="1" applyBorder="1" applyAlignment="1" applyProtection="1">
      <alignment horizontal="center" vertical="center"/>
    </xf>
    <xf numFmtId="0" fontId="2" fillId="0" borderId="18" xfId="0" applyFont="1" applyFill="1" applyBorder="1" applyAlignment="1" applyProtection="1">
      <alignment horizontal="left" vertical="center" indent="1"/>
      <protection locked="0"/>
    </xf>
    <xf numFmtId="0" fontId="2" fillId="0" borderId="23" xfId="0" applyFont="1" applyFill="1" applyBorder="1" applyAlignment="1" applyProtection="1">
      <alignment horizontal="left" vertical="center" indent="1"/>
      <protection locked="0"/>
    </xf>
    <xf numFmtId="0" fontId="2" fillId="0" borderId="21" xfId="0" applyFont="1" applyBorder="1" applyAlignment="1" applyProtection="1">
      <alignment horizontal="left" vertical="center" indent="1"/>
      <protection locked="0"/>
    </xf>
    <xf numFmtId="0" fontId="2" fillId="0" borderId="22" xfId="0" applyFont="1" applyBorder="1" applyAlignment="1" applyProtection="1">
      <alignment horizontal="left" vertical="center" indent="1"/>
      <protection locked="0"/>
    </xf>
    <xf numFmtId="0" fontId="2" fillId="0" borderId="24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left" vertical="center" indent="1"/>
      <protection locked="0"/>
    </xf>
    <xf numFmtId="0" fontId="2" fillId="0" borderId="17" xfId="0" applyFont="1" applyBorder="1" applyAlignment="1" applyProtection="1">
      <alignment horizontal="left" vertical="center" indent="1"/>
      <protection locked="0"/>
    </xf>
    <xf numFmtId="0" fontId="2" fillId="0" borderId="19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7" borderId="24" xfId="0" applyFont="1" applyFill="1" applyBorder="1" applyAlignment="1" applyProtection="1">
      <alignment horizontal="center" vertical="center"/>
    </xf>
    <xf numFmtId="16" fontId="2" fillId="0" borderId="17" xfId="0" applyNumberFormat="1" applyFont="1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 textRotation="90"/>
    </xf>
    <xf numFmtId="0" fontId="0" fillId="0" borderId="26" xfId="0" applyBorder="1" applyAlignment="1" applyProtection="1">
      <alignment horizontal="center" vertical="center" textRotation="90"/>
    </xf>
    <xf numFmtId="0" fontId="2" fillId="11" borderId="4" xfId="0" applyFont="1" applyFill="1" applyBorder="1" applyAlignment="1" applyProtection="1">
      <alignment horizontal="left" vertical="center" indent="1"/>
    </xf>
    <xf numFmtId="0" fontId="2" fillId="11" borderId="2" xfId="0" applyFont="1" applyFill="1" applyBorder="1" applyAlignment="1" applyProtection="1">
      <alignment horizontal="left" vertical="center" indent="1"/>
    </xf>
    <xf numFmtId="0" fontId="2" fillId="11" borderId="5" xfId="0" applyFont="1" applyFill="1" applyBorder="1" applyAlignment="1" applyProtection="1">
      <alignment horizontal="left" vertical="center" indent="1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top"/>
    </xf>
    <xf numFmtId="0" fontId="1" fillId="11" borderId="4" xfId="0" applyFont="1" applyFill="1" applyBorder="1" applyAlignment="1" applyProtection="1">
      <alignment horizontal="center" vertical="center"/>
    </xf>
    <xf numFmtId="0" fontId="1" fillId="11" borderId="2" xfId="0" applyFont="1" applyFill="1" applyBorder="1" applyAlignment="1" applyProtection="1">
      <alignment horizontal="center" vertical="center"/>
    </xf>
    <xf numFmtId="0" fontId="1" fillId="11" borderId="5" xfId="0" applyFont="1" applyFill="1" applyBorder="1" applyAlignment="1" applyProtection="1">
      <alignment horizontal="center" vertical="center"/>
    </xf>
    <xf numFmtId="0" fontId="2" fillId="12" borderId="24" xfId="0" applyFont="1" applyFill="1" applyBorder="1" applyAlignment="1" applyProtection="1">
      <alignment horizontal="center" vertical="center"/>
    </xf>
    <xf numFmtId="168" fontId="1" fillId="9" borderId="0" xfId="0" applyNumberFormat="1" applyFont="1" applyFill="1" applyBorder="1" applyAlignment="1" applyProtection="1">
      <alignment horizontal="right" vertical="center"/>
    </xf>
    <xf numFmtId="0" fontId="2" fillId="10" borderId="0" xfId="0" applyFont="1" applyFill="1" applyBorder="1" applyAlignment="1" applyProtection="1">
      <alignment horizontal="center" vertical="center"/>
    </xf>
    <xf numFmtId="168" fontId="1" fillId="10" borderId="0" xfId="0" applyNumberFormat="1" applyFont="1" applyFill="1" applyBorder="1" applyAlignment="1" applyProtection="1">
      <alignment horizontal="right" vertical="center"/>
    </xf>
    <xf numFmtId="0" fontId="2" fillId="9" borderId="0" xfId="0" applyFont="1" applyFill="1" applyBorder="1" applyAlignment="1" applyProtection="1">
      <alignment horizontal="center" vertical="center"/>
    </xf>
    <xf numFmtId="0" fontId="2" fillId="8" borderId="0" xfId="0" applyFont="1" applyFill="1" applyBorder="1" applyAlignment="1" applyProtection="1">
      <alignment horizontal="center" vertical="center"/>
    </xf>
    <xf numFmtId="168" fontId="1" fillId="8" borderId="0" xfId="0" applyNumberFormat="1" applyFont="1" applyFill="1" applyBorder="1" applyAlignment="1" applyProtection="1">
      <alignment horizontal="right" vertical="center"/>
    </xf>
    <xf numFmtId="0" fontId="0" fillId="4" borderId="0" xfId="0" applyFill="1" applyBorder="1" applyAlignment="1" applyProtection="1">
      <alignment horizontal="center" vertical="center"/>
    </xf>
    <xf numFmtId="0" fontId="1" fillId="0" borderId="7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0" fillId="0" borderId="0" xfId="0" applyNumberFormat="1" applyAlignment="1" applyProtection="1">
      <alignment horizontal="center" vertical="top"/>
    </xf>
    <xf numFmtId="0" fontId="2" fillId="0" borderId="24" xfId="0" applyFont="1" applyFill="1" applyBorder="1" applyAlignment="1" applyProtection="1">
      <alignment horizontal="center" vertical="center"/>
    </xf>
    <xf numFmtId="0" fontId="2" fillId="6" borderId="24" xfId="0" applyFont="1" applyFill="1" applyBorder="1" applyAlignment="1" applyProtection="1">
      <alignment horizontal="center" vertical="center"/>
    </xf>
    <xf numFmtId="0" fontId="2" fillId="5" borderId="24" xfId="0" applyFont="1" applyFill="1" applyBorder="1" applyAlignment="1" applyProtection="1">
      <alignment horizontal="center" vertical="center"/>
    </xf>
    <xf numFmtId="0" fontId="4" fillId="7" borderId="30" xfId="0" applyFont="1" applyFill="1" applyBorder="1" applyAlignment="1" applyProtection="1">
      <alignment horizontal="center" textRotation="90"/>
    </xf>
    <xf numFmtId="0" fontId="4" fillId="7" borderId="32" xfId="0" applyFont="1" applyFill="1" applyBorder="1" applyAlignment="1" applyProtection="1">
      <alignment horizontal="center" textRotation="90"/>
    </xf>
    <xf numFmtId="167" fontId="4" fillId="7" borderId="1" xfId="0" applyNumberFormat="1" applyFont="1" applyFill="1" applyBorder="1" applyAlignment="1" applyProtection="1">
      <alignment horizontal="center" vertical="center" textRotation="90"/>
    </xf>
    <xf numFmtId="0" fontId="8" fillId="7" borderId="4" xfId="0" applyFont="1" applyFill="1" applyBorder="1" applyAlignment="1" applyProtection="1">
      <alignment horizontal="center" vertical="center" wrapText="1"/>
    </xf>
    <xf numFmtId="0" fontId="8" fillId="7" borderId="2" xfId="0" applyFont="1" applyFill="1" applyBorder="1" applyAlignment="1" applyProtection="1">
      <alignment horizontal="center" vertical="center" wrapText="1"/>
    </xf>
    <xf numFmtId="0" fontId="8" fillId="7" borderId="5" xfId="0" applyFont="1" applyFill="1" applyBorder="1" applyAlignment="1" applyProtection="1">
      <alignment horizontal="center" vertical="center" wrapText="1"/>
    </xf>
    <xf numFmtId="0" fontId="8" fillId="7" borderId="4" xfId="0" applyFont="1" applyFill="1" applyBorder="1" applyAlignment="1" applyProtection="1">
      <alignment horizontal="center" vertical="center"/>
    </xf>
    <xf numFmtId="0" fontId="8" fillId="7" borderId="2" xfId="0" applyFont="1" applyFill="1" applyBorder="1" applyAlignment="1" applyProtection="1">
      <alignment horizontal="center" vertical="center"/>
    </xf>
    <xf numFmtId="0" fontId="8" fillId="7" borderId="5" xfId="0" applyFont="1" applyFill="1" applyBorder="1" applyAlignment="1" applyProtection="1">
      <alignment horizontal="center" vertical="center"/>
    </xf>
    <xf numFmtId="0" fontId="8" fillId="7" borderId="1" xfId="0" applyFont="1" applyFill="1" applyBorder="1" applyAlignment="1" applyProtection="1">
      <alignment horizontal="center" vertical="center"/>
    </xf>
    <xf numFmtId="0" fontId="0" fillId="7" borderId="30" xfId="0" applyFill="1" applyBorder="1" applyAlignment="1" applyProtection="1">
      <alignment horizontal="center" vertical="center"/>
    </xf>
    <xf numFmtId="0" fontId="0" fillId="7" borderId="31" xfId="0" applyFill="1" applyBorder="1" applyAlignment="1" applyProtection="1">
      <alignment horizontal="center" vertical="center"/>
    </xf>
    <xf numFmtId="0" fontId="0" fillId="7" borderId="32" xfId="0" applyFill="1" applyBorder="1" applyAlignment="1" applyProtection="1">
      <alignment horizontal="center" vertical="center"/>
    </xf>
    <xf numFmtId="0" fontId="4" fillId="7" borderId="30" xfId="0" applyFont="1" applyFill="1" applyBorder="1" applyAlignment="1" applyProtection="1">
      <alignment horizontal="center" vertical="center" textRotation="90" wrapText="1"/>
    </xf>
    <xf numFmtId="0" fontId="4" fillId="7" borderId="32" xfId="0" applyFont="1" applyFill="1" applyBorder="1" applyAlignment="1" applyProtection="1">
      <alignment horizontal="center" vertical="center" textRotation="90" wrapText="1"/>
    </xf>
    <xf numFmtId="0" fontId="4" fillId="7" borderId="1" xfId="0" applyFont="1" applyFill="1" applyBorder="1" applyAlignment="1" applyProtection="1">
      <alignment horizontal="center" textRotation="90"/>
    </xf>
    <xf numFmtId="167" fontId="0" fillId="0" borderId="0" xfId="0" applyNumberFormat="1" applyAlignment="1" applyProtection="1">
      <alignment horizontal="center" vertical="center"/>
    </xf>
    <xf numFmtId="0" fontId="10" fillId="17" borderId="4" xfId="0" applyFont="1" applyFill="1" applyBorder="1" applyAlignment="1" applyProtection="1">
      <alignment horizontal="center" vertical="center"/>
    </xf>
    <xf numFmtId="0" fontId="10" fillId="17" borderId="2" xfId="0" applyFont="1" applyFill="1" applyBorder="1" applyAlignment="1" applyProtection="1">
      <alignment horizontal="center" vertical="center"/>
    </xf>
    <xf numFmtId="0" fontId="10" fillId="17" borderId="5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</xf>
    <xf numFmtId="0" fontId="0" fillId="18" borderId="0" xfId="0" applyFill="1" applyProtection="1"/>
    <xf numFmtId="0" fontId="0" fillId="18" borderId="33" xfId="0" applyFill="1" applyBorder="1" applyProtection="1"/>
    <xf numFmtId="0" fontId="0" fillId="0" borderId="33" xfId="0" applyBorder="1" applyProtection="1"/>
    <xf numFmtId="0" fontId="0" fillId="0" borderId="34" xfId="0" applyBorder="1" applyProtection="1"/>
    <xf numFmtId="0" fontId="0" fillId="18" borderId="34" xfId="0" applyFill="1" applyBorder="1" applyProtection="1"/>
    <xf numFmtId="0" fontId="9" fillId="8" borderId="10" xfId="0" applyFont="1" applyFill="1" applyBorder="1" applyAlignment="1" applyProtection="1">
      <alignment horizontal="center" vertical="center"/>
    </xf>
    <xf numFmtId="0" fontId="9" fillId="8" borderId="0" xfId="0" applyFont="1" applyFill="1" applyAlignment="1" applyProtection="1">
      <alignment horizontal="center" vertical="center"/>
    </xf>
    <xf numFmtId="0" fontId="9" fillId="8" borderId="33" xfId="0" applyFont="1" applyFill="1" applyBorder="1" applyAlignment="1" applyProtection="1">
      <alignment horizontal="center" vertical="center"/>
    </xf>
    <xf numFmtId="0" fontId="9" fillId="8" borderId="11" xfId="0" applyFont="1" applyFill="1" applyBorder="1" applyAlignment="1" applyProtection="1">
      <alignment horizontal="center" vertical="center"/>
    </xf>
    <xf numFmtId="0" fontId="9" fillId="8" borderId="34" xfId="0" applyFont="1" applyFill="1" applyBorder="1" applyAlignment="1" applyProtection="1">
      <alignment horizontal="center" vertical="center"/>
    </xf>
    <xf numFmtId="0" fontId="11" fillId="7" borderId="1" xfId="0" applyFont="1" applyFill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</xf>
    <xf numFmtId="0" fontId="11" fillId="7" borderId="20" xfId="0" applyFont="1" applyFill="1" applyBorder="1" applyAlignment="1" applyProtection="1">
      <alignment horizontal="center" vertical="center"/>
    </xf>
    <xf numFmtId="0" fontId="11" fillId="0" borderId="5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0" fillId="0" borderId="35" xfId="0" applyBorder="1" applyProtection="1"/>
    <xf numFmtId="0" fontId="11" fillId="0" borderId="1" xfId="0" applyFont="1" applyFill="1" applyBorder="1" applyAlignment="1" applyProtection="1">
      <alignment horizontal="center" vertical="center"/>
    </xf>
    <xf numFmtId="0" fontId="11" fillId="0" borderId="5" xfId="0" applyFont="1" applyFill="1" applyBorder="1" applyAlignment="1" applyProtection="1">
      <alignment horizontal="center" vertical="center"/>
    </xf>
    <xf numFmtId="0" fontId="11" fillId="7" borderId="5" xfId="0" applyFont="1" applyFill="1" applyBorder="1" applyAlignment="1" applyProtection="1">
      <alignment horizontal="center" vertical="center"/>
    </xf>
    <xf numFmtId="0" fontId="11" fillId="7" borderId="36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0" fillId="0" borderId="35" xfId="0" applyFill="1" applyBorder="1" applyProtection="1"/>
    <xf numFmtId="0" fontId="7" fillId="0" borderId="33" xfId="0" applyFont="1" applyBorder="1" applyProtection="1"/>
    <xf numFmtId="0" fontId="7" fillId="0" borderId="35" xfId="0" applyFont="1" applyBorder="1" applyProtection="1"/>
    <xf numFmtId="0" fontId="7" fillId="0" borderId="34" xfId="0" applyFont="1" applyBorder="1" applyProtection="1"/>
    <xf numFmtId="0" fontId="5" fillId="0" borderId="20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</xf>
    <xf numFmtId="0" fontId="5" fillId="0" borderId="30" xfId="0" applyFont="1" applyBorder="1" applyAlignment="1" applyProtection="1">
      <alignment horizontal="center" vertical="center"/>
      <protection locked="0"/>
    </xf>
    <xf numFmtId="0" fontId="5" fillId="19" borderId="5" xfId="0" applyFont="1" applyFill="1" applyBorder="1" applyAlignment="1" applyProtection="1">
      <alignment horizontal="center" vertical="center"/>
      <protection locked="0"/>
    </xf>
    <xf numFmtId="0" fontId="5" fillId="12" borderId="1" xfId="0" applyFont="1" applyFill="1" applyBorder="1" applyAlignment="1" applyProtection="1">
      <alignment horizontal="center" vertical="center"/>
      <protection locked="0"/>
    </xf>
    <xf numFmtId="0" fontId="5" fillId="0" borderId="36" xfId="0" applyFont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center" vertical="center"/>
      <protection locked="0"/>
    </xf>
    <xf numFmtId="0" fontId="5" fillId="0" borderId="37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19" borderId="1" xfId="0" applyFont="1" applyFill="1" applyBorder="1" applyAlignment="1" applyProtection="1">
      <alignment horizontal="center" vertical="center"/>
      <protection locked="0"/>
    </xf>
    <xf numFmtId="0" fontId="5" fillId="0" borderId="38" xfId="0" applyFont="1" applyBorder="1" applyAlignment="1" applyProtection="1">
      <alignment horizontal="center" vertical="center"/>
      <protection locked="0"/>
    </xf>
    <xf numFmtId="0" fontId="5" fillId="20" borderId="1" xfId="0" applyFont="1" applyFill="1" applyBorder="1" applyAlignment="1" applyProtection="1">
      <alignment horizontal="center" vertical="center"/>
      <protection locked="0"/>
    </xf>
    <xf numFmtId="0" fontId="12" fillId="21" borderId="1" xfId="0" applyFont="1" applyFill="1" applyBorder="1" applyAlignment="1" applyProtection="1">
      <alignment horizontal="center" vertical="center"/>
      <protection locked="0"/>
    </xf>
    <xf numFmtId="0" fontId="12" fillId="12" borderId="1" xfId="0" applyFont="1" applyFill="1" applyBorder="1" applyAlignment="1" applyProtection="1">
      <alignment horizontal="center" vertical="center"/>
      <protection locked="0"/>
    </xf>
    <xf numFmtId="0" fontId="5" fillId="0" borderId="39" xfId="0" applyFont="1" applyBorder="1" applyAlignment="1" applyProtection="1">
      <alignment horizontal="center" vertical="center"/>
      <protection locked="0"/>
    </xf>
    <xf numFmtId="0" fontId="5" fillId="0" borderId="32" xfId="0" applyFont="1" applyBorder="1" applyAlignment="1" applyProtection="1">
      <alignment horizontal="center" vertical="center"/>
      <protection locked="0"/>
    </xf>
    <xf numFmtId="0" fontId="5" fillId="0" borderId="40" xfId="0" applyFont="1" applyBorder="1" applyAlignment="1" applyProtection="1">
      <alignment horizontal="center" vertical="center"/>
      <protection locked="0"/>
    </xf>
    <xf numFmtId="0" fontId="5" fillId="0" borderId="41" xfId="0" applyFont="1" applyBorder="1" applyAlignment="1" applyProtection="1">
      <alignment horizontal="center" vertical="center"/>
      <protection locked="0"/>
    </xf>
    <xf numFmtId="0" fontId="5" fillId="0" borderId="42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5" fillId="12" borderId="5" xfId="0" applyFont="1" applyFill="1" applyBorder="1" applyAlignment="1" applyProtection="1">
      <alignment horizontal="center" vertical="center"/>
      <protection locked="0"/>
    </xf>
    <xf numFmtId="0" fontId="5" fillId="0" borderId="43" xfId="0" applyFont="1" applyBorder="1" applyAlignment="1" applyProtection="1">
      <alignment horizontal="center" vertical="center"/>
      <protection locked="0"/>
    </xf>
    <xf numFmtId="0" fontId="5" fillId="0" borderId="24" xfId="0" applyFont="1" applyBorder="1" applyAlignment="1" applyProtection="1">
      <alignment horizontal="center" vertical="center"/>
      <protection locked="0"/>
    </xf>
    <xf numFmtId="0" fontId="5" fillId="20" borderId="5" xfId="0" applyFont="1" applyFill="1" applyBorder="1" applyAlignment="1" applyProtection="1">
      <alignment horizontal="center" vertical="center"/>
      <protection locked="0"/>
    </xf>
    <xf numFmtId="0" fontId="5" fillId="0" borderId="44" xfId="0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13" fillId="15" borderId="1" xfId="0" applyFont="1" applyFill="1" applyBorder="1" applyAlignment="1" applyProtection="1">
      <alignment horizontal="center" vertical="center"/>
    </xf>
    <xf numFmtId="0" fontId="13" fillId="16" borderId="1" xfId="0" applyFont="1" applyFill="1" applyBorder="1" applyAlignment="1" applyProtection="1">
      <alignment horizontal="center" vertical="center"/>
    </xf>
    <xf numFmtId="0" fontId="13" fillId="13" borderId="1" xfId="0" applyFont="1" applyFill="1" applyBorder="1" applyAlignment="1" applyProtection="1">
      <alignment horizontal="center" vertical="center"/>
    </xf>
    <xf numFmtId="0" fontId="13" fillId="15" borderId="20" xfId="0" applyFont="1" applyFill="1" applyBorder="1" applyAlignment="1" applyProtection="1">
      <alignment horizontal="center" vertical="center"/>
    </xf>
    <xf numFmtId="0" fontId="13" fillId="16" borderId="5" xfId="0" applyFont="1" applyFill="1" applyBorder="1" applyAlignment="1" applyProtection="1">
      <alignment horizontal="center" vertical="center"/>
    </xf>
    <xf numFmtId="0" fontId="13" fillId="16" borderId="20" xfId="0" applyFont="1" applyFill="1" applyBorder="1" applyAlignment="1" applyProtection="1">
      <alignment horizontal="center" vertical="center"/>
    </xf>
    <xf numFmtId="0" fontId="13" fillId="13" borderId="5" xfId="0" applyFont="1" applyFill="1" applyBorder="1" applyAlignment="1" applyProtection="1">
      <alignment horizontal="center" vertical="center"/>
    </xf>
    <xf numFmtId="0" fontId="13" fillId="13" borderId="20" xfId="0" applyFont="1" applyFill="1" applyBorder="1" applyAlignment="1" applyProtection="1">
      <alignment horizontal="center" vertical="center"/>
    </xf>
    <xf numFmtId="0" fontId="13" fillId="15" borderId="5" xfId="0" applyFont="1" applyFill="1" applyBorder="1" applyAlignment="1" applyProtection="1">
      <alignment horizontal="center" vertical="center"/>
    </xf>
    <xf numFmtId="0" fontId="13" fillId="13" borderId="36" xfId="0" applyFont="1" applyFill="1" applyBorder="1" applyAlignment="1" applyProtection="1">
      <alignment horizontal="center" vertical="center"/>
    </xf>
    <xf numFmtId="0" fontId="13" fillId="15" borderId="36" xfId="0" applyFont="1" applyFill="1" applyBorder="1" applyAlignment="1" applyProtection="1">
      <alignment horizontal="center" vertical="center"/>
    </xf>
    <xf numFmtId="0" fontId="5" fillId="0" borderId="33" xfId="0" applyFont="1" applyFill="1" applyBorder="1" applyAlignment="1" applyProtection="1">
      <alignment horizontal="center" vertical="center"/>
    </xf>
    <xf numFmtId="0" fontId="0" fillId="8" borderId="8" xfId="0" applyFill="1" applyBorder="1" applyAlignment="1" applyProtection="1"/>
    <xf numFmtId="0" fontId="0" fillId="8" borderId="8" xfId="0" applyFill="1" applyBorder="1" applyAlignment="1"/>
    <xf numFmtId="0" fontId="4" fillId="0" borderId="33" xfId="0" applyFont="1" applyBorder="1" applyProtection="1"/>
    <xf numFmtId="0" fontId="7" fillId="21" borderId="0" xfId="0" applyFont="1" applyFill="1" applyBorder="1" applyAlignment="1" applyProtection="1">
      <alignment horizontal="center" vertical="center" textRotation="90"/>
    </xf>
    <xf numFmtId="0" fontId="4" fillId="0" borderId="0" xfId="0" applyFont="1" applyFill="1" applyProtection="1"/>
    <xf numFmtId="0" fontId="4" fillId="0" borderId="34" xfId="0" applyFont="1" applyBorder="1" applyProtection="1"/>
    <xf numFmtId="0" fontId="7" fillId="12" borderId="0" xfId="0" applyFont="1" applyFill="1" applyBorder="1" applyAlignment="1" applyProtection="1">
      <alignment horizontal="center" vertical="center" textRotation="90"/>
    </xf>
    <xf numFmtId="0" fontId="4" fillId="22" borderId="0" xfId="0" applyFont="1" applyFill="1" applyProtection="1"/>
    <xf numFmtId="0" fontId="0" fillId="21" borderId="0" xfId="0" applyFill="1" applyProtection="1"/>
  </cellXfs>
  <cellStyles count="1">
    <cellStyle name="Normal" xfId="0" builtinId="0"/>
  </cellStyles>
  <dxfs count="977">
    <dxf>
      <fill>
        <patternFill>
          <bgColor rgb="FFFFD757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EC7328"/>
        </patternFill>
      </fill>
    </dxf>
    <dxf>
      <fill>
        <patternFill>
          <bgColor rgb="FFB4DE86"/>
        </patternFill>
      </fill>
    </dxf>
    <dxf>
      <fill>
        <patternFill>
          <bgColor rgb="FFB4DE86"/>
        </patternFill>
      </fill>
    </dxf>
    <dxf>
      <fill>
        <patternFill>
          <bgColor rgb="FFB4DE86"/>
        </patternFill>
      </fill>
    </dxf>
    <dxf>
      <fill>
        <patternFill>
          <bgColor rgb="FFB4DE86"/>
        </patternFill>
      </fill>
    </dxf>
    <dxf>
      <fill>
        <patternFill>
          <bgColor rgb="FFB4DE86"/>
        </patternFill>
      </fill>
    </dxf>
    <dxf>
      <fill>
        <patternFill>
          <bgColor rgb="FFB4DE86"/>
        </patternFill>
      </fill>
    </dxf>
    <dxf>
      <fill>
        <patternFill>
          <bgColor rgb="FFB4DE86"/>
        </patternFill>
      </fill>
    </dxf>
    <dxf>
      <fill>
        <patternFill>
          <bgColor theme="0" tint="-0.14996795556505021"/>
        </patternFill>
      </fill>
    </dxf>
    <dxf>
      <fill>
        <patternFill>
          <bgColor rgb="FF89BFC5"/>
        </patternFill>
      </fill>
    </dxf>
    <dxf>
      <fill>
        <patternFill>
          <bgColor rgb="FFFFD757"/>
        </patternFill>
      </fill>
    </dxf>
    <dxf>
      <fill>
        <patternFill>
          <bgColor rgb="FFB4DE8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EC7328"/>
        </patternFill>
      </fill>
    </dxf>
    <dxf>
      <font>
        <color auto="1"/>
      </font>
      <fill>
        <patternFill>
          <bgColor rgb="FFEC5638"/>
        </patternFill>
      </fill>
    </dxf>
    <dxf>
      <font>
        <b val="0"/>
        <i val="0"/>
        <color auto="1"/>
      </font>
      <fill>
        <patternFill>
          <bgColor rgb="FFEC5638"/>
        </patternFill>
      </fill>
    </dxf>
    <dxf>
      <fill>
        <patternFill>
          <bgColor rgb="FF89BFC5"/>
        </patternFill>
      </fill>
    </dxf>
    <dxf>
      <fill>
        <patternFill>
          <bgColor rgb="FFFFD757"/>
        </patternFill>
      </fill>
    </dxf>
    <dxf>
      <fill>
        <patternFill>
          <bgColor rgb="FFB4DE86"/>
        </patternFill>
      </fill>
    </dxf>
    <dxf>
      <fill>
        <patternFill>
          <bgColor rgb="FF89BFC5"/>
        </patternFill>
      </fill>
    </dxf>
    <dxf>
      <fill>
        <patternFill>
          <bgColor rgb="FFFFD757"/>
        </patternFill>
      </fill>
    </dxf>
    <dxf>
      <fill>
        <patternFill>
          <bgColor rgb="FFB4DE86"/>
        </patternFill>
      </fill>
    </dxf>
    <dxf>
      <fill>
        <patternFill>
          <bgColor rgb="FFB4DE86"/>
        </patternFill>
      </fill>
    </dxf>
    <dxf>
      <fill>
        <patternFill>
          <bgColor rgb="FF89BFC5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9CCFF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FF5050"/>
        </patternFill>
      </fill>
    </dxf>
    <dxf>
      <fill>
        <patternFill>
          <bgColor rgb="FF66FF99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>
          <bgColor rgb="FF99FF33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9FF3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99CCFF"/>
      <color rgb="FF66FF99"/>
      <color rgb="FFFF5050"/>
      <color rgb="FF99FF33"/>
      <color rgb="FFFF0000"/>
      <color rgb="FFFF9933"/>
      <color rgb="FFFF6600"/>
      <color rgb="FFCCFF33"/>
      <color rgb="FF99FF66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0A0-4B3C-8C41-FF1DF9C9D4D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30A0-4B3C-8C41-FF1DF9C9D4D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30A0-4B3C-8C41-FF1DF9C9D4D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30A0-4B3C-8C41-FF1DF9C9D4D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30A0-4B3C-8C41-FF1DF9C9D4D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30A0-4B3C-8C41-FF1DF9C9D4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(Jan!$L$169:$M$169,Jan!$O$169:$P$169,Jan!$R$169:$S$169)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C-489B-B027-8CE13D2641E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8E0-4EBF-BB8E-BC93FE0648C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8E0-4EBF-BB8E-BC93FE0648C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8E0-4EBF-BB8E-BC93FE0648C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08E0-4EBF-BB8E-BC93FE0648C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08E0-4EBF-BB8E-BC93FE0648C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08E0-4EBF-BB8E-BC93FE064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(Avr!$L$169:$M$169,Avr!$O$169:$P$169,Avr!$R$169:$S$169)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0-4EBF-BB8E-BC93FE0648C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CA9B-408A-8B52-ED9AFCF9E8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CA9B-408A-8B52-ED9AFCF9E8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A9B-408A-8B52-ED9AFCF9E8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A9B-408A-8B52-ED9AFCF9E8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A9B-408A-8B52-ED9AFCF9E8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A9B-408A-8B52-ED9AFCF9E8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(Avr!$V$169:$W$169,Avr!$Y$169:$Z$169,Avr!$AB$169:$AC$169)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B-408A-8B52-ED9AFCF9E86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C114-4534-9D9C-BE5C8E1ACE2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C114-4534-9D9C-BE5C8E1ACE2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114-4534-9D9C-BE5C8E1ACE2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114-4534-9D9C-BE5C8E1ACE2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114-4534-9D9C-BE5C8E1ACE2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114-4534-9D9C-BE5C8E1ACE2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114-4534-9D9C-BE5C8E1ACE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(Avr!$A$169:$B$169,Avr!$D$169:$F$169,Avr!$H$169:$I$169)</c:f>
              <c:numCache>
                <c:formatCode>00\ 000</c:formatCode>
                <c:ptCount val="7"/>
                <c:pt idx="0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114-4534-9D9C-BE5C8E1ACE2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467-4838-B267-BDD092384BB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467-4838-B267-BDD092384BB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467-4838-B267-BDD092384BB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467-4838-B267-BDD092384BB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6467-4838-B267-BDD092384BB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6467-4838-B267-BDD092384B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(Mai!$L$169:$M$169,Mai!$O$169:$P$169,Mai!$R$169:$S$169)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67-4838-B267-BDD092384BB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6ED-4EB8-AF11-972B009E23C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6ED-4EB8-AF11-972B009E23C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6ED-4EB8-AF11-972B009E23C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6ED-4EB8-AF11-972B009E23C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6ED-4EB8-AF11-972B009E23C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6ED-4EB8-AF11-972B009E2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(Mai!$V$169:$W$169,Mai!$Y$169:$Z$169,Mai!$AB$169:$AC$169)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ED-4EB8-AF11-972B009E23C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C62A-443D-A25F-4B0CA7D037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C62A-443D-A25F-4B0CA7D037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62A-443D-A25F-4B0CA7D037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62A-443D-A25F-4B0CA7D037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62A-443D-A25F-4B0CA7D037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62A-443D-A25F-4B0CA7D037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62A-443D-A25F-4B0CA7D037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(Mai!$A$169:$B$169,Mai!$D$169:$F$169,Mai!$H$169:$I$169)</c:f>
              <c:numCache>
                <c:formatCode>00\ 000</c:formatCode>
                <c:ptCount val="7"/>
                <c:pt idx="0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62A-443D-A25F-4B0CA7D0372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F53-4458-9C38-F9AB9576B01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F53-4458-9C38-F9AB9576B01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F53-4458-9C38-F9AB9576B01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F53-4458-9C38-F9AB9576B01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F53-4458-9C38-F9AB9576B01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F53-4458-9C38-F9AB9576B0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(Jun!$L$169:$M$169,Jun!$O$169:$P$169,Jun!$R$169:$S$169)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53-4458-9C38-F9AB9576B01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151-4A87-8FE4-55E028FE410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151-4A87-8FE4-55E028FE410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151-4A87-8FE4-55E028FE410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151-4A87-8FE4-55E028FE410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E151-4A87-8FE4-55E028FE410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E151-4A87-8FE4-55E028FE41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(Jun!$V$169:$W$169,Jun!$Y$169:$Z$169,Jun!$AB$169:$AC$169)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51-4A87-8FE4-55E028FE41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197-47BC-A2CB-EB243E0777E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197-47BC-A2CB-EB243E0777E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5197-47BC-A2CB-EB243E0777E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5197-47BC-A2CB-EB243E0777E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5197-47BC-A2CB-EB243E0777E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5197-47BC-A2CB-EB243E0777E2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5197-47BC-A2CB-EB243E0777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(Jun!$A$169:$B$169,Jun!$D$169:$F$169,Jun!$H$169:$I$169)</c:f>
              <c:numCache>
                <c:formatCode>00\ 000</c:formatCode>
                <c:ptCount val="7"/>
                <c:pt idx="0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197-47BC-A2CB-EB243E0777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551-4FCE-8619-011B9591796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551-4FCE-8619-011B9591796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551-4FCE-8619-011B9591796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551-4FCE-8619-011B9591796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E551-4FCE-8619-011B9591796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E551-4FCE-8619-011B959179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(Jul!$L$169:$M$169,Jul!$O$169:$P$169,Jul!$R$169:$S$169)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51-4FCE-8619-011B9591796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7A1-4D6E-899F-BC5D79067FD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7A1-4D6E-899F-BC5D79067FD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7A1-4D6E-899F-BC5D79067FD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77A1-4D6E-899F-BC5D79067FD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77A1-4D6E-899F-BC5D79067FD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77A1-4D6E-899F-BC5D79067F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(Jan!$V$169:$W$169,Jan!$Y$169:$Z$169,Jan!$AB$169:$AC$169)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3-4A1C-88DE-C24B9600250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DB4-4608-A78C-3B0E478BED6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DB4-4608-A78C-3B0E478BED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DB4-4608-A78C-3B0E478BED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BDB4-4608-A78C-3B0E478BED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BDB4-4608-A78C-3B0E478BED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BDB4-4608-A78C-3B0E478BED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(Jul!$V$169:$W$169,Jul!$Y$169:$Z$169,Jul!$AB$169:$AC$169)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B4-4608-A78C-3B0E478BE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AA9A-4C9A-A0E3-03196AFEA00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AA9A-4C9A-A0E3-03196AFEA00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AA9A-4C9A-A0E3-03196AFEA00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AA9A-4C9A-A0E3-03196AFEA00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AA9A-4C9A-A0E3-03196AFEA00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AA9A-4C9A-A0E3-03196AFEA00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AA9A-4C9A-A0E3-03196AFEA0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(Jul!$A$169:$B$169,Jul!$D$169:$F$169,Jul!$H$169:$I$169)</c:f>
              <c:numCache>
                <c:formatCode>00\ 000</c:formatCode>
                <c:ptCount val="7"/>
                <c:pt idx="0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A9A-4C9A-A0E3-03196AFEA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45A-422C-8180-F76F1ABA62B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45A-422C-8180-F76F1ABA62B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45A-422C-8180-F76F1ABA62B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45A-422C-8180-F76F1ABA62B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445A-422C-8180-F76F1ABA62B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45A-422C-8180-F76F1ABA62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(Aou!$L$169:$M$169,Aou!$O$169:$P$169,Aou!$R$169:$S$169)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5A-422C-8180-F76F1ABA62B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496-4941-8D38-FACD8DA57D7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496-4941-8D38-FACD8DA57D7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496-4941-8D38-FACD8DA57D7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496-4941-8D38-FACD8DA57D7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4496-4941-8D38-FACD8DA57D7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496-4941-8D38-FACD8DA57D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(Aou!$V$169:$W$169,Aou!$Y$169:$Z$169,Aou!$AB$169:$AC$169)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96-4941-8D38-FACD8DA57D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FA1A-4FCD-A4B7-DDD1FE02123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FA1A-4FCD-A4B7-DDD1FE02123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FA1A-4FCD-A4B7-DDD1FE02123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FA1A-4FCD-A4B7-DDD1FE02123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FA1A-4FCD-A4B7-DDD1FE02123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FA1A-4FCD-A4B7-DDD1FE02123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FA1A-4FCD-A4B7-DDD1FE0212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(Aou!$A$169:$B$169,Aou!$D$169:$F$169,Aou!$H$169:$I$169)</c:f>
              <c:numCache>
                <c:formatCode>00\ 000</c:formatCode>
                <c:ptCount val="7"/>
                <c:pt idx="0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1A-4FCD-A4B7-DDD1FE02123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618-41CB-8910-38F2B616959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618-41CB-8910-38F2B616959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618-41CB-8910-38F2B616959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618-41CB-8910-38F2B616959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E618-41CB-8910-38F2B616959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E618-41CB-8910-38F2B61695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(Sep!$L$169:$M$169,Sep!$O$169:$P$169,Sep!$R$169:$S$169)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18-41CB-8910-38F2B616959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851C-4529-9BD6-9555D0E4464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851C-4529-9BD6-9555D0E4464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851C-4529-9BD6-9555D0E4464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851C-4529-9BD6-9555D0E4464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851C-4529-9BD6-9555D0E4464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851C-4529-9BD6-9555D0E446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(Sep!$V$169:$W$169,Sep!$Y$169:$Z$169,Sep!$AB$169:$AC$169)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1C-4529-9BD6-9555D0E4464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DD1-4DCD-974D-83393AE5999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DD1-4DCD-974D-83393AE5999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DD1-4DCD-974D-83393AE5999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DD1-4DCD-974D-83393AE5999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EDD1-4DCD-974D-83393AE5999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EDD1-4DCD-974D-83393AE5999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EDD1-4DCD-974D-83393AE599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(Sep!$A$169:$B$169,Sep!$D$169:$F$169,Sep!$H$169:$I$169)</c:f>
              <c:numCache>
                <c:formatCode>00\ 000</c:formatCode>
                <c:ptCount val="7"/>
                <c:pt idx="0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DD1-4DCD-974D-83393AE5999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A7E-4F00-AD51-97E5AD3CBAD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A7E-4F00-AD51-97E5AD3CBAD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A7E-4F00-AD51-97E5AD3CBAD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BA7E-4F00-AD51-97E5AD3CBAD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BA7E-4F00-AD51-97E5AD3CBAD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BA7E-4F00-AD51-97E5AD3CBA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(Oct!$L$169:$M$169,Oct!$O$169:$P$169,Oct!$R$169:$S$169)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7E-4F00-AD51-97E5AD3CBAD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9DB-4A93-91C3-137795DB2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9DB-4A93-91C3-137795DB2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9DB-4A93-91C3-137795DB2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B9DB-4A93-91C3-137795DB2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B9DB-4A93-91C3-137795DB2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B9DB-4A93-91C3-137795DB21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(Oct!$V$169:$W$169,Oct!$Y$169:$Z$169,Oct!$AB$169:$AC$169)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DB-4A93-91C3-137795DB210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698-46CD-B950-0EDCC9F00AD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698-46CD-B950-0EDCC9F00AD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698-46CD-B950-0EDCC9F00AD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698-46CD-B950-0EDCC9F00AD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698-46CD-B950-0EDCC9F00AD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698-46CD-B950-0EDCC9F00AD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D698-46CD-B950-0EDCC9F00A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(Jan!$A$169:$B$169,Jan!$D$169:$F$169,Jan!$H$169:$I$169)</c:f>
              <c:numCache>
                <c:formatCode>00\ 000</c:formatCode>
                <c:ptCount val="7"/>
                <c:pt idx="0">
                  <c:v>12</c:v>
                </c:pt>
                <c:pt idx="2">
                  <c:v>480</c:v>
                </c:pt>
                <c:pt idx="5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8-4D66-8077-6DF88B57A3A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D1B-47FA-B7EB-6796620CCA9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D1B-47FA-B7EB-6796620CCA9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D1B-47FA-B7EB-6796620CCA9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D1B-47FA-B7EB-6796620CCA9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6D1B-47FA-B7EB-6796620CCA9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6D1B-47FA-B7EB-6796620CCA9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6D1B-47FA-B7EB-6796620CCA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(Oct!$A$169:$B$169,Oct!$D$169:$F$169,Oct!$H$169:$I$169)</c:f>
              <c:numCache>
                <c:formatCode>00\ 000</c:formatCode>
                <c:ptCount val="7"/>
                <c:pt idx="0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1B-47FA-B7EB-6796620CCA9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9FB3-4AE4-B81E-63A747F845E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9FB3-4AE4-B81E-63A747F845E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9FB3-4AE4-B81E-63A747F845E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9FB3-4AE4-B81E-63A747F845E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9FB3-4AE4-B81E-63A747F845E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9FB3-4AE4-B81E-63A747F845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(Nov!$L$169:$M$169,Nov!$O$169:$P$169,Nov!$R$169:$S$169)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B3-4AE4-B81E-63A747F845E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590-40FF-81C4-001F73735D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590-40FF-81C4-001F73735D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590-40FF-81C4-001F73735D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590-40FF-81C4-001F73735D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E590-40FF-81C4-001F73735D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E590-40FF-81C4-001F73735D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(Nov!$V$169:$W$169,Nov!$Y$169:$Z$169,Nov!$AB$169:$AC$169)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90-40FF-81C4-001F73735D2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975C-453D-8115-93671BD79E4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975C-453D-8115-93671BD79E4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975C-453D-8115-93671BD79E4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975C-453D-8115-93671BD79E4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975C-453D-8115-93671BD79E4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975C-453D-8115-93671BD79E4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975C-453D-8115-93671BD79E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(Nov!$A$169:$B$169,Nov!$D$169:$F$169,Nov!$H$169:$I$169)</c:f>
              <c:numCache>
                <c:formatCode>00\ 000</c:formatCode>
                <c:ptCount val="7"/>
                <c:pt idx="0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5C-453D-8115-93671BD79E4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E49-46D6-84A8-16C88690761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E49-46D6-84A8-16C88690761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E49-46D6-84A8-16C88690761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E49-46D6-84A8-16C88690761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EE49-46D6-84A8-16C88690761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EE49-46D6-84A8-16C8869076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(Dec!$L$169:$M$169,Dec!$O$169:$P$169,Dec!$R$169:$S$169)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E49-46D6-84A8-16C88690761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FAA9-4516-AAC0-40FDD00D228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FAA9-4516-AAC0-40FDD00D228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FAA9-4516-AAC0-40FDD00D228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FAA9-4516-AAC0-40FDD00D228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FAA9-4516-AAC0-40FDD00D228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FAA9-4516-AAC0-40FDD00D22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(Dec!$V$169:$W$169,Dec!$Y$169:$Z$169,Dec!$AB$169:$AC$169)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AA9-4516-AAC0-40FDD00D22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676-4AD0-B75A-8DA025AB479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676-4AD0-B75A-8DA025AB479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5676-4AD0-B75A-8DA025AB479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5676-4AD0-B75A-8DA025AB479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5676-4AD0-B75A-8DA025AB479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5676-4AD0-B75A-8DA025AB479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5676-4AD0-B75A-8DA025AB47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(Dec!$A$169:$B$169,Dec!$D$169:$F$169,Dec!$H$169:$I$169)</c:f>
              <c:numCache>
                <c:formatCode>00\ 000</c:formatCode>
                <c:ptCount val="7"/>
                <c:pt idx="0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676-4AD0-B75A-8DA025AB479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79B-4278-B52B-B0CA621971A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79B-4278-B52B-B0CA621971A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79B-4278-B52B-B0CA621971A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79B-4278-B52B-B0CA621971A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79B-4278-B52B-B0CA621971A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79B-4278-B52B-B0CA621971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(Fév!$L$169:$M$169,Fév!$O$169:$P$169,Fév!$R$169:$S$169)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9B-4278-B52B-B0CA621971A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DEC-4178-9EB6-BC6C10D8C6B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DEC-4178-9EB6-BC6C10D8C6B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DEC-4178-9EB6-BC6C10D8C6B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DEC-4178-9EB6-BC6C10D8C6B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DEC-4178-9EB6-BC6C10D8C6B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DEC-4178-9EB6-BC6C10D8C6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(Fév!$V$169:$W$169,Fév!$Y$169:$Z$169,Fév!$AB$169:$AC$169)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EC-4178-9EB6-BC6C10D8C6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810-4800-8D39-2C0C1323011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810-4800-8D39-2C0C1323011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810-4800-8D39-2C0C1323011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810-4800-8D39-2C0C1323011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810-4800-8D39-2C0C1323011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810-4800-8D39-2C0C1323011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810-4800-8D39-2C0C13230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(Fév!$A$169:$B$169,Fév!$D$169:$F$169,Fév!$H$169:$I$169)</c:f>
              <c:numCache>
                <c:formatCode>00\ 000</c:formatCode>
                <c:ptCount val="7"/>
                <c:pt idx="0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810-4800-8D39-2C0C1323011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3DD-4082-ACBD-B1238113932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3DD-4082-ACBD-B1238113932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3DD-4082-ACBD-B1238113932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3DD-4082-ACBD-B1238113932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3DD-4082-ACBD-B1238113932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3DD-4082-ACBD-B123811393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(Mar!$L$169:$M$169,Mar!$O$169:$P$169,Mar!$R$169:$S$169)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DD-4082-ACBD-B1238113932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7A6-420A-A64E-65CBF05140E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7A6-420A-A64E-65CBF05140E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7A6-420A-A64E-65CBF05140E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77A6-420A-A64E-65CBF05140E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77A6-420A-A64E-65CBF05140E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77A6-420A-A64E-65CBF05140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(Mar!$V$169:$W$169,Mar!$Y$169:$Z$169,Mar!$AB$169:$AC$169)</c:f>
              <c:numCache>
                <c:formatCode>00\ 000</c:formatCode>
                <c:ptCount val="6"/>
                <c:pt idx="0">
                  <c:v>500</c:v>
                </c:pt>
                <c:pt idx="2">
                  <c:v>500</c:v>
                </c:pt>
                <c:pt idx="4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A6-420A-A64E-65CBF05140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52F-4E76-9D3A-EAE38D482F6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52F-4E76-9D3A-EAE38D482F6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52F-4E76-9D3A-EAE38D482F6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52F-4E76-9D3A-EAE38D482F6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652F-4E76-9D3A-EAE38D482F6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652F-4E76-9D3A-EAE38D482F6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652F-4E76-9D3A-EAE38D482F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(Mar!$A$169:$B$169,Mar!$D$169:$F$169,Mar!$H$169:$I$169)</c:f>
              <c:numCache>
                <c:formatCode>00\ 000</c:formatCode>
                <c:ptCount val="7"/>
                <c:pt idx="0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52F-4E76-9D3A-EAE38D482F6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39</xdr:row>
      <xdr:rowOff>0</xdr:rowOff>
    </xdr:from>
    <xdr:to>
      <xdr:col>56</xdr:col>
      <xdr:colOff>216000</xdr:colOff>
      <xdr:row>39</xdr:row>
      <xdr:rowOff>159518</xdr:rowOff>
    </xdr:to>
    <xdr:sp macro="" textlink="">
      <xdr:nvSpPr>
        <xdr:cNvPr id="7" name="Rectangle à coins arrondis 6"/>
        <xdr:cNvSpPr/>
      </xdr:nvSpPr>
      <xdr:spPr>
        <a:xfrm>
          <a:off x="14892130" y="9011478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43</xdr:row>
      <xdr:rowOff>0</xdr:rowOff>
    </xdr:from>
    <xdr:to>
      <xdr:col>56</xdr:col>
      <xdr:colOff>216000</xdr:colOff>
      <xdr:row>43</xdr:row>
      <xdr:rowOff>159518</xdr:rowOff>
    </xdr:to>
    <xdr:sp macro="" textlink="">
      <xdr:nvSpPr>
        <xdr:cNvPr id="9" name="Rectangle à coins arrondis 8"/>
        <xdr:cNvSpPr/>
      </xdr:nvSpPr>
      <xdr:spPr>
        <a:xfrm>
          <a:off x="14892130" y="9740348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4892130" y="10469217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4892130" y="11198087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4892130" y="11926957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4892130" y="12655826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4892130" y="13384696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67</xdr:row>
      <xdr:rowOff>0</xdr:rowOff>
    </xdr:from>
    <xdr:to>
      <xdr:col>56</xdr:col>
      <xdr:colOff>216000</xdr:colOff>
      <xdr:row>67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4892130" y="1411356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4892130" y="1484243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4892130" y="15571304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4892130" y="16300174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182217</xdr:rowOff>
    </xdr:from>
    <xdr:to>
      <xdr:col>56</xdr:col>
      <xdr:colOff>216000</xdr:colOff>
      <xdr:row>83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4892130" y="17029043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4892130" y="17757913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4892130" y="18486783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4892130" y="19215652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4892130" y="19944522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4892130" y="20673391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4892130" y="21402261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4892130" y="2213113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4892130" y="2286000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4892130" y="2358887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32" name="Rectangle à coins arrondis 31"/>
        <xdr:cNvSpPr/>
      </xdr:nvSpPr>
      <xdr:spPr>
        <a:xfrm>
          <a:off x="14892130" y="24317739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33" name="Rectangle à coins arrondis 32"/>
        <xdr:cNvSpPr/>
      </xdr:nvSpPr>
      <xdr:spPr>
        <a:xfrm>
          <a:off x="14892130" y="25046609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34" name="Rectangle à coins arrondis 33"/>
        <xdr:cNvSpPr/>
      </xdr:nvSpPr>
      <xdr:spPr>
        <a:xfrm>
          <a:off x="14892130" y="25775478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4892130" y="26504348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4892130" y="27233217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4892130" y="27962087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4892130" y="28690957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4892130" y="29419826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4892130" y="30148696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159</xdr:row>
      <xdr:rowOff>0</xdr:rowOff>
    </xdr:from>
    <xdr:to>
      <xdr:col>56</xdr:col>
      <xdr:colOff>216000</xdr:colOff>
      <xdr:row>159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4892130" y="3087756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40</xdr:row>
      <xdr:rowOff>0</xdr:rowOff>
    </xdr:from>
    <xdr:to>
      <xdr:col>56</xdr:col>
      <xdr:colOff>216000</xdr:colOff>
      <xdr:row>40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4892130" y="9193696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44</xdr:row>
      <xdr:rowOff>0</xdr:rowOff>
    </xdr:from>
    <xdr:to>
      <xdr:col>56</xdr:col>
      <xdr:colOff>216000</xdr:colOff>
      <xdr:row>44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4892130" y="992256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48</xdr:row>
      <xdr:rowOff>0</xdr:rowOff>
    </xdr:from>
    <xdr:to>
      <xdr:col>56</xdr:col>
      <xdr:colOff>216000</xdr:colOff>
      <xdr:row>48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4892130" y="1065143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52</xdr:row>
      <xdr:rowOff>0</xdr:rowOff>
    </xdr:from>
    <xdr:to>
      <xdr:col>56</xdr:col>
      <xdr:colOff>216000</xdr:colOff>
      <xdr:row>52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4892130" y="11380304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56</xdr:row>
      <xdr:rowOff>0</xdr:rowOff>
    </xdr:from>
    <xdr:to>
      <xdr:col>56</xdr:col>
      <xdr:colOff>216000</xdr:colOff>
      <xdr:row>56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4892130" y="12109174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182217</xdr:rowOff>
    </xdr:from>
    <xdr:to>
      <xdr:col>56</xdr:col>
      <xdr:colOff>216000</xdr:colOff>
      <xdr:row>60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4892130" y="12838043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64</xdr:row>
      <xdr:rowOff>0</xdr:rowOff>
    </xdr:from>
    <xdr:to>
      <xdr:col>56</xdr:col>
      <xdr:colOff>216000</xdr:colOff>
      <xdr:row>64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4892130" y="13566913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68</xdr:row>
      <xdr:rowOff>0</xdr:rowOff>
    </xdr:from>
    <xdr:to>
      <xdr:col>56</xdr:col>
      <xdr:colOff>216000</xdr:colOff>
      <xdr:row>68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4892130" y="14295783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72</xdr:row>
      <xdr:rowOff>0</xdr:rowOff>
    </xdr:from>
    <xdr:to>
      <xdr:col>56</xdr:col>
      <xdr:colOff>216000</xdr:colOff>
      <xdr:row>72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4892130" y="15024652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76</xdr:row>
      <xdr:rowOff>0</xdr:rowOff>
    </xdr:from>
    <xdr:to>
      <xdr:col>56</xdr:col>
      <xdr:colOff>216000</xdr:colOff>
      <xdr:row>76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4892130" y="15753522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80</xdr:row>
      <xdr:rowOff>0</xdr:rowOff>
    </xdr:from>
    <xdr:to>
      <xdr:col>56</xdr:col>
      <xdr:colOff>216000</xdr:colOff>
      <xdr:row>80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4892130" y="16482391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84</xdr:row>
      <xdr:rowOff>0</xdr:rowOff>
    </xdr:from>
    <xdr:to>
      <xdr:col>56</xdr:col>
      <xdr:colOff>216000</xdr:colOff>
      <xdr:row>84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4892130" y="17211261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88</xdr:row>
      <xdr:rowOff>0</xdr:rowOff>
    </xdr:from>
    <xdr:to>
      <xdr:col>56</xdr:col>
      <xdr:colOff>216000</xdr:colOff>
      <xdr:row>88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4892130" y="1794013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92</xdr:row>
      <xdr:rowOff>0</xdr:rowOff>
    </xdr:from>
    <xdr:to>
      <xdr:col>56</xdr:col>
      <xdr:colOff>216000</xdr:colOff>
      <xdr:row>92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4892130" y="1866900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96</xdr:row>
      <xdr:rowOff>0</xdr:rowOff>
    </xdr:from>
    <xdr:to>
      <xdr:col>56</xdr:col>
      <xdr:colOff>216000</xdr:colOff>
      <xdr:row>96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4892130" y="1939787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100</xdr:row>
      <xdr:rowOff>0</xdr:rowOff>
    </xdr:from>
    <xdr:to>
      <xdr:col>56</xdr:col>
      <xdr:colOff>216000</xdr:colOff>
      <xdr:row>100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4892130" y="20126739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104</xdr:row>
      <xdr:rowOff>0</xdr:rowOff>
    </xdr:from>
    <xdr:to>
      <xdr:col>56</xdr:col>
      <xdr:colOff>216000</xdr:colOff>
      <xdr:row>104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4892130" y="20855609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108</xdr:row>
      <xdr:rowOff>0</xdr:rowOff>
    </xdr:from>
    <xdr:to>
      <xdr:col>56</xdr:col>
      <xdr:colOff>216000</xdr:colOff>
      <xdr:row>108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4892130" y="21584478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112</xdr:row>
      <xdr:rowOff>0</xdr:rowOff>
    </xdr:from>
    <xdr:to>
      <xdr:col>56</xdr:col>
      <xdr:colOff>216000</xdr:colOff>
      <xdr:row>112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4892130" y="22313348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116</xdr:row>
      <xdr:rowOff>0</xdr:rowOff>
    </xdr:from>
    <xdr:to>
      <xdr:col>56</xdr:col>
      <xdr:colOff>216000</xdr:colOff>
      <xdr:row>116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4892130" y="23042217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120</xdr:row>
      <xdr:rowOff>0</xdr:rowOff>
    </xdr:from>
    <xdr:to>
      <xdr:col>56</xdr:col>
      <xdr:colOff>216000</xdr:colOff>
      <xdr:row>120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4892130" y="23771087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124</xdr:row>
      <xdr:rowOff>0</xdr:rowOff>
    </xdr:from>
    <xdr:to>
      <xdr:col>56</xdr:col>
      <xdr:colOff>216000</xdr:colOff>
      <xdr:row>124</xdr:row>
      <xdr:rowOff>159518</xdr:rowOff>
    </xdr:to>
    <xdr:sp macro="" textlink="">
      <xdr:nvSpPr>
        <xdr:cNvPr id="63" name="Rectangle à coins arrondis 62"/>
        <xdr:cNvSpPr/>
      </xdr:nvSpPr>
      <xdr:spPr>
        <a:xfrm>
          <a:off x="14892130" y="24499957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128</xdr:row>
      <xdr:rowOff>0</xdr:rowOff>
    </xdr:from>
    <xdr:to>
      <xdr:col>56</xdr:col>
      <xdr:colOff>216000</xdr:colOff>
      <xdr:row>128</xdr:row>
      <xdr:rowOff>159518</xdr:rowOff>
    </xdr:to>
    <xdr:sp macro="" textlink="">
      <xdr:nvSpPr>
        <xdr:cNvPr id="64" name="Rectangle à coins arrondis 63"/>
        <xdr:cNvSpPr/>
      </xdr:nvSpPr>
      <xdr:spPr>
        <a:xfrm>
          <a:off x="14892130" y="25228826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132</xdr:row>
      <xdr:rowOff>0</xdr:rowOff>
    </xdr:from>
    <xdr:to>
      <xdr:col>56</xdr:col>
      <xdr:colOff>216000</xdr:colOff>
      <xdr:row>132</xdr:row>
      <xdr:rowOff>159518</xdr:rowOff>
    </xdr:to>
    <xdr:sp macro="" textlink="">
      <xdr:nvSpPr>
        <xdr:cNvPr id="65" name="Rectangle à coins arrondis 64"/>
        <xdr:cNvSpPr/>
      </xdr:nvSpPr>
      <xdr:spPr>
        <a:xfrm>
          <a:off x="14892130" y="25957696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136</xdr:row>
      <xdr:rowOff>0</xdr:rowOff>
    </xdr:from>
    <xdr:to>
      <xdr:col>56</xdr:col>
      <xdr:colOff>216000</xdr:colOff>
      <xdr:row>136</xdr:row>
      <xdr:rowOff>159518</xdr:rowOff>
    </xdr:to>
    <xdr:sp macro="" textlink="">
      <xdr:nvSpPr>
        <xdr:cNvPr id="66" name="Rectangle à coins arrondis 65"/>
        <xdr:cNvSpPr/>
      </xdr:nvSpPr>
      <xdr:spPr>
        <a:xfrm>
          <a:off x="14892130" y="2668656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140</xdr:row>
      <xdr:rowOff>0</xdr:rowOff>
    </xdr:from>
    <xdr:to>
      <xdr:col>56</xdr:col>
      <xdr:colOff>216000</xdr:colOff>
      <xdr:row>140</xdr:row>
      <xdr:rowOff>159518</xdr:rowOff>
    </xdr:to>
    <xdr:sp macro="" textlink="">
      <xdr:nvSpPr>
        <xdr:cNvPr id="67" name="Rectangle à coins arrondis 66"/>
        <xdr:cNvSpPr/>
      </xdr:nvSpPr>
      <xdr:spPr>
        <a:xfrm>
          <a:off x="14892130" y="2741543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144</xdr:row>
      <xdr:rowOff>0</xdr:rowOff>
    </xdr:from>
    <xdr:to>
      <xdr:col>56</xdr:col>
      <xdr:colOff>216000</xdr:colOff>
      <xdr:row>144</xdr:row>
      <xdr:rowOff>159518</xdr:rowOff>
    </xdr:to>
    <xdr:sp macro="" textlink="">
      <xdr:nvSpPr>
        <xdr:cNvPr id="68" name="Rectangle à coins arrondis 67"/>
        <xdr:cNvSpPr/>
      </xdr:nvSpPr>
      <xdr:spPr>
        <a:xfrm>
          <a:off x="14892130" y="28144304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148</xdr:row>
      <xdr:rowOff>0</xdr:rowOff>
    </xdr:from>
    <xdr:to>
      <xdr:col>56</xdr:col>
      <xdr:colOff>216000</xdr:colOff>
      <xdr:row>148</xdr:row>
      <xdr:rowOff>159518</xdr:rowOff>
    </xdr:to>
    <xdr:sp macro="" textlink="">
      <xdr:nvSpPr>
        <xdr:cNvPr id="69" name="Rectangle à coins arrondis 68"/>
        <xdr:cNvSpPr/>
      </xdr:nvSpPr>
      <xdr:spPr>
        <a:xfrm>
          <a:off x="14892130" y="28873174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182217</xdr:rowOff>
    </xdr:from>
    <xdr:to>
      <xdr:col>56</xdr:col>
      <xdr:colOff>216000</xdr:colOff>
      <xdr:row>152</xdr:row>
      <xdr:rowOff>159518</xdr:rowOff>
    </xdr:to>
    <xdr:sp macro="" textlink="">
      <xdr:nvSpPr>
        <xdr:cNvPr id="70" name="Rectangle à coins arrondis 69"/>
        <xdr:cNvSpPr/>
      </xdr:nvSpPr>
      <xdr:spPr>
        <a:xfrm>
          <a:off x="14892130" y="29602043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156</xdr:row>
      <xdr:rowOff>0</xdr:rowOff>
    </xdr:from>
    <xdr:to>
      <xdr:col>56</xdr:col>
      <xdr:colOff>216000</xdr:colOff>
      <xdr:row>156</xdr:row>
      <xdr:rowOff>159518</xdr:rowOff>
    </xdr:to>
    <xdr:sp macro="" textlink="">
      <xdr:nvSpPr>
        <xdr:cNvPr id="71" name="Rectangle à coins arrondis 70"/>
        <xdr:cNvSpPr/>
      </xdr:nvSpPr>
      <xdr:spPr>
        <a:xfrm>
          <a:off x="14892130" y="30330913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160</xdr:row>
      <xdr:rowOff>0</xdr:rowOff>
    </xdr:from>
    <xdr:to>
      <xdr:col>56</xdr:col>
      <xdr:colOff>216000</xdr:colOff>
      <xdr:row>160</xdr:row>
      <xdr:rowOff>159518</xdr:rowOff>
    </xdr:to>
    <xdr:sp macro="" textlink="">
      <xdr:nvSpPr>
        <xdr:cNvPr id="72" name="Rectangle à coins arrondis 71"/>
        <xdr:cNvSpPr/>
      </xdr:nvSpPr>
      <xdr:spPr>
        <a:xfrm>
          <a:off x="14892130" y="31059783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170</xdr:row>
      <xdr:rowOff>8283</xdr:rowOff>
    </xdr:from>
    <xdr:to>
      <xdr:col>20</xdr:col>
      <xdr:colOff>1</xdr:colOff>
      <xdr:row>180</xdr:row>
      <xdr:rowOff>1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170</xdr:row>
      <xdr:rowOff>3314</xdr:rowOff>
    </xdr:from>
    <xdr:to>
      <xdr:col>30</xdr:col>
      <xdr:colOff>8283</xdr:colOff>
      <xdr:row>180</xdr:row>
      <xdr:rowOff>8283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170</xdr:row>
      <xdr:rowOff>2070</xdr:rowOff>
    </xdr:from>
    <xdr:to>
      <xdr:col>10</xdr:col>
      <xdr:colOff>7869</xdr:colOff>
      <xdr:row>180</xdr:row>
      <xdr:rowOff>7040</xdr:rowOff>
    </xdr:to>
    <xdr:graphicFrame macro="">
      <xdr:nvGraphicFramePr>
        <xdr:cNvPr id="74" name="Graphique 7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39</xdr:row>
      <xdr:rowOff>0</xdr:rowOff>
    </xdr:from>
    <xdr:to>
      <xdr:col>56</xdr:col>
      <xdr:colOff>216000</xdr:colOff>
      <xdr:row>39</xdr:row>
      <xdr:rowOff>159518</xdr:rowOff>
    </xdr:to>
    <xdr:sp macro="" textlink="">
      <xdr:nvSpPr>
        <xdr:cNvPr id="4" name="Rectangle à coins arrondis 3"/>
        <xdr:cNvSpPr/>
      </xdr:nvSpPr>
      <xdr:spPr>
        <a:xfrm>
          <a:off x="15039975" y="9048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43</xdr:row>
      <xdr:rowOff>0</xdr:rowOff>
    </xdr:from>
    <xdr:to>
      <xdr:col>56</xdr:col>
      <xdr:colOff>216000</xdr:colOff>
      <xdr:row>43</xdr:row>
      <xdr:rowOff>159518</xdr:rowOff>
    </xdr:to>
    <xdr:sp macro="" textlink="">
      <xdr:nvSpPr>
        <xdr:cNvPr id="5" name="Rectangle à coins arrondis 4"/>
        <xdr:cNvSpPr/>
      </xdr:nvSpPr>
      <xdr:spPr>
        <a:xfrm>
          <a:off x="15039975" y="9772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6" name="Rectangle à coins arrondis 5"/>
        <xdr:cNvSpPr/>
      </xdr:nvSpPr>
      <xdr:spPr>
        <a:xfrm>
          <a:off x="15039975" y="10496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7" name="Rectangle à coins arrondis 6"/>
        <xdr:cNvSpPr/>
      </xdr:nvSpPr>
      <xdr:spPr>
        <a:xfrm>
          <a:off x="15039975" y="11220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8" name="Rectangle à coins arrondis 7"/>
        <xdr:cNvSpPr/>
      </xdr:nvSpPr>
      <xdr:spPr>
        <a:xfrm>
          <a:off x="15039975" y="11944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9" name="Rectangle à coins arrondis 8"/>
        <xdr:cNvSpPr/>
      </xdr:nvSpPr>
      <xdr:spPr>
        <a:xfrm>
          <a:off x="15039975" y="12668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10" name="Rectangle à coins arrondis 9"/>
        <xdr:cNvSpPr/>
      </xdr:nvSpPr>
      <xdr:spPr>
        <a:xfrm>
          <a:off x="15039975" y="13392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67</xdr:row>
      <xdr:rowOff>0</xdr:rowOff>
    </xdr:from>
    <xdr:to>
      <xdr:col>56</xdr:col>
      <xdr:colOff>216000</xdr:colOff>
      <xdr:row>67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5039975" y="14116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12" name="Rectangle à coins arrondis 11"/>
        <xdr:cNvSpPr/>
      </xdr:nvSpPr>
      <xdr:spPr>
        <a:xfrm>
          <a:off x="15039975" y="14839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5039975" y="15563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5039975" y="16287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182217</xdr:rowOff>
    </xdr:from>
    <xdr:to>
      <xdr:col>56</xdr:col>
      <xdr:colOff>216000</xdr:colOff>
      <xdr:row>83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5039975" y="17012892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5039975" y="17735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5039975" y="18459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5039975" y="19183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5039975" y="19907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5039975" y="20631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5039975" y="21355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22" name="Rectangle à coins arrondis 21"/>
        <xdr:cNvSpPr/>
      </xdr:nvSpPr>
      <xdr:spPr>
        <a:xfrm>
          <a:off x="15039975" y="22078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5039975" y="22802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5039975" y="23526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5039975" y="24250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5039975" y="24974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5039975" y="25698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5039975" y="26422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5039975" y="27146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5039975" y="27870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5039975" y="28594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32" name="Rectangle à coins arrondis 31"/>
        <xdr:cNvSpPr/>
      </xdr:nvSpPr>
      <xdr:spPr>
        <a:xfrm>
          <a:off x="15039975" y="29317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33" name="Rectangle à coins arrondis 32"/>
        <xdr:cNvSpPr/>
      </xdr:nvSpPr>
      <xdr:spPr>
        <a:xfrm>
          <a:off x="15039975" y="30041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159</xdr:row>
      <xdr:rowOff>0</xdr:rowOff>
    </xdr:from>
    <xdr:to>
      <xdr:col>56</xdr:col>
      <xdr:colOff>216000</xdr:colOff>
      <xdr:row>159</xdr:row>
      <xdr:rowOff>159518</xdr:rowOff>
    </xdr:to>
    <xdr:sp macro="" textlink="">
      <xdr:nvSpPr>
        <xdr:cNvPr id="34" name="Rectangle à coins arrondis 33"/>
        <xdr:cNvSpPr/>
      </xdr:nvSpPr>
      <xdr:spPr>
        <a:xfrm>
          <a:off x="15039975" y="30765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40</xdr:row>
      <xdr:rowOff>0</xdr:rowOff>
    </xdr:from>
    <xdr:to>
      <xdr:col>56</xdr:col>
      <xdr:colOff>216000</xdr:colOff>
      <xdr:row>40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5039975" y="9229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44</xdr:row>
      <xdr:rowOff>0</xdr:rowOff>
    </xdr:from>
    <xdr:to>
      <xdr:col>56</xdr:col>
      <xdr:colOff>216000</xdr:colOff>
      <xdr:row>44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5039975" y="9953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48</xdr:row>
      <xdr:rowOff>0</xdr:rowOff>
    </xdr:from>
    <xdr:to>
      <xdr:col>56</xdr:col>
      <xdr:colOff>216000</xdr:colOff>
      <xdr:row>48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5039975" y="10677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52</xdr:row>
      <xdr:rowOff>0</xdr:rowOff>
    </xdr:from>
    <xdr:to>
      <xdr:col>56</xdr:col>
      <xdr:colOff>216000</xdr:colOff>
      <xdr:row>52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5039975" y="11401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56</xdr:row>
      <xdr:rowOff>0</xdr:rowOff>
    </xdr:from>
    <xdr:to>
      <xdr:col>56</xdr:col>
      <xdr:colOff>216000</xdr:colOff>
      <xdr:row>56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5039975" y="12125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182217</xdr:rowOff>
    </xdr:from>
    <xdr:to>
      <xdr:col>56</xdr:col>
      <xdr:colOff>216000</xdr:colOff>
      <xdr:row>60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5039975" y="128504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64</xdr:row>
      <xdr:rowOff>0</xdr:rowOff>
    </xdr:from>
    <xdr:to>
      <xdr:col>56</xdr:col>
      <xdr:colOff>216000</xdr:colOff>
      <xdr:row>64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5039975" y="13573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68</xdr:row>
      <xdr:rowOff>0</xdr:rowOff>
    </xdr:from>
    <xdr:to>
      <xdr:col>56</xdr:col>
      <xdr:colOff>216000</xdr:colOff>
      <xdr:row>68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5039975" y="14297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72</xdr:row>
      <xdr:rowOff>0</xdr:rowOff>
    </xdr:from>
    <xdr:to>
      <xdr:col>56</xdr:col>
      <xdr:colOff>216000</xdr:colOff>
      <xdr:row>72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5039975" y="15020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76</xdr:row>
      <xdr:rowOff>0</xdr:rowOff>
    </xdr:from>
    <xdr:to>
      <xdr:col>56</xdr:col>
      <xdr:colOff>216000</xdr:colOff>
      <xdr:row>76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5039975" y="15744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80</xdr:row>
      <xdr:rowOff>0</xdr:rowOff>
    </xdr:from>
    <xdr:to>
      <xdr:col>56</xdr:col>
      <xdr:colOff>216000</xdr:colOff>
      <xdr:row>80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5039975" y="16468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84</xdr:row>
      <xdr:rowOff>0</xdr:rowOff>
    </xdr:from>
    <xdr:to>
      <xdr:col>56</xdr:col>
      <xdr:colOff>216000</xdr:colOff>
      <xdr:row>84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5039975" y="17192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88</xdr:row>
      <xdr:rowOff>0</xdr:rowOff>
    </xdr:from>
    <xdr:to>
      <xdr:col>56</xdr:col>
      <xdr:colOff>216000</xdr:colOff>
      <xdr:row>88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5039975" y="17916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92</xdr:row>
      <xdr:rowOff>0</xdr:rowOff>
    </xdr:from>
    <xdr:to>
      <xdr:col>56</xdr:col>
      <xdr:colOff>216000</xdr:colOff>
      <xdr:row>92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5039975" y="18640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96</xdr:row>
      <xdr:rowOff>0</xdr:rowOff>
    </xdr:from>
    <xdr:to>
      <xdr:col>56</xdr:col>
      <xdr:colOff>216000</xdr:colOff>
      <xdr:row>96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5039975" y="19364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100</xdr:row>
      <xdr:rowOff>0</xdr:rowOff>
    </xdr:from>
    <xdr:to>
      <xdr:col>56</xdr:col>
      <xdr:colOff>216000</xdr:colOff>
      <xdr:row>100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5039975" y="20088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104</xdr:row>
      <xdr:rowOff>0</xdr:rowOff>
    </xdr:from>
    <xdr:to>
      <xdr:col>56</xdr:col>
      <xdr:colOff>216000</xdr:colOff>
      <xdr:row>104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5039975" y="20812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108</xdr:row>
      <xdr:rowOff>0</xdr:rowOff>
    </xdr:from>
    <xdr:to>
      <xdr:col>56</xdr:col>
      <xdr:colOff>216000</xdr:colOff>
      <xdr:row>108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5039975" y="21536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112</xdr:row>
      <xdr:rowOff>0</xdr:rowOff>
    </xdr:from>
    <xdr:to>
      <xdr:col>56</xdr:col>
      <xdr:colOff>216000</xdr:colOff>
      <xdr:row>112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5039975" y="22259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116</xdr:row>
      <xdr:rowOff>0</xdr:rowOff>
    </xdr:from>
    <xdr:to>
      <xdr:col>56</xdr:col>
      <xdr:colOff>216000</xdr:colOff>
      <xdr:row>116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5039975" y="22983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120</xdr:row>
      <xdr:rowOff>0</xdr:rowOff>
    </xdr:from>
    <xdr:to>
      <xdr:col>56</xdr:col>
      <xdr:colOff>216000</xdr:colOff>
      <xdr:row>120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5039975" y="23707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124</xdr:row>
      <xdr:rowOff>0</xdr:rowOff>
    </xdr:from>
    <xdr:to>
      <xdr:col>56</xdr:col>
      <xdr:colOff>216000</xdr:colOff>
      <xdr:row>124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5039975" y="24431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128</xdr:row>
      <xdr:rowOff>0</xdr:rowOff>
    </xdr:from>
    <xdr:to>
      <xdr:col>56</xdr:col>
      <xdr:colOff>216000</xdr:colOff>
      <xdr:row>128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5039975" y="25155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132</xdr:row>
      <xdr:rowOff>0</xdr:rowOff>
    </xdr:from>
    <xdr:to>
      <xdr:col>56</xdr:col>
      <xdr:colOff>216000</xdr:colOff>
      <xdr:row>132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5039975" y="25879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136</xdr:row>
      <xdr:rowOff>0</xdr:rowOff>
    </xdr:from>
    <xdr:to>
      <xdr:col>56</xdr:col>
      <xdr:colOff>216000</xdr:colOff>
      <xdr:row>136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5039975" y="26603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140</xdr:row>
      <xdr:rowOff>0</xdr:rowOff>
    </xdr:from>
    <xdr:to>
      <xdr:col>56</xdr:col>
      <xdr:colOff>216000</xdr:colOff>
      <xdr:row>140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5039975" y="27327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144</xdr:row>
      <xdr:rowOff>0</xdr:rowOff>
    </xdr:from>
    <xdr:to>
      <xdr:col>56</xdr:col>
      <xdr:colOff>216000</xdr:colOff>
      <xdr:row>144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5039975" y="28051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148</xdr:row>
      <xdr:rowOff>0</xdr:rowOff>
    </xdr:from>
    <xdr:to>
      <xdr:col>56</xdr:col>
      <xdr:colOff>216000</xdr:colOff>
      <xdr:row>148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5039975" y="28775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182217</xdr:rowOff>
    </xdr:from>
    <xdr:to>
      <xdr:col>56</xdr:col>
      <xdr:colOff>216000</xdr:colOff>
      <xdr:row>152</xdr:row>
      <xdr:rowOff>159518</xdr:rowOff>
    </xdr:to>
    <xdr:sp macro="" textlink="">
      <xdr:nvSpPr>
        <xdr:cNvPr id="63" name="Rectangle à coins arrondis 62"/>
        <xdr:cNvSpPr/>
      </xdr:nvSpPr>
      <xdr:spPr>
        <a:xfrm>
          <a:off x="15039975" y="295001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156</xdr:row>
      <xdr:rowOff>0</xdr:rowOff>
    </xdr:from>
    <xdr:to>
      <xdr:col>56</xdr:col>
      <xdr:colOff>216000</xdr:colOff>
      <xdr:row>156</xdr:row>
      <xdr:rowOff>159518</xdr:rowOff>
    </xdr:to>
    <xdr:sp macro="" textlink="">
      <xdr:nvSpPr>
        <xdr:cNvPr id="64" name="Rectangle à coins arrondis 63"/>
        <xdr:cNvSpPr/>
      </xdr:nvSpPr>
      <xdr:spPr>
        <a:xfrm>
          <a:off x="15039975" y="30222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160</xdr:row>
      <xdr:rowOff>0</xdr:rowOff>
    </xdr:from>
    <xdr:to>
      <xdr:col>56</xdr:col>
      <xdr:colOff>216000</xdr:colOff>
      <xdr:row>160</xdr:row>
      <xdr:rowOff>159518</xdr:rowOff>
    </xdr:to>
    <xdr:sp macro="" textlink="">
      <xdr:nvSpPr>
        <xdr:cNvPr id="65" name="Rectangle à coins arrondis 64"/>
        <xdr:cNvSpPr/>
      </xdr:nvSpPr>
      <xdr:spPr>
        <a:xfrm>
          <a:off x="15039975" y="30946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170</xdr:row>
      <xdr:rowOff>8283</xdr:rowOff>
    </xdr:from>
    <xdr:to>
      <xdr:col>20</xdr:col>
      <xdr:colOff>1</xdr:colOff>
      <xdr:row>180</xdr:row>
      <xdr:rowOff>1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170</xdr:row>
      <xdr:rowOff>3314</xdr:rowOff>
    </xdr:from>
    <xdr:to>
      <xdr:col>30</xdr:col>
      <xdr:colOff>8283</xdr:colOff>
      <xdr:row>180</xdr:row>
      <xdr:rowOff>8283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170</xdr:row>
      <xdr:rowOff>2070</xdr:rowOff>
    </xdr:from>
    <xdr:to>
      <xdr:col>10</xdr:col>
      <xdr:colOff>7869</xdr:colOff>
      <xdr:row>180</xdr:row>
      <xdr:rowOff>7040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46</xdr:row>
      <xdr:rowOff>0</xdr:rowOff>
    </xdr:from>
    <xdr:to>
      <xdr:col>56</xdr:col>
      <xdr:colOff>216000</xdr:colOff>
      <xdr:row>46</xdr:row>
      <xdr:rowOff>159518</xdr:rowOff>
    </xdr:to>
    <xdr:sp macro="" textlink="">
      <xdr:nvSpPr>
        <xdr:cNvPr id="4" name="Rectangle à coins arrondis 3"/>
        <xdr:cNvSpPr/>
      </xdr:nvSpPr>
      <xdr:spPr>
        <a:xfrm>
          <a:off x="15039975" y="9048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50</xdr:row>
      <xdr:rowOff>0</xdr:rowOff>
    </xdr:from>
    <xdr:to>
      <xdr:col>56</xdr:col>
      <xdr:colOff>216000</xdr:colOff>
      <xdr:row>50</xdr:row>
      <xdr:rowOff>159518</xdr:rowOff>
    </xdr:to>
    <xdr:sp macro="" textlink="">
      <xdr:nvSpPr>
        <xdr:cNvPr id="5" name="Rectangle à coins arrondis 4"/>
        <xdr:cNvSpPr/>
      </xdr:nvSpPr>
      <xdr:spPr>
        <a:xfrm>
          <a:off x="15039975" y="9772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54</xdr:row>
      <xdr:rowOff>0</xdr:rowOff>
    </xdr:from>
    <xdr:to>
      <xdr:col>56</xdr:col>
      <xdr:colOff>216000</xdr:colOff>
      <xdr:row>54</xdr:row>
      <xdr:rowOff>159518</xdr:rowOff>
    </xdr:to>
    <xdr:sp macro="" textlink="">
      <xdr:nvSpPr>
        <xdr:cNvPr id="6" name="Rectangle à coins arrondis 5"/>
        <xdr:cNvSpPr/>
      </xdr:nvSpPr>
      <xdr:spPr>
        <a:xfrm>
          <a:off x="15039975" y="10496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58</xdr:row>
      <xdr:rowOff>0</xdr:rowOff>
    </xdr:from>
    <xdr:to>
      <xdr:col>56</xdr:col>
      <xdr:colOff>216000</xdr:colOff>
      <xdr:row>58</xdr:row>
      <xdr:rowOff>159518</xdr:rowOff>
    </xdr:to>
    <xdr:sp macro="" textlink="">
      <xdr:nvSpPr>
        <xdr:cNvPr id="7" name="Rectangle à coins arrondis 6"/>
        <xdr:cNvSpPr/>
      </xdr:nvSpPr>
      <xdr:spPr>
        <a:xfrm>
          <a:off x="15039975" y="11220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62</xdr:row>
      <xdr:rowOff>0</xdr:rowOff>
    </xdr:from>
    <xdr:to>
      <xdr:col>56</xdr:col>
      <xdr:colOff>216000</xdr:colOff>
      <xdr:row>62</xdr:row>
      <xdr:rowOff>159518</xdr:rowOff>
    </xdr:to>
    <xdr:sp macro="" textlink="">
      <xdr:nvSpPr>
        <xdr:cNvPr id="8" name="Rectangle à coins arrondis 7"/>
        <xdr:cNvSpPr/>
      </xdr:nvSpPr>
      <xdr:spPr>
        <a:xfrm>
          <a:off x="15039975" y="11944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0</xdr:rowOff>
    </xdr:from>
    <xdr:to>
      <xdr:col>56</xdr:col>
      <xdr:colOff>216000</xdr:colOff>
      <xdr:row>66</xdr:row>
      <xdr:rowOff>159518</xdr:rowOff>
    </xdr:to>
    <xdr:sp macro="" textlink="">
      <xdr:nvSpPr>
        <xdr:cNvPr id="9" name="Rectangle à coins arrondis 8"/>
        <xdr:cNvSpPr/>
      </xdr:nvSpPr>
      <xdr:spPr>
        <a:xfrm>
          <a:off x="15039975" y="12668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70</xdr:row>
      <xdr:rowOff>0</xdr:rowOff>
    </xdr:from>
    <xdr:to>
      <xdr:col>56</xdr:col>
      <xdr:colOff>216000</xdr:colOff>
      <xdr:row>70</xdr:row>
      <xdr:rowOff>159518</xdr:rowOff>
    </xdr:to>
    <xdr:sp macro="" textlink="">
      <xdr:nvSpPr>
        <xdr:cNvPr id="10" name="Rectangle à coins arrondis 9"/>
        <xdr:cNvSpPr/>
      </xdr:nvSpPr>
      <xdr:spPr>
        <a:xfrm>
          <a:off x="15039975" y="13392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74</xdr:row>
      <xdr:rowOff>0</xdr:rowOff>
    </xdr:from>
    <xdr:to>
      <xdr:col>56</xdr:col>
      <xdr:colOff>216000</xdr:colOff>
      <xdr:row>74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5039975" y="14116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78</xdr:row>
      <xdr:rowOff>0</xdr:rowOff>
    </xdr:from>
    <xdr:to>
      <xdr:col>56</xdr:col>
      <xdr:colOff>216000</xdr:colOff>
      <xdr:row>78</xdr:row>
      <xdr:rowOff>159518</xdr:rowOff>
    </xdr:to>
    <xdr:sp macro="" textlink="">
      <xdr:nvSpPr>
        <xdr:cNvPr id="12" name="Rectangle à coins arrondis 11"/>
        <xdr:cNvSpPr/>
      </xdr:nvSpPr>
      <xdr:spPr>
        <a:xfrm>
          <a:off x="15039975" y="14839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0</xdr:rowOff>
    </xdr:from>
    <xdr:to>
      <xdr:col>56</xdr:col>
      <xdr:colOff>216000</xdr:colOff>
      <xdr:row>82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5039975" y="15563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86</xdr:row>
      <xdr:rowOff>0</xdr:rowOff>
    </xdr:from>
    <xdr:to>
      <xdr:col>56</xdr:col>
      <xdr:colOff>216000</xdr:colOff>
      <xdr:row>86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5039975" y="16287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89</xdr:row>
      <xdr:rowOff>182217</xdr:rowOff>
    </xdr:from>
    <xdr:to>
      <xdr:col>56</xdr:col>
      <xdr:colOff>216000</xdr:colOff>
      <xdr:row>90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5039975" y="17012892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94</xdr:row>
      <xdr:rowOff>0</xdr:rowOff>
    </xdr:from>
    <xdr:to>
      <xdr:col>56</xdr:col>
      <xdr:colOff>216000</xdr:colOff>
      <xdr:row>94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5039975" y="17735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98</xdr:row>
      <xdr:rowOff>0</xdr:rowOff>
    </xdr:from>
    <xdr:to>
      <xdr:col>56</xdr:col>
      <xdr:colOff>216000</xdr:colOff>
      <xdr:row>98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5039975" y="18459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102</xdr:row>
      <xdr:rowOff>0</xdr:rowOff>
    </xdr:from>
    <xdr:to>
      <xdr:col>56</xdr:col>
      <xdr:colOff>216000</xdr:colOff>
      <xdr:row>102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5039975" y="19183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106</xdr:row>
      <xdr:rowOff>0</xdr:rowOff>
    </xdr:from>
    <xdr:to>
      <xdr:col>56</xdr:col>
      <xdr:colOff>216000</xdr:colOff>
      <xdr:row>106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5039975" y="19907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110</xdr:row>
      <xdr:rowOff>0</xdr:rowOff>
    </xdr:from>
    <xdr:to>
      <xdr:col>56</xdr:col>
      <xdr:colOff>216000</xdr:colOff>
      <xdr:row>110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5039975" y="20631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114</xdr:row>
      <xdr:rowOff>0</xdr:rowOff>
    </xdr:from>
    <xdr:to>
      <xdr:col>56</xdr:col>
      <xdr:colOff>216000</xdr:colOff>
      <xdr:row>114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5039975" y="21355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118</xdr:row>
      <xdr:rowOff>0</xdr:rowOff>
    </xdr:from>
    <xdr:to>
      <xdr:col>56</xdr:col>
      <xdr:colOff>216000</xdr:colOff>
      <xdr:row>118</xdr:row>
      <xdr:rowOff>159518</xdr:rowOff>
    </xdr:to>
    <xdr:sp macro="" textlink="">
      <xdr:nvSpPr>
        <xdr:cNvPr id="22" name="Rectangle à coins arrondis 21"/>
        <xdr:cNvSpPr/>
      </xdr:nvSpPr>
      <xdr:spPr>
        <a:xfrm>
          <a:off x="15039975" y="22078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122</xdr:row>
      <xdr:rowOff>0</xdr:rowOff>
    </xdr:from>
    <xdr:to>
      <xdr:col>56</xdr:col>
      <xdr:colOff>216000</xdr:colOff>
      <xdr:row>122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5039975" y="22802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126</xdr:row>
      <xdr:rowOff>0</xdr:rowOff>
    </xdr:from>
    <xdr:to>
      <xdr:col>56</xdr:col>
      <xdr:colOff>216000</xdr:colOff>
      <xdr:row>126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5039975" y="23526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130</xdr:row>
      <xdr:rowOff>0</xdr:rowOff>
    </xdr:from>
    <xdr:to>
      <xdr:col>56</xdr:col>
      <xdr:colOff>216000</xdr:colOff>
      <xdr:row>130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5039975" y="24250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134</xdr:row>
      <xdr:rowOff>0</xdr:rowOff>
    </xdr:from>
    <xdr:to>
      <xdr:col>56</xdr:col>
      <xdr:colOff>216000</xdr:colOff>
      <xdr:row>134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5039975" y="24974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138</xdr:row>
      <xdr:rowOff>0</xdr:rowOff>
    </xdr:from>
    <xdr:to>
      <xdr:col>56</xdr:col>
      <xdr:colOff>216000</xdr:colOff>
      <xdr:row>138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5039975" y="25698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142</xdr:row>
      <xdr:rowOff>0</xdr:rowOff>
    </xdr:from>
    <xdr:to>
      <xdr:col>56</xdr:col>
      <xdr:colOff>216000</xdr:colOff>
      <xdr:row>142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5039975" y="26422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146</xdr:row>
      <xdr:rowOff>0</xdr:rowOff>
    </xdr:from>
    <xdr:to>
      <xdr:col>56</xdr:col>
      <xdr:colOff>216000</xdr:colOff>
      <xdr:row>146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5039975" y="27146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150</xdr:row>
      <xdr:rowOff>0</xdr:rowOff>
    </xdr:from>
    <xdr:to>
      <xdr:col>56</xdr:col>
      <xdr:colOff>216000</xdr:colOff>
      <xdr:row>150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5039975" y="27870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154</xdr:row>
      <xdr:rowOff>0</xdr:rowOff>
    </xdr:from>
    <xdr:to>
      <xdr:col>56</xdr:col>
      <xdr:colOff>216000</xdr:colOff>
      <xdr:row>154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5039975" y="28594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0</xdr:rowOff>
    </xdr:from>
    <xdr:to>
      <xdr:col>56</xdr:col>
      <xdr:colOff>216000</xdr:colOff>
      <xdr:row>158</xdr:row>
      <xdr:rowOff>159518</xdr:rowOff>
    </xdr:to>
    <xdr:sp macro="" textlink="">
      <xdr:nvSpPr>
        <xdr:cNvPr id="32" name="Rectangle à coins arrondis 31"/>
        <xdr:cNvSpPr/>
      </xdr:nvSpPr>
      <xdr:spPr>
        <a:xfrm>
          <a:off x="15039975" y="29317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162</xdr:row>
      <xdr:rowOff>0</xdr:rowOff>
    </xdr:from>
    <xdr:to>
      <xdr:col>56</xdr:col>
      <xdr:colOff>216000</xdr:colOff>
      <xdr:row>162</xdr:row>
      <xdr:rowOff>159518</xdr:rowOff>
    </xdr:to>
    <xdr:sp macro="" textlink="">
      <xdr:nvSpPr>
        <xdr:cNvPr id="33" name="Rectangle à coins arrondis 32"/>
        <xdr:cNvSpPr/>
      </xdr:nvSpPr>
      <xdr:spPr>
        <a:xfrm>
          <a:off x="15039975" y="30041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5039975" y="9229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5039975" y="9953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5039975" y="10677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5039975" y="11401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5039975" y="12125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182217</xdr:rowOff>
    </xdr:from>
    <xdr:to>
      <xdr:col>56</xdr:col>
      <xdr:colOff>216000</xdr:colOff>
      <xdr:row>67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5039975" y="128504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5039975" y="13573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5039975" y="14297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5039975" y="15020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83</xdr:row>
      <xdr:rowOff>0</xdr:rowOff>
    </xdr:from>
    <xdr:to>
      <xdr:col>56</xdr:col>
      <xdr:colOff>216000</xdr:colOff>
      <xdr:row>83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5039975" y="15744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5039975" y="16468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5039975" y="17192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5039975" y="17916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5039975" y="18640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5039975" y="19364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5039975" y="20088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5039975" y="20812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5039975" y="21536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5039975" y="22259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5039975" y="22983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5039975" y="23707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5039975" y="24431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5039975" y="25155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5039975" y="25879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5039975" y="26603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5039975" y="27327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5039975" y="28051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5039975" y="28775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182217</xdr:rowOff>
    </xdr:from>
    <xdr:to>
      <xdr:col>56</xdr:col>
      <xdr:colOff>216000</xdr:colOff>
      <xdr:row>159</xdr:row>
      <xdr:rowOff>159518</xdr:rowOff>
    </xdr:to>
    <xdr:sp macro="" textlink="">
      <xdr:nvSpPr>
        <xdr:cNvPr id="63" name="Rectangle à coins arrondis 62"/>
        <xdr:cNvSpPr/>
      </xdr:nvSpPr>
      <xdr:spPr>
        <a:xfrm>
          <a:off x="15039975" y="295001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163</xdr:row>
      <xdr:rowOff>0</xdr:rowOff>
    </xdr:from>
    <xdr:to>
      <xdr:col>56</xdr:col>
      <xdr:colOff>216000</xdr:colOff>
      <xdr:row>163</xdr:row>
      <xdr:rowOff>159518</xdr:rowOff>
    </xdr:to>
    <xdr:sp macro="" textlink="">
      <xdr:nvSpPr>
        <xdr:cNvPr id="64" name="Rectangle à coins arrondis 63"/>
        <xdr:cNvSpPr/>
      </xdr:nvSpPr>
      <xdr:spPr>
        <a:xfrm>
          <a:off x="15039975" y="30222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177</xdr:row>
      <xdr:rowOff>8283</xdr:rowOff>
    </xdr:from>
    <xdr:to>
      <xdr:col>20</xdr:col>
      <xdr:colOff>1</xdr:colOff>
      <xdr:row>187</xdr:row>
      <xdr:rowOff>1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177</xdr:row>
      <xdr:rowOff>3314</xdr:rowOff>
    </xdr:from>
    <xdr:to>
      <xdr:col>30</xdr:col>
      <xdr:colOff>8283</xdr:colOff>
      <xdr:row>187</xdr:row>
      <xdr:rowOff>8283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177</xdr:row>
      <xdr:rowOff>2070</xdr:rowOff>
    </xdr:from>
    <xdr:to>
      <xdr:col>10</xdr:col>
      <xdr:colOff>7869</xdr:colOff>
      <xdr:row>187</xdr:row>
      <xdr:rowOff>7040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39</xdr:row>
      <xdr:rowOff>0</xdr:rowOff>
    </xdr:from>
    <xdr:to>
      <xdr:col>56</xdr:col>
      <xdr:colOff>216000</xdr:colOff>
      <xdr:row>39</xdr:row>
      <xdr:rowOff>159518</xdr:rowOff>
    </xdr:to>
    <xdr:sp macro="" textlink="">
      <xdr:nvSpPr>
        <xdr:cNvPr id="4" name="Rectangle à coins arrondis 3"/>
        <xdr:cNvSpPr/>
      </xdr:nvSpPr>
      <xdr:spPr>
        <a:xfrm>
          <a:off x="15039975" y="9048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43</xdr:row>
      <xdr:rowOff>0</xdr:rowOff>
    </xdr:from>
    <xdr:to>
      <xdr:col>56</xdr:col>
      <xdr:colOff>216000</xdr:colOff>
      <xdr:row>43</xdr:row>
      <xdr:rowOff>159518</xdr:rowOff>
    </xdr:to>
    <xdr:sp macro="" textlink="">
      <xdr:nvSpPr>
        <xdr:cNvPr id="5" name="Rectangle à coins arrondis 4"/>
        <xdr:cNvSpPr/>
      </xdr:nvSpPr>
      <xdr:spPr>
        <a:xfrm>
          <a:off x="15039975" y="9772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6" name="Rectangle à coins arrondis 5"/>
        <xdr:cNvSpPr/>
      </xdr:nvSpPr>
      <xdr:spPr>
        <a:xfrm>
          <a:off x="15039975" y="10496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7" name="Rectangle à coins arrondis 6"/>
        <xdr:cNvSpPr/>
      </xdr:nvSpPr>
      <xdr:spPr>
        <a:xfrm>
          <a:off x="15039975" y="11220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8" name="Rectangle à coins arrondis 7"/>
        <xdr:cNvSpPr/>
      </xdr:nvSpPr>
      <xdr:spPr>
        <a:xfrm>
          <a:off x="15039975" y="11944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9" name="Rectangle à coins arrondis 8"/>
        <xdr:cNvSpPr/>
      </xdr:nvSpPr>
      <xdr:spPr>
        <a:xfrm>
          <a:off x="15039975" y="12668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10" name="Rectangle à coins arrondis 9"/>
        <xdr:cNvSpPr/>
      </xdr:nvSpPr>
      <xdr:spPr>
        <a:xfrm>
          <a:off x="15039975" y="13392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67</xdr:row>
      <xdr:rowOff>0</xdr:rowOff>
    </xdr:from>
    <xdr:to>
      <xdr:col>56</xdr:col>
      <xdr:colOff>216000</xdr:colOff>
      <xdr:row>67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5039975" y="14116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12" name="Rectangle à coins arrondis 11"/>
        <xdr:cNvSpPr/>
      </xdr:nvSpPr>
      <xdr:spPr>
        <a:xfrm>
          <a:off x="15039975" y="14839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5039975" y="15563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5039975" y="16287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182217</xdr:rowOff>
    </xdr:from>
    <xdr:to>
      <xdr:col>56</xdr:col>
      <xdr:colOff>216000</xdr:colOff>
      <xdr:row>83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5039975" y="17012892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5039975" y="17735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5039975" y="18459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5039975" y="19183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5039975" y="19907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5039975" y="20631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5039975" y="21355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22" name="Rectangle à coins arrondis 21"/>
        <xdr:cNvSpPr/>
      </xdr:nvSpPr>
      <xdr:spPr>
        <a:xfrm>
          <a:off x="15039975" y="22078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5039975" y="22802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5039975" y="23526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5039975" y="24250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5039975" y="24974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5039975" y="25698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5039975" y="26422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5039975" y="27146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5039975" y="27870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5039975" y="28594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32" name="Rectangle à coins arrondis 31"/>
        <xdr:cNvSpPr/>
      </xdr:nvSpPr>
      <xdr:spPr>
        <a:xfrm>
          <a:off x="15039975" y="29317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33" name="Rectangle à coins arrondis 32"/>
        <xdr:cNvSpPr/>
      </xdr:nvSpPr>
      <xdr:spPr>
        <a:xfrm>
          <a:off x="15039975" y="30041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159</xdr:row>
      <xdr:rowOff>0</xdr:rowOff>
    </xdr:from>
    <xdr:to>
      <xdr:col>56</xdr:col>
      <xdr:colOff>216000</xdr:colOff>
      <xdr:row>159</xdr:row>
      <xdr:rowOff>159518</xdr:rowOff>
    </xdr:to>
    <xdr:sp macro="" textlink="">
      <xdr:nvSpPr>
        <xdr:cNvPr id="34" name="Rectangle à coins arrondis 33"/>
        <xdr:cNvSpPr/>
      </xdr:nvSpPr>
      <xdr:spPr>
        <a:xfrm>
          <a:off x="15039975" y="30765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40</xdr:row>
      <xdr:rowOff>0</xdr:rowOff>
    </xdr:from>
    <xdr:to>
      <xdr:col>56</xdr:col>
      <xdr:colOff>216000</xdr:colOff>
      <xdr:row>40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5039975" y="9229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44</xdr:row>
      <xdr:rowOff>0</xdr:rowOff>
    </xdr:from>
    <xdr:to>
      <xdr:col>56</xdr:col>
      <xdr:colOff>216000</xdr:colOff>
      <xdr:row>44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5039975" y="9953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48</xdr:row>
      <xdr:rowOff>0</xdr:rowOff>
    </xdr:from>
    <xdr:to>
      <xdr:col>56</xdr:col>
      <xdr:colOff>216000</xdr:colOff>
      <xdr:row>48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5039975" y="10677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52</xdr:row>
      <xdr:rowOff>0</xdr:rowOff>
    </xdr:from>
    <xdr:to>
      <xdr:col>56</xdr:col>
      <xdr:colOff>216000</xdr:colOff>
      <xdr:row>52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5039975" y="11401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56</xdr:row>
      <xdr:rowOff>0</xdr:rowOff>
    </xdr:from>
    <xdr:to>
      <xdr:col>56</xdr:col>
      <xdr:colOff>216000</xdr:colOff>
      <xdr:row>56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5039975" y="12125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182217</xdr:rowOff>
    </xdr:from>
    <xdr:to>
      <xdr:col>56</xdr:col>
      <xdr:colOff>216000</xdr:colOff>
      <xdr:row>60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5039975" y="128504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64</xdr:row>
      <xdr:rowOff>0</xdr:rowOff>
    </xdr:from>
    <xdr:to>
      <xdr:col>56</xdr:col>
      <xdr:colOff>216000</xdr:colOff>
      <xdr:row>64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5039975" y="13573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68</xdr:row>
      <xdr:rowOff>0</xdr:rowOff>
    </xdr:from>
    <xdr:to>
      <xdr:col>56</xdr:col>
      <xdr:colOff>216000</xdr:colOff>
      <xdr:row>68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5039975" y="14297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72</xdr:row>
      <xdr:rowOff>0</xdr:rowOff>
    </xdr:from>
    <xdr:to>
      <xdr:col>56</xdr:col>
      <xdr:colOff>216000</xdr:colOff>
      <xdr:row>72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5039975" y="15020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76</xdr:row>
      <xdr:rowOff>0</xdr:rowOff>
    </xdr:from>
    <xdr:to>
      <xdr:col>56</xdr:col>
      <xdr:colOff>216000</xdr:colOff>
      <xdr:row>76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5039975" y="15744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80</xdr:row>
      <xdr:rowOff>0</xdr:rowOff>
    </xdr:from>
    <xdr:to>
      <xdr:col>56</xdr:col>
      <xdr:colOff>216000</xdr:colOff>
      <xdr:row>80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5039975" y="16468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84</xdr:row>
      <xdr:rowOff>0</xdr:rowOff>
    </xdr:from>
    <xdr:to>
      <xdr:col>56</xdr:col>
      <xdr:colOff>216000</xdr:colOff>
      <xdr:row>84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5039975" y="17192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88</xdr:row>
      <xdr:rowOff>0</xdr:rowOff>
    </xdr:from>
    <xdr:to>
      <xdr:col>56</xdr:col>
      <xdr:colOff>216000</xdr:colOff>
      <xdr:row>88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5039975" y="17916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92</xdr:row>
      <xdr:rowOff>0</xdr:rowOff>
    </xdr:from>
    <xdr:to>
      <xdr:col>56</xdr:col>
      <xdr:colOff>216000</xdr:colOff>
      <xdr:row>92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5039975" y="18640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96</xdr:row>
      <xdr:rowOff>0</xdr:rowOff>
    </xdr:from>
    <xdr:to>
      <xdr:col>56</xdr:col>
      <xdr:colOff>216000</xdr:colOff>
      <xdr:row>96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5039975" y="19364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100</xdr:row>
      <xdr:rowOff>0</xdr:rowOff>
    </xdr:from>
    <xdr:to>
      <xdr:col>56</xdr:col>
      <xdr:colOff>216000</xdr:colOff>
      <xdr:row>100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5039975" y="20088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104</xdr:row>
      <xdr:rowOff>0</xdr:rowOff>
    </xdr:from>
    <xdr:to>
      <xdr:col>56</xdr:col>
      <xdr:colOff>216000</xdr:colOff>
      <xdr:row>104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5039975" y="20812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108</xdr:row>
      <xdr:rowOff>0</xdr:rowOff>
    </xdr:from>
    <xdr:to>
      <xdr:col>56</xdr:col>
      <xdr:colOff>216000</xdr:colOff>
      <xdr:row>108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5039975" y="21536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112</xdr:row>
      <xdr:rowOff>0</xdr:rowOff>
    </xdr:from>
    <xdr:to>
      <xdr:col>56</xdr:col>
      <xdr:colOff>216000</xdr:colOff>
      <xdr:row>112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5039975" y="22259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116</xdr:row>
      <xdr:rowOff>0</xdr:rowOff>
    </xdr:from>
    <xdr:to>
      <xdr:col>56</xdr:col>
      <xdr:colOff>216000</xdr:colOff>
      <xdr:row>116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5039975" y="22983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120</xdr:row>
      <xdr:rowOff>0</xdr:rowOff>
    </xdr:from>
    <xdr:to>
      <xdr:col>56</xdr:col>
      <xdr:colOff>216000</xdr:colOff>
      <xdr:row>120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5039975" y="23707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124</xdr:row>
      <xdr:rowOff>0</xdr:rowOff>
    </xdr:from>
    <xdr:to>
      <xdr:col>56</xdr:col>
      <xdr:colOff>216000</xdr:colOff>
      <xdr:row>124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5039975" y="24431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128</xdr:row>
      <xdr:rowOff>0</xdr:rowOff>
    </xdr:from>
    <xdr:to>
      <xdr:col>56</xdr:col>
      <xdr:colOff>216000</xdr:colOff>
      <xdr:row>128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5039975" y="25155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132</xdr:row>
      <xdr:rowOff>0</xdr:rowOff>
    </xdr:from>
    <xdr:to>
      <xdr:col>56</xdr:col>
      <xdr:colOff>216000</xdr:colOff>
      <xdr:row>132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5039975" y="25879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136</xdr:row>
      <xdr:rowOff>0</xdr:rowOff>
    </xdr:from>
    <xdr:to>
      <xdr:col>56</xdr:col>
      <xdr:colOff>216000</xdr:colOff>
      <xdr:row>136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5039975" y="26603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140</xdr:row>
      <xdr:rowOff>0</xdr:rowOff>
    </xdr:from>
    <xdr:to>
      <xdr:col>56</xdr:col>
      <xdr:colOff>216000</xdr:colOff>
      <xdr:row>140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5039975" y="27327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144</xdr:row>
      <xdr:rowOff>0</xdr:rowOff>
    </xdr:from>
    <xdr:to>
      <xdr:col>56</xdr:col>
      <xdr:colOff>216000</xdr:colOff>
      <xdr:row>144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5039975" y="28051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148</xdr:row>
      <xdr:rowOff>0</xdr:rowOff>
    </xdr:from>
    <xdr:to>
      <xdr:col>56</xdr:col>
      <xdr:colOff>216000</xdr:colOff>
      <xdr:row>148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5039975" y="28775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182217</xdr:rowOff>
    </xdr:from>
    <xdr:to>
      <xdr:col>56</xdr:col>
      <xdr:colOff>216000</xdr:colOff>
      <xdr:row>152</xdr:row>
      <xdr:rowOff>159518</xdr:rowOff>
    </xdr:to>
    <xdr:sp macro="" textlink="">
      <xdr:nvSpPr>
        <xdr:cNvPr id="63" name="Rectangle à coins arrondis 62"/>
        <xdr:cNvSpPr/>
      </xdr:nvSpPr>
      <xdr:spPr>
        <a:xfrm>
          <a:off x="15039975" y="295001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156</xdr:row>
      <xdr:rowOff>0</xdr:rowOff>
    </xdr:from>
    <xdr:to>
      <xdr:col>56</xdr:col>
      <xdr:colOff>216000</xdr:colOff>
      <xdr:row>156</xdr:row>
      <xdr:rowOff>159518</xdr:rowOff>
    </xdr:to>
    <xdr:sp macro="" textlink="">
      <xdr:nvSpPr>
        <xdr:cNvPr id="64" name="Rectangle à coins arrondis 63"/>
        <xdr:cNvSpPr/>
      </xdr:nvSpPr>
      <xdr:spPr>
        <a:xfrm>
          <a:off x="15039975" y="30222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160</xdr:row>
      <xdr:rowOff>0</xdr:rowOff>
    </xdr:from>
    <xdr:to>
      <xdr:col>56</xdr:col>
      <xdr:colOff>216000</xdr:colOff>
      <xdr:row>160</xdr:row>
      <xdr:rowOff>159518</xdr:rowOff>
    </xdr:to>
    <xdr:sp macro="" textlink="">
      <xdr:nvSpPr>
        <xdr:cNvPr id="65" name="Rectangle à coins arrondis 64"/>
        <xdr:cNvSpPr/>
      </xdr:nvSpPr>
      <xdr:spPr>
        <a:xfrm>
          <a:off x="15039975" y="30946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170</xdr:row>
      <xdr:rowOff>8283</xdr:rowOff>
    </xdr:from>
    <xdr:to>
      <xdr:col>20</xdr:col>
      <xdr:colOff>1</xdr:colOff>
      <xdr:row>180</xdr:row>
      <xdr:rowOff>1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170</xdr:row>
      <xdr:rowOff>3314</xdr:rowOff>
    </xdr:from>
    <xdr:to>
      <xdr:col>30</xdr:col>
      <xdr:colOff>8283</xdr:colOff>
      <xdr:row>180</xdr:row>
      <xdr:rowOff>8283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170</xdr:row>
      <xdr:rowOff>2070</xdr:rowOff>
    </xdr:from>
    <xdr:to>
      <xdr:col>10</xdr:col>
      <xdr:colOff>7869</xdr:colOff>
      <xdr:row>180</xdr:row>
      <xdr:rowOff>7040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46</xdr:row>
      <xdr:rowOff>0</xdr:rowOff>
    </xdr:from>
    <xdr:to>
      <xdr:col>56</xdr:col>
      <xdr:colOff>216000</xdr:colOff>
      <xdr:row>46</xdr:row>
      <xdr:rowOff>159518</xdr:rowOff>
    </xdr:to>
    <xdr:sp macro="" textlink="">
      <xdr:nvSpPr>
        <xdr:cNvPr id="4" name="Rectangle à coins arrondis 3"/>
        <xdr:cNvSpPr/>
      </xdr:nvSpPr>
      <xdr:spPr>
        <a:xfrm>
          <a:off x="15039975" y="9048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50</xdr:row>
      <xdr:rowOff>0</xdr:rowOff>
    </xdr:from>
    <xdr:to>
      <xdr:col>56</xdr:col>
      <xdr:colOff>216000</xdr:colOff>
      <xdr:row>50</xdr:row>
      <xdr:rowOff>159518</xdr:rowOff>
    </xdr:to>
    <xdr:sp macro="" textlink="">
      <xdr:nvSpPr>
        <xdr:cNvPr id="5" name="Rectangle à coins arrondis 4"/>
        <xdr:cNvSpPr/>
      </xdr:nvSpPr>
      <xdr:spPr>
        <a:xfrm>
          <a:off x="15039975" y="9772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54</xdr:row>
      <xdr:rowOff>0</xdr:rowOff>
    </xdr:from>
    <xdr:to>
      <xdr:col>56</xdr:col>
      <xdr:colOff>216000</xdr:colOff>
      <xdr:row>54</xdr:row>
      <xdr:rowOff>159518</xdr:rowOff>
    </xdr:to>
    <xdr:sp macro="" textlink="">
      <xdr:nvSpPr>
        <xdr:cNvPr id="6" name="Rectangle à coins arrondis 5"/>
        <xdr:cNvSpPr/>
      </xdr:nvSpPr>
      <xdr:spPr>
        <a:xfrm>
          <a:off x="15039975" y="10496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58</xdr:row>
      <xdr:rowOff>0</xdr:rowOff>
    </xdr:from>
    <xdr:to>
      <xdr:col>56</xdr:col>
      <xdr:colOff>216000</xdr:colOff>
      <xdr:row>58</xdr:row>
      <xdr:rowOff>159518</xdr:rowOff>
    </xdr:to>
    <xdr:sp macro="" textlink="">
      <xdr:nvSpPr>
        <xdr:cNvPr id="7" name="Rectangle à coins arrondis 6"/>
        <xdr:cNvSpPr/>
      </xdr:nvSpPr>
      <xdr:spPr>
        <a:xfrm>
          <a:off x="15039975" y="11220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62</xdr:row>
      <xdr:rowOff>0</xdr:rowOff>
    </xdr:from>
    <xdr:to>
      <xdr:col>56</xdr:col>
      <xdr:colOff>216000</xdr:colOff>
      <xdr:row>62</xdr:row>
      <xdr:rowOff>159518</xdr:rowOff>
    </xdr:to>
    <xdr:sp macro="" textlink="">
      <xdr:nvSpPr>
        <xdr:cNvPr id="8" name="Rectangle à coins arrondis 7"/>
        <xdr:cNvSpPr/>
      </xdr:nvSpPr>
      <xdr:spPr>
        <a:xfrm>
          <a:off x="15039975" y="11944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0</xdr:rowOff>
    </xdr:from>
    <xdr:to>
      <xdr:col>56</xdr:col>
      <xdr:colOff>216000</xdr:colOff>
      <xdr:row>66</xdr:row>
      <xdr:rowOff>159518</xdr:rowOff>
    </xdr:to>
    <xdr:sp macro="" textlink="">
      <xdr:nvSpPr>
        <xdr:cNvPr id="9" name="Rectangle à coins arrondis 8"/>
        <xdr:cNvSpPr/>
      </xdr:nvSpPr>
      <xdr:spPr>
        <a:xfrm>
          <a:off x="15039975" y="12668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70</xdr:row>
      <xdr:rowOff>0</xdr:rowOff>
    </xdr:from>
    <xdr:to>
      <xdr:col>56</xdr:col>
      <xdr:colOff>216000</xdr:colOff>
      <xdr:row>70</xdr:row>
      <xdr:rowOff>159518</xdr:rowOff>
    </xdr:to>
    <xdr:sp macro="" textlink="">
      <xdr:nvSpPr>
        <xdr:cNvPr id="10" name="Rectangle à coins arrondis 9"/>
        <xdr:cNvSpPr/>
      </xdr:nvSpPr>
      <xdr:spPr>
        <a:xfrm>
          <a:off x="15039975" y="13392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74</xdr:row>
      <xdr:rowOff>0</xdr:rowOff>
    </xdr:from>
    <xdr:to>
      <xdr:col>56</xdr:col>
      <xdr:colOff>216000</xdr:colOff>
      <xdr:row>74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5039975" y="14116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78</xdr:row>
      <xdr:rowOff>0</xdr:rowOff>
    </xdr:from>
    <xdr:to>
      <xdr:col>56</xdr:col>
      <xdr:colOff>216000</xdr:colOff>
      <xdr:row>78</xdr:row>
      <xdr:rowOff>159518</xdr:rowOff>
    </xdr:to>
    <xdr:sp macro="" textlink="">
      <xdr:nvSpPr>
        <xdr:cNvPr id="12" name="Rectangle à coins arrondis 11"/>
        <xdr:cNvSpPr/>
      </xdr:nvSpPr>
      <xdr:spPr>
        <a:xfrm>
          <a:off x="15039975" y="14839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0</xdr:rowOff>
    </xdr:from>
    <xdr:to>
      <xdr:col>56</xdr:col>
      <xdr:colOff>216000</xdr:colOff>
      <xdr:row>82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5039975" y="15563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86</xdr:row>
      <xdr:rowOff>0</xdr:rowOff>
    </xdr:from>
    <xdr:to>
      <xdr:col>56</xdr:col>
      <xdr:colOff>216000</xdr:colOff>
      <xdr:row>86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5039975" y="16287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89</xdr:row>
      <xdr:rowOff>182217</xdr:rowOff>
    </xdr:from>
    <xdr:to>
      <xdr:col>56</xdr:col>
      <xdr:colOff>216000</xdr:colOff>
      <xdr:row>90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5039975" y="17012892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94</xdr:row>
      <xdr:rowOff>0</xdr:rowOff>
    </xdr:from>
    <xdr:to>
      <xdr:col>56</xdr:col>
      <xdr:colOff>216000</xdr:colOff>
      <xdr:row>94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5039975" y="17735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98</xdr:row>
      <xdr:rowOff>0</xdr:rowOff>
    </xdr:from>
    <xdr:to>
      <xdr:col>56</xdr:col>
      <xdr:colOff>216000</xdr:colOff>
      <xdr:row>98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5039975" y="18459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102</xdr:row>
      <xdr:rowOff>0</xdr:rowOff>
    </xdr:from>
    <xdr:to>
      <xdr:col>56</xdr:col>
      <xdr:colOff>216000</xdr:colOff>
      <xdr:row>102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5039975" y="19183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106</xdr:row>
      <xdr:rowOff>0</xdr:rowOff>
    </xdr:from>
    <xdr:to>
      <xdr:col>56</xdr:col>
      <xdr:colOff>216000</xdr:colOff>
      <xdr:row>106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5039975" y="19907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110</xdr:row>
      <xdr:rowOff>0</xdr:rowOff>
    </xdr:from>
    <xdr:to>
      <xdr:col>56</xdr:col>
      <xdr:colOff>216000</xdr:colOff>
      <xdr:row>110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5039975" y="20631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114</xdr:row>
      <xdr:rowOff>0</xdr:rowOff>
    </xdr:from>
    <xdr:to>
      <xdr:col>56</xdr:col>
      <xdr:colOff>216000</xdr:colOff>
      <xdr:row>114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5039975" y="21355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118</xdr:row>
      <xdr:rowOff>0</xdr:rowOff>
    </xdr:from>
    <xdr:to>
      <xdr:col>56</xdr:col>
      <xdr:colOff>216000</xdr:colOff>
      <xdr:row>118</xdr:row>
      <xdr:rowOff>159518</xdr:rowOff>
    </xdr:to>
    <xdr:sp macro="" textlink="">
      <xdr:nvSpPr>
        <xdr:cNvPr id="22" name="Rectangle à coins arrondis 21"/>
        <xdr:cNvSpPr/>
      </xdr:nvSpPr>
      <xdr:spPr>
        <a:xfrm>
          <a:off x="15039975" y="22078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122</xdr:row>
      <xdr:rowOff>0</xdr:rowOff>
    </xdr:from>
    <xdr:to>
      <xdr:col>56</xdr:col>
      <xdr:colOff>216000</xdr:colOff>
      <xdr:row>122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5039975" y="22802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126</xdr:row>
      <xdr:rowOff>0</xdr:rowOff>
    </xdr:from>
    <xdr:to>
      <xdr:col>56</xdr:col>
      <xdr:colOff>216000</xdr:colOff>
      <xdr:row>126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5039975" y="23526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130</xdr:row>
      <xdr:rowOff>0</xdr:rowOff>
    </xdr:from>
    <xdr:to>
      <xdr:col>56</xdr:col>
      <xdr:colOff>216000</xdr:colOff>
      <xdr:row>130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5039975" y="24250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134</xdr:row>
      <xdr:rowOff>0</xdr:rowOff>
    </xdr:from>
    <xdr:to>
      <xdr:col>56</xdr:col>
      <xdr:colOff>216000</xdr:colOff>
      <xdr:row>134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5039975" y="24974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138</xdr:row>
      <xdr:rowOff>0</xdr:rowOff>
    </xdr:from>
    <xdr:to>
      <xdr:col>56</xdr:col>
      <xdr:colOff>216000</xdr:colOff>
      <xdr:row>138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5039975" y="25698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142</xdr:row>
      <xdr:rowOff>0</xdr:rowOff>
    </xdr:from>
    <xdr:to>
      <xdr:col>56</xdr:col>
      <xdr:colOff>216000</xdr:colOff>
      <xdr:row>142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5039975" y="26422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146</xdr:row>
      <xdr:rowOff>0</xdr:rowOff>
    </xdr:from>
    <xdr:to>
      <xdr:col>56</xdr:col>
      <xdr:colOff>216000</xdr:colOff>
      <xdr:row>146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5039975" y="27146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150</xdr:row>
      <xdr:rowOff>0</xdr:rowOff>
    </xdr:from>
    <xdr:to>
      <xdr:col>56</xdr:col>
      <xdr:colOff>216000</xdr:colOff>
      <xdr:row>150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5039975" y="27870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154</xdr:row>
      <xdr:rowOff>0</xdr:rowOff>
    </xdr:from>
    <xdr:to>
      <xdr:col>56</xdr:col>
      <xdr:colOff>216000</xdr:colOff>
      <xdr:row>154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5039975" y="28594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5039975" y="9229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5039975" y="9953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5039975" y="10677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5039975" y="11401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5039975" y="12125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182217</xdr:rowOff>
    </xdr:from>
    <xdr:to>
      <xdr:col>56</xdr:col>
      <xdr:colOff>216000</xdr:colOff>
      <xdr:row>67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5039975" y="128504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5039975" y="13573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5039975" y="14297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5039975" y="15020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83</xdr:row>
      <xdr:rowOff>0</xdr:rowOff>
    </xdr:from>
    <xdr:to>
      <xdr:col>56</xdr:col>
      <xdr:colOff>216000</xdr:colOff>
      <xdr:row>83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5039975" y="15744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5039975" y="16468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5039975" y="17192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5039975" y="17916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5039975" y="18640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5039975" y="19364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5039975" y="20088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5039975" y="20812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5039975" y="21536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5039975" y="22259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5039975" y="22983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5039975" y="23707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5039975" y="24431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5039975" y="25155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5039975" y="25879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5039975" y="26603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5039975" y="27327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5039975" y="28051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5039975" y="28775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177</xdr:row>
      <xdr:rowOff>8283</xdr:rowOff>
    </xdr:from>
    <xdr:to>
      <xdr:col>20</xdr:col>
      <xdr:colOff>1</xdr:colOff>
      <xdr:row>187</xdr:row>
      <xdr:rowOff>1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177</xdr:row>
      <xdr:rowOff>3314</xdr:rowOff>
    </xdr:from>
    <xdr:to>
      <xdr:col>30</xdr:col>
      <xdr:colOff>8283</xdr:colOff>
      <xdr:row>187</xdr:row>
      <xdr:rowOff>8283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177</xdr:row>
      <xdr:rowOff>2070</xdr:rowOff>
    </xdr:from>
    <xdr:to>
      <xdr:col>10</xdr:col>
      <xdr:colOff>7869</xdr:colOff>
      <xdr:row>187</xdr:row>
      <xdr:rowOff>7040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46</xdr:row>
      <xdr:rowOff>0</xdr:rowOff>
    </xdr:from>
    <xdr:to>
      <xdr:col>56</xdr:col>
      <xdr:colOff>216000</xdr:colOff>
      <xdr:row>46</xdr:row>
      <xdr:rowOff>159518</xdr:rowOff>
    </xdr:to>
    <xdr:sp macro="" textlink="">
      <xdr:nvSpPr>
        <xdr:cNvPr id="4" name="Rectangle à coins arrondis 3"/>
        <xdr:cNvSpPr/>
      </xdr:nvSpPr>
      <xdr:spPr>
        <a:xfrm>
          <a:off x="15039975" y="9048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50</xdr:row>
      <xdr:rowOff>0</xdr:rowOff>
    </xdr:from>
    <xdr:to>
      <xdr:col>56</xdr:col>
      <xdr:colOff>216000</xdr:colOff>
      <xdr:row>50</xdr:row>
      <xdr:rowOff>159518</xdr:rowOff>
    </xdr:to>
    <xdr:sp macro="" textlink="">
      <xdr:nvSpPr>
        <xdr:cNvPr id="5" name="Rectangle à coins arrondis 4"/>
        <xdr:cNvSpPr/>
      </xdr:nvSpPr>
      <xdr:spPr>
        <a:xfrm>
          <a:off x="15039975" y="9772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54</xdr:row>
      <xdr:rowOff>0</xdr:rowOff>
    </xdr:from>
    <xdr:to>
      <xdr:col>56</xdr:col>
      <xdr:colOff>216000</xdr:colOff>
      <xdr:row>54</xdr:row>
      <xdr:rowOff>159518</xdr:rowOff>
    </xdr:to>
    <xdr:sp macro="" textlink="">
      <xdr:nvSpPr>
        <xdr:cNvPr id="6" name="Rectangle à coins arrondis 5"/>
        <xdr:cNvSpPr/>
      </xdr:nvSpPr>
      <xdr:spPr>
        <a:xfrm>
          <a:off x="15039975" y="10496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58</xdr:row>
      <xdr:rowOff>0</xdr:rowOff>
    </xdr:from>
    <xdr:to>
      <xdr:col>56</xdr:col>
      <xdr:colOff>216000</xdr:colOff>
      <xdr:row>58</xdr:row>
      <xdr:rowOff>159518</xdr:rowOff>
    </xdr:to>
    <xdr:sp macro="" textlink="">
      <xdr:nvSpPr>
        <xdr:cNvPr id="7" name="Rectangle à coins arrondis 6"/>
        <xdr:cNvSpPr/>
      </xdr:nvSpPr>
      <xdr:spPr>
        <a:xfrm>
          <a:off x="15039975" y="11220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62</xdr:row>
      <xdr:rowOff>0</xdr:rowOff>
    </xdr:from>
    <xdr:to>
      <xdr:col>56</xdr:col>
      <xdr:colOff>216000</xdr:colOff>
      <xdr:row>62</xdr:row>
      <xdr:rowOff>159518</xdr:rowOff>
    </xdr:to>
    <xdr:sp macro="" textlink="">
      <xdr:nvSpPr>
        <xdr:cNvPr id="8" name="Rectangle à coins arrondis 7"/>
        <xdr:cNvSpPr/>
      </xdr:nvSpPr>
      <xdr:spPr>
        <a:xfrm>
          <a:off x="15039975" y="11944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0</xdr:rowOff>
    </xdr:from>
    <xdr:to>
      <xdr:col>56</xdr:col>
      <xdr:colOff>216000</xdr:colOff>
      <xdr:row>66</xdr:row>
      <xdr:rowOff>159518</xdr:rowOff>
    </xdr:to>
    <xdr:sp macro="" textlink="">
      <xdr:nvSpPr>
        <xdr:cNvPr id="9" name="Rectangle à coins arrondis 8"/>
        <xdr:cNvSpPr/>
      </xdr:nvSpPr>
      <xdr:spPr>
        <a:xfrm>
          <a:off x="15039975" y="12668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70</xdr:row>
      <xdr:rowOff>0</xdr:rowOff>
    </xdr:from>
    <xdr:to>
      <xdr:col>56</xdr:col>
      <xdr:colOff>216000</xdr:colOff>
      <xdr:row>70</xdr:row>
      <xdr:rowOff>159518</xdr:rowOff>
    </xdr:to>
    <xdr:sp macro="" textlink="">
      <xdr:nvSpPr>
        <xdr:cNvPr id="10" name="Rectangle à coins arrondis 9"/>
        <xdr:cNvSpPr/>
      </xdr:nvSpPr>
      <xdr:spPr>
        <a:xfrm>
          <a:off x="15039975" y="13392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74</xdr:row>
      <xdr:rowOff>0</xdr:rowOff>
    </xdr:from>
    <xdr:to>
      <xdr:col>56</xdr:col>
      <xdr:colOff>216000</xdr:colOff>
      <xdr:row>74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5039975" y="14116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78</xdr:row>
      <xdr:rowOff>0</xdr:rowOff>
    </xdr:from>
    <xdr:to>
      <xdr:col>56</xdr:col>
      <xdr:colOff>216000</xdr:colOff>
      <xdr:row>78</xdr:row>
      <xdr:rowOff>159518</xdr:rowOff>
    </xdr:to>
    <xdr:sp macro="" textlink="">
      <xdr:nvSpPr>
        <xdr:cNvPr id="12" name="Rectangle à coins arrondis 11"/>
        <xdr:cNvSpPr/>
      </xdr:nvSpPr>
      <xdr:spPr>
        <a:xfrm>
          <a:off x="15039975" y="14839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0</xdr:rowOff>
    </xdr:from>
    <xdr:to>
      <xdr:col>56</xdr:col>
      <xdr:colOff>216000</xdr:colOff>
      <xdr:row>82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5039975" y="15563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86</xdr:row>
      <xdr:rowOff>0</xdr:rowOff>
    </xdr:from>
    <xdr:to>
      <xdr:col>56</xdr:col>
      <xdr:colOff>216000</xdr:colOff>
      <xdr:row>86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5039975" y="16287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89</xdr:row>
      <xdr:rowOff>182217</xdr:rowOff>
    </xdr:from>
    <xdr:to>
      <xdr:col>56</xdr:col>
      <xdr:colOff>216000</xdr:colOff>
      <xdr:row>90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5039975" y="17012892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94</xdr:row>
      <xdr:rowOff>0</xdr:rowOff>
    </xdr:from>
    <xdr:to>
      <xdr:col>56</xdr:col>
      <xdr:colOff>216000</xdr:colOff>
      <xdr:row>94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5039975" y="17735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98</xdr:row>
      <xdr:rowOff>0</xdr:rowOff>
    </xdr:from>
    <xdr:to>
      <xdr:col>56</xdr:col>
      <xdr:colOff>216000</xdr:colOff>
      <xdr:row>98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5039975" y="18459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102</xdr:row>
      <xdr:rowOff>0</xdr:rowOff>
    </xdr:from>
    <xdr:to>
      <xdr:col>56</xdr:col>
      <xdr:colOff>216000</xdr:colOff>
      <xdr:row>102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5039975" y="19183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106</xdr:row>
      <xdr:rowOff>0</xdr:rowOff>
    </xdr:from>
    <xdr:to>
      <xdr:col>56</xdr:col>
      <xdr:colOff>216000</xdr:colOff>
      <xdr:row>106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5039975" y="19907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110</xdr:row>
      <xdr:rowOff>0</xdr:rowOff>
    </xdr:from>
    <xdr:to>
      <xdr:col>56</xdr:col>
      <xdr:colOff>216000</xdr:colOff>
      <xdr:row>110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5039975" y="20631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114</xdr:row>
      <xdr:rowOff>0</xdr:rowOff>
    </xdr:from>
    <xdr:to>
      <xdr:col>56</xdr:col>
      <xdr:colOff>216000</xdr:colOff>
      <xdr:row>114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5039975" y="21355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118</xdr:row>
      <xdr:rowOff>0</xdr:rowOff>
    </xdr:from>
    <xdr:to>
      <xdr:col>56</xdr:col>
      <xdr:colOff>216000</xdr:colOff>
      <xdr:row>118</xdr:row>
      <xdr:rowOff>159518</xdr:rowOff>
    </xdr:to>
    <xdr:sp macro="" textlink="">
      <xdr:nvSpPr>
        <xdr:cNvPr id="22" name="Rectangle à coins arrondis 21"/>
        <xdr:cNvSpPr/>
      </xdr:nvSpPr>
      <xdr:spPr>
        <a:xfrm>
          <a:off x="15039975" y="22078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122</xdr:row>
      <xdr:rowOff>0</xdr:rowOff>
    </xdr:from>
    <xdr:to>
      <xdr:col>56</xdr:col>
      <xdr:colOff>216000</xdr:colOff>
      <xdr:row>122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5039975" y="22802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126</xdr:row>
      <xdr:rowOff>0</xdr:rowOff>
    </xdr:from>
    <xdr:to>
      <xdr:col>56</xdr:col>
      <xdr:colOff>216000</xdr:colOff>
      <xdr:row>126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5039975" y="23526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130</xdr:row>
      <xdr:rowOff>0</xdr:rowOff>
    </xdr:from>
    <xdr:to>
      <xdr:col>56</xdr:col>
      <xdr:colOff>216000</xdr:colOff>
      <xdr:row>130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5039975" y="24250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134</xdr:row>
      <xdr:rowOff>0</xdr:rowOff>
    </xdr:from>
    <xdr:to>
      <xdr:col>56</xdr:col>
      <xdr:colOff>216000</xdr:colOff>
      <xdr:row>134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5039975" y="24974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138</xdr:row>
      <xdr:rowOff>0</xdr:rowOff>
    </xdr:from>
    <xdr:to>
      <xdr:col>56</xdr:col>
      <xdr:colOff>216000</xdr:colOff>
      <xdr:row>138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5039975" y="25698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142</xdr:row>
      <xdr:rowOff>0</xdr:rowOff>
    </xdr:from>
    <xdr:to>
      <xdr:col>56</xdr:col>
      <xdr:colOff>216000</xdr:colOff>
      <xdr:row>142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5039975" y="26422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146</xdr:row>
      <xdr:rowOff>0</xdr:rowOff>
    </xdr:from>
    <xdr:to>
      <xdr:col>56</xdr:col>
      <xdr:colOff>216000</xdr:colOff>
      <xdr:row>146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5039975" y="27146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150</xdr:row>
      <xdr:rowOff>0</xdr:rowOff>
    </xdr:from>
    <xdr:to>
      <xdr:col>56</xdr:col>
      <xdr:colOff>216000</xdr:colOff>
      <xdr:row>150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5039975" y="27870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154</xdr:row>
      <xdr:rowOff>0</xdr:rowOff>
    </xdr:from>
    <xdr:to>
      <xdr:col>56</xdr:col>
      <xdr:colOff>216000</xdr:colOff>
      <xdr:row>154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5039975" y="28594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0</xdr:rowOff>
    </xdr:from>
    <xdr:to>
      <xdr:col>56</xdr:col>
      <xdr:colOff>216000</xdr:colOff>
      <xdr:row>158</xdr:row>
      <xdr:rowOff>159518</xdr:rowOff>
    </xdr:to>
    <xdr:sp macro="" textlink="">
      <xdr:nvSpPr>
        <xdr:cNvPr id="32" name="Rectangle à coins arrondis 31"/>
        <xdr:cNvSpPr/>
      </xdr:nvSpPr>
      <xdr:spPr>
        <a:xfrm>
          <a:off x="15039975" y="29317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162</xdr:row>
      <xdr:rowOff>0</xdr:rowOff>
    </xdr:from>
    <xdr:to>
      <xdr:col>56</xdr:col>
      <xdr:colOff>216000</xdr:colOff>
      <xdr:row>162</xdr:row>
      <xdr:rowOff>159518</xdr:rowOff>
    </xdr:to>
    <xdr:sp macro="" textlink="">
      <xdr:nvSpPr>
        <xdr:cNvPr id="33" name="Rectangle à coins arrondis 32"/>
        <xdr:cNvSpPr/>
      </xdr:nvSpPr>
      <xdr:spPr>
        <a:xfrm>
          <a:off x="15039975" y="30041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166</xdr:row>
      <xdr:rowOff>0</xdr:rowOff>
    </xdr:from>
    <xdr:to>
      <xdr:col>56</xdr:col>
      <xdr:colOff>216000</xdr:colOff>
      <xdr:row>166</xdr:row>
      <xdr:rowOff>159518</xdr:rowOff>
    </xdr:to>
    <xdr:sp macro="" textlink="">
      <xdr:nvSpPr>
        <xdr:cNvPr id="34" name="Rectangle à coins arrondis 33"/>
        <xdr:cNvSpPr/>
      </xdr:nvSpPr>
      <xdr:spPr>
        <a:xfrm>
          <a:off x="15039975" y="30765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5039975" y="9229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5039975" y="9953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5039975" y="10677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5039975" y="11401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5039975" y="12125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182217</xdr:rowOff>
    </xdr:from>
    <xdr:to>
      <xdr:col>56</xdr:col>
      <xdr:colOff>216000</xdr:colOff>
      <xdr:row>67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5039975" y="128504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5039975" y="13573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5039975" y="14297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5039975" y="15020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83</xdr:row>
      <xdr:rowOff>0</xdr:rowOff>
    </xdr:from>
    <xdr:to>
      <xdr:col>56</xdr:col>
      <xdr:colOff>216000</xdr:colOff>
      <xdr:row>83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5039975" y="15744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5039975" y="16468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5039975" y="17192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5039975" y="17916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5039975" y="18640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5039975" y="19364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5039975" y="20088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5039975" y="20812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5039975" y="21536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5039975" y="22259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5039975" y="22983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5039975" y="23707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5039975" y="24431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5039975" y="25155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5039975" y="25879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5039975" y="26603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5039975" y="27327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5039975" y="28051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5039975" y="28775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182217</xdr:rowOff>
    </xdr:from>
    <xdr:to>
      <xdr:col>56</xdr:col>
      <xdr:colOff>216000</xdr:colOff>
      <xdr:row>159</xdr:row>
      <xdr:rowOff>159518</xdr:rowOff>
    </xdr:to>
    <xdr:sp macro="" textlink="">
      <xdr:nvSpPr>
        <xdr:cNvPr id="63" name="Rectangle à coins arrondis 62"/>
        <xdr:cNvSpPr/>
      </xdr:nvSpPr>
      <xdr:spPr>
        <a:xfrm>
          <a:off x="15039975" y="295001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163</xdr:row>
      <xdr:rowOff>0</xdr:rowOff>
    </xdr:from>
    <xdr:to>
      <xdr:col>56</xdr:col>
      <xdr:colOff>216000</xdr:colOff>
      <xdr:row>163</xdr:row>
      <xdr:rowOff>159518</xdr:rowOff>
    </xdr:to>
    <xdr:sp macro="" textlink="">
      <xdr:nvSpPr>
        <xdr:cNvPr id="64" name="Rectangle à coins arrondis 63"/>
        <xdr:cNvSpPr/>
      </xdr:nvSpPr>
      <xdr:spPr>
        <a:xfrm>
          <a:off x="15039975" y="30222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167</xdr:row>
      <xdr:rowOff>0</xdr:rowOff>
    </xdr:from>
    <xdr:to>
      <xdr:col>56</xdr:col>
      <xdr:colOff>216000</xdr:colOff>
      <xdr:row>167</xdr:row>
      <xdr:rowOff>159518</xdr:rowOff>
    </xdr:to>
    <xdr:sp macro="" textlink="">
      <xdr:nvSpPr>
        <xdr:cNvPr id="65" name="Rectangle à coins arrondis 64"/>
        <xdr:cNvSpPr/>
      </xdr:nvSpPr>
      <xdr:spPr>
        <a:xfrm>
          <a:off x="15039975" y="30946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177</xdr:row>
      <xdr:rowOff>8283</xdr:rowOff>
    </xdr:from>
    <xdr:to>
      <xdr:col>20</xdr:col>
      <xdr:colOff>1</xdr:colOff>
      <xdr:row>187</xdr:row>
      <xdr:rowOff>1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177</xdr:row>
      <xdr:rowOff>3314</xdr:rowOff>
    </xdr:from>
    <xdr:to>
      <xdr:col>30</xdr:col>
      <xdr:colOff>8283</xdr:colOff>
      <xdr:row>187</xdr:row>
      <xdr:rowOff>8283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177</xdr:row>
      <xdr:rowOff>2070</xdr:rowOff>
    </xdr:from>
    <xdr:to>
      <xdr:col>10</xdr:col>
      <xdr:colOff>7869</xdr:colOff>
      <xdr:row>187</xdr:row>
      <xdr:rowOff>7040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46</xdr:row>
      <xdr:rowOff>0</xdr:rowOff>
    </xdr:from>
    <xdr:to>
      <xdr:col>56</xdr:col>
      <xdr:colOff>216000</xdr:colOff>
      <xdr:row>46</xdr:row>
      <xdr:rowOff>159518</xdr:rowOff>
    </xdr:to>
    <xdr:sp macro="" textlink="">
      <xdr:nvSpPr>
        <xdr:cNvPr id="4" name="Rectangle à coins arrondis 3"/>
        <xdr:cNvSpPr/>
      </xdr:nvSpPr>
      <xdr:spPr>
        <a:xfrm>
          <a:off x="15039975" y="9048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50</xdr:row>
      <xdr:rowOff>0</xdr:rowOff>
    </xdr:from>
    <xdr:to>
      <xdr:col>56</xdr:col>
      <xdr:colOff>216000</xdr:colOff>
      <xdr:row>50</xdr:row>
      <xdr:rowOff>159518</xdr:rowOff>
    </xdr:to>
    <xdr:sp macro="" textlink="">
      <xdr:nvSpPr>
        <xdr:cNvPr id="5" name="Rectangle à coins arrondis 4"/>
        <xdr:cNvSpPr/>
      </xdr:nvSpPr>
      <xdr:spPr>
        <a:xfrm>
          <a:off x="15039975" y="9772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54</xdr:row>
      <xdr:rowOff>0</xdr:rowOff>
    </xdr:from>
    <xdr:to>
      <xdr:col>56</xdr:col>
      <xdr:colOff>216000</xdr:colOff>
      <xdr:row>54</xdr:row>
      <xdr:rowOff>159518</xdr:rowOff>
    </xdr:to>
    <xdr:sp macro="" textlink="">
      <xdr:nvSpPr>
        <xdr:cNvPr id="6" name="Rectangle à coins arrondis 5"/>
        <xdr:cNvSpPr/>
      </xdr:nvSpPr>
      <xdr:spPr>
        <a:xfrm>
          <a:off x="15039975" y="10496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58</xdr:row>
      <xdr:rowOff>0</xdr:rowOff>
    </xdr:from>
    <xdr:to>
      <xdr:col>56</xdr:col>
      <xdr:colOff>216000</xdr:colOff>
      <xdr:row>58</xdr:row>
      <xdr:rowOff>159518</xdr:rowOff>
    </xdr:to>
    <xdr:sp macro="" textlink="">
      <xdr:nvSpPr>
        <xdr:cNvPr id="7" name="Rectangle à coins arrondis 6"/>
        <xdr:cNvSpPr/>
      </xdr:nvSpPr>
      <xdr:spPr>
        <a:xfrm>
          <a:off x="15039975" y="11220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62</xdr:row>
      <xdr:rowOff>0</xdr:rowOff>
    </xdr:from>
    <xdr:to>
      <xdr:col>56</xdr:col>
      <xdr:colOff>216000</xdr:colOff>
      <xdr:row>62</xdr:row>
      <xdr:rowOff>159518</xdr:rowOff>
    </xdr:to>
    <xdr:sp macro="" textlink="">
      <xdr:nvSpPr>
        <xdr:cNvPr id="8" name="Rectangle à coins arrondis 7"/>
        <xdr:cNvSpPr/>
      </xdr:nvSpPr>
      <xdr:spPr>
        <a:xfrm>
          <a:off x="15039975" y="11944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0</xdr:rowOff>
    </xdr:from>
    <xdr:to>
      <xdr:col>56</xdr:col>
      <xdr:colOff>216000</xdr:colOff>
      <xdr:row>66</xdr:row>
      <xdr:rowOff>159518</xdr:rowOff>
    </xdr:to>
    <xdr:sp macro="" textlink="">
      <xdr:nvSpPr>
        <xdr:cNvPr id="9" name="Rectangle à coins arrondis 8"/>
        <xdr:cNvSpPr/>
      </xdr:nvSpPr>
      <xdr:spPr>
        <a:xfrm>
          <a:off x="15039975" y="12668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70</xdr:row>
      <xdr:rowOff>0</xdr:rowOff>
    </xdr:from>
    <xdr:to>
      <xdr:col>56</xdr:col>
      <xdr:colOff>216000</xdr:colOff>
      <xdr:row>70</xdr:row>
      <xdr:rowOff>159518</xdr:rowOff>
    </xdr:to>
    <xdr:sp macro="" textlink="">
      <xdr:nvSpPr>
        <xdr:cNvPr id="10" name="Rectangle à coins arrondis 9"/>
        <xdr:cNvSpPr/>
      </xdr:nvSpPr>
      <xdr:spPr>
        <a:xfrm>
          <a:off x="15039975" y="13392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74</xdr:row>
      <xdr:rowOff>0</xdr:rowOff>
    </xdr:from>
    <xdr:to>
      <xdr:col>56</xdr:col>
      <xdr:colOff>216000</xdr:colOff>
      <xdr:row>74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5039975" y="14116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78</xdr:row>
      <xdr:rowOff>0</xdr:rowOff>
    </xdr:from>
    <xdr:to>
      <xdr:col>56</xdr:col>
      <xdr:colOff>216000</xdr:colOff>
      <xdr:row>78</xdr:row>
      <xdr:rowOff>159518</xdr:rowOff>
    </xdr:to>
    <xdr:sp macro="" textlink="">
      <xdr:nvSpPr>
        <xdr:cNvPr id="12" name="Rectangle à coins arrondis 11"/>
        <xdr:cNvSpPr/>
      </xdr:nvSpPr>
      <xdr:spPr>
        <a:xfrm>
          <a:off x="15039975" y="14839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0</xdr:rowOff>
    </xdr:from>
    <xdr:to>
      <xdr:col>56</xdr:col>
      <xdr:colOff>216000</xdr:colOff>
      <xdr:row>82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5039975" y="15563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86</xdr:row>
      <xdr:rowOff>0</xdr:rowOff>
    </xdr:from>
    <xdr:to>
      <xdr:col>56</xdr:col>
      <xdr:colOff>216000</xdr:colOff>
      <xdr:row>86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5039975" y="16287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89</xdr:row>
      <xdr:rowOff>182217</xdr:rowOff>
    </xdr:from>
    <xdr:to>
      <xdr:col>56</xdr:col>
      <xdr:colOff>216000</xdr:colOff>
      <xdr:row>90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5039975" y="17012892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94</xdr:row>
      <xdr:rowOff>0</xdr:rowOff>
    </xdr:from>
    <xdr:to>
      <xdr:col>56</xdr:col>
      <xdr:colOff>216000</xdr:colOff>
      <xdr:row>94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5039975" y="17735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98</xdr:row>
      <xdr:rowOff>0</xdr:rowOff>
    </xdr:from>
    <xdr:to>
      <xdr:col>56</xdr:col>
      <xdr:colOff>216000</xdr:colOff>
      <xdr:row>98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5039975" y="18459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102</xdr:row>
      <xdr:rowOff>0</xdr:rowOff>
    </xdr:from>
    <xdr:to>
      <xdr:col>56</xdr:col>
      <xdr:colOff>216000</xdr:colOff>
      <xdr:row>102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5039975" y="19183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106</xdr:row>
      <xdr:rowOff>0</xdr:rowOff>
    </xdr:from>
    <xdr:to>
      <xdr:col>56</xdr:col>
      <xdr:colOff>216000</xdr:colOff>
      <xdr:row>106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5039975" y="19907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110</xdr:row>
      <xdr:rowOff>0</xdr:rowOff>
    </xdr:from>
    <xdr:to>
      <xdr:col>56</xdr:col>
      <xdr:colOff>216000</xdr:colOff>
      <xdr:row>110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5039975" y="20631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114</xdr:row>
      <xdr:rowOff>0</xdr:rowOff>
    </xdr:from>
    <xdr:to>
      <xdr:col>56</xdr:col>
      <xdr:colOff>216000</xdr:colOff>
      <xdr:row>114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5039975" y="21355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118</xdr:row>
      <xdr:rowOff>0</xdr:rowOff>
    </xdr:from>
    <xdr:to>
      <xdr:col>56</xdr:col>
      <xdr:colOff>216000</xdr:colOff>
      <xdr:row>118</xdr:row>
      <xdr:rowOff>159518</xdr:rowOff>
    </xdr:to>
    <xdr:sp macro="" textlink="">
      <xdr:nvSpPr>
        <xdr:cNvPr id="22" name="Rectangle à coins arrondis 21"/>
        <xdr:cNvSpPr/>
      </xdr:nvSpPr>
      <xdr:spPr>
        <a:xfrm>
          <a:off x="15039975" y="22078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122</xdr:row>
      <xdr:rowOff>0</xdr:rowOff>
    </xdr:from>
    <xdr:to>
      <xdr:col>56</xdr:col>
      <xdr:colOff>216000</xdr:colOff>
      <xdr:row>122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5039975" y="22802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126</xdr:row>
      <xdr:rowOff>0</xdr:rowOff>
    </xdr:from>
    <xdr:to>
      <xdr:col>56</xdr:col>
      <xdr:colOff>216000</xdr:colOff>
      <xdr:row>126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5039975" y="23526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130</xdr:row>
      <xdr:rowOff>0</xdr:rowOff>
    </xdr:from>
    <xdr:to>
      <xdr:col>56</xdr:col>
      <xdr:colOff>216000</xdr:colOff>
      <xdr:row>130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5039975" y="24250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134</xdr:row>
      <xdr:rowOff>0</xdr:rowOff>
    </xdr:from>
    <xdr:to>
      <xdr:col>56</xdr:col>
      <xdr:colOff>216000</xdr:colOff>
      <xdr:row>134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5039975" y="24974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138</xdr:row>
      <xdr:rowOff>0</xdr:rowOff>
    </xdr:from>
    <xdr:to>
      <xdr:col>56</xdr:col>
      <xdr:colOff>216000</xdr:colOff>
      <xdr:row>138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5039975" y="25698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142</xdr:row>
      <xdr:rowOff>0</xdr:rowOff>
    </xdr:from>
    <xdr:to>
      <xdr:col>56</xdr:col>
      <xdr:colOff>216000</xdr:colOff>
      <xdr:row>142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5039975" y="26422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146</xdr:row>
      <xdr:rowOff>0</xdr:rowOff>
    </xdr:from>
    <xdr:to>
      <xdr:col>56</xdr:col>
      <xdr:colOff>216000</xdr:colOff>
      <xdr:row>146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5039975" y="27146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150</xdr:row>
      <xdr:rowOff>0</xdr:rowOff>
    </xdr:from>
    <xdr:to>
      <xdr:col>56</xdr:col>
      <xdr:colOff>216000</xdr:colOff>
      <xdr:row>150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5039975" y="27870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154</xdr:row>
      <xdr:rowOff>0</xdr:rowOff>
    </xdr:from>
    <xdr:to>
      <xdr:col>56</xdr:col>
      <xdr:colOff>216000</xdr:colOff>
      <xdr:row>154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5039975" y="28594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0</xdr:rowOff>
    </xdr:from>
    <xdr:to>
      <xdr:col>56</xdr:col>
      <xdr:colOff>216000</xdr:colOff>
      <xdr:row>158</xdr:row>
      <xdr:rowOff>159518</xdr:rowOff>
    </xdr:to>
    <xdr:sp macro="" textlink="">
      <xdr:nvSpPr>
        <xdr:cNvPr id="32" name="Rectangle à coins arrondis 31"/>
        <xdr:cNvSpPr/>
      </xdr:nvSpPr>
      <xdr:spPr>
        <a:xfrm>
          <a:off x="15039975" y="29317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162</xdr:row>
      <xdr:rowOff>0</xdr:rowOff>
    </xdr:from>
    <xdr:to>
      <xdr:col>56</xdr:col>
      <xdr:colOff>216000</xdr:colOff>
      <xdr:row>162</xdr:row>
      <xdr:rowOff>159518</xdr:rowOff>
    </xdr:to>
    <xdr:sp macro="" textlink="">
      <xdr:nvSpPr>
        <xdr:cNvPr id="33" name="Rectangle à coins arrondis 32"/>
        <xdr:cNvSpPr/>
      </xdr:nvSpPr>
      <xdr:spPr>
        <a:xfrm>
          <a:off x="15039975" y="30041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5039975" y="9229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5039975" y="9953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5039975" y="10677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5039975" y="11401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5039975" y="12125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182217</xdr:rowOff>
    </xdr:from>
    <xdr:to>
      <xdr:col>56</xdr:col>
      <xdr:colOff>216000</xdr:colOff>
      <xdr:row>67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5039975" y="128504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5039975" y="13573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5039975" y="14297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5039975" y="15020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83</xdr:row>
      <xdr:rowOff>0</xdr:rowOff>
    </xdr:from>
    <xdr:to>
      <xdr:col>56</xdr:col>
      <xdr:colOff>216000</xdr:colOff>
      <xdr:row>83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5039975" y="15744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5039975" y="16468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5039975" y="17192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5039975" y="17916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5039975" y="18640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5039975" y="19364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5039975" y="20088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5039975" y="20812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5039975" y="21536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5039975" y="22259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5039975" y="22983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5039975" y="23707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5039975" y="24431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5039975" y="25155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5039975" y="25879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5039975" y="26603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5039975" y="27327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5039975" y="28051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5039975" y="28775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182217</xdr:rowOff>
    </xdr:from>
    <xdr:to>
      <xdr:col>56</xdr:col>
      <xdr:colOff>216000</xdr:colOff>
      <xdr:row>159</xdr:row>
      <xdr:rowOff>159518</xdr:rowOff>
    </xdr:to>
    <xdr:sp macro="" textlink="">
      <xdr:nvSpPr>
        <xdr:cNvPr id="63" name="Rectangle à coins arrondis 62"/>
        <xdr:cNvSpPr/>
      </xdr:nvSpPr>
      <xdr:spPr>
        <a:xfrm>
          <a:off x="15039975" y="295001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163</xdr:row>
      <xdr:rowOff>0</xdr:rowOff>
    </xdr:from>
    <xdr:to>
      <xdr:col>56</xdr:col>
      <xdr:colOff>216000</xdr:colOff>
      <xdr:row>163</xdr:row>
      <xdr:rowOff>159518</xdr:rowOff>
    </xdr:to>
    <xdr:sp macro="" textlink="">
      <xdr:nvSpPr>
        <xdr:cNvPr id="64" name="Rectangle à coins arrondis 63"/>
        <xdr:cNvSpPr/>
      </xdr:nvSpPr>
      <xdr:spPr>
        <a:xfrm>
          <a:off x="15039975" y="30222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177</xdr:row>
      <xdr:rowOff>8283</xdr:rowOff>
    </xdr:from>
    <xdr:to>
      <xdr:col>20</xdr:col>
      <xdr:colOff>1</xdr:colOff>
      <xdr:row>187</xdr:row>
      <xdr:rowOff>1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177</xdr:row>
      <xdr:rowOff>3314</xdr:rowOff>
    </xdr:from>
    <xdr:to>
      <xdr:col>30</xdr:col>
      <xdr:colOff>8283</xdr:colOff>
      <xdr:row>187</xdr:row>
      <xdr:rowOff>8283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177</xdr:row>
      <xdr:rowOff>2070</xdr:rowOff>
    </xdr:from>
    <xdr:to>
      <xdr:col>10</xdr:col>
      <xdr:colOff>7869</xdr:colOff>
      <xdr:row>187</xdr:row>
      <xdr:rowOff>7040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46</xdr:row>
      <xdr:rowOff>0</xdr:rowOff>
    </xdr:from>
    <xdr:to>
      <xdr:col>56</xdr:col>
      <xdr:colOff>216000</xdr:colOff>
      <xdr:row>46</xdr:row>
      <xdr:rowOff>159518</xdr:rowOff>
    </xdr:to>
    <xdr:sp macro="" textlink="">
      <xdr:nvSpPr>
        <xdr:cNvPr id="4" name="Rectangle à coins arrondis 3"/>
        <xdr:cNvSpPr/>
      </xdr:nvSpPr>
      <xdr:spPr>
        <a:xfrm>
          <a:off x="15039975" y="9048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50</xdr:row>
      <xdr:rowOff>0</xdr:rowOff>
    </xdr:from>
    <xdr:to>
      <xdr:col>56</xdr:col>
      <xdr:colOff>216000</xdr:colOff>
      <xdr:row>50</xdr:row>
      <xdr:rowOff>159518</xdr:rowOff>
    </xdr:to>
    <xdr:sp macro="" textlink="">
      <xdr:nvSpPr>
        <xdr:cNvPr id="5" name="Rectangle à coins arrondis 4"/>
        <xdr:cNvSpPr/>
      </xdr:nvSpPr>
      <xdr:spPr>
        <a:xfrm>
          <a:off x="15039975" y="9772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54</xdr:row>
      <xdr:rowOff>0</xdr:rowOff>
    </xdr:from>
    <xdr:to>
      <xdr:col>56</xdr:col>
      <xdr:colOff>216000</xdr:colOff>
      <xdr:row>54</xdr:row>
      <xdr:rowOff>159518</xdr:rowOff>
    </xdr:to>
    <xdr:sp macro="" textlink="">
      <xdr:nvSpPr>
        <xdr:cNvPr id="6" name="Rectangle à coins arrondis 5"/>
        <xdr:cNvSpPr/>
      </xdr:nvSpPr>
      <xdr:spPr>
        <a:xfrm>
          <a:off x="15039975" y="10496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58</xdr:row>
      <xdr:rowOff>0</xdr:rowOff>
    </xdr:from>
    <xdr:to>
      <xdr:col>56</xdr:col>
      <xdr:colOff>216000</xdr:colOff>
      <xdr:row>58</xdr:row>
      <xdr:rowOff>159518</xdr:rowOff>
    </xdr:to>
    <xdr:sp macro="" textlink="">
      <xdr:nvSpPr>
        <xdr:cNvPr id="7" name="Rectangle à coins arrondis 6"/>
        <xdr:cNvSpPr/>
      </xdr:nvSpPr>
      <xdr:spPr>
        <a:xfrm>
          <a:off x="15039975" y="11220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62</xdr:row>
      <xdr:rowOff>0</xdr:rowOff>
    </xdr:from>
    <xdr:to>
      <xdr:col>56</xdr:col>
      <xdr:colOff>216000</xdr:colOff>
      <xdr:row>62</xdr:row>
      <xdr:rowOff>159518</xdr:rowOff>
    </xdr:to>
    <xdr:sp macro="" textlink="">
      <xdr:nvSpPr>
        <xdr:cNvPr id="8" name="Rectangle à coins arrondis 7"/>
        <xdr:cNvSpPr/>
      </xdr:nvSpPr>
      <xdr:spPr>
        <a:xfrm>
          <a:off x="15039975" y="11944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0</xdr:rowOff>
    </xdr:from>
    <xdr:to>
      <xdr:col>56</xdr:col>
      <xdr:colOff>216000</xdr:colOff>
      <xdr:row>66</xdr:row>
      <xdr:rowOff>159518</xdr:rowOff>
    </xdr:to>
    <xdr:sp macro="" textlink="">
      <xdr:nvSpPr>
        <xdr:cNvPr id="9" name="Rectangle à coins arrondis 8"/>
        <xdr:cNvSpPr/>
      </xdr:nvSpPr>
      <xdr:spPr>
        <a:xfrm>
          <a:off x="15039975" y="12668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70</xdr:row>
      <xdr:rowOff>0</xdr:rowOff>
    </xdr:from>
    <xdr:to>
      <xdr:col>56</xdr:col>
      <xdr:colOff>216000</xdr:colOff>
      <xdr:row>70</xdr:row>
      <xdr:rowOff>159518</xdr:rowOff>
    </xdr:to>
    <xdr:sp macro="" textlink="">
      <xdr:nvSpPr>
        <xdr:cNvPr id="10" name="Rectangle à coins arrondis 9"/>
        <xdr:cNvSpPr/>
      </xdr:nvSpPr>
      <xdr:spPr>
        <a:xfrm>
          <a:off x="15039975" y="13392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74</xdr:row>
      <xdr:rowOff>0</xdr:rowOff>
    </xdr:from>
    <xdr:to>
      <xdr:col>56</xdr:col>
      <xdr:colOff>216000</xdr:colOff>
      <xdr:row>74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5039975" y="14116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78</xdr:row>
      <xdr:rowOff>0</xdr:rowOff>
    </xdr:from>
    <xdr:to>
      <xdr:col>56</xdr:col>
      <xdr:colOff>216000</xdr:colOff>
      <xdr:row>78</xdr:row>
      <xdr:rowOff>159518</xdr:rowOff>
    </xdr:to>
    <xdr:sp macro="" textlink="">
      <xdr:nvSpPr>
        <xdr:cNvPr id="12" name="Rectangle à coins arrondis 11"/>
        <xdr:cNvSpPr/>
      </xdr:nvSpPr>
      <xdr:spPr>
        <a:xfrm>
          <a:off x="15039975" y="14839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0</xdr:rowOff>
    </xdr:from>
    <xdr:to>
      <xdr:col>56</xdr:col>
      <xdr:colOff>216000</xdr:colOff>
      <xdr:row>82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5039975" y="15563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86</xdr:row>
      <xdr:rowOff>0</xdr:rowOff>
    </xdr:from>
    <xdr:to>
      <xdr:col>56</xdr:col>
      <xdr:colOff>216000</xdr:colOff>
      <xdr:row>86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5039975" y="16287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89</xdr:row>
      <xdr:rowOff>182217</xdr:rowOff>
    </xdr:from>
    <xdr:to>
      <xdr:col>56</xdr:col>
      <xdr:colOff>216000</xdr:colOff>
      <xdr:row>90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5039975" y="17012892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94</xdr:row>
      <xdr:rowOff>0</xdr:rowOff>
    </xdr:from>
    <xdr:to>
      <xdr:col>56</xdr:col>
      <xdr:colOff>216000</xdr:colOff>
      <xdr:row>94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5039975" y="17735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98</xdr:row>
      <xdr:rowOff>0</xdr:rowOff>
    </xdr:from>
    <xdr:to>
      <xdr:col>56</xdr:col>
      <xdr:colOff>216000</xdr:colOff>
      <xdr:row>98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5039975" y="18459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102</xdr:row>
      <xdr:rowOff>0</xdr:rowOff>
    </xdr:from>
    <xdr:to>
      <xdr:col>56</xdr:col>
      <xdr:colOff>216000</xdr:colOff>
      <xdr:row>102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5039975" y="19183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106</xdr:row>
      <xdr:rowOff>0</xdr:rowOff>
    </xdr:from>
    <xdr:to>
      <xdr:col>56</xdr:col>
      <xdr:colOff>216000</xdr:colOff>
      <xdr:row>106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5039975" y="19907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110</xdr:row>
      <xdr:rowOff>0</xdr:rowOff>
    </xdr:from>
    <xdr:to>
      <xdr:col>56</xdr:col>
      <xdr:colOff>216000</xdr:colOff>
      <xdr:row>110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5039975" y="20631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114</xdr:row>
      <xdr:rowOff>0</xdr:rowOff>
    </xdr:from>
    <xdr:to>
      <xdr:col>56</xdr:col>
      <xdr:colOff>216000</xdr:colOff>
      <xdr:row>114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5039975" y="21355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118</xdr:row>
      <xdr:rowOff>0</xdr:rowOff>
    </xdr:from>
    <xdr:to>
      <xdr:col>56</xdr:col>
      <xdr:colOff>216000</xdr:colOff>
      <xdr:row>118</xdr:row>
      <xdr:rowOff>159518</xdr:rowOff>
    </xdr:to>
    <xdr:sp macro="" textlink="">
      <xdr:nvSpPr>
        <xdr:cNvPr id="22" name="Rectangle à coins arrondis 21"/>
        <xdr:cNvSpPr/>
      </xdr:nvSpPr>
      <xdr:spPr>
        <a:xfrm>
          <a:off x="15039975" y="22078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122</xdr:row>
      <xdr:rowOff>0</xdr:rowOff>
    </xdr:from>
    <xdr:to>
      <xdr:col>56</xdr:col>
      <xdr:colOff>216000</xdr:colOff>
      <xdr:row>122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5039975" y="22802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126</xdr:row>
      <xdr:rowOff>0</xdr:rowOff>
    </xdr:from>
    <xdr:to>
      <xdr:col>56</xdr:col>
      <xdr:colOff>216000</xdr:colOff>
      <xdr:row>126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5039975" y="23526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130</xdr:row>
      <xdr:rowOff>0</xdr:rowOff>
    </xdr:from>
    <xdr:to>
      <xdr:col>56</xdr:col>
      <xdr:colOff>216000</xdr:colOff>
      <xdr:row>130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5039975" y="24250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134</xdr:row>
      <xdr:rowOff>0</xdr:rowOff>
    </xdr:from>
    <xdr:to>
      <xdr:col>56</xdr:col>
      <xdr:colOff>216000</xdr:colOff>
      <xdr:row>134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5039975" y="24974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138</xdr:row>
      <xdr:rowOff>0</xdr:rowOff>
    </xdr:from>
    <xdr:to>
      <xdr:col>56</xdr:col>
      <xdr:colOff>216000</xdr:colOff>
      <xdr:row>138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5039975" y="25698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142</xdr:row>
      <xdr:rowOff>0</xdr:rowOff>
    </xdr:from>
    <xdr:to>
      <xdr:col>56</xdr:col>
      <xdr:colOff>216000</xdr:colOff>
      <xdr:row>142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5039975" y="26422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146</xdr:row>
      <xdr:rowOff>0</xdr:rowOff>
    </xdr:from>
    <xdr:to>
      <xdr:col>56</xdr:col>
      <xdr:colOff>216000</xdr:colOff>
      <xdr:row>146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5039975" y="27146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150</xdr:row>
      <xdr:rowOff>0</xdr:rowOff>
    </xdr:from>
    <xdr:to>
      <xdr:col>56</xdr:col>
      <xdr:colOff>216000</xdr:colOff>
      <xdr:row>150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5039975" y="27870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154</xdr:row>
      <xdr:rowOff>0</xdr:rowOff>
    </xdr:from>
    <xdr:to>
      <xdr:col>56</xdr:col>
      <xdr:colOff>216000</xdr:colOff>
      <xdr:row>154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5039975" y="28594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0</xdr:rowOff>
    </xdr:from>
    <xdr:to>
      <xdr:col>56</xdr:col>
      <xdr:colOff>216000</xdr:colOff>
      <xdr:row>158</xdr:row>
      <xdr:rowOff>159518</xdr:rowOff>
    </xdr:to>
    <xdr:sp macro="" textlink="">
      <xdr:nvSpPr>
        <xdr:cNvPr id="32" name="Rectangle à coins arrondis 31"/>
        <xdr:cNvSpPr/>
      </xdr:nvSpPr>
      <xdr:spPr>
        <a:xfrm>
          <a:off x="15039975" y="29317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162</xdr:row>
      <xdr:rowOff>0</xdr:rowOff>
    </xdr:from>
    <xdr:to>
      <xdr:col>56</xdr:col>
      <xdr:colOff>216000</xdr:colOff>
      <xdr:row>162</xdr:row>
      <xdr:rowOff>159518</xdr:rowOff>
    </xdr:to>
    <xdr:sp macro="" textlink="">
      <xdr:nvSpPr>
        <xdr:cNvPr id="33" name="Rectangle à coins arrondis 32"/>
        <xdr:cNvSpPr/>
      </xdr:nvSpPr>
      <xdr:spPr>
        <a:xfrm>
          <a:off x="15039975" y="30041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166</xdr:row>
      <xdr:rowOff>0</xdr:rowOff>
    </xdr:from>
    <xdr:to>
      <xdr:col>56</xdr:col>
      <xdr:colOff>216000</xdr:colOff>
      <xdr:row>166</xdr:row>
      <xdr:rowOff>159518</xdr:rowOff>
    </xdr:to>
    <xdr:sp macro="" textlink="">
      <xdr:nvSpPr>
        <xdr:cNvPr id="34" name="Rectangle à coins arrondis 33"/>
        <xdr:cNvSpPr/>
      </xdr:nvSpPr>
      <xdr:spPr>
        <a:xfrm>
          <a:off x="15039975" y="30765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5039975" y="9229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5039975" y="9953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5039975" y="10677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5039975" y="11401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5039975" y="12125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182217</xdr:rowOff>
    </xdr:from>
    <xdr:to>
      <xdr:col>56</xdr:col>
      <xdr:colOff>216000</xdr:colOff>
      <xdr:row>67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5039975" y="128504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5039975" y="13573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5039975" y="14297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5039975" y="15020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83</xdr:row>
      <xdr:rowOff>0</xdr:rowOff>
    </xdr:from>
    <xdr:to>
      <xdr:col>56</xdr:col>
      <xdr:colOff>216000</xdr:colOff>
      <xdr:row>83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5039975" y="15744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5039975" y="16468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5039975" y="17192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5039975" y="17916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5039975" y="18640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5039975" y="19364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5039975" y="20088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5039975" y="20812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5039975" y="21536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5039975" y="22259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5039975" y="22983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5039975" y="23707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5039975" y="24431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5039975" y="25155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5039975" y="25879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5039975" y="26603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5039975" y="27327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5039975" y="28051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5039975" y="28775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182217</xdr:rowOff>
    </xdr:from>
    <xdr:to>
      <xdr:col>56</xdr:col>
      <xdr:colOff>216000</xdr:colOff>
      <xdr:row>159</xdr:row>
      <xdr:rowOff>159518</xdr:rowOff>
    </xdr:to>
    <xdr:sp macro="" textlink="">
      <xdr:nvSpPr>
        <xdr:cNvPr id="63" name="Rectangle à coins arrondis 62"/>
        <xdr:cNvSpPr/>
      </xdr:nvSpPr>
      <xdr:spPr>
        <a:xfrm>
          <a:off x="15039975" y="295001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163</xdr:row>
      <xdr:rowOff>0</xdr:rowOff>
    </xdr:from>
    <xdr:to>
      <xdr:col>56</xdr:col>
      <xdr:colOff>216000</xdr:colOff>
      <xdr:row>163</xdr:row>
      <xdr:rowOff>159518</xdr:rowOff>
    </xdr:to>
    <xdr:sp macro="" textlink="">
      <xdr:nvSpPr>
        <xdr:cNvPr id="64" name="Rectangle à coins arrondis 63"/>
        <xdr:cNvSpPr/>
      </xdr:nvSpPr>
      <xdr:spPr>
        <a:xfrm>
          <a:off x="15039975" y="30222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167</xdr:row>
      <xdr:rowOff>0</xdr:rowOff>
    </xdr:from>
    <xdr:to>
      <xdr:col>56</xdr:col>
      <xdr:colOff>216000</xdr:colOff>
      <xdr:row>167</xdr:row>
      <xdr:rowOff>159518</xdr:rowOff>
    </xdr:to>
    <xdr:sp macro="" textlink="">
      <xdr:nvSpPr>
        <xdr:cNvPr id="65" name="Rectangle à coins arrondis 64"/>
        <xdr:cNvSpPr/>
      </xdr:nvSpPr>
      <xdr:spPr>
        <a:xfrm>
          <a:off x="15039975" y="30946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177</xdr:row>
      <xdr:rowOff>8283</xdr:rowOff>
    </xdr:from>
    <xdr:to>
      <xdr:col>20</xdr:col>
      <xdr:colOff>1</xdr:colOff>
      <xdr:row>187</xdr:row>
      <xdr:rowOff>1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177</xdr:row>
      <xdr:rowOff>3314</xdr:rowOff>
    </xdr:from>
    <xdr:to>
      <xdr:col>30</xdr:col>
      <xdr:colOff>8283</xdr:colOff>
      <xdr:row>187</xdr:row>
      <xdr:rowOff>8283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177</xdr:row>
      <xdr:rowOff>2070</xdr:rowOff>
    </xdr:from>
    <xdr:to>
      <xdr:col>10</xdr:col>
      <xdr:colOff>7869</xdr:colOff>
      <xdr:row>187</xdr:row>
      <xdr:rowOff>7040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46</xdr:row>
      <xdr:rowOff>0</xdr:rowOff>
    </xdr:from>
    <xdr:to>
      <xdr:col>56</xdr:col>
      <xdr:colOff>216000</xdr:colOff>
      <xdr:row>46</xdr:row>
      <xdr:rowOff>159518</xdr:rowOff>
    </xdr:to>
    <xdr:sp macro="" textlink="">
      <xdr:nvSpPr>
        <xdr:cNvPr id="4" name="Rectangle à coins arrondis 3"/>
        <xdr:cNvSpPr/>
      </xdr:nvSpPr>
      <xdr:spPr>
        <a:xfrm>
          <a:off x="15039975" y="9048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50</xdr:row>
      <xdr:rowOff>0</xdr:rowOff>
    </xdr:from>
    <xdr:to>
      <xdr:col>56</xdr:col>
      <xdr:colOff>216000</xdr:colOff>
      <xdr:row>50</xdr:row>
      <xdr:rowOff>159518</xdr:rowOff>
    </xdr:to>
    <xdr:sp macro="" textlink="">
      <xdr:nvSpPr>
        <xdr:cNvPr id="5" name="Rectangle à coins arrondis 4"/>
        <xdr:cNvSpPr/>
      </xdr:nvSpPr>
      <xdr:spPr>
        <a:xfrm>
          <a:off x="15039975" y="9772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54</xdr:row>
      <xdr:rowOff>0</xdr:rowOff>
    </xdr:from>
    <xdr:to>
      <xdr:col>56</xdr:col>
      <xdr:colOff>216000</xdr:colOff>
      <xdr:row>54</xdr:row>
      <xdr:rowOff>159518</xdr:rowOff>
    </xdr:to>
    <xdr:sp macro="" textlink="">
      <xdr:nvSpPr>
        <xdr:cNvPr id="6" name="Rectangle à coins arrondis 5"/>
        <xdr:cNvSpPr/>
      </xdr:nvSpPr>
      <xdr:spPr>
        <a:xfrm>
          <a:off x="15039975" y="10496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58</xdr:row>
      <xdr:rowOff>0</xdr:rowOff>
    </xdr:from>
    <xdr:to>
      <xdr:col>56</xdr:col>
      <xdr:colOff>216000</xdr:colOff>
      <xdr:row>58</xdr:row>
      <xdr:rowOff>159518</xdr:rowOff>
    </xdr:to>
    <xdr:sp macro="" textlink="">
      <xdr:nvSpPr>
        <xdr:cNvPr id="7" name="Rectangle à coins arrondis 6"/>
        <xdr:cNvSpPr/>
      </xdr:nvSpPr>
      <xdr:spPr>
        <a:xfrm>
          <a:off x="15039975" y="11220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62</xdr:row>
      <xdr:rowOff>0</xdr:rowOff>
    </xdr:from>
    <xdr:to>
      <xdr:col>56</xdr:col>
      <xdr:colOff>216000</xdr:colOff>
      <xdr:row>62</xdr:row>
      <xdr:rowOff>159518</xdr:rowOff>
    </xdr:to>
    <xdr:sp macro="" textlink="">
      <xdr:nvSpPr>
        <xdr:cNvPr id="8" name="Rectangle à coins arrondis 7"/>
        <xdr:cNvSpPr/>
      </xdr:nvSpPr>
      <xdr:spPr>
        <a:xfrm>
          <a:off x="15039975" y="11944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0</xdr:rowOff>
    </xdr:from>
    <xdr:to>
      <xdr:col>56</xdr:col>
      <xdr:colOff>216000</xdr:colOff>
      <xdr:row>66</xdr:row>
      <xdr:rowOff>159518</xdr:rowOff>
    </xdr:to>
    <xdr:sp macro="" textlink="">
      <xdr:nvSpPr>
        <xdr:cNvPr id="9" name="Rectangle à coins arrondis 8"/>
        <xdr:cNvSpPr/>
      </xdr:nvSpPr>
      <xdr:spPr>
        <a:xfrm>
          <a:off x="15039975" y="12668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70</xdr:row>
      <xdr:rowOff>0</xdr:rowOff>
    </xdr:from>
    <xdr:to>
      <xdr:col>56</xdr:col>
      <xdr:colOff>216000</xdr:colOff>
      <xdr:row>70</xdr:row>
      <xdr:rowOff>159518</xdr:rowOff>
    </xdr:to>
    <xdr:sp macro="" textlink="">
      <xdr:nvSpPr>
        <xdr:cNvPr id="10" name="Rectangle à coins arrondis 9"/>
        <xdr:cNvSpPr/>
      </xdr:nvSpPr>
      <xdr:spPr>
        <a:xfrm>
          <a:off x="15039975" y="13392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74</xdr:row>
      <xdr:rowOff>0</xdr:rowOff>
    </xdr:from>
    <xdr:to>
      <xdr:col>56</xdr:col>
      <xdr:colOff>216000</xdr:colOff>
      <xdr:row>74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5039975" y="14116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78</xdr:row>
      <xdr:rowOff>0</xdr:rowOff>
    </xdr:from>
    <xdr:to>
      <xdr:col>56</xdr:col>
      <xdr:colOff>216000</xdr:colOff>
      <xdr:row>78</xdr:row>
      <xdr:rowOff>159518</xdr:rowOff>
    </xdr:to>
    <xdr:sp macro="" textlink="">
      <xdr:nvSpPr>
        <xdr:cNvPr id="12" name="Rectangle à coins arrondis 11"/>
        <xdr:cNvSpPr/>
      </xdr:nvSpPr>
      <xdr:spPr>
        <a:xfrm>
          <a:off x="15039975" y="14839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0</xdr:rowOff>
    </xdr:from>
    <xdr:to>
      <xdr:col>56</xdr:col>
      <xdr:colOff>216000</xdr:colOff>
      <xdr:row>82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5039975" y="15563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86</xdr:row>
      <xdr:rowOff>0</xdr:rowOff>
    </xdr:from>
    <xdr:to>
      <xdr:col>56</xdr:col>
      <xdr:colOff>216000</xdr:colOff>
      <xdr:row>86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5039975" y="16287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89</xdr:row>
      <xdr:rowOff>182217</xdr:rowOff>
    </xdr:from>
    <xdr:to>
      <xdr:col>56</xdr:col>
      <xdr:colOff>216000</xdr:colOff>
      <xdr:row>90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5039975" y="17012892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94</xdr:row>
      <xdr:rowOff>0</xdr:rowOff>
    </xdr:from>
    <xdr:to>
      <xdr:col>56</xdr:col>
      <xdr:colOff>216000</xdr:colOff>
      <xdr:row>94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5039975" y="17735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98</xdr:row>
      <xdr:rowOff>0</xdr:rowOff>
    </xdr:from>
    <xdr:to>
      <xdr:col>56</xdr:col>
      <xdr:colOff>216000</xdr:colOff>
      <xdr:row>98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5039975" y="18459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102</xdr:row>
      <xdr:rowOff>0</xdr:rowOff>
    </xdr:from>
    <xdr:to>
      <xdr:col>56</xdr:col>
      <xdr:colOff>216000</xdr:colOff>
      <xdr:row>102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5039975" y="19183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106</xdr:row>
      <xdr:rowOff>0</xdr:rowOff>
    </xdr:from>
    <xdr:to>
      <xdr:col>56</xdr:col>
      <xdr:colOff>216000</xdr:colOff>
      <xdr:row>106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5039975" y="19907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110</xdr:row>
      <xdr:rowOff>0</xdr:rowOff>
    </xdr:from>
    <xdr:to>
      <xdr:col>56</xdr:col>
      <xdr:colOff>216000</xdr:colOff>
      <xdr:row>110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5039975" y="20631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114</xdr:row>
      <xdr:rowOff>0</xdr:rowOff>
    </xdr:from>
    <xdr:to>
      <xdr:col>56</xdr:col>
      <xdr:colOff>216000</xdr:colOff>
      <xdr:row>114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5039975" y="21355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118</xdr:row>
      <xdr:rowOff>0</xdr:rowOff>
    </xdr:from>
    <xdr:to>
      <xdr:col>56</xdr:col>
      <xdr:colOff>216000</xdr:colOff>
      <xdr:row>118</xdr:row>
      <xdr:rowOff>159518</xdr:rowOff>
    </xdr:to>
    <xdr:sp macro="" textlink="">
      <xdr:nvSpPr>
        <xdr:cNvPr id="22" name="Rectangle à coins arrondis 21"/>
        <xdr:cNvSpPr/>
      </xdr:nvSpPr>
      <xdr:spPr>
        <a:xfrm>
          <a:off x="15039975" y="22078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122</xdr:row>
      <xdr:rowOff>0</xdr:rowOff>
    </xdr:from>
    <xdr:to>
      <xdr:col>56</xdr:col>
      <xdr:colOff>216000</xdr:colOff>
      <xdr:row>122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5039975" y="22802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126</xdr:row>
      <xdr:rowOff>0</xdr:rowOff>
    </xdr:from>
    <xdr:to>
      <xdr:col>56</xdr:col>
      <xdr:colOff>216000</xdr:colOff>
      <xdr:row>126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5039975" y="23526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130</xdr:row>
      <xdr:rowOff>0</xdr:rowOff>
    </xdr:from>
    <xdr:to>
      <xdr:col>56</xdr:col>
      <xdr:colOff>216000</xdr:colOff>
      <xdr:row>130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5039975" y="24250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134</xdr:row>
      <xdr:rowOff>0</xdr:rowOff>
    </xdr:from>
    <xdr:to>
      <xdr:col>56</xdr:col>
      <xdr:colOff>216000</xdr:colOff>
      <xdr:row>134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5039975" y="24974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138</xdr:row>
      <xdr:rowOff>0</xdr:rowOff>
    </xdr:from>
    <xdr:to>
      <xdr:col>56</xdr:col>
      <xdr:colOff>216000</xdr:colOff>
      <xdr:row>138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5039975" y="25698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142</xdr:row>
      <xdr:rowOff>0</xdr:rowOff>
    </xdr:from>
    <xdr:to>
      <xdr:col>56</xdr:col>
      <xdr:colOff>216000</xdr:colOff>
      <xdr:row>142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5039975" y="26422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146</xdr:row>
      <xdr:rowOff>0</xdr:rowOff>
    </xdr:from>
    <xdr:to>
      <xdr:col>56</xdr:col>
      <xdr:colOff>216000</xdr:colOff>
      <xdr:row>146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5039975" y="27146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150</xdr:row>
      <xdr:rowOff>0</xdr:rowOff>
    </xdr:from>
    <xdr:to>
      <xdr:col>56</xdr:col>
      <xdr:colOff>216000</xdr:colOff>
      <xdr:row>150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5039975" y="27870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154</xdr:row>
      <xdr:rowOff>0</xdr:rowOff>
    </xdr:from>
    <xdr:to>
      <xdr:col>56</xdr:col>
      <xdr:colOff>216000</xdr:colOff>
      <xdr:row>154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5039975" y="28594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0</xdr:rowOff>
    </xdr:from>
    <xdr:to>
      <xdr:col>56</xdr:col>
      <xdr:colOff>216000</xdr:colOff>
      <xdr:row>158</xdr:row>
      <xdr:rowOff>159518</xdr:rowOff>
    </xdr:to>
    <xdr:sp macro="" textlink="">
      <xdr:nvSpPr>
        <xdr:cNvPr id="32" name="Rectangle à coins arrondis 31"/>
        <xdr:cNvSpPr/>
      </xdr:nvSpPr>
      <xdr:spPr>
        <a:xfrm>
          <a:off x="15039975" y="29317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162</xdr:row>
      <xdr:rowOff>0</xdr:rowOff>
    </xdr:from>
    <xdr:to>
      <xdr:col>56</xdr:col>
      <xdr:colOff>216000</xdr:colOff>
      <xdr:row>162</xdr:row>
      <xdr:rowOff>159518</xdr:rowOff>
    </xdr:to>
    <xdr:sp macro="" textlink="">
      <xdr:nvSpPr>
        <xdr:cNvPr id="33" name="Rectangle à coins arrondis 32"/>
        <xdr:cNvSpPr/>
      </xdr:nvSpPr>
      <xdr:spPr>
        <a:xfrm>
          <a:off x="15039975" y="30041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5039975" y="9229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5039975" y="9953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5039975" y="10677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5039975" y="11401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5039975" y="12125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182217</xdr:rowOff>
    </xdr:from>
    <xdr:to>
      <xdr:col>56</xdr:col>
      <xdr:colOff>216000</xdr:colOff>
      <xdr:row>67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5039975" y="128504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5039975" y="13573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5039975" y="14297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5039975" y="15020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83</xdr:row>
      <xdr:rowOff>0</xdr:rowOff>
    </xdr:from>
    <xdr:to>
      <xdr:col>56</xdr:col>
      <xdr:colOff>216000</xdr:colOff>
      <xdr:row>83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5039975" y="15744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5039975" y="16468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5039975" y="17192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5039975" y="17916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5039975" y="18640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5039975" y="19364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5039975" y="20088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5039975" y="20812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5039975" y="21536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5039975" y="22259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5039975" y="22983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5039975" y="23707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5039975" y="24431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5039975" y="25155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5039975" y="25879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5039975" y="26603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5039975" y="27327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5039975" y="28051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5039975" y="28775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182217</xdr:rowOff>
    </xdr:from>
    <xdr:to>
      <xdr:col>56</xdr:col>
      <xdr:colOff>216000</xdr:colOff>
      <xdr:row>159</xdr:row>
      <xdr:rowOff>159518</xdr:rowOff>
    </xdr:to>
    <xdr:sp macro="" textlink="">
      <xdr:nvSpPr>
        <xdr:cNvPr id="63" name="Rectangle à coins arrondis 62"/>
        <xdr:cNvSpPr/>
      </xdr:nvSpPr>
      <xdr:spPr>
        <a:xfrm>
          <a:off x="15039975" y="295001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163</xdr:row>
      <xdr:rowOff>0</xdr:rowOff>
    </xdr:from>
    <xdr:to>
      <xdr:col>56</xdr:col>
      <xdr:colOff>216000</xdr:colOff>
      <xdr:row>163</xdr:row>
      <xdr:rowOff>159518</xdr:rowOff>
    </xdr:to>
    <xdr:sp macro="" textlink="">
      <xdr:nvSpPr>
        <xdr:cNvPr id="64" name="Rectangle à coins arrondis 63"/>
        <xdr:cNvSpPr/>
      </xdr:nvSpPr>
      <xdr:spPr>
        <a:xfrm>
          <a:off x="15039975" y="30222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177</xdr:row>
      <xdr:rowOff>8283</xdr:rowOff>
    </xdr:from>
    <xdr:to>
      <xdr:col>20</xdr:col>
      <xdr:colOff>1</xdr:colOff>
      <xdr:row>187</xdr:row>
      <xdr:rowOff>1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177</xdr:row>
      <xdr:rowOff>3314</xdr:rowOff>
    </xdr:from>
    <xdr:to>
      <xdr:col>30</xdr:col>
      <xdr:colOff>8283</xdr:colOff>
      <xdr:row>187</xdr:row>
      <xdr:rowOff>8283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177</xdr:row>
      <xdr:rowOff>2070</xdr:rowOff>
    </xdr:from>
    <xdr:to>
      <xdr:col>10</xdr:col>
      <xdr:colOff>7869</xdr:colOff>
      <xdr:row>187</xdr:row>
      <xdr:rowOff>7040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46</xdr:row>
      <xdr:rowOff>0</xdr:rowOff>
    </xdr:from>
    <xdr:to>
      <xdr:col>56</xdr:col>
      <xdr:colOff>216000</xdr:colOff>
      <xdr:row>46</xdr:row>
      <xdr:rowOff>159518</xdr:rowOff>
    </xdr:to>
    <xdr:sp macro="" textlink="">
      <xdr:nvSpPr>
        <xdr:cNvPr id="4" name="Rectangle à coins arrondis 3"/>
        <xdr:cNvSpPr/>
      </xdr:nvSpPr>
      <xdr:spPr>
        <a:xfrm>
          <a:off x="15039975" y="9048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50</xdr:row>
      <xdr:rowOff>0</xdr:rowOff>
    </xdr:from>
    <xdr:to>
      <xdr:col>56</xdr:col>
      <xdr:colOff>216000</xdr:colOff>
      <xdr:row>50</xdr:row>
      <xdr:rowOff>159518</xdr:rowOff>
    </xdr:to>
    <xdr:sp macro="" textlink="">
      <xdr:nvSpPr>
        <xdr:cNvPr id="5" name="Rectangle à coins arrondis 4"/>
        <xdr:cNvSpPr/>
      </xdr:nvSpPr>
      <xdr:spPr>
        <a:xfrm>
          <a:off x="15039975" y="9772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54</xdr:row>
      <xdr:rowOff>0</xdr:rowOff>
    </xdr:from>
    <xdr:to>
      <xdr:col>56</xdr:col>
      <xdr:colOff>216000</xdr:colOff>
      <xdr:row>54</xdr:row>
      <xdr:rowOff>159518</xdr:rowOff>
    </xdr:to>
    <xdr:sp macro="" textlink="">
      <xdr:nvSpPr>
        <xdr:cNvPr id="6" name="Rectangle à coins arrondis 5"/>
        <xdr:cNvSpPr/>
      </xdr:nvSpPr>
      <xdr:spPr>
        <a:xfrm>
          <a:off x="15039975" y="10496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58</xdr:row>
      <xdr:rowOff>0</xdr:rowOff>
    </xdr:from>
    <xdr:to>
      <xdr:col>56</xdr:col>
      <xdr:colOff>216000</xdr:colOff>
      <xdr:row>58</xdr:row>
      <xdr:rowOff>159518</xdr:rowOff>
    </xdr:to>
    <xdr:sp macro="" textlink="">
      <xdr:nvSpPr>
        <xdr:cNvPr id="7" name="Rectangle à coins arrondis 6"/>
        <xdr:cNvSpPr/>
      </xdr:nvSpPr>
      <xdr:spPr>
        <a:xfrm>
          <a:off x="15039975" y="11220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62</xdr:row>
      <xdr:rowOff>0</xdr:rowOff>
    </xdr:from>
    <xdr:to>
      <xdr:col>56</xdr:col>
      <xdr:colOff>216000</xdr:colOff>
      <xdr:row>62</xdr:row>
      <xdr:rowOff>159518</xdr:rowOff>
    </xdr:to>
    <xdr:sp macro="" textlink="">
      <xdr:nvSpPr>
        <xdr:cNvPr id="8" name="Rectangle à coins arrondis 7"/>
        <xdr:cNvSpPr/>
      </xdr:nvSpPr>
      <xdr:spPr>
        <a:xfrm>
          <a:off x="15039975" y="11944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0</xdr:rowOff>
    </xdr:from>
    <xdr:to>
      <xdr:col>56</xdr:col>
      <xdr:colOff>216000</xdr:colOff>
      <xdr:row>66</xdr:row>
      <xdr:rowOff>159518</xdr:rowOff>
    </xdr:to>
    <xdr:sp macro="" textlink="">
      <xdr:nvSpPr>
        <xdr:cNvPr id="9" name="Rectangle à coins arrondis 8"/>
        <xdr:cNvSpPr/>
      </xdr:nvSpPr>
      <xdr:spPr>
        <a:xfrm>
          <a:off x="15039975" y="12668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70</xdr:row>
      <xdr:rowOff>0</xdr:rowOff>
    </xdr:from>
    <xdr:to>
      <xdr:col>56</xdr:col>
      <xdr:colOff>216000</xdr:colOff>
      <xdr:row>70</xdr:row>
      <xdr:rowOff>159518</xdr:rowOff>
    </xdr:to>
    <xdr:sp macro="" textlink="">
      <xdr:nvSpPr>
        <xdr:cNvPr id="10" name="Rectangle à coins arrondis 9"/>
        <xdr:cNvSpPr/>
      </xdr:nvSpPr>
      <xdr:spPr>
        <a:xfrm>
          <a:off x="15039975" y="13392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74</xdr:row>
      <xdr:rowOff>0</xdr:rowOff>
    </xdr:from>
    <xdr:to>
      <xdr:col>56</xdr:col>
      <xdr:colOff>216000</xdr:colOff>
      <xdr:row>74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5039975" y="14116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78</xdr:row>
      <xdr:rowOff>0</xdr:rowOff>
    </xdr:from>
    <xdr:to>
      <xdr:col>56</xdr:col>
      <xdr:colOff>216000</xdr:colOff>
      <xdr:row>78</xdr:row>
      <xdr:rowOff>159518</xdr:rowOff>
    </xdr:to>
    <xdr:sp macro="" textlink="">
      <xdr:nvSpPr>
        <xdr:cNvPr id="12" name="Rectangle à coins arrondis 11"/>
        <xdr:cNvSpPr/>
      </xdr:nvSpPr>
      <xdr:spPr>
        <a:xfrm>
          <a:off x="15039975" y="14839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0</xdr:rowOff>
    </xdr:from>
    <xdr:to>
      <xdr:col>56</xdr:col>
      <xdr:colOff>216000</xdr:colOff>
      <xdr:row>82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5039975" y="15563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86</xdr:row>
      <xdr:rowOff>0</xdr:rowOff>
    </xdr:from>
    <xdr:to>
      <xdr:col>56</xdr:col>
      <xdr:colOff>216000</xdr:colOff>
      <xdr:row>86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5039975" y="16287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89</xdr:row>
      <xdr:rowOff>182217</xdr:rowOff>
    </xdr:from>
    <xdr:to>
      <xdr:col>56</xdr:col>
      <xdr:colOff>216000</xdr:colOff>
      <xdr:row>90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5039975" y="17012892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94</xdr:row>
      <xdr:rowOff>0</xdr:rowOff>
    </xdr:from>
    <xdr:to>
      <xdr:col>56</xdr:col>
      <xdr:colOff>216000</xdr:colOff>
      <xdr:row>94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5039975" y="17735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98</xdr:row>
      <xdr:rowOff>0</xdr:rowOff>
    </xdr:from>
    <xdr:to>
      <xdr:col>56</xdr:col>
      <xdr:colOff>216000</xdr:colOff>
      <xdr:row>98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5039975" y="18459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102</xdr:row>
      <xdr:rowOff>0</xdr:rowOff>
    </xdr:from>
    <xdr:to>
      <xdr:col>56</xdr:col>
      <xdr:colOff>216000</xdr:colOff>
      <xdr:row>102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5039975" y="19183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106</xdr:row>
      <xdr:rowOff>0</xdr:rowOff>
    </xdr:from>
    <xdr:to>
      <xdr:col>56</xdr:col>
      <xdr:colOff>216000</xdr:colOff>
      <xdr:row>106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5039975" y="19907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110</xdr:row>
      <xdr:rowOff>0</xdr:rowOff>
    </xdr:from>
    <xdr:to>
      <xdr:col>56</xdr:col>
      <xdr:colOff>216000</xdr:colOff>
      <xdr:row>110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5039975" y="20631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114</xdr:row>
      <xdr:rowOff>0</xdr:rowOff>
    </xdr:from>
    <xdr:to>
      <xdr:col>56</xdr:col>
      <xdr:colOff>216000</xdr:colOff>
      <xdr:row>114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5039975" y="21355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118</xdr:row>
      <xdr:rowOff>0</xdr:rowOff>
    </xdr:from>
    <xdr:to>
      <xdr:col>56</xdr:col>
      <xdr:colOff>216000</xdr:colOff>
      <xdr:row>118</xdr:row>
      <xdr:rowOff>159518</xdr:rowOff>
    </xdr:to>
    <xdr:sp macro="" textlink="">
      <xdr:nvSpPr>
        <xdr:cNvPr id="22" name="Rectangle à coins arrondis 21"/>
        <xdr:cNvSpPr/>
      </xdr:nvSpPr>
      <xdr:spPr>
        <a:xfrm>
          <a:off x="15039975" y="22078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122</xdr:row>
      <xdr:rowOff>0</xdr:rowOff>
    </xdr:from>
    <xdr:to>
      <xdr:col>56</xdr:col>
      <xdr:colOff>216000</xdr:colOff>
      <xdr:row>122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5039975" y="22802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126</xdr:row>
      <xdr:rowOff>0</xdr:rowOff>
    </xdr:from>
    <xdr:to>
      <xdr:col>56</xdr:col>
      <xdr:colOff>216000</xdr:colOff>
      <xdr:row>126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5039975" y="23526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130</xdr:row>
      <xdr:rowOff>0</xdr:rowOff>
    </xdr:from>
    <xdr:to>
      <xdr:col>56</xdr:col>
      <xdr:colOff>216000</xdr:colOff>
      <xdr:row>130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5039975" y="24250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134</xdr:row>
      <xdr:rowOff>0</xdr:rowOff>
    </xdr:from>
    <xdr:to>
      <xdr:col>56</xdr:col>
      <xdr:colOff>216000</xdr:colOff>
      <xdr:row>134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5039975" y="24974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138</xdr:row>
      <xdr:rowOff>0</xdr:rowOff>
    </xdr:from>
    <xdr:to>
      <xdr:col>56</xdr:col>
      <xdr:colOff>216000</xdr:colOff>
      <xdr:row>138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5039975" y="25698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142</xdr:row>
      <xdr:rowOff>0</xdr:rowOff>
    </xdr:from>
    <xdr:to>
      <xdr:col>56</xdr:col>
      <xdr:colOff>216000</xdr:colOff>
      <xdr:row>142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5039975" y="26422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146</xdr:row>
      <xdr:rowOff>0</xdr:rowOff>
    </xdr:from>
    <xdr:to>
      <xdr:col>56</xdr:col>
      <xdr:colOff>216000</xdr:colOff>
      <xdr:row>146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5039975" y="27146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150</xdr:row>
      <xdr:rowOff>0</xdr:rowOff>
    </xdr:from>
    <xdr:to>
      <xdr:col>56</xdr:col>
      <xdr:colOff>216000</xdr:colOff>
      <xdr:row>150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5039975" y="27870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154</xdr:row>
      <xdr:rowOff>0</xdr:rowOff>
    </xdr:from>
    <xdr:to>
      <xdr:col>56</xdr:col>
      <xdr:colOff>216000</xdr:colOff>
      <xdr:row>154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5039975" y="28594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0</xdr:rowOff>
    </xdr:from>
    <xdr:to>
      <xdr:col>56</xdr:col>
      <xdr:colOff>216000</xdr:colOff>
      <xdr:row>158</xdr:row>
      <xdr:rowOff>159518</xdr:rowOff>
    </xdr:to>
    <xdr:sp macro="" textlink="">
      <xdr:nvSpPr>
        <xdr:cNvPr id="32" name="Rectangle à coins arrondis 31"/>
        <xdr:cNvSpPr/>
      </xdr:nvSpPr>
      <xdr:spPr>
        <a:xfrm>
          <a:off x="15039975" y="29317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162</xdr:row>
      <xdr:rowOff>0</xdr:rowOff>
    </xdr:from>
    <xdr:to>
      <xdr:col>56</xdr:col>
      <xdr:colOff>216000</xdr:colOff>
      <xdr:row>162</xdr:row>
      <xdr:rowOff>159518</xdr:rowOff>
    </xdr:to>
    <xdr:sp macro="" textlink="">
      <xdr:nvSpPr>
        <xdr:cNvPr id="33" name="Rectangle à coins arrondis 32"/>
        <xdr:cNvSpPr/>
      </xdr:nvSpPr>
      <xdr:spPr>
        <a:xfrm>
          <a:off x="15039975" y="30041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166</xdr:row>
      <xdr:rowOff>0</xdr:rowOff>
    </xdr:from>
    <xdr:to>
      <xdr:col>56</xdr:col>
      <xdr:colOff>216000</xdr:colOff>
      <xdr:row>166</xdr:row>
      <xdr:rowOff>159518</xdr:rowOff>
    </xdr:to>
    <xdr:sp macro="" textlink="">
      <xdr:nvSpPr>
        <xdr:cNvPr id="34" name="Rectangle à coins arrondis 33"/>
        <xdr:cNvSpPr/>
      </xdr:nvSpPr>
      <xdr:spPr>
        <a:xfrm>
          <a:off x="15039975" y="30765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5039975" y="9229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5039975" y="9953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5039975" y="10677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5039975" y="11401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5039975" y="12125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182217</xdr:rowOff>
    </xdr:from>
    <xdr:to>
      <xdr:col>56</xdr:col>
      <xdr:colOff>216000</xdr:colOff>
      <xdr:row>67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5039975" y="128504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5039975" y="13573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5039975" y="14297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5039975" y="15020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83</xdr:row>
      <xdr:rowOff>0</xdr:rowOff>
    </xdr:from>
    <xdr:to>
      <xdr:col>56</xdr:col>
      <xdr:colOff>216000</xdr:colOff>
      <xdr:row>83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5039975" y="15744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5039975" y="16468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5039975" y="17192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5039975" y="17916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5039975" y="18640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5039975" y="19364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5039975" y="20088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5039975" y="20812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5039975" y="21536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5039975" y="22259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5039975" y="22983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5039975" y="23707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5039975" y="24431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5039975" y="25155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5039975" y="25879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5039975" y="26603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5039975" y="27327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5039975" y="28051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5039975" y="28775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182217</xdr:rowOff>
    </xdr:from>
    <xdr:to>
      <xdr:col>56</xdr:col>
      <xdr:colOff>216000</xdr:colOff>
      <xdr:row>159</xdr:row>
      <xdr:rowOff>159518</xdr:rowOff>
    </xdr:to>
    <xdr:sp macro="" textlink="">
      <xdr:nvSpPr>
        <xdr:cNvPr id="63" name="Rectangle à coins arrondis 62"/>
        <xdr:cNvSpPr/>
      </xdr:nvSpPr>
      <xdr:spPr>
        <a:xfrm>
          <a:off x="15039975" y="295001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163</xdr:row>
      <xdr:rowOff>0</xdr:rowOff>
    </xdr:from>
    <xdr:to>
      <xdr:col>56</xdr:col>
      <xdr:colOff>216000</xdr:colOff>
      <xdr:row>163</xdr:row>
      <xdr:rowOff>159518</xdr:rowOff>
    </xdr:to>
    <xdr:sp macro="" textlink="">
      <xdr:nvSpPr>
        <xdr:cNvPr id="64" name="Rectangle à coins arrondis 63"/>
        <xdr:cNvSpPr/>
      </xdr:nvSpPr>
      <xdr:spPr>
        <a:xfrm>
          <a:off x="15039975" y="30222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167</xdr:row>
      <xdr:rowOff>0</xdr:rowOff>
    </xdr:from>
    <xdr:to>
      <xdr:col>56</xdr:col>
      <xdr:colOff>216000</xdr:colOff>
      <xdr:row>167</xdr:row>
      <xdr:rowOff>159518</xdr:rowOff>
    </xdr:to>
    <xdr:sp macro="" textlink="">
      <xdr:nvSpPr>
        <xdr:cNvPr id="65" name="Rectangle à coins arrondis 64"/>
        <xdr:cNvSpPr/>
      </xdr:nvSpPr>
      <xdr:spPr>
        <a:xfrm>
          <a:off x="15039975" y="30946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177</xdr:row>
      <xdr:rowOff>8283</xdr:rowOff>
    </xdr:from>
    <xdr:to>
      <xdr:col>20</xdr:col>
      <xdr:colOff>1</xdr:colOff>
      <xdr:row>187</xdr:row>
      <xdr:rowOff>1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177</xdr:row>
      <xdr:rowOff>3314</xdr:rowOff>
    </xdr:from>
    <xdr:to>
      <xdr:col>30</xdr:col>
      <xdr:colOff>8283</xdr:colOff>
      <xdr:row>187</xdr:row>
      <xdr:rowOff>8283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177</xdr:row>
      <xdr:rowOff>2070</xdr:rowOff>
    </xdr:from>
    <xdr:to>
      <xdr:col>10</xdr:col>
      <xdr:colOff>7869</xdr:colOff>
      <xdr:row>187</xdr:row>
      <xdr:rowOff>7040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46</xdr:row>
      <xdr:rowOff>0</xdr:rowOff>
    </xdr:from>
    <xdr:to>
      <xdr:col>56</xdr:col>
      <xdr:colOff>216000</xdr:colOff>
      <xdr:row>46</xdr:row>
      <xdr:rowOff>159518</xdr:rowOff>
    </xdr:to>
    <xdr:sp macro="" textlink="">
      <xdr:nvSpPr>
        <xdr:cNvPr id="4" name="Rectangle à coins arrondis 3"/>
        <xdr:cNvSpPr/>
      </xdr:nvSpPr>
      <xdr:spPr>
        <a:xfrm>
          <a:off x="15039975" y="9048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50</xdr:row>
      <xdr:rowOff>0</xdr:rowOff>
    </xdr:from>
    <xdr:to>
      <xdr:col>56</xdr:col>
      <xdr:colOff>216000</xdr:colOff>
      <xdr:row>50</xdr:row>
      <xdr:rowOff>159518</xdr:rowOff>
    </xdr:to>
    <xdr:sp macro="" textlink="">
      <xdr:nvSpPr>
        <xdr:cNvPr id="5" name="Rectangle à coins arrondis 4"/>
        <xdr:cNvSpPr/>
      </xdr:nvSpPr>
      <xdr:spPr>
        <a:xfrm>
          <a:off x="15039975" y="9772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54</xdr:row>
      <xdr:rowOff>0</xdr:rowOff>
    </xdr:from>
    <xdr:to>
      <xdr:col>56</xdr:col>
      <xdr:colOff>216000</xdr:colOff>
      <xdr:row>54</xdr:row>
      <xdr:rowOff>159518</xdr:rowOff>
    </xdr:to>
    <xdr:sp macro="" textlink="">
      <xdr:nvSpPr>
        <xdr:cNvPr id="6" name="Rectangle à coins arrondis 5"/>
        <xdr:cNvSpPr/>
      </xdr:nvSpPr>
      <xdr:spPr>
        <a:xfrm>
          <a:off x="15039975" y="10496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58</xdr:row>
      <xdr:rowOff>0</xdr:rowOff>
    </xdr:from>
    <xdr:to>
      <xdr:col>56</xdr:col>
      <xdr:colOff>216000</xdr:colOff>
      <xdr:row>58</xdr:row>
      <xdr:rowOff>159518</xdr:rowOff>
    </xdr:to>
    <xdr:sp macro="" textlink="">
      <xdr:nvSpPr>
        <xdr:cNvPr id="7" name="Rectangle à coins arrondis 6"/>
        <xdr:cNvSpPr/>
      </xdr:nvSpPr>
      <xdr:spPr>
        <a:xfrm>
          <a:off x="15039975" y="11220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62</xdr:row>
      <xdr:rowOff>0</xdr:rowOff>
    </xdr:from>
    <xdr:to>
      <xdr:col>56</xdr:col>
      <xdr:colOff>216000</xdr:colOff>
      <xdr:row>62</xdr:row>
      <xdr:rowOff>159518</xdr:rowOff>
    </xdr:to>
    <xdr:sp macro="" textlink="">
      <xdr:nvSpPr>
        <xdr:cNvPr id="8" name="Rectangle à coins arrondis 7"/>
        <xdr:cNvSpPr/>
      </xdr:nvSpPr>
      <xdr:spPr>
        <a:xfrm>
          <a:off x="15039975" y="11944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0</xdr:rowOff>
    </xdr:from>
    <xdr:to>
      <xdr:col>56</xdr:col>
      <xdr:colOff>216000</xdr:colOff>
      <xdr:row>66</xdr:row>
      <xdr:rowOff>159518</xdr:rowOff>
    </xdr:to>
    <xdr:sp macro="" textlink="">
      <xdr:nvSpPr>
        <xdr:cNvPr id="9" name="Rectangle à coins arrondis 8"/>
        <xdr:cNvSpPr/>
      </xdr:nvSpPr>
      <xdr:spPr>
        <a:xfrm>
          <a:off x="15039975" y="12668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70</xdr:row>
      <xdr:rowOff>0</xdr:rowOff>
    </xdr:from>
    <xdr:to>
      <xdr:col>56</xdr:col>
      <xdr:colOff>216000</xdr:colOff>
      <xdr:row>70</xdr:row>
      <xdr:rowOff>159518</xdr:rowOff>
    </xdr:to>
    <xdr:sp macro="" textlink="">
      <xdr:nvSpPr>
        <xdr:cNvPr id="10" name="Rectangle à coins arrondis 9"/>
        <xdr:cNvSpPr/>
      </xdr:nvSpPr>
      <xdr:spPr>
        <a:xfrm>
          <a:off x="15039975" y="13392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74</xdr:row>
      <xdr:rowOff>0</xdr:rowOff>
    </xdr:from>
    <xdr:to>
      <xdr:col>56</xdr:col>
      <xdr:colOff>216000</xdr:colOff>
      <xdr:row>74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5039975" y="14116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78</xdr:row>
      <xdr:rowOff>0</xdr:rowOff>
    </xdr:from>
    <xdr:to>
      <xdr:col>56</xdr:col>
      <xdr:colOff>216000</xdr:colOff>
      <xdr:row>78</xdr:row>
      <xdr:rowOff>159518</xdr:rowOff>
    </xdr:to>
    <xdr:sp macro="" textlink="">
      <xdr:nvSpPr>
        <xdr:cNvPr id="12" name="Rectangle à coins arrondis 11"/>
        <xdr:cNvSpPr/>
      </xdr:nvSpPr>
      <xdr:spPr>
        <a:xfrm>
          <a:off x="15039975" y="14839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0</xdr:rowOff>
    </xdr:from>
    <xdr:to>
      <xdr:col>56</xdr:col>
      <xdr:colOff>216000</xdr:colOff>
      <xdr:row>82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5039975" y="15563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86</xdr:row>
      <xdr:rowOff>0</xdr:rowOff>
    </xdr:from>
    <xdr:to>
      <xdr:col>56</xdr:col>
      <xdr:colOff>216000</xdr:colOff>
      <xdr:row>86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5039975" y="16287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89</xdr:row>
      <xdr:rowOff>182217</xdr:rowOff>
    </xdr:from>
    <xdr:to>
      <xdr:col>56</xdr:col>
      <xdr:colOff>216000</xdr:colOff>
      <xdr:row>90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5039975" y="17012892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94</xdr:row>
      <xdr:rowOff>0</xdr:rowOff>
    </xdr:from>
    <xdr:to>
      <xdr:col>56</xdr:col>
      <xdr:colOff>216000</xdr:colOff>
      <xdr:row>94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5039975" y="17735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98</xdr:row>
      <xdr:rowOff>0</xdr:rowOff>
    </xdr:from>
    <xdr:to>
      <xdr:col>56</xdr:col>
      <xdr:colOff>216000</xdr:colOff>
      <xdr:row>98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5039975" y="18459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102</xdr:row>
      <xdr:rowOff>0</xdr:rowOff>
    </xdr:from>
    <xdr:to>
      <xdr:col>56</xdr:col>
      <xdr:colOff>216000</xdr:colOff>
      <xdr:row>102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5039975" y="19183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106</xdr:row>
      <xdr:rowOff>0</xdr:rowOff>
    </xdr:from>
    <xdr:to>
      <xdr:col>56</xdr:col>
      <xdr:colOff>216000</xdr:colOff>
      <xdr:row>106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5039975" y="19907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110</xdr:row>
      <xdr:rowOff>0</xdr:rowOff>
    </xdr:from>
    <xdr:to>
      <xdr:col>56</xdr:col>
      <xdr:colOff>216000</xdr:colOff>
      <xdr:row>110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5039975" y="20631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114</xdr:row>
      <xdr:rowOff>0</xdr:rowOff>
    </xdr:from>
    <xdr:to>
      <xdr:col>56</xdr:col>
      <xdr:colOff>216000</xdr:colOff>
      <xdr:row>114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5039975" y="21355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118</xdr:row>
      <xdr:rowOff>0</xdr:rowOff>
    </xdr:from>
    <xdr:to>
      <xdr:col>56</xdr:col>
      <xdr:colOff>216000</xdr:colOff>
      <xdr:row>118</xdr:row>
      <xdr:rowOff>159518</xdr:rowOff>
    </xdr:to>
    <xdr:sp macro="" textlink="">
      <xdr:nvSpPr>
        <xdr:cNvPr id="22" name="Rectangle à coins arrondis 21"/>
        <xdr:cNvSpPr/>
      </xdr:nvSpPr>
      <xdr:spPr>
        <a:xfrm>
          <a:off x="15039975" y="22078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122</xdr:row>
      <xdr:rowOff>0</xdr:rowOff>
    </xdr:from>
    <xdr:to>
      <xdr:col>56</xdr:col>
      <xdr:colOff>216000</xdr:colOff>
      <xdr:row>122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5039975" y="22802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126</xdr:row>
      <xdr:rowOff>0</xdr:rowOff>
    </xdr:from>
    <xdr:to>
      <xdr:col>56</xdr:col>
      <xdr:colOff>216000</xdr:colOff>
      <xdr:row>126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5039975" y="23526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130</xdr:row>
      <xdr:rowOff>0</xdr:rowOff>
    </xdr:from>
    <xdr:to>
      <xdr:col>56</xdr:col>
      <xdr:colOff>216000</xdr:colOff>
      <xdr:row>130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5039975" y="24250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134</xdr:row>
      <xdr:rowOff>0</xdr:rowOff>
    </xdr:from>
    <xdr:to>
      <xdr:col>56</xdr:col>
      <xdr:colOff>216000</xdr:colOff>
      <xdr:row>134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5039975" y="24974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138</xdr:row>
      <xdr:rowOff>0</xdr:rowOff>
    </xdr:from>
    <xdr:to>
      <xdr:col>56</xdr:col>
      <xdr:colOff>216000</xdr:colOff>
      <xdr:row>138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5039975" y="25698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142</xdr:row>
      <xdr:rowOff>0</xdr:rowOff>
    </xdr:from>
    <xdr:to>
      <xdr:col>56</xdr:col>
      <xdr:colOff>216000</xdr:colOff>
      <xdr:row>142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5039975" y="26422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146</xdr:row>
      <xdr:rowOff>0</xdr:rowOff>
    </xdr:from>
    <xdr:to>
      <xdr:col>56</xdr:col>
      <xdr:colOff>216000</xdr:colOff>
      <xdr:row>146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5039975" y="27146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150</xdr:row>
      <xdr:rowOff>0</xdr:rowOff>
    </xdr:from>
    <xdr:to>
      <xdr:col>56</xdr:col>
      <xdr:colOff>216000</xdr:colOff>
      <xdr:row>150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5039975" y="27870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154</xdr:row>
      <xdr:rowOff>0</xdr:rowOff>
    </xdr:from>
    <xdr:to>
      <xdr:col>56</xdr:col>
      <xdr:colOff>216000</xdr:colOff>
      <xdr:row>154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5039975" y="28594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0</xdr:rowOff>
    </xdr:from>
    <xdr:to>
      <xdr:col>56</xdr:col>
      <xdr:colOff>216000</xdr:colOff>
      <xdr:row>158</xdr:row>
      <xdr:rowOff>159518</xdr:rowOff>
    </xdr:to>
    <xdr:sp macro="" textlink="">
      <xdr:nvSpPr>
        <xdr:cNvPr id="32" name="Rectangle à coins arrondis 31"/>
        <xdr:cNvSpPr/>
      </xdr:nvSpPr>
      <xdr:spPr>
        <a:xfrm>
          <a:off x="15039975" y="29317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162</xdr:row>
      <xdr:rowOff>0</xdr:rowOff>
    </xdr:from>
    <xdr:to>
      <xdr:col>56</xdr:col>
      <xdr:colOff>216000</xdr:colOff>
      <xdr:row>162</xdr:row>
      <xdr:rowOff>159518</xdr:rowOff>
    </xdr:to>
    <xdr:sp macro="" textlink="">
      <xdr:nvSpPr>
        <xdr:cNvPr id="33" name="Rectangle à coins arrondis 32"/>
        <xdr:cNvSpPr/>
      </xdr:nvSpPr>
      <xdr:spPr>
        <a:xfrm>
          <a:off x="15039975" y="30041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166</xdr:row>
      <xdr:rowOff>0</xdr:rowOff>
    </xdr:from>
    <xdr:to>
      <xdr:col>56</xdr:col>
      <xdr:colOff>216000</xdr:colOff>
      <xdr:row>166</xdr:row>
      <xdr:rowOff>159518</xdr:rowOff>
    </xdr:to>
    <xdr:sp macro="" textlink="">
      <xdr:nvSpPr>
        <xdr:cNvPr id="34" name="Rectangle à coins arrondis 33"/>
        <xdr:cNvSpPr/>
      </xdr:nvSpPr>
      <xdr:spPr>
        <a:xfrm>
          <a:off x="15039975" y="30765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5039975" y="9229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5039975" y="9953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5039975" y="10677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5039975" y="11401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5039975" y="12125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182217</xdr:rowOff>
    </xdr:from>
    <xdr:to>
      <xdr:col>56</xdr:col>
      <xdr:colOff>216000</xdr:colOff>
      <xdr:row>67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5039975" y="128504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5039975" y="13573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5039975" y="14297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5039975" y="15020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83</xdr:row>
      <xdr:rowOff>0</xdr:rowOff>
    </xdr:from>
    <xdr:to>
      <xdr:col>56</xdr:col>
      <xdr:colOff>216000</xdr:colOff>
      <xdr:row>83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5039975" y="15744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5039975" y="16468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5039975" y="17192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5039975" y="17916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5039975" y="18640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5039975" y="19364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5039975" y="20088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5039975" y="20812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5039975" y="21536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5039975" y="22259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5039975" y="22983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5039975" y="23707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5039975" y="24431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5039975" y="25155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5039975" y="25879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5039975" y="26603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5039975" y="27327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5039975" y="28051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5039975" y="28775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182217</xdr:rowOff>
    </xdr:from>
    <xdr:to>
      <xdr:col>56</xdr:col>
      <xdr:colOff>216000</xdr:colOff>
      <xdr:row>159</xdr:row>
      <xdr:rowOff>159518</xdr:rowOff>
    </xdr:to>
    <xdr:sp macro="" textlink="">
      <xdr:nvSpPr>
        <xdr:cNvPr id="63" name="Rectangle à coins arrondis 62"/>
        <xdr:cNvSpPr/>
      </xdr:nvSpPr>
      <xdr:spPr>
        <a:xfrm>
          <a:off x="15039975" y="295001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163</xdr:row>
      <xdr:rowOff>0</xdr:rowOff>
    </xdr:from>
    <xdr:to>
      <xdr:col>56</xdr:col>
      <xdr:colOff>216000</xdr:colOff>
      <xdr:row>163</xdr:row>
      <xdr:rowOff>159518</xdr:rowOff>
    </xdr:to>
    <xdr:sp macro="" textlink="">
      <xdr:nvSpPr>
        <xdr:cNvPr id="64" name="Rectangle à coins arrondis 63"/>
        <xdr:cNvSpPr/>
      </xdr:nvSpPr>
      <xdr:spPr>
        <a:xfrm>
          <a:off x="15039975" y="30222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167</xdr:row>
      <xdr:rowOff>0</xdr:rowOff>
    </xdr:from>
    <xdr:to>
      <xdr:col>56</xdr:col>
      <xdr:colOff>216000</xdr:colOff>
      <xdr:row>167</xdr:row>
      <xdr:rowOff>159518</xdr:rowOff>
    </xdr:to>
    <xdr:sp macro="" textlink="">
      <xdr:nvSpPr>
        <xdr:cNvPr id="65" name="Rectangle à coins arrondis 64"/>
        <xdr:cNvSpPr/>
      </xdr:nvSpPr>
      <xdr:spPr>
        <a:xfrm>
          <a:off x="15039975" y="30946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177</xdr:row>
      <xdr:rowOff>8283</xdr:rowOff>
    </xdr:from>
    <xdr:to>
      <xdr:col>20</xdr:col>
      <xdr:colOff>1</xdr:colOff>
      <xdr:row>187</xdr:row>
      <xdr:rowOff>1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177</xdr:row>
      <xdr:rowOff>3314</xdr:rowOff>
    </xdr:from>
    <xdr:to>
      <xdr:col>30</xdr:col>
      <xdr:colOff>8283</xdr:colOff>
      <xdr:row>187</xdr:row>
      <xdr:rowOff>8283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177</xdr:row>
      <xdr:rowOff>2070</xdr:rowOff>
    </xdr:from>
    <xdr:to>
      <xdr:col>10</xdr:col>
      <xdr:colOff>7869</xdr:colOff>
      <xdr:row>187</xdr:row>
      <xdr:rowOff>7040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46</xdr:row>
      <xdr:rowOff>0</xdr:rowOff>
    </xdr:from>
    <xdr:to>
      <xdr:col>56</xdr:col>
      <xdr:colOff>216000</xdr:colOff>
      <xdr:row>46</xdr:row>
      <xdr:rowOff>159518</xdr:rowOff>
    </xdr:to>
    <xdr:sp macro="" textlink="">
      <xdr:nvSpPr>
        <xdr:cNvPr id="4" name="Rectangle à coins arrondis 3"/>
        <xdr:cNvSpPr/>
      </xdr:nvSpPr>
      <xdr:spPr>
        <a:xfrm>
          <a:off x="15039975" y="9048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50</xdr:row>
      <xdr:rowOff>0</xdr:rowOff>
    </xdr:from>
    <xdr:to>
      <xdr:col>56</xdr:col>
      <xdr:colOff>216000</xdr:colOff>
      <xdr:row>50</xdr:row>
      <xdr:rowOff>159518</xdr:rowOff>
    </xdr:to>
    <xdr:sp macro="" textlink="">
      <xdr:nvSpPr>
        <xdr:cNvPr id="5" name="Rectangle à coins arrondis 4"/>
        <xdr:cNvSpPr/>
      </xdr:nvSpPr>
      <xdr:spPr>
        <a:xfrm>
          <a:off x="15039975" y="9772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54</xdr:row>
      <xdr:rowOff>0</xdr:rowOff>
    </xdr:from>
    <xdr:to>
      <xdr:col>56</xdr:col>
      <xdr:colOff>216000</xdr:colOff>
      <xdr:row>54</xdr:row>
      <xdr:rowOff>159518</xdr:rowOff>
    </xdr:to>
    <xdr:sp macro="" textlink="">
      <xdr:nvSpPr>
        <xdr:cNvPr id="6" name="Rectangle à coins arrondis 5"/>
        <xdr:cNvSpPr/>
      </xdr:nvSpPr>
      <xdr:spPr>
        <a:xfrm>
          <a:off x="15039975" y="10496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58</xdr:row>
      <xdr:rowOff>0</xdr:rowOff>
    </xdr:from>
    <xdr:to>
      <xdr:col>56</xdr:col>
      <xdr:colOff>216000</xdr:colOff>
      <xdr:row>58</xdr:row>
      <xdr:rowOff>159518</xdr:rowOff>
    </xdr:to>
    <xdr:sp macro="" textlink="">
      <xdr:nvSpPr>
        <xdr:cNvPr id="7" name="Rectangle à coins arrondis 6"/>
        <xdr:cNvSpPr/>
      </xdr:nvSpPr>
      <xdr:spPr>
        <a:xfrm>
          <a:off x="15039975" y="11220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62</xdr:row>
      <xdr:rowOff>0</xdr:rowOff>
    </xdr:from>
    <xdr:to>
      <xdr:col>56</xdr:col>
      <xdr:colOff>216000</xdr:colOff>
      <xdr:row>62</xdr:row>
      <xdr:rowOff>159518</xdr:rowOff>
    </xdr:to>
    <xdr:sp macro="" textlink="">
      <xdr:nvSpPr>
        <xdr:cNvPr id="8" name="Rectangle à coins arrondis 7"/>
        <xdr:cNvSpPr/>
      </xdr:nvSpPr>
      <xdr:spPr>
        <a:xfrm>
          <a:off x="15039975" y="11944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0</xdr:rowOff>
    </xdr:from>
    <xdr:to>
      <xdr:col>56</xdr:col>
      <xdr:colOff>216000</xdr:colOff>
      <xdr:row>66</xdr:row>
      <xdr:rowOff>159518</xdr:rowOff>
    </xdr:to>
    <xdr:sp macro="" textlink="">
      <xdr:nvSpPr>
        <xdr:cNvPr id="9" name="Rectangle à coins arrondis 8"/>
        <xdr:cNvSpPr/>
      </xdr:nvSpPr>
      <xdr:spPr>
        <a:xfrm>
          <a:off x="15039975" y="12668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70</xdr:row>
      <xdr:rowOff>0</xdr:rowOff>
    </xdr:from>
    <xdr:to>
      <xdr:col>56</xdr:col>
      <xdr:colOff>216000</xdr:colOff>
      <xdr:row>70</xdr:row>
      <xdr:rowOff>159518</xdr:rowOff>
    </xdr:to>
    <xdr:sp macro="" textlink="">
      <xdr:nvSpPr>
        <xdr:cNvPr id="10" name="Rectangle à coins arrondis 9"/>
        <xdr:cNvSpPr/>
      </xdr:nvSpPr>
      <xdr:spPr>
        <a:xfrm>
          <a:off x="15039975" y="13392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74</xdr:row>
      <xdr:rowOff>0</xdr:rowOff>
    </xdr:from>
    <xdr:to>
      <xdr:col>56</xdr:col>
      <xdr:colOff>216000</xdr:colOff>
      <xdr:row>74</xdr:row>
      <xdr:rowOff>159518</xdr:rowOff>
    </xdr:to>
    <xdr:sp macro="" textlink="">
      <xdr:nvSpPr>
        <xdr:cNvPr id="11" name="Rectangle à coins arrondis 10"/>
        <xdr:cNvSpPr/>
      </xdr:nvSpPr>
      <xdr:spPr>
        <a:xfrm>
          <a:off x="15039975" y="14116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78</xdr:row>
      <xdr:rowOff>0</xdr:rowOff>
    </xdr:from>
    <xdr:to>
      <xdr:col>56</xdr:col>
      <xdr:colOff>216000</xdr:colOff>
      <xdr:row>78</xdr:row>
      <xdr:rowOff>159518</xdr:rowOff>
    </xdr:to>
    <xdr:sp macro="" textlink="">
      <xdr:nvSpPr>
        <xdr:cNvPr id="12" name="Rectangle à coins arrondis 11"/>
        <xdr:cNvSpPr/>
      </xdr:nvSpPr>
      <xdr:spPr>
        <a:xfrm>
          <a:off x="15039975" y="14839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82</xdr:row>
      <xdr:rowOff>0</xdr:rowOff>
    </xdr:from>
    <xdr:to>
      <xdr:col>56</xdr:col>
      <xdr:colOff>216000</xdr:colOff>
      <xdr:row>82</xdr:row>
      <xdr:rowOff>159518</xdr:rowOff>
    </xdr:to>
    <xdr:sp macro="" textlink="">
      <xdr:nvSpPr>
        <xdr:cNvPr id="13" name="Rectangle à coins arrondis 12"/>
        <xdr:cNvSpPr/>
      </xdr:nvSpPr>
      <xdr:spPr>
        <a:xfrm>
          <a:off x="15039975" y="15563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86</xdr:row>
      <xdr:rowOff>0</xdr:rowOff>
    </xdr:from>
    <xdr:to>
      <xdr:col>56</xdr:col>
      <xdr:colOff>216000</xdr:colOff>
      <xdr:row>86</xdr:row>
      <xdr:rowOff>159518</xdr:rowOff>
    </xdr:to>
    <xdr:sp macro="" textlink="">
      <xdr:nvSpPr>
        <xdr:cNvPr id="14" name="Rectangle à coins arrondis 13"/>
        <xdr:cNvSpPr/>
      </xdr:nvSpPr>
      <xdr:spPr>
        <a:xfrm>
          <a:off x="15039975" y="16287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89</xdr:row>
      <xdr:rowOff>182217</xdr:rowOff>
    </xdr:from>
    <xdr:to>
      <xdr:col>56</xdr:col>
      <xdr:colOff>216000</xdr:colOff>
      <xdr:row>90</xdr:row>
      <xdr:rowOff>159518</xdr:rowOff>
    </xdr:to>
    <xdr:sp macro="" textlink="">
      <xdr:nvSpPr>
        <xdr:cNvPr id="15" name="Rectangle à coins arrondis 14"/>
        <xdr:cNvSpPr/>
      </xdr:nvSpPr>
      <xdr:spPr>
        <a:xfrm>
          <a:off x="15039975" y="17012892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94</xdr:row>
      <xdr:rowOff>0</xdr:rowOff>
    </xdr:from>
    <xdr:to>
      <xdr:col>56</xdr:col>
      <xdr:colOff>216000</xdr:colOff>
      <xdr:row>94</xdr:row>
      <xdr:rowOff>159518</xdr:rowOff>
    </xdr:to>
    <xdr:sp macro="" textlink="">
      <xdr:nvSpPr>
        <xdr:cNvPr id="16" name="Rectangle à coins arrondis 15"/>
        <xdr:cNvSpPr/>
      </xdr:nvSpPr>
      <xdr:spPr>
        <a:xfrm>
          <a:off x="15039975" y="17735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98</xdr:row>
      <xdr:rowOff>0</xdr:rowOff>
    </xdr:from>
    <xdr:to>
      <xdr:col>56</xdr:col>
      <xdr:colOff>216000</xdr:colOff>
      <xdr:row>98</xdr:row>
      <xdr:rowOff>159518</xdr:rowOff>
    </xdr:to>
    <xdr:sp macro="" textlink="">
      <xdr:nvSpPr>
        <xdr:cNvPr id="17" name="Rectangle à coins arrondis 16"/>
        <xdr:cNvSpPr/>
      </xdr:nvSpPr>
      <xdr:spPr>
        <a:xfrm>
          <a:off x="15039975" y="18459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102</xdr:row>
      <xdr:rowOff>0</xdr:rowOff>
    </xdr:from>
    <xdr:to>
      <xdr:col>56</xdr:col>
      <xdr:colOff>216000</xdr:colOff>
      <xdr:row>102</xdr:row>
      <xdr:rowOff>159518</xdr:rowOff>
    </xdr:to>
    <xdr:sp macro="" textlink="">
      <xdr:nvSpPr>
        <xdr:cNvPr id="18" name="Rectangle à coins arrondis 17"/>
        <xdr:cNvSpPr/>
      </xdr:nvSpPr>
      <xdr:spPr>
        <a:xfrm>
          <a:off x="15039975" y="19183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106</xdr:row>
      <xdr:rowOff>0</xdr:rowOff>
    </xdr:from>
    <xdr:to>
      <xdr:col>56</xdr:col>
      <xdr:colOff>216000</xdr:colOff>
      <xdr:row>106</xdr:row>
      <xdr:rowOff>159518</xdr:rowOff>
    </xdr:to>
    <xdr:sp macro="" textlink="">
      <xdr:nvSpPr>
        <xdr:cNvPr id="19" name="Rectangle à coins arrondis 18"/>
        <xdr:cNvSpPr/>
      </xdr:nvSpPr>
      <xdr:spPr>
        <a:xfrm>
          <a:off x="15039975" y="19907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110</xdr:row>
      <xdr:rowOff>0</xdr:rowOff>
    </xdr:from>
    <xdr:to>
      <xdr:col>56</xdr:col>
      <xdr:colOff>216000</xdr:colOff>
      <xdr:row>110</xdr:row>
      <xdr:rowOff>159518</xdr:rowOff>
    </xdr:to>
    <xdr:sp macro="" textlink="">
      <xdr:nvSpPr>
        <xdr:cNvPr id="20" name="Rectangle à coins arrondis 19"/>
        <xdr:cNvSpPr/>
      </xdr:nvSpPr>
      <xdr:spPr>
        <a:xfrm>
          <a:off x="15039975" y="20631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114</xdr:row>
      <xdr:rowOff>0</xdr:rowOff>
    </xdr:from>
    <xdr:to>
      <xdr:col>56</xdr:col>
      <xdr:colOff>216000</xdr:colOff>
      <xdr:row>114</xdr:row>
      <xdr:rowOff>159518</xdr:rowOff>
    </xdr:to>
    <xdr:sp macro="" textlink="">
      <xdr:nvSpPr>
        <xdr:cNvPr id="21" name="Rectangle à coins arrondis 20"/>
        <xdr:cNvSpPr/>
      </xdr:nvSpPr>
      <xdr:spPr>
        <a:xfrm>
          <a:off x="15039975" y="21355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118</xdr:row>
      <xdr:rowOff>0</xdr:rowOff>
    </xdr:from>
    <xdr:to>
      <xdr:col>56</xdr:col>
      <xdr:colOff>216000</xdr:colOff>
      <xdr:row>118</xdr:row>
      <xdr:rowOff>159518</xdr:rowOff>
    </xdr:to>
    <xdr:sp macro="" textlink="">
      <xdr:nvSpPr>
        <xdr:cNvPr id="22" name="Rectangle à coins arrondis 21"/>
        <xdr:cNvSpPr/>
      </xdr:nvSpPr>
      <xdr:spPr>
        <a:xfrm>
          <a:off x="15039975" y="22078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122</xdr:row>
      <xdr:rowOff>0</xdr:rowOff>
    </xdr:from>
    <xdr:to>
      <xdr:col>56</xdr:col>
      <xdr:colOff>216000</xdr:colOff>
      <xdr:row>122</xdr:row>
      <xdr:rowOff>159518</xdr:rowOff>
    </xdr:to>
    <xdr:sp macro="" textlink="">
      <xdr:nvSpPr>
        <xdr:cNvPr id="23" name="Rectangle à coins arrondis 22"/>
        <xdr:cNvSpPr/>
      </xdr:nvSpPr>
      <xdr:spPr>
        <a:xfrm>
          <a:off x="15039975" y="22802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126</xdr:row>
      <xdr:rowOff>0</xdr:rowOff>
    </xdr:from>
    <xdr:to>
      <xdr:col>56</xdr:col>
      <xdr:colOff>216000</xdr:colOff>
      <xdr:row>126</xdr:row>
      <xdr:rowOff>159518</xdr:rowOff>
    </xdr:to>
    <xdr:sp macro="" textlink="">
      <xdr:nvSpPr>
        <xdr:cNvPr id="24" name="Rectangle à coins arrondis 23"/>
        <xdr:cNvSpPr/>
      </xdr:nvSpPr>
      <xdr:spPr>
        <a:xfrm>
          <a:off x="15039975" y="235267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130</xdr:row>
      <xdr:rowOff>0</xdr:rowOff>
    </xdr:from>
    <xdr:to>
      <xdr:col>56</xdr:col>
      <xdr:colOff>216000</xdr:colOff>
      <xdr:row>130</xdr:row>
      <xdr:rowOff>159518</xdr:rowOff>
    </xdr:to>
    <xdr:sp macro="" textlink="">
      <xdr:nvSpPr>
        <xdr:cNvPr id="25" name="Rectangle à coins arrondis 24"/>
        <xdr:cNvSpPr/>
      </xdr:nvSpPr>
      <xdr:spPr>
        <a:xfrm>
          <a:off x="15039975" y="242506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134</xdr:row>
      <xdr:rowOff>0</xdr:rowOff>
    </xdr:from>
    <xdr:to>
      <xdr:col>56</xdr:col>
      <xdr:colOff>216000</xdr:colOff>
      <xdr:row>134</xdr:row>
      <xdr:rowOff>159518</xdr:rowOff>
    </xdr:to>
    <xdr:sp macro="" textlink="">
      <xdr:nvSpPr>
        <xdr:cNvPr id="26" name="Rectangle à coins arrondis 25"/>
        <xdr:cNvSpPr/>
      </xdr:nvSpPr>
      <xdr:spPr>
        <a:xfrm>
          <a:off x="15039975" y="249745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138</xdr:row>
      <xdr:rowOff>0</xdr:rowOff>
    </xdr:from>
    <xdr:to>
      <xdr:col>56</xdr:col>
      <xdr:colOff>216000</xdr:colOff>
      <xdr:row>138</xdr:row>
      <xdr:rowOff>159518</xdr:rowOff>
    </xdr:to>
    <xdr:sp macro="" textlink="">
      <xdr:nvSpPr>
        <xdr:cNvPr id="27" name="Rectangle à coins arrondis 26"/>
        <xdr:cNvSpPr/>
      </xdr:nvSpPr>
      <xdr:spPr>
        <a:xfrm>
          <a:off x="15039975" y="256984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142</xdr:row>
      <xdr:rowOff>0</xdr:rowOff>
    </xdr:from>
    <xdr:to>
      <xdr:col>56</xdr:col>
      <xdr:colOff>216000</xdr:colOff>
      <xdr:row>142</xdr:row>
      <xdr:rowOff>159518</xdr:rowOff>
    </xdr:to>
    <xdr:sp macro="" textlink="">
      <xdr:nvSpPr>
        <xdr:cNvPr id="28" name="Rectangle à coins arrondis 27"/>
        <xdr:cNvSpPr/>
      </xdr:nvSpPr>
      <xdr:spPr>
        <a:xfrm>
          <a:off x="15039975" y="264223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146</xdr:row>
      <xdr:rowOff>0</xdr:rowOff>
    </xdr:from>
    <xdr:to>
      <xdr:col>56</xdr:col>
      <xdr:colOff>216000</xdr:colOff>
      <xdr:row>146</xdr:row>
      <xdr:rowOff>159518</xdr:rowOff>
    </xdr:to>
    <xdr:sp macro="" textlink="">
      <xdr:nvSpPr>
        <xdr:cNvPr id="29" name="Rectangle à coins arrondis 28"/>
        <xdr:cNvSpPr/>
      </xdr:nvSpPr>
      <xdr:spPr>
        <a:xfrm>
          <a:off x="15039975" y="271462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150</xdr:row>
      <xdr:rowOff>0</xdr:rowOff>
    </xdr:from>
    <xdr:to>
      <xdr:col>56</xdr:col>
      <xdr:colOff>216000</xdr:colOff>
      <xdr:row>150</xdr:row>
      <xdr:rowOff>159518</xdr:rowOff>
    </xdr:to>
    <xdr:sp macro="" textlink="">
      <xdr:nvSpPr>
        <xdr:cNvPr id="30" name="Rectangle à coins arrondis 29"/>
        <xdr:cNvSpPr/>
      </xdr:nvSpPr>
      <xdr:spPr>
        <a:xfrm>
          <a:off x="15039975" y="278701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154</xdr:row>
      <xdr:rowOff>0</xdr:rowOff>
    </xdr:from>
    <xdr:to>
      <xdr:col>56</xdr:col>
      <xdr:colOff>216000</xdr:colOff>
      <xdr:row>154</xdr:row>
      <xdr:rowOff>159518</xdr:rowOff>
    </xdr:to>
    <xdr:sp macro="" textlink="">
      <xdr:nvSpPr>
        <xdr:cNvPr id="31" name="Rectangle à coins arrondis 30"/>
        <xdr:cNvSpPr/>
      </xdr:nvSpPr>
      <xdr:spPr>
        <a:xfrm>
          <a:off x="15039975" y="285940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0</xdr:rowOff>
    </xdr:from>
    <xdr:to>
      <xdr:col>56</xdr:col>
      <xdr:colOff>216000</xdr:colOff>
      <xdr:row>158</xdr:row>
      <xdr:rowOff>159518</xdr:rowOff>
    </xdr:to>
    <xdr:sp macro="" textlink="">
      <xdr:nvSpPr>
        <xdr:cNvPr id="32" name="Rectangle à coins arrondis 31"/>
        <xdr:cNvSpPr/>
      </xdr:nvSpPr>
      <xdr:spPr>
        <a:xfrm>
          <a:off x="15039975" y="293179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162</xdr:row>
      <xdr:rowOff>0</xdr:rowOff>
    </xdr:from>
    <xdr:to>
      <xdr:col>56</xdr:col>
      <xdr:colOff>216000</xdr:colOff>
      <xdr:row>162</xdr:row>
      <xdr:rowOff>159518</xdr:rowOff>
    </xdr:to>
    <xdr:sp macro="" textlink="">
      <xdr:nvSpPr>
        <xdr:cNvPr id="33" name="Rectangle à coins arrondis 32"/>
        <xdr:cNvSpPr/>
      </xdr:nvSpPr>
      <xdr:spPr>
        <a:xfrm>
          <a:off x="15039975" y="30041850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J</a:t>
          </a:r>
        </a:p>
      </xdr:txBody>
    </xdr:sp>
    <xdr:clientData fLocksWithSheet="0"/>
  </xdr:twoCellAnchor>
  <xdr:twoCellAnchor>
    <xdr:from>
      <xdr:col>56</xdr:col>
      <xdr:colOff>0</xdr:colOff>
      <xdr:row>47</xdr:row>
      <xdr:rowOff>0</xdr:rowOff>
    </xdr:from>
    <xdr:to>
      <xdr:col>56</xdr:col>
      <xdr:colOff>216000</xdr:colOff>
      <xdr:row>47</xdr:row>
      <xdr:rowOff>159518</xdr:rowOff>
    </xdr:to>
    <xdr:sp macro="" textlink="">
      <xdr:nvSpPr>
        <xdr:cNvPr id="35" name="Rectangle à coins arrondis 34"/>
        <xdr:cNvSpPr/>
      </xdr:nvSpPr>
      <xdr:spPr>
        <a:xfrm>
          <a:off x="15039975" y="9229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51</xdr:row>
      <xdr:rowOff>0</xdr:rowOff>
    </xdr:from>
    <xdr:to>
      <xdr:col>56</xdr:col>
      <xdr:colOff>216000</xdr:colOff>
      <xdr:row>51</xdr:row>
      <xdr:rowOff>159518</xdr:rowOff>
    </xdr:to>
    <xdr:sp macro="" textlink="">
      <xdr:nvSpPr>
        <xdr:cNvPr id="36" name="Rectangle à coins arrondis 35"/>
        <xdr:cNvSpPr/>
      </xdr:nvSpPr>
      <xdr:spPr>
        <a:xfrm>
          <a:off x="15039975" y="9953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55</xdr:row>
      <xdr:rowOff>0</xdr:rowOff>
    </xdr:from>
    <xdr:to>
      <xdr:col>56</xdr:col>
      <xdr:colOff>216000</xdr:colOff>
      <xdr:row>55</xdr:row>
      <xdr:rowOff>159518</xdr:rowOff>
    </xdr:to>
    <xdr:sp macro="" textlink="">
      <xdr:nvSpPr>
        <xdr:cNvPr id="37" name="Rectangle à coins arrondis 36"/>
        <xdr:cNvSpPr/>
      </xdr:nvSpPr>
      <xdr:spPr>
        <a:xfrm>
          <a:off x="15039975" y="10677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59</xdr:row>
      <xdr:rowOff>0</xdr:rowOff>
    </xdr:from>
    <xdr:to>
      <xdr:col>56</xdr:col>
      <xdr:colOff>216000</xdr:colOff>
      <xdr:row>59</xdr:row>
      <xdr:rowOff>159518</xdr:rowOff>
    </xdr:to>
    <xdr:sp macro="" textlink="">
      <xdr:nvSpPr>
        <xdr:cNvPr id="38" name="Rectangle à coins arrondis 37"/>
        <xdr:cNvSpPr/>
      </xdr:nvSpPr>
      <xdr:spPr>
        <a:xfrm>
          <a:off x="15039975" y="11401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63</xdr:row>
      <xdr:rowOff>0</xdr:rowOff>
    </xdr:from>
    <xdr:to>
      <xdr:col>56</xdr:col>
      <xdr:colOff>216000</xdr:colOff>
      <xdr:row>63</xdr:row>
      <xdr:rowOff>159518</xdr:rowOff>
    </xdr:to>
    <xdr:sp macro="" textlink="">
      <xdr:nvSpPr>
        <xdr:cNvPr id="39" name="Rectangle à coins arrondis 38"/>
        <xdr:cNvSpPr/>
      </xdr:nvSpPr>
      <xdr:spPr>
        <a:xfrm>
          <a:off x="15039975" y="12125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66</xdr:row>
      <xdr:rowOff>182217</xdr:rowOff>
    </xdr:from>
    <xdr:to>
      <xdr:col>56</xdr:col>
      <xdr:colOff>216000</xdr:colOff>
      <xdr:row>67</xdr:row>
      <xdr:rowOff>159518</xdr:rowOff>
    </xdr:to>
    <xdr:sp macro="" textlink="">
      <xdr:nvSpPr>
        <xdr:cNvPr id="40" name="Rectangle à coins arrondis 39"/>
        <xdr:cNvSpPr/>
      </xdr:nvSpPr>
      <xdr:spPr>
        <a:xfrm>
          <a:off x="15039975" y="128504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71</xdr:row>
      <xdr:rowOff>0</xdr:rowOff>
    </xdr:from>
    <xdr:to>
      <xdr:col>56</xdr:col>
      <xdr:colOff>216000</xdr:colOff>
      <xdr:row>71</xdr:row>
      <xdr:rowOff>159518</xdr:rowOff>
    </xdr:to>
    <xdr:sp macro="" textlink="">
      <xdr:nvSpPr>
        <xdr:cNvPr id="41" name="Rectangle à coins arrondis 40"/>
        <xdr:cNvSpPr/>
      </xdr:nvSpPr>
      <xdr:spPr>
        <a:xfrm>
          <a:off x="15039975" y="13573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75</xdr:row>
      <xdr:rowOff>0</xdr:rowOff>
    </xdr:from>
    <xdr:to>
      <xdr:col>56</xdr:col>
      <xdr:colOff>216000</xdr:colOff>
      <xdr:row>75</xdr:row>
      <xdr:rowOff>159518</xdr:rowOff>
    </xdr:to>
    <xdr:sp macro="" textlink="">
      <xdr:nvSpPr>
        <xdr:cNvPr id="42" name="Rectangle à coins arrondis 41"/>
        <xdr:cNvSpPr/>
      </xdr:nvSpPr>
      <xdr:spPr>
        <a:xfrm>
          <a:off x="15039975" y="14297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79</xdr:row>
      <xdr:rowOff>0</xdr:rowOff>
    </xdr:from>
    <xdr:to>
      <xdr:col>56</xdr:col>
      <xdr:colOff>216000</xdr:colOff>
      <xdr:row>79</xdr:row>
      <xdr:rowOff>159518</xdr:rowOff>
    </xdr:to>
    <xdr:sp macro="" textlink="">
      <xdr:nvSpPr>
        <xdr:cNvPr id="43" name="Rectangle à coins arrondis 42"/>
        <xdr:cNvSpPr/>
      </xdr:nvSpPr>
      <xdr:spPr>
        <a:xfrm>
          <a:off x="15039975" y="15020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83</xdr:row>
      <xdr:rowOff>0</xdr:rowOff>
    </xdr:from>
    <xdr:to>
      <xdr:col>56</xdr:col>
      <xdr:colOff>216000</xdr:colOff>
      <xdr:row>83</xdr:row>
      <xdr:rowOff>159518</xdr:rowOff>
    </xdr:to>
    <xdr:sp macro="" textlink="">
      <xdr:nvSpPr>
        <xdr:cNvPr id="44" name="Rectangle à coins arrondis 43"/>
        <xdr:cNvSpPr/>
      </xdr:nvSpPr>
      <xdr:spPr>
        <a:xfrm>
          <a:off x="15039975" y="15744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87</xdr:row>
      <xdr:rowOff>0</xdr:rowOff>
    </xdr:from>
    <xdr:to>
      <xdr:col>56</xdr:col>
      <xdr:colOff>216000</xdr:colOff>
      <xdr:row>87</xdr:row>
      <xdr:rowOff>159518</xdr:rowOff>
    </xdr:to>
    <xdr:sp macro="" textlink="">
      <xdr:nvSpPr>
        <xdr:cNvPr id="45" name="Rectangle à coins arrondis 44"/>
        <xdr:cNvSpPr/>
      </xdr:nvSpPr>
      <xdr:spPr>
        <a:xfrm>
          <a:off x="15039975" y="16468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91</xdr:row>
      <xdr:rowOff>0</xdr:rowOff>
    </xdr:from>
    <xdr:to>
      <xdr:col>56</xdr:col>
      <xdr:colOff>216000</xdr:colOff>
      <xdr:row>91</xdr:row>
      <xdr:rowOff>159518</xdr:rowOff>
    </xdr:to>
    <xdr:sp macro="" textlink="">
      <xdr:nvSpPr>
        <xdr:cNvPr id="46" name="Rectangle à coins arrondis 45"/>
        <xdr:cNvSpPr/>
      </xdr:nvSpPr>
      <xdr:spPr>
        <a:xfrm>
          <a:off x="15039975" y="17192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95</xdr:row>
      <xdr:rowOff>0</xdr:rowOff>
    </xdr:from>
    <xdr:to>
      <xdr:col>56</xdr:col>
      <xdr:colOff>216000</xdr:colOff>
      <xdr:row>95</xdr:row>
      <xdr:rowOff>159518</xdr:rowOff>
    </xdr:to>
    <xdr:sp macro="" textlink="">
      <xdr:nvSpPr>
        <xdr:cNvPr id="47" name="Rectangle à coins arrondis 46"/>
        <xdr:cNvSpPr/>
      </xdr:nvSpPr>
      <xdr:spPr>
        <a:xfrm>
          <a:off x="15039975" y="17916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99</xdr:row>
      <xdr:rowOff>0</xdr:rowOff>
    </xdr:from>
    <xdr:to>
      <xdr:col>56</xdr:col>
      <xdr:colOff>216000</xdr:colOff>
      <xdr:row>99</xdr:row>
      <xdr:rowOff>159518</xdr:rowOff>
    </xdr:to>
    <xdr:sp macro="" textlink="">
      <xdr:nvSpPr>
        <xdr:cNvPr id="48" name="Rectangle à coins arrondis 47"/>
        <xdr:cNvSpPr/>
      </xdr:nvSpPr>
      <xdr:spPr>
        <a:xfrm>
          <a:off x="15039975" y="18640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103</xdr:row>
      <xdr:rowOff>0</xdr:rowOff>
    </xdr:from>
    <xdr:to>
      <xdr:col>56</xdr:col>
      <xdr:colOff>216000</xdr:colOff>
      <xdr:row>103</xdr:row>
      <xdr:rowOff>159518</xdr:rowOff>
    </xdr:to>
    <xdr:sp macro="" textlink="">
      <xdr:nvSpPr>
        <xdr:cNvPr id="49" name="Rectangle à coins arrondis 48"/>
        <xdr:cNvSpPr/>
      </xdr:nvSpPr>
      <xdr:spPr>
        <a:xfrm>
          <a:off x="15039975" y="19364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107</xdr:row>
      <xdr:rowOff>0</xdr:rowOff>
    </xdr:from>
    <xdr:to>
      <xdr:col>56</xdr:col>
      <xdr:colOff>216000</xdr:colOff>
      <xdr:row>107</xdr:row>
      <xdr:rowOff>159518</xdr:rowOff>
    </xdr:to>
    <xdr:sp macro="" textlink="">
      <xdr:nvSpPr>
        <xdr:cNvPr id="50" name="Rectangle à coins arrondis 49"/>
        <xdr:cNvSpPr/>
      </xdr:nvSpPr>
      <xdr:spPr>
        <a:xfrm>
          <a:off x="15039975" y="20088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111</xdr:row>
      <xdr:rowOff>0</xdr:rowOff>
    </xdr:from>
    <xdr:to>
      <xdr:col>56</xdr:col>
      <xdr:colOff>216000</xdr:colOff>
      <xdr:row>111</xdr:row>
      <xdr:rowOff>159518</xdr:rowOff>
    </xdr:to>
    <xdr:sp macro="" textlink="">
      <xdr:nvSpPr>
        <xdr:cNvPr id="51" name="Rectangle à coins arrondis 50"/>
        <xdr:cNvSpPr/>
      </xdr:nvSpPr>
      <xdr:spPr>
        <a:xfrm>
          <a:off x="15039975" y="20812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115</xdr:row>
      <xdr:rowOff>0</xdr:rowOff>
    </xdr:from>
    <xdr:to>
      <xdr:col>56</xdr:col>
      <xdr:colOff>216000</xdr:colOff>
      <xdr:row>115</xdr:row>
      <xdr:rowOff>159518</xdr:rowOff>
    </xdr:to>
    <xdr:sp macro="" textlink="">
      <xdr:nvSpPr>
        <xdr:cNvPr id="52" name="Rectangle à coins arrondis 51"/>
        <xdr:cNvSpPr/>
      </xdr:nvSpPr>
      <xdr:spPr>
        <a:xfrm>
          <a:off x="15039975" y="21536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119</xdr:row>
      <xdr:rowOff>0</xdr:rowOff>
    </xdr:from>
    <xdr:to>
      <xdr:col>56</xdr:col>
      <xdr:colOff>216000</xdr:colOff>
      <xdr:row>119</xdr:row>
      <xdr:rowOff>159518</xdr:rowOff>
    </xdr:to>
    <xdr:sp macro="" textlink="">
      <xdr:nvSpPr>
        <xdr:cNvPr id="53" name="Rectangle à coins arrondis 52"/>
        <xdr:cNvSpPr/>
      </xdr:nvSpPr>
      <xdr:spPr>
        <a:xfrm>
          <a:off x="15039975" y="222599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123</xdr:row>
      <xdr:rowOff>0</xdr:rowOff>
    </xdr:from>
    <xdr:to>
      <xdr:col>56</xdr:col>
      <xdr:colOff>216000</xdr:colOff>
      <xdr:row>123</xdr:row>
      <xdr:rowOff>159518</xdr:rowOff>
    </xdr:to>
    <xdr:sp macro="" textlink="">
      <xdr:nvSpPr>
        <xdr:cNvPr id="54" name="Rectangle à coins arrondis 53"/>
        <xdr:cNvSpPr/>
      </xdr:nvSpPr>
      <xdr:spPr>
        <a:xfrm>
          <a:off x="15039975" y="22983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127</xdr:row>
      <xdr:rowOff>0</xdr:rowOff>
    </xdr:from>
    <xdr:to>
      <xdr:col>56</xdr:col>
      <xdr:colOff>216000</xdr:colOff>
      <xdr:row>127</xdr:row>
      <xdr:rowOff>159518</xdr:rowOff>
    </xdr:to>
    <xdr:sp macro="" textlink="">
      <xdr:nvSpPr>
        <xdr:cNvPr id="55" name="Rectangle à coins arrondis 54"/>
        <xdr:cNvSpPr/>
      </xdr:nvSpPr>
      <xdr:spPr>
        <a:xfrm>
          <a:off x="15039975" y="237077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131</xdr:row>
      <xdr:rowOff>0</xdr:rowOff>
    </xdr:from>
    <xdr:to>
      <xdr:col>56</xdr:col>
      <xdr:colOff>216000</xdr:colOff>
      <xdr:row>131</xdr:row>
      <xdr:rowOff>159518</xdr:rowOff>
    </xdr:to>
    <xdr:sp macro="" textlink="">
      <xdr:nvSpPr>
        <xdr:cNvPr id="56" name="Rectangle à coins arrondis 55"/>
        <xdr:cNvSpPr/>
      </xdr:nvSpPr>
      <xdr:spPr>
        <a:xfrm>
          <a:off x="15039975" y="244316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135</xdr:row>
      <xdr:rowOff>0</xdr:rowOff>
    </xdr:from>
    <xdr:to>
      <xdr:col>56</xdr:col>
      <xdr:colOff>216000</xdr:colOff>
      <xdr:row>135</xdr:row>
      <xdr:rowOff>159518</xdr:rowOff>
    </xdr:to>
    <xdr:sp macro="" textlink="">
      <xdr:nvSpPr>
        <xdr:cNvPr id="57" name="Rectangle à coins arrondis 56"/>
        <xdr:cNvSpPr/>
      </xdr:nvSpPr>
      <xdr:spPr>
        <a:xfrm>
          <a:off x="15039975" y="251555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139</xdr:row>
      <xdr:rowOff>0</xdr:rowOff>
    </xdr:from>
    <xdr:to>
      <xdr:col>56</xdr:col>
      <xdr:colOff>216000</xdr:colOff>
      <xdr:row>139</xdr:row>
      <xdr:rowOff>159518</xdr:rowOff>
    </xdr:to>
    <xdr:sp macro="" textlink="">
      <xdr:nvSpPr>
        <xdr:cNvPr id="58" name="Rectangle à coins arrondis 57"/>
        <xdr:cNvSpPr/>
      </xdr:nvSpPr>
      <xdr:spPr>
        <a:xfrm>
          <a:off x="15039975" y="258794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143</xdr:row>
      <xdr:rowOff>0</xdr:rowOff>
    </xdr:from>
    <xdr:to>
      <xdr:col>56</xdr:col>
      <xdr:colOff>216000</xdr:colOff>
      <xdr:row>143</xdr:row>
      <xdr:rowOff>159518</xdr:rowOff>
    </xdr:to>
    <xdr:sp macro="" textlink="">
      <xdr:nvSpPr>
        <xdr:cNvPr id="59" name="Rectangle à coins arrondis 58"/>
        <xdr:cNvSpPr/>
      </xdr:nvSpPr>
      <xdr:spPr>
        <a:xfrm>
          <a:off x="15039975" y="266033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147</xdr:row>
      <xdr:rowOff>0</xdr:rowOff>
    </xdr:from>
    <xdr:to>
      <xdr:col>56</xdr:col>
      <xdr:colOff>216000</xdr:colOff>
      <xdr:row>147</xdr:row>
      <xdr:rowOff>159518</xdr:rowOff>
    </xdr:to>
    <xdr:sp macro="" textlink="">
      <xdr:nvSpPr>
        <xdr:cNvPr id="60" name="Rectangle à coins arrondis 59"/>
        <xdr:cNvSpPr/>
      </xdr:nvSpPr>
      <xdr:spPr>
        <a:xfrm>
          <a:off x="15039975" y="273272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151</xdr:row>
      <xdr:rowOff>0</xdr:rowOff>
    </xdr:from>
    <xdr:to>
      <xdr:col>56</xdr:col>
      <xdr:colOff>216000</xdr:colOff>
      <xdr:row>151</xdr:row>
      <xdr:rowOff>159518</xdr:rowOff>
    </xdr:to>
    <xdr:sp macro="" textlink="">
      <xdr:nvSpPr>
        <xdr:cNvPr id="61" name="Rectangle à coins arrondis 60"/>
        <xdr:cNvSpPr/>
      </xdr:nvSpPr>
      <xdr:spPr>
        <a:xfrm>
          <a:off x="15039975" y="280511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155</xdr:row>
      <xdr:rowOff>0</xdr:rowOff>
    </xdr:from>
    <xdr:to>
      <xdr:col>56</xdr:col>
      <xdr:colOff>216000</xdr:colOff>
      <xdr:row>155</xdr:row>
      <xdr:rowOff>159518</xdr:rowOff>
    </xdr:to>
    <xdr:sp macro="" textlink="">
      <xdr:nvSpPr>
        <xdr:cNvPr id="62" name="Rectangle à coins arrondis 61"/>
        <xdr:cNvSpPr/>
      </xdr:nvSpPr>
      <xdr:spPr>
        <a:xfrm>
          <a:off x="15039975" y="287750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158</xdr:row>
      <xdr:rowOff>182217</xdr:rowOff>
    </xdr:from>
    <xdr:to>
      <xdr:col>56</xdr:col>
      <xdr:colOff>216000</xdr:colOff>
      <xdr:row>159</xdr:row>
      <xdr:rowOff>159518</xdr:rowOff>
    </xdr:to>
    <xdr:sp macro="" textlink="">
      <xdr:nvSpPr>
        <xdr:cNvPr id="63" name="Rectangle à coins arrondis 62"/>
        <xdr:cNvSpPr/>
      </xdr:nvSpPr>
      <xdr:spPr>
        <a:xfrm>
          <a:off x="15039975" y="29500167"/>
          <a:ext cx="216000" cy="158276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56</xdr:col>
      <xdr:colOff>0</xdr:colOff>
      <xdr:row>163</xdr:row>
      <xdr:rowOff>0</xdr:rowOff>
    </xdr:from>
    <xdr:to>
      <xdr:col>56</xdr:col>
      <xdr:colOff>216000</xdr:colOff>
      <xdr:row>163</xdr:row>
      <xdr:rowOff>159518</xdr:rowOff>
    </xdr:to>
    <xdr:sp macro="" textlink="">
      <xdr:nvSpPr>
        <xdr:cNvPr id="64" name="Rectangle à coins arrondis 63"/>
        <xdr:cNvSpPr/>
      </xdr:nvSpPr>
      <xdr:spPr>
        <a:xfrm>
          <a:off x="15039975" y="30222825"/>
          <a:ext cx="216000" cy="159518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800" b="1">
              <a:solidFill>
                <a:schemeClr val="tx1"/>
              </a:solidFill>
            </a:rPr>
            <a:t>N</a:t>
          </a:r>
        </a:p>
      </xdr:txBody>
    </xdr:sp>
    <xdr:clientData fLocksWithSheet="0"/>
  </xdr:twoCellAnchor>
  <xdr:twoCellAnchor>
    <xdr:from>
      <xdr:col>11</xdr:col>
      <xdr:colOff>4142</xdr:colOff>
      <xdr:row>177</xdr:row>
      <xdr:rowOff>8283</xdr:rowOff>
    </xdr:from>
    <xdr:to>
      <xdr:col>20</xdr:col>
      <xdr:colOff>1</xdr:colOff>
      <xdr:row>187</xdr:row>
      <xdr:rowOff>1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8284</xdr:colOff>
      <xdr:row>177</xdr:row>
      <xdr:rowOff>3314</xdr:rowOff>
    </xdr:from>
    <xdr:to>
      <xdr:col>30</xdr:col>
      <xdr:colOff>8283</xdr:colOff>
      <xdr:row>187</xdr:row>
      <xdr:rowOff>8283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177</xdr:row>
      <xdr:rowOff>2070</xdr:rowOff>
    </xdr:from>
    <xdr:to>
      <xdr:col>10</xdr:col>
      <xdr:colOff>7869</xdr:colOff>
      <xdr:row>187</xdr:row>
      <xdr:rowOff>7040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ssais%20planning\Piquets%20-%20Cop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Vierge"/>
    </sheetNames>
    <sheetDataSet>
      <sheetData sheetId="0"/>
      <sheetData sheetId="1">
        <row r="3">
          <cell r="AU3" t="str">
            <v>Oui</v>
          </cell>
          <cell r="AW3" t="str">
            <v>$AV$3</v>
          </cell>
        </row>
        <row r="4">
          <cell r="AU4" t="str">
            <v>Non</v>
          </cell>
          <cell r="AW4" t="str">
            <v>$AV$4</v>
          </cell>
        </row>
        <row r="5">
          <cell r="AX5" t="str">
            <v>Non</v>
          </cell>
        </row>
        <row r="6">
          <cell r="AX6" t="str">
            <v>Oui</v>
          </cell>
        </row>
        <row r="7">
          <cell r="AX7" t="str">
            <v>Non</v>
          </cell>
        </row>
        <row r="9">
          <cell r="AX9" t="str">
            <v>Oui</v>
          </cell>
        </row>
        <row r="10">
          <cell r="AX10" t="str">
            <v>Non</v>
          </cell>
        </row>
        <row r="11">
          <cell r="AX11" t="str">
            <v>Oui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2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00B0F0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FF00"/>
      </a:accent5>
      <a:accent6>
        <a:srgbClr val="FFFF00"/>
      </a:accent6>
      <a:hlink>
        <a:srgbClr val="56C7AA"/>
      </a:hlink>
      <a:folHlink>
        <a:srgbClr val="59A8D1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30"/>
  <sheetViews>
    <sheetView workbookViewId="0">
      <selection activeCell="L16" sqref="L16"/>
    </sheetView>
  </sheetViews>
  <sheetFormatPr baseColWidth="10" defaultRowHeight="15" x14ac:dyDescent="0.25"/>
  <cols>
    <col min="1" max="1" width="25.7109375" style="25" customWidth="1"/>
    <col min="2" max="2" width="0.85546875" customWidth="1"/>
    <col min="3" max="177" width="3.5703125" customWidth="1"/>
  </cols>
  <sheetData>
    <row r="1" spans="1:6" ht="24.95" customHeight="1" x14ac:dyDescent="0.25">
      <c r="A1" s="24" t="s">
        <v>183</v>
      </c>
    </row>
    <row r="2" spans="1:6" ht="5.0999999999999996" customHeight="1" x14ac:dyDescent="0.25"/>
    <row r="3" spans="1:6" x14ac:dyDescent="0.25">
      <c r="A3" s="32">
        <v>0</v>
      </c>
      <c r="B3" s="26"/>
      <c r="C3" s="27"/>
      <c r="D3" s="27"/>
      <c r="E3" s="27"/>
      <c r="F3" s="28"/>
    </row>
    <row r="4" spans="1:6" x14ac:dyDescent="0.25">
      <c r="A4" s="23" t="s">
        <v>135</v>
      </c>
      <c r="B4" s="26"/>
      <c r="C4" s="27"/>
      <c r="D4" s="27"/>
      <c r="E4" s="27"/>
      <c r="F4" s="28"/>
    </row>
    <row r="5" spans="1:6" x14ac:dyDescent="0.25">
      <c r="A5" s="23" t="s">
        <v>136</v>
      </c>
      <c r="C5" s="27"/>
      <c r="D5" s="27"/>
      <c r="E5" s="27"/>
      <c r="F5" s="28"/>
    </row>
    <row r="6" spans="1:6" x14ac:dyDescent="0.25">
      <c r="A6" s="23" t="s">
        <v>137</v>
      </c>
      <c r="C6" s="27"/>
      <c r="D6" s="27"/>
      <c r="E6" s="27"/>
      <c r="F6" s="28"/>
    </row>
    <row r="7" spans="1:6" x14ac:dyDescent="0.25">
      <c r="A7" s="29" t="s">
        <v>138</v>
      </c>
      <c r="C7" s="27"/>
      <c r="D7" s="27"/>
      <c r="E7" s="27"/>
      <c r="F7" s="28"/>
    </row>
    <row r="8" spans="1:6" x14ac:dyDescent="0.25">
      <c r="A8" s="23" t="s">
        <v>139</v>
      </c>
      <c r="C8" s="27"/>
      <c r="D8" s="27"/>
      <c r="E8" s="27"/>
      <c r="F8" s="28"/>
    </row>
    <row r="9" spans="1:6" x14ac:dyDescent="0.25">
      <c r="A9" s="23" t="s">
        <v>292</v>
      </c>
      <c r="C9" s="27"/>
      <c r="D9" s="27"/>
      <c r="E9" s="27"/>
      <c r="F9" s="28"/>
    </row>
    <row r="10" spans="1:6" x14ac:dyDescent="0.25">
      <c r="A10" s="23" t="s">
        <v>140</v>
      </c>
      <c r="C10" s="27"/>
      <c r="D10" s="27"/>
      <c r="E10" s="27"/>
      <c r="F10" s="28"/>
    </row>
    <row r="11" spans="1:6" x14ac:dyDescent="0.25">
      <c r="A11" s="23" t="s">
        <v>141</v>
      </c>
      <c r="C11" s="27"/>
      <c r="D11" s="27"/>
      <c r="E11" s="27"/>
      <c r="F11" s="28"/>
    </row>
    <row r="12" spans="1:6" x14ac:dyDescent="0.25">
      <c r="A12" s="38" t="s">
        <v>142</v>
      </c>
      <c r="C12" s="27"/>
      <c r="D12" s="27"/>
      <c r="E12" s="27"/>
      <c r="F12" s="28"/>
    </row>
    <row r="13" spans="1:6" x14ac:dyDescent="0.25">
      <c r="A13" s="29" t="s">
        <v>144</v>
      </c>
      <c r="C13" s="27"/>
      <c r="D13" s="27"/>
      <c r="E13" s="27"/>
      <c r="F13" s="28" t="s">
        <v>0</v>
      </c>
    </row>
    <row r="14" spans="1:6" x14ac:dyDescent="0.25">
      <c r="A14" s="23" t="s">
        <v>143</v>
      </c>
      <c r="C14" s="27"/>
      <c r="D14" s="27"/>
      <c r="E14" s="27"/>
      <c r="F14" s="28"/>
    </row>
    <row r="15" spans="1:6" x14ac:dyDescent="0.25">
      <c r="A15" s="23" t="s">
        <v>145</v>
      </c>
      <c r="C15" s="27"/>
      <c r="D15" s="27"/>
      <c r="E15" s="27"/>
      <c r="F15" s="28"/>
    </row>
    <row r="16" spans="1:6" x14ac:dyDescent="0.25">
      <c r="A16" s="23" t="s">
        <v>146</v>
      </c>
      <c r="C16" s="27"/>
      <c r="D16" s="27"/>
      <c r="E16" s="27"/>
      <c r="F16" s="28"/>
    </row>
    <row r="17" spans="1:6" x14ac:dyDescent="0.25">
      <c r="A17" s="38" t="s">
        <v>147</v>
      </c>
      <c r="C17" s="27"/>
      <c r="D17" s="27"/>
      <c r="E17" s="27"/>
      <c r="F17" s="28"/>
    </row>
    <row r="18" spans="1:6" x14ac:dyDescent="0.25">
      <c r="A18" s="29" t="s">
        <v>150</v>
      </c>
      <c r="C18" s="27"/>
      <c r="D18" s="27"/>
      <c r="E18" s="27"/>
      <c r="F18" s="28"/>
    </row>
    <row r="19" spans="1:6" x14ac:dyDescent="0.25">
      <c r="A19" s="23" t="s">
        <v>148</v>
      </c>
      <c r="C19" s="27"/>
      <c r="D19" s="27"/>
      <c r="E19" s="27"/>
      <c r="F19" s="28"/>
    </row>
    <row r="20" spans="1:6" x14ac:dyDescent="0.25">
      <c r="A20" s="23" t="s">
        <v>149</v>
      </c>
      <c r="C20" s="27"/>
      <c r="D20" s="27"/>
      <c r="E20" s="27"/>
      <c r="F20" s="28"/>
    </row>
    <row r="21" spans="1:6" x14ac:dyDescent="0.25">
      <c r="A21" s="23" t="s">
        <v>151</v>
      </c>
      <c r="C21" s="27"/>
      <c r="D21" s="27"/>
      <c r="E21" s="27"/>
      <c r="F21" s="28"/>
    </row>
    <row r="22" spans="1:6" x14ac:dyDescent="0.25">
      <c r="A22" s="23" t="s">
        <v>152</v>
      </c>
      <c r="C22" s="27"/>
      <c r="D22" s="27"/>
      <c r="E22" s="27"/>
      <c r="F22" s="28"/>
    </row>
    <row r="23" spans="1:6" x14ac:dyDescent="0.25">
      <c r="A23" s="23" t="s">
        <v>153</v>
      </c>
      <c r="C23" s="27"/>
      <c r="D23" s="27"/>
      <c r="E23" s="27"/>
      <c r="F23" s="28"/>
    </row>
    <row r="24" spans="1:6" x14ac:dyDescent="0.25">
      <c r="A24" s="23" t="s">
        <v>154</v>
      </c>
      <c r="C24" s="27"/>
      <c r="D24" s="27"/>
      <c r="E24" s="27"/>
      <c r="F24" s="28"/>
    </row>
    <row r="25" spans="1:6" x14ac:dyDescent="0.25">
      <c r="A25" s="38" t="s">
        <v>155</v>
      </c>
      <c r="C25" s="27"/>
      <c r="D25" s="27"/>
      <c r="E25" s="27"/>
      <c r="F25" s="28"/>
    </row>
    <row r="26" spans="1:6" x14ac:dyDescent="0.25">
      <c r="A26" s="29" t="s">
        <v>158</v>
      </c>
      <c r="C26" s="27"/>
      <c r="D26" s="27"/>
      <c r="E26" s="27"/>
      <c r="F26" s="28"/>
    </row>
    <row r="27" spans="1:6" x14ac:dyDescent="0.25">
      <c r="A27" s="38" t="s">
        <v>156</v>
      </c>
      <c r="C27" s="27"/>
      <c r="D27" s="27"/>
      <c r="E27" s="27"/>
      <c r="F27" s="28"/>
    </row>
    <row r="28" spans="1:6" x14ac:dyDescent="0.25">
      <c r="A28" s="29" t="s">
        <v>159</v>
      </c>
      <c r="C28" s="27"/>
      <c r="D28" s="27"/>
      <c r="E28" s="27"/>
      <c r="F28" s="28"/>
    </row>
    <row r="29" spans="1:6" x14ac:dyDescent="0.25">
      <c r="A29" s="29" t="s">
        <v>160</v>
      </c>
      <c r="C29" s="27"/>
      <c r="D29" s="27"/>
      <c r="E29" s="27"/>
      <c r="F29" s="28"/>
    </row>
    <row r="30" spans="1:6" x14ac:dyDescent="0.25">
      <c r="A30" s="23" t="s">
        <v>157</v>
      </c>
      <c r="C30" s="27"/>
      <c r="D30" s="27"/>
      <c r="E30" s="27"/>
      <c r="F30" s="28"/>
    </row>
    <row r="31" spans="1:6" x14ac:dyDescent="0.25">
      <c r="A31" s="38" t="s">
        <v>185</v>
      </c>
      <c r="C31" s="27"/>
      <c r="D31" s="27"/>
      <c r="E31" s="27"/>
      <c r="F31" s="28"/>
    </row>
    <row r="32" spans="1:6" x14ac:dyDescent="0.25">
      <c r="A32" s="38" t="s">
        <v>186</v>
      </c>
      <c r="C32" s="27"/>
      <c r="D32" s="27"/>
      <c r="E32" s="27"/>
      <c r="F32" s="28"/>
    </row>
    <row r="33" spans="1:6" x14ac:dyDescent="0.25">
      <c r="A33" s="23" t="s">
        <v>187</v>
      </c>
      <c r="C33" s="27"/>
      <c r="D33" s="27"/>
      <c r="E33" s="27"/>
      <c r="F33" s="28"/>
    </row>
    <row r="34" spans="1:6" x14ac:dyDescent="0.25">
      <c r="A34" s="23" t="s">
        <v>188</v>
      </c>
      <c r="C34" s="27"/>
      <c r="D34" s="27"/>
      <c r="E34" s="27"/>
      <c r="F34" s="28"/>
    </row>
    <row r="35" spans="1:6" x14ac:dyDescent="0.25">
      <c r="A35" s="23" t="s">
        <v>189</v>
      </c>
      <c r="C35" s="27"/>
      <c r="D35" s="27"/>
      <c r="E35" s="27"/>
      <c r="F35" s="28"/>
    </row>
    <row r="36" spans="1:6" x14ac:dyDescent="0.25">
      <c r="A36" s="23" t="s">
        <v>190</v>
      </c>
      <c r="C36" s="27"/>
      <c r="D36" s="27"/>
      <c r="E36" s="27"/>
      <c r="F36" s="28"/>
    </row>
    <row r="37" spans="1:6" x14ac:dyDescent="0.25">
      <c r="A37" s="23" t="s">
        <v>191</v>
      </c>
      <c r="C37" s="27"/>
      <c r="D37" s="27"/>
      <c r="E37" s="27"/>
      <c r="F37" s="28"/>
    </row>
    <row r="38" spans="1:6" x14ac:dyDescent="0.25">
      <c r="A38" s="23" t="s">
        <v>192</v>
      </c>
      <c r="C38" s="27"/>
      <c r="D38" s="27"/>
      <c r="E38" s="27"/>
      <c r="F38" s="28"/>
    </row>
    <row r="39" spans="1:6" x14ac:dyDescent="0.25">
      <c r="A39" s="29" t="s">
        <v>161</v>
      </c>
      <c r="C39" s="27"/>
      <c r="D39" s="27"/>
      <c r="E39" s="27"/>
      <c r="F39" s="28"/>
    </row>
    <row r="40" spans="1:6" x14ac:dyDescent="0.25">
      <c r="A40" s="29" t="s">
        <v>134</v>
      </c>
      <c r="C40" s="27"/>
      <c r="D40" s="27"/>
      <c r="E40" s="27"/>
      <c r="F40" s="28"/>
    </row>
    <row r="41" spans="1:6" x14ac:dyDescent="0.25">
      <c r="A41" s="29" t="s">
        <v>162</v>
      </c>
      <c r="C41" s="27"/>
      <c r="D41" s="27"/>
      <c r="E41" s="27"/>
      <c r="F41" s="28"/>
    </row>
    <row r="42" spans="1:6" x14ac:dyDescent="0.25">
      <c r="A42" s="38" t="s">
        <v>193</v>
      </c>
      <c r="C42" s="27"/>
      <c r="D42" s="27"/>
      <c r="E42" s="27"/>
      <c r="F42" s="28"/>
    </row>
    <row r="43" spans="1:6" x14ac:dyDescent="0.25">
      <c r="A43" s="29" t="s">
        <v>163</v>
      </c>
      <c r="C43" s="27"/>
      <c r="D43" s="27"/>
      <c r="E43" s="27"/>
      <c r="F43" s="28"/>
    </row>
    <row r="44" spans="1:6" x14ac:dyDescent="0.25">
      <c r="A44" s="29" t="s">
        <v>164</v>
      </c>
      <c r="C44" s="27"/>
      <c r="D44" s="27"/>
      <c r="E44" s="27"/>
      <c r="F44" s="28"/>
    </row>
    <row r="45" spans="1:6" x14ac:dyDescent="0.25">
      <c r="A45" s="29" t="s">
        <v>165</v>
      </c>
      <c r="C45" s="27"/>
      <c r="D45" s="27"/>
      <c r="E45" s="27"/>
      <c r="F45" s="28"/>
    </row>
    <row r="46" spans="1:6" x14ac:dyDescent="0.25">
      <c r="A46" s="29" t="s">
        <v>166</v>
      </c>
      <c r="C46" s="27"/>
      <c r="D46" s="27"/>
      <c r="E46" s="27"/>
      <c r="F46" s="28"/>
    </row>
    <row r="47" spans="1:6" x14ac:dyDescent="0.25">
      <c r="A47" s="38" t="s">
        <v>194</v>
      </c>
      <c r="C47" s="27"/>
      <c r="D47" s="27"/>
      <c r="E47" s="27"/>
      <c r="F47" s="28"/>
    </row>
    <row r="48" spans="1:6" x14ac:dyDescent="0.25">
      <c r="A48" s="38" t="s">
        <v>195</v>
      </c>
      <c r="C48" s="27"/>
      <c r="D48" s="27"/>
      <c r="E48" s="27"/>
      <c r="F48" s="28"/>
    </row>
    <row r="49" spans="1:6" x14ac:dyDescent="0.25">
      <c r="A49" s="38" t="s">
        <v>196</v>
      </c>
      <c r="C49" s="27"/>
      <c r="D49" s="27"/>
      <c r="E49" s="27"/>
      <c r="F49" s="28"/>
    </row>
    <row r="50" spans="1:6" x14ac:dyDescent="0.25">
      <c r="A50" s="38" t="s">
        <v>197</v>
      </c>
      <c r="C50" s="27"/>
      <c r="D50" s="27"/>
      <c r="E50" s="27"/>
      <c r="F50" s="28"/>
    </row>
    <row r="51" spans="1:6" x14ac:dyDescent="0.25">
      <c r="A51" s="38" t="s">
        <v>198</v>
      </c>
      <c r="C51" s="27"/>
      <c r="D51" s="27"/>
      <c r="E51" s="27"/>
      <c r="F51" s="28"/>
    </row>
    <row r="52" spans="1:6" x14ac:dyDescent="0.25">
      <c r="A52" s="29" t="s">
        <v>167</v>
      </c>
      <c r="C52" s="27"/>
      <c r="D52" s="27"/>
      <c r="E52" s="27"/>
      <c r="F52" s="28"/>
    </row>
    <row r="53" spans="1:6" x14ac:dyDescent="0.25">
      <c r="A53" s="38" t="s">
        <v>199</v>
      </c>
      <c r="C53" s="27"/>
      <c r="D53" s="27"/>
      <c r="E53" s="27"/>
      <c r="F53" s="28"/>
    </row>
    <row r="54" spans="1:6" x14ac:dyDescent="0.25">
      <c r="A54" s="23" t="s">
        <v>200</v>
      </c>
      <c r="C54" s="27"/>
      <c r="D54" s="27"/>
      <c r="E54" s="27"/>
      <c r="F54" s="28"/>
    </row>
    <row r="55" spans="1:6" x14ac:dyDescent="0.25">
      <c r="A55" s="23" t="s">
        <v>201</v>
      </c>
      <c r="C55" s="27"/>
      <c r="D55" s="27"/>
      <c r="E55" s="27"/>
      <c r="F55" s="28"/>
    </row>
    <row r="56" spans="1:6" x14ac:dyDescent="0.25">
      <c r="A56" s="29" t="s">
        <v>168</v>
      </c>
      <c r="C56" s="27"/>
      <c r="D56" s="27"/>
      <c r="E56" s="27"/>
      <c r="F56" s="28"/>
    </row>
    <row r="57" spans="1:6" x14ac:dyDescent="0.25">
      <c r="A57" s="38" t="s">
        <v>202</v>
      </c>
      <c r="C57" s="27"/>
      <c r="D57" s="27"/>
      <c r="E57" s="27"/>
      <c r="F57" s="28"/>
    </row>
    <row r="58" spans="1:6" x14ac:dyDescent="0.25">
      <c r="A58" s="38" t="s">
        <v>203</v>
      </c>
      <c r="C58" s="27"/>
      <c r="D58" s="27"/>
      <c r="E58" s="27"/>
      <c r="F58" s="28"/>
    </row>
    <row r="59" spans="1:6" x14ac:dyDescent="0.25">
      <c r="A59" s="38" t="s">
        <v>204</v>
      </c>
      <c r="C59" s="27"/>
      <c r="D59" s="27"/>
      <c r="E59" s="27"/>
      <c r="F59" s="28"/>
    </row>
    <row r="60" spans="1:6" x14ac:dyDescent="0.25">
      <c r="A60" s="29" t="s">
        <v>169</v>
      </c>
      <c r="C60" s="27"/>
      <c r="D60" s="27"/>
      <c r="E60" s="27"/>
      <c r="F60" s="28"/>
    </row>
    <row r="61" spans="1:6" x14ac:dyDescent="0.25">
      <c r="A61" s="38" t="s">
        <v>205</v>
      </c>
      <c r="C61" s="27"/>
      <c r="D61" s="27"/>
      <c r="E61" s="27"/>
      <c r="F61" s="28"/>
    </row>
    <row r="62" spans="1:6" x14ac:dyDescent="0.25">
      <c r="A62" s="38" t="s">
        <v>206</v>
      </c>
      <c r="C62" s="27"/>
      <c r="D62" s="27"/>
      <c r="E62" s="27"/>
      <c r="F62" s="28"/>
    </row>
    <row r="63" spans="1:6" x14ac:dyDescent="0.25">
      <c r="A63" s="29" t="s">
        <v>170</v>
      </c>
      <c r="C63" s="27"/>
      <c r="D63" s="27"/>
      <c r="E63" s="27"/>
      <c r="F63" s="28"/>
    </row>
    <row r="64" spans="1:6" x14ac:dyDescent="0.25">
      <c r="A64" s="38" t="s">
        <v>207</v>
      </c>
      <c r="C64" s="27"/>
      <c r="D64" s="27"/>
      <c r="E64" s="27"/>
      <c r="F64" s="28"/>
    </row>
    <row r="65" spans="1:6" x14ac:dyDescent="0.25">
      <c r="A65" s="23" t="s">
        <v>208</v>
      </c>
      <c r="C65" s="27"/>
      <c r="D65" s="27"/>
      <c r="E65" s="27"/>
      <c r="F65" s="28"/>
    </row>
    <row r="66" spans="1:6" x14ac:dyDescent="0.25">
      <c r="A66" s="38" t="s">
        <v>209</v>
      </c>
      <c r="C66" s="27"/>
      <c r="D66" s="27"/>
      <c r="E66" s="27"/>
      <c r="F66" s="28"/>
    </row>
    <row r="67" spans="1:6" x14ac:dyDescent="0.25">
      <c r="A67" s="38" t="s">
        <v>210</v>
      </c>
      <c r="C67" s="27"/>
      <c r="D67" s="27"/>
      <c r="E67" s="27"/>
      <c r="F67" s="28"/>
    </row>
    <row r="68" spans="1:6" x14ac:dyDescent="0.25">
      <c r="A68" s="23" t="s">
        <v>211</v>
      </c>
      <c r="C68" s="27"/>
      <c r="D68" s="27"/>
      <c r="E68" s="27"/>
      <c r="F68" s="28"/>
    </row>
    <row r="69" spans="1:6" x14ac:dyDescent="0.25">
      <c r="A69" s="29" t="s">
        <v>171</v>
      </c>
      <c r="C69" s="27"/>
      <c r="D69" s="27"/>
      <c r="E69" s="27"/>
      <c r="F69" s="28"/>
    </row>
    <row r="70" spans="1:6" x14ac:dyDescent="0.25">
      <c r="A70" s="38" t="s">
        <v>212</v>
      </c>
      <c r="C70" s="27"/>
      <c r="D70" s="27"/>
      <c r="E70" s="27"/>
      <c r="F70" s="28"/>
    </row>
    <row r="71" spans="1:6" x14ac:dyDescent="0.25">
      <c r="A71" s="29" t="s">
        <v>172</v>
      </c>
      <c r="C71" s="27"/>
      <c r="D71" s="27"/>
      <c r="E71" s="27"/>
      <c r="F71" s="28"/>
    </row>
    <row r="72" spans="1:6" x14ac:dyDescent="0.25">
      <c r="A72" s="38" t="s">
        <v>213</v>
      </c>
      <c r="C72" s="27"/>
      <c r="D72" s="27"/>
      <c r="E72" s="27"/>
      <c r="F72" s="28"/>
    </row>
    <row r="73" spans="1:6" x14ac:dyDescent="0.25">
      <c r="A73" s="23" t="s">
        <v>214</v>
      </c>
      <c r="C73" s="27"/>
      <c r="D73" s="27"/>
      <c r="E73" s="27"/>
      <c r="F73" s="28"/>
    </row>
    <row r="74" spans="1:6" x14ac:dyDescent="0.25">
      <c r="A74" s="29" t="s">
        <v>173</v>
      </c>
      <c r="C74" s="27"/>
      <c r="D74" s="27"/>
      <c r="E74" s="27"/>
      <c r="F74" s="28"/>
    </row>
    <row r="75" spans="1:6" x14ac:dyDescent="0.25">
      <c r="A75" s="38" t="s">
        <v>215</v>
      </c>
      <c r="C75" s="27"/>
      <c r="D75" s="27"/>
      <c r="E75" s="27"/>
      <c r="F75" s="28"/>
    </row>
    <row r="76" spans="1:6" x14ac:dyDescent="0.25">
      <c r="A76" s="38" t="s">
        <v>216</v>
      </c>
      <c r="C76" s="27"/>
      <c r="D76" s="27"/>
      <c r="E76" s="27"/>
      <c r="F76" s="28"/>
    </row>
    <row r="77" spans="1:6" x14ac:dyDescent="0.25">
      <c r="A77" s="23" t="s">
        <v>217</v>
      </c>
      <c r="C77" s="27"/>
      <c r="D77" s="27"/>
      <c r="E77" s="27"/>
      <c r="F77" s="28"/>
    </row>
    <row r="78" spans="1:6" x14ac:dyDescent="0.25">
      <c r="A78" s="23" t="s">
        <v>218</v>
      </c>
      <c r="C78" s="27"/>
      <c r="D78" s="27"/>
      <c r="E78" s="27"/>
      <c r="F78" s="28"/>
    </row>
    <row r="79" spans="1:6" x14ac:dyDescent="0.25">
      <c r="A79" s="38" t="s">
        <v>219</v>
      </c>
      <c r="C79" s="27"/>
      <c r="D79" s="27"/>
      <c r="E79" s="27"/>
      <c r="F79" s="28"/>
    </row>
    <row r="80" spans="1:6" x14ac:dyDescent="0.25">
      <c r="A80" s="38" t="s">
        <v>220</v>
      </c>
      <c r="C80" s="27"/>
      <c r="D80" s="27"/>
      <c r="E80" s="27"/>
      <c r="F80" s="28"/>
    </row>
    <row r="81" spans="1:6" x14ac:dyDescent="0.25">
      <c r="A81" s="29" t="s">
        <v>174</v>
      </c>
      <c r="C81" s="27"/>
      <c r="D81" s="27"/>
      <c r="E81" s="27"/>
      <c r="F81" s="28"/>
    </row>
    <row r="82" spans="1:6" x14ac:dyDescent="0.25">
      <c r="A82" s="38" t="s">
        <v>221</v>
      </c>
      <c r="C82" s="27"/>
      <c r="D82" s="27"/>
      <c r="E82" s="27"/>
      <c r="F82" s="28"/>
    </row>
    <row r="83" spans="1:6" x14ac:dyDescent="0.25">
      <c r="A83" s="23" t="s">
        <v>222</v>
      </c>
      <c r="C83" s="27"/>
      <c r="D83" s="27"/>
      <c r="E83" s="27"/>
      <c r="F83" s="28"/>
    </row>
    <row r="84" spans="1:6" x14ac:dyDescent="0.25">
      <c r="A84" s="38" t="s">
        <v>223</v>
      </c>
      <c r="C84" s="27"/>
      <c r="D84" s="27"/>
      <c r="E84" s="27"/>
      <c r="F84" s="28"/>
    </row>
    <row r="85" spans="1:6" x14ac:dyDescent="0.25">
      <c r="A85" s="29" t="s">
        <v>175</v>
      </c>
      <c r="C85" s="27"/>
      <c r="D85" s="27"/>
      <c r="E85" s="27"/>
      <c r="F85" s="28"/>
    </row>
    <row r="86" spans="1:6" x14ac:dyDescent="0.25">
      <c r="A86" s="38" t="s">
        <v>224</v>
      </c>
      <c r="C86" s="27"/>
      <c r="D86" s="27"/>
      <c r="E86" s="27"/>
      <c r="F86" s="28"/>
    </row>
    <row r="87" spans="1:6" x14ac:dyDescent="0.25">
      <c r="A87" s="29" t="s">
        <v>176</v>
      </c>
      <c r="C87" s="27"/>
      <c r="D87" s="27"/>
      <c r="E87" s="27"/>
      <c r="F87" s="28"/>
    </row>
    <row r="88" spans="1:6" x14ac:dyDescent="0.25">
      <c r="A88" s="38" t="s">
        <v>225</v>
      </c>
      <c r="C88" s="27"/>
      <c r="D88" s="27"/>
      <c r="E88" s="27"/>
      <c r="F88" s="28"/>
    </row>
    <row r="89" spans="1:6" x14ac:dyDescent="0.25">
      <c r="A89" s="23" t="s">
        <v>226</v>
      </c>
      <c r="C89" s="27"/>
      <c r="D89" s="27"/>
      <c r="E89" s="27"/>
      <c r="F89" s="28"/>
    </row>
    <row r="90" spans="1:6" x14ac:dyDescent="0.25">
      <c r="A90" s="23" t="s">
        <v>227</v>
      </c>
      <c r="C90" s="27"/>
      <c r="D90" s="27"/>
      <c r="E90" s="27"/>
      <c r="F90" s="28"/>
    </row>
    <row r="91" spans="1:6" x14ac:dyDescent="0.25">
      <c r="A91" s="29" t="s">
        <v>177</v>
      </c>
      <c r="C91" s="27"/>
      <c r="D91" s="27"/>
      <c r="E91" s="27"/>
      <c r="F91" s="28"/>
    </row>
    <row r="92" spans="1:6" x14ac:dyDescent="0.25">
      <c r="A92" s="38" t="s">
        <v>228</v>
      </c>
      <c r="C92" s="27"/>
      <c r="D92" s="27"/>
      <c r="E92" s="27"/>
      <c r="F92" s="28"/>
    </row>
    <row r="93" spans="1:6" x14ac:dyDescent="0.25">
      <c r="A93" s="23" t="s">
        <v>229</v>
      </c>
      <c r="C93" s="27"/>
      <c r="D93" s="27"/>
      <c r="E93" s="27"/>
      <c r="F93" s="28"/>
    </row>
    <row r="94" spans="1:6" x14ac:dyDescent="0.25">
      <c r="A94" s="23" t="s">
        <v>230</v>
      </c>
      <c r="C94" s="27"/>
      <c r="D94" s="27"/>
      <c r="E94" s="27"/>
      <c r="F94" s="28"/>
    </row>
    <row r="95" spans="1:6" x14ac:dyDescent="0.25">
      <c r="A95" s="23" t="s">
        <v>231</v>
      </c>
      <c r="C95" s="27"/>
      <c r="D95" s="27"/>
      <c r="E95" s="27"/>
      <c r="F95" s="28"/>
    </row>
    <row r="96" spans="1:6" x14ac:dyDescent="0.25">
      <c r="A96" s="23" t="s">
        <v>232</v>
      </c>
      <c r="C96" s="27"/>
      <c r="D96" s="27"/>
      <c r="E96" s="27"/>
      <c r="F96" s="28"/>
    </row>
    <row r="97" spans="1:6" x14ac:dyDescent="0.25">
      <c r="A97" s="38" t="s">
        <v>233</v>
      </c>
      <c r="C97" s="27"/>
      <c r="D97" s="27"/>
      <c r="E97" s="27"/>
      <c r="F97" s="28"/>
    </row>
    <row r="98" spans="1:6" x14ac:dyDescent="0.25">
      <c r="A98" s="38" t="s">
        <v>234</v>
      </c>
      <c r="C98" s="27"/>
      <c r="D98" s="27"/>
      <c r="E98" s="27"/>
      <c r="F98" s="28"/>
    </row>
    <row r="99" spans="1:6" x14ac:dyDescent="0.25">
      <c r="A99" s="38" t="s">
        <v>235</v>
      </c>
      <c r="C99" s="27"/>
      <c r="D99" s="27"/>
      <c r="E99" s="27"/>
      <c r="F99" s="28"/>
    </row>
    <row r="100" spans="1:6" x14ac:dyDescent="0.25">
      <c r="A100" s="38" t="s">
        <v>236</v>
      </c>
      <c r="C100" s="27"/>
      <c r="D100" s="27"/>
      <c r="E100" s="27"/>
      <c r="F100" s="28"/>
    </row>
    <row r="101" spans="1:6" x14ac:dyDescent="0.25">
      <c r="A101" s="23" t="s">
        <v>237</v>
      </c>
      <c r="C101" s="27"/>
      <c r="D101" s="27"/>
      <c r="E101" s="27"/>
      <c r="F101" s="28"/>
    </row>
    <row r="102" spans="1:6" x14ac:dyDescent="0.25">
      <c r="A102" s="23" t="s">
        <v>238</v>
      </c>
      <c r="C102" s="27"/>
      <c r="D102" s="27"/>
      <c r="E102" s="27"/>
      <c r="F102" s="28"/>
    </row>
    <row r="103" spans="1:6" x14ac:dyDescent="0.25">
      <c r="A103" s="23" t="s">
        <v>239</v>
      </c>
      <c r="C103" s="28"/>
      <c r="D103" s="28"/>
      <c r="E103" s="28"/>
      <c r="F103" s="28"/>
    </row>
    <row r="104" spans="1:6" x14ac:dyDescent="0.25">
      <c r="A104" s="38" t="s">
        <v>240</v>
      </c>
      <c r="C104" s="28"/>
      <c r="D104" s="28"/>
      <c r="E104" s="28"/>
      <c r="F104" s="28"/>
    </row>
    <row r="105" spans="1:6" x14ac:dyDescent="0.25">
      <c r="A105" s="29" t="s">
        <v>178</v>
      </c>
      <c r="C105" s="28"/>
      <c r="D105" s="28"/>
      <c r="E105" s="28"/>
      <c r="F105" s="28"/>
    </row>
    <row r="106" spans="1:6" x14ac:dyDescent="0.25">
      <c r="A106" s="29" t="s">
        <v>179</v>
      </c>
      <c r="C106" s="28"/>
      <c r="D106" s="28"/>
      <c r="E106" s="28"/>
      <c r="F106" s="28"/>
    </row>
    <row r="107" spans="1:6" x14ac:dyDescent="0.25">
      <c r="A107" s="38" t="s">
        <v>241</v>
      </c>
      <c r="C107" s="28"/>
      <c r="D107" s="28"/>
      <c r="E107" s="28"/>
      <c r="F107" s="28"/>
    </row>
    <row r="108" spans="1:6" x14ac:dyDescent="0.25">
      <c r="A108" s="23" t="s">
        <v>242</v>
      </c>
      <c r="C108" s="28"/>
      <c r="D108" s="28"/>
      <c r="E108" s="28"/>
      <c r="F108" s="28"/>
    </row>
    <row r="109" spans="1:6" x14ac:dyDescent="0.25">
      <c r="A109" s="23" t="s">
        <v>243</v>
      </c>
      <c r="C109" s="28"/>
      <c r="D109" s="28"/>
      <c r="E109" s="28"/>
      <c r="F109" s="28"/>
    </row>
    <row r="110" spans="1:6" x14ac:dyDescent="0.25">
      <c r="A110" s="29" t="s">
        <v>180</v>
      </c>
      <c r="C110" s="28"/>
      <c r="D110" s="28"/>
      <c r="E110" s="28"/>
      <c r="F110" s="28"/>
    </row>
    <row r="111" spans="1:6" x14ac:dyDescent="0.25">
      <c r="A111" s="29" t="s">
        <v>181</v>
      </c>
      <c r="C111" s="28"/>
      <c r="D111" s="28"/>
      <c r="E111" s="28"/>
      <c r="F111" s="28"/>
    </row>
    <row r="112" spans="1:6" x14ac:dyDescent="0.25">
      <c r="A112" s="29" t="s">
        <v>182</v>
      </c>
      <c r="C112" s="28"/>
      <c r="D112" s="28"/>
      <c r="E112" s="28"/>
      <c r="F112" s="28"/>
    </row>
    <row r="113" spans="1:6" x14ac:dyDescent="0.25">
      <c r="A113" s="23" t="s">
        <v>244</v>
      </c>
      <c r="C113" s="28"/>
      <c r="D113" s="28"/>
      <c r="E113" s="28"/>
      <c r="F113" s="28"/>
    </row>
    <row r="114" spans="1:6" x14ac:dyDescent="0.25">
      <c r="A114" s="38" t="s">
        <v>294</v>
      </c>
      <c r="C114" s="28"/>
      <c r="D114" s="28"/>
      <c r="E114" s="28"/>
      <c r="F114" s="28"/>
    </row>
    <row r="115" spans="1:6" x14ac:dyDescent="0.25">
      <c r="A115" s="23" t="s">
        <v>245</v>
      </c>
      <c r="C115" s="28"/>
      <c r="D115" s="28"/>
      <c r="E115" s="28"/>
      <c r="F115" s="28"/>
    </row>
    <row r="116" spans="1:6" x14ac:dyDescent="0.25">
      <c r="A116" s="23" t="s">
        <v>246</v>
      </c>
      <c r="C116" s="28"/>
      <c r="D116" s="28"/>
      <c r="E116" s="28"/>
      <c r="F116" s="28"/>
    </row>
    <row r="117" spans="1:6" x14ac:dyDescent="0.25">
      <c r="A117" s="23"/>
      <c r="C117" s="28"/>
      <c r="D117" s="28"/>
      <c r="E117" s="28"/>
      <c r="F117" s="28"/>
    </row>
    <row r="118" spans="1:6" x14ac:dyDescent="0.25">
      <c r="A118" s="23"/>
      <c r="C118" s="28"/>
      <c r="D118" s="28"/>
      <c r="E118" s="28"/>
      <c r="F118" s="28"/>
    </row>
    <row r="119" spans="1:6" x14ac:dyDescent="0.25">
      <c r="A119" s="29"/>
      <c r="C119" s="28"/>
      <c r="D119" s="28"/>
      <c r="E119" s="28"/>
      <c r="F119" s="28"/>
    </row>
    <row r="120" spans="1:6" x14ac:dyDescent="0.25">
      <c r="A120" s="38"/>
      <c r="C120" s="28"/>
      <c r="D120" s="28"/>
      <c r="E120" s="28"/>
      <c r="F120" s="28"/>
    </row>
    <row r="121" spans="1:6" x14ac:dyDescent="0.25">
      <c r="A121" s="38"/>
      <c r="C121" s="28"/>
      <c r="D121" s="28"/>
      <c r="E121" s="28"/>
      <c r="F121" s="28"/>
    </row>
    <row r="122" spans="1:6" x14ac:dyDescent="0.25">
      <c r="A122" s="29"/>
      <c r="C122" s="28"/>
      <c r="D122" s="28"/>
      <c r="E122" s="28"/>
      <c r="F122" s="28"/>
    </row>
    <row r="123" spans="1:6" x14ac:dyDescent="0.25">
      <c r="A123" s="31"/>
      <c r="C123" s="28"/>
      <c r="D123" s="28"/>
      <c r="E123" s="28"/>
      <c r="F123" s="28"/>
    </row>
    <row r="124" spans="1:6" x14ac:dyDescent="0.25">
      <c r="A124" s="29"/>
      <c r="C124" s="28"/>
      <c r="D124" s="28"/>
      <c r="E124" s="28"/>
      <c r="F124" s="28"/>
    </row>
    <row r="125" spans="1:6" x14ac:dyDescent="0.25">
      <c r="A125" s="23"/>
      <c r="C125" s="28"/>
      <c r="D125" s="28"/>
      <c r="E125" s="28"/>
      <c r="F125" s="28"/>
    </row>
    <row r="126" spans="1:6" x14ac:dyDescent="0.25">
      <c r="A126" s="30"/>
      <c r="C126" s="28"/>
      <c r="D126" s="28"/>
      <c r="E126" s="28"/>
      <c r="F126" s="28"/>
    </row>
    <row r="127" spans="1:6" x14ac:dyDescent="0.25">
      <c r="A127" s="38"/>
      <c r="C127" s="28"/>
      <c r="D127" s="28"/>
      <c r="E127" s="28"/>
      <c r="F127" s="28"/>
    </row>
    <row r="128" spans="1:6" x14ac:dyDescent="0.25">
      <c r="A128" s="38"/>
      <c r="C128" s="28"/>
      <c r="D128" s="28"/>
      <c r="E128" s="28"/>
      <c r="F128" s="28"/>
    </row>
    <row r="129" spans="1:6" x14ac:dyDescent="0.25">
      <c r="A129" s="31"/>
      <c r="C129" s="28"/>
      <c r="D129" s="28"/>
      <c r="E129" s="28"/>
      <c r="F129" s="28"/>
    </row>
    <row r="130" spans="1:6" x14ac:dyDescent="0.25">
      <c r="A130" s="38"/>
      <c r="C130" s="28"/>
      <c r="D130" s="28"/>
      <c r="E130" s="28"/>
      <c r="F130" s="28"/>
    </row>
    <row r="131" spans="1:6" x14ac:dyDescent="0.25">
      <c r="A131" s="38"/>
      <c r="C131" s="28"/>
      <c r="D131" s="28"/>
      <c r="E131" s="28"/>
      <c r="F131" s="28"/>
    </row>
    <row r="132" spans="1:6" x14ac:dyDescent="0.25">
      <c r="A132" s="31"/>
      <c r="C132" s="28"/>
      <c r="D132" s="28"/>
      <c r="E132" s="28"/>
      <c r="F132" s="28"/>
    </row>
    <row r="133" spans="1:6" x14ac:dyDescent="0.25">
      <c r="A133" s="23"/>
      <c r="C133" s="28"/>
      <c r="D133" s="28"/>
      <c r="E133" s="28"/>
      <c r="F133" s="28"/>
    </row>
    <row r="134" spans="1:6" x14ac:dyDescent="0.25">
      <c r="A134" s="23"/>
      <c r="C134" s="28"/>
      <c r="D134" s="28"/>
      <c r="E134" s="28"/>
      <c r="F134" s="28"/>
    </row>
    <row r="135" spans="1:6" x14ac:dyDescent="0.25">
      <c r="A135" s="23"/>
      <c r="C135" s="28"/>
      <c r="D135" s="28"/>
      <c r="E135" s="28"/>
      <c r="F135" s="28"/>
    </row>
    <row r="136" spans="1:6" x14ac:dyDescent="0.25">
      <c r="A136" s="30"/>
      <c r="C136" s="28"/>
      <c r="D136" s="28"/>
      <c r="E136" s="28"/>
      <c r="F136" s="28"/>
    </row>
    <row r="137" spans="1:6" x14ac:dyDescent="0.25">
      <c r="A137" s="30"/>
      <c r="C137" s="28"/>
      <c r="D137" s="28"/>
      <c r="E137" s="28"/>
      <c r="F137" s="28"/>
    </row>
    <row r="138" spans="1:6" x14ac:dyDescent="0.25">
      <c r="A138" s="30"/>
      <c r="C138" s="28"/>
      <c r="D138" s="28"/>
      <c r="E138" s="28"/>
      <c r="F138" s="28"/>
    </row>
    <row r="139" spans="1:6" x14ac:dyDescent="0.25">
      <c r="A139" s="30"/>
      <c r="C139" s="28"/>
      <c r="D139" s="28"/>
      <c r="E139" s="28"/>
      <c r="F139" s="28"/>
    </row>
    <row r="140" spans="1:6" x14ac:dyDescent="0.25">
      <c r="A140" s="30"/>
      <c r="C140" s="28"/>
      <c r="D140" s="28"/>
      <c r="E140" s="28"/>
      <c r="F140" s="28"/>
    </row>
    <row r="141" spans="1:6" x14ac:dyDescent="0.25">
      <c r="A141" s="30"/>
      <c r="C141" s="28"/>
      <c r="D141" s="28"/>
      <c r="E141" s="28"/>
      <c r="F141" s="28"/>
    </row>
    <row r="142" spans="1:6" x14ac:dyDescent="0.25">
      <c r="A142" s="30"/>
      <c r="C142" s="28"/>
      <c r="D142" s="28"/>
      <c r="E142" s="28"/>
      <c r="F142" s="28"/>
    </row>
    <row r="143" spans="1:6" x14ac:dyDescent="0.25">
      <c r="A143" s="30"/>
      <c r="C143" s="28"/>
      <c r="D143" s="28"/>
      <c r="E143" s="28"/>
      <c r="F143" s="28"/>
    </row>
    <row r="144" spans="1:6" x14ac:dyDescent="0.25">
      <c r="A144" s="30"/>
      <c r="C144" s="28"/>
      <c r="D144" s="28"/>
      <c r="E144" s="28"/>
      <c r="F144" s="28"/>
    </row>
    <row r="145" spans="1:6" x14ac:dyDescent="0.25">
      <c r="A145" s="30"/>
      <c r="C145" s="28"/>
      <c r="D145" s="28"/>
      <c r="E145" s="28"/>
      <c r="F145" s="28"/>
    </row>
    <row r="146" spans="1:6" x14ac:dyDescent="0.25">
      <c r="A146" s="30"/>
      <c r="C146" s="28"/>
      <c r="D146" s="28"/>
      <c r="E146" s="28"/>
      <c r="F146" s="28"/>
    </row>
    <row r="147" spans="1:6" x14ac:dyDescent="0.25">
      <c r="A147" s="30"/>
      <c r="C147" s="28"/>
      <c r="D147" s="28"/>
      <c r="E147" s="28"/>
      <c r="F147" s="28"/>
    </row>
    <row r="148" spans="1:6" x14ac:dyDescent="0.25">
      <c r="A148" s="30"/>
      <c r="C148" s="28"/>
      <c r="D148" s="28"/>
      <c r="E148" s="28"/>
      <c r="F148" s="28"/>
    </row>
    <row r="149" spans="1:6" x14ac:dyDescent="0.25">
      <c r="A149" s="30"/>
      <c r="C149" s="28"/>
      <c r="D149" s="28"/>
      <c r="E149" s="28"/>
      <c r="F149" s="28"/>
    </row>
    <row r="150" spans="1:6" x14ac:dyDescent="0.25">
      <c r="A150" s="30"/>
      <c r="C150" s="28"/>
      <c r="D150" s="28"/>
      <c r="E150" s="28"/>
      <c r="F150" s="28"/>
    </row>
    <row r="151" spans="1:6" x14ac:dyDescent="0.25">
      <c r="A151" s="30"/>
      <c r="C151" s="28"/>
      <c r="D151" s="28"/>
      <c r="E151" s="28"/>
      <c r="F151" s="28"/>
    </row>
    <row r="152" spans="1:6" x14ac:dyDescent="0.25">
      <c r="A152" s="30"/>
      <c r="C152" s="28"/>
      <c r="D152" s="28"/>
      <c r="E152" s="28"/>
      <c r="F152" s="28"/>
    </row>
    <row r="153" spans="1:6" x14ac:dyDescent="0.25">
      <c r="A153" s="30"/>
      <c r="C153" s="28"/>
      <c r="D153" s="28"/>
      <c r="E153" s="28"/>
      <c r="F153" s="28"/>
    </row>
    <row r="154" spans="1:6" x14ac:dyDescent="0.25">
      <c r="A154" s="30"/>
      <c r="C154" s="28"/>
      <c r="D154" s="28"/>
      <c r="E154" s="28"/>
      <c r="F154" s="28"/>
    </row>
    <row r="155" spans="1:6" x14ac:dyDescent="0.25">
      <c r="A155" s="30"/>
      <c r="C155" s="28"/>
      <c r="D155" s="28"/>
      <c r="E155" s="28"/>
      <c r="F155" s="28"/>
    </row>
    <row r="156" spans="1:6" x14ac:dyDescent="0.25">
      <c r="A156" s="30"/>
      <c r="C156" s="28"/>
      <c r="D156" s="28"/>
      <c r="E156" s="28"/>
      <c r="F156" s="28"/>
    </row>
    <row r="157" spans="1:6" x14ac:dyDescent="0.25">
      <c r="A157" s="30"/>
      <c r="C157" s="28"/>
      <c r="D157" s="28"/>
      <c r="E157" s="28"/>
      <c r="F157" s="28"/>
    </row>
    <row r="158" spans="1:6" x14ac:dyDescent="0.25">
      <c r="A158" s="30"/>
      <c r="C158" s="28"/>
      <c r="D158" s="28"/>
      <c r="E158" s="28"/>
      <c r="F158" s="28"/>
    </row>
    <row r="159" spans="1:6" x14ac:dyDescent="0.25">
      <c r="A159" s="30"/>
      <c r="C159" s="28"/>
      <c r="D159" s="28"/>
      <c r="E159" s="28"/>
      <c r="F159" s="28"/>
    </row>
    <row r="160" spans="1:6" x14ac:dyDescent="0.25">
      <c r="A160" s="30"/>
      <c r="C160" s="28"/>
      <c r="D160" s="28"/>
      <c r="E160" s="28"/>
      <c r="F160" s="28"/>
    </row>
    <row r="161" spans="1:6" x14ac:dyDescent="0.25">
      <c r="A161" s="30"/>
      <c r="C161" s="28"/>
      <c r="D161" s="28"/>
      <c r="E161" s="28"/>
      <c r="F161" s="28"/>
    </row>
    <row r="162" spans="1:6" x14ac:dyDescent="0.25">
      <c r="A162" s="30"/>
      <c r="C162" s="28"/>
      <c r="D162" s="28"/>
      <c r="E162" s="28"/>
      <c r="F162" s="28"/>
    </row>
    <row r="163" spans="1:6" x14ac:dyDescent="0.25">
      <c r="A163" s="30"/>
      <c r="C163" s="28"/>
      <c r="D163" s="28"/>
      <c r="E163" s="28"/>
      <c r="F163" s="28"/>
    </row>
    <row r="164" spans="1:6" x14ac:dyDescent="0.25">
      <c r="A164" s="30"/>
      <c r="C164" s="28"/>
      <c r="D164" s="28"/>
      <c r="E164" s="28"/>
      <c r="F164" s="28"/>
    </row>
    <row r="165" spans="1:6" x14ac:dyDescent="0.25">
      <c r="A165" s="30"/>
      <c r="C165" s="28"/>
      <c r="D165" s="28"/>
      <c r="E165" s="28"/>
      <c r="F165" s="28"/>
    </row>
    <row r="166" spans="1:6" x14ac:dyDescent="0.25">
      <c r="A166" s="30"/>
      <c r="C166" s="28"/>
      <c r="D166" s="28"/>
      <c r="E166" s="28"/>
      <c r="F166" s="28"/>
    </row>
    <row r="167" spans="1:6" x14ac:dyDescent="0.25">
      <c r="A167" s="30"/>
      <c r="C167" s="28"/>
      <c r="D167" s="28"/>
      <c r="E167" s="28"/>
      <c r="F167" s="28"/>
    </row>
    <row r="168" spans="1:6" x14ac:dyDescent="0.25">
      <c r="A168" s="30"/>
      <c r="C168" s="28"/>
      <c r="D168" s="28"/>
      <c r="E168" s="28"/>
      <c r="F168" s="28"/>
    </row>
    <row r="169" spans="1:6" x14ac:dyDescent="0.25">
      <c r="A169" s="30"/>
      <c r="C169" s="28"/>
      <c r="D169" s="28"/>
      <c r="E169" s="28"/>
      <c r="F169" s="28"/>
    </row>
    <row r="170" spans="1:6" x14ac:dyDescent="0.25">
      <c r="A170" s="30"/>
      <c r="C170" s="28"/>
      <c r="D170" s="28"/>
      <c r="E170" s="28"/>
      <c r="F170" s="28"/>
    </row>
    <row r="171" spans="1:6" x14ac:dyDescent="0.25">
      <c r="A171" s="30"/>
      <c r="C171" s="28"/>
      <c r="D171" s="28"/>
      <c r="E171" s="28"/>
      <c r="F171" s="28"/>
    </row>
    <row r="172" spans="1:6" x14ac:dyDescent="0.25">
      <c r="A172" s="30"/>
      <c r="C172" s="28"/>
      <c r="D172" s="28"/>
      <c r="E172" s="28"/>
      <c r="F172" s="28"/>
    </row>
    <row r="173" spans="1:6" x14ac:dyDescent="0.25">
      <c r="A173" s="30"/>
      <c r="C173" s="28"/>
      <c r="D173" s="28"/>
      <c r="E173" s="28"/>
      <c r="F173" s="28"/>
    </row>
    <row r="174" spans="1:6" x14ac:dyDescent="0.25">
      <c r="A174" s="30"/>
      <c r="C174" s="28"/>
      <c r="D174" s="28"/>
      <c r="E174" s="28"/>
      <c r="F174" s="28"/>
    </row>
    <row r="175" spans="1:6" x14ac:dyDescent="0.25">
      <c r="A175" s="30"/>
      <c r="C175" s="28"/>
      <c r="D175" s="28"/>
      <c r="E175" s="28"/>
      <c r="F175" s="28"/>
    </row>
    <row r="176" spans="1:6" x14ac:dyDescent="0.25">
      <c r="A176" s="30"/>
      <c r="C176" s="28"/>
      <c r="D176" s="28"/>
      <c r="E176" s="28"/>
      <c r="F176" s="28"/>
    </row>
    <row r="177" spans="1:6" x14ac:dyDescent="0.25">
      <c r="A177" s="30"/>
      <c r="C177" s="28"/>
      <c r="D177" s="28"/>
      <c r="E177" s="28"/>
      <c r="F177" s="28"/>
    </row>
    <row r="178" spans="1:6" x14ac:dyDescent="0.25">
      <c r="A178" s="30"/>
      <c r="C178" s="28"/>
      <c r="D178" s="28"/>
      <c r="E178" s="28"/>
      <c r="F178" s="28"/>
    </row>
    <row r="179" spans="1:6" x14ac:dyDescent="0.25">
      <c r="A179" s="30"/>
      <c r="C179" s="28"/>
      <c r="D179" s="28"/>
      <c r="E179" s="28"/>
      <c r="F179" s="28"/>
    </row>
    <row r="180" spans="1:6" x14ac:dyDescent="0.25">
      <c r="A180" s="30"/>
      <c r="C180" s="28"/>
      <c r="D180" s="28"/>
      <c r="E180" s="28"/>
      <c r="F180" s="28"/>
    </row>
    <row r="181" spans="1:6" x14ac:dyDescent="0.25">
      <c r="A181" s="30"/>
      <c r="C181" s="28"/>
      <c r="D181" s="28"/>
      <c r="E181" s="28"/>
      <c r="F181" s="28"/>
    </row>
    <row r="182" spans="1:6" x14ac:dyDescent="0.25">
      <c r="A182" s="30"/>
      <c r="C182" s="28"/>
      <c r="D182" s="28"/>
      <c r="E182" s="28"/>
      <c r="F182" s="28"/>
    </row>
    <row r="183" spans="1:6" x14ac:dyDescent="0.25">
      <c r="A183" s="30"/>
      <c r="C183" s="28"/>
      <c r="D183" s="28"/>
      <c r="E183" s="28"/>
      <c r="F183" s="28"/>
    </row>
    <row r="184" spans="1:6" x14ac:dyDescent="0.25">
      <c r="A184" s="30"/>
      <c r="C184" s="28"/>
      <c r="D184" s="28"/>
      <c r="E184" s="28"/>
      <c r="F184" s="28"/>
    </row>
    <row r="185" spans="1:6" x14ac:dyDescent="0.25">
      <c r="A185" s="30"/>
      <c r="C185" s="28"/>
      <c r="D185" s="28"/>
      <c r="E185" s="28"/>
      <c r="F185" s="28"/>
    </row>
    <row r="186" spans="1:6" x14ac:dyDescent="0.25">
      <c r="A186" s="30"/>
      <c r="C186" s="28"/>
      <c r="D186" s="28"/>
      <c r="E186" s="28"/>
      <c r="F186" s="28"/>
    </row>
    <row r="187" spans="1:6" x14ac:dyDescent="0.25">
      <c r="A187" s="30"/>
      <c r="C187" s="28"/>
      <c r="D187" s="28"/>
      <c r="E187" s="28"/>
      <c r="F187" s="28"/>
    </row>
    <row r="188" spans="1:6" x14ac:dyDescent="0.25">
      <c r="A188" s="30"/>
      <c r="C188" s="28"/>
      <c r="D188" s="28"/>
      <c r="E188" s="28"/>
      <c r="F188" s="28"/>
    </row>
    <row r="189" spans="1:6" x14ac:dyDescent="0.25">
      <c r="A189" s="30"/>
      <c r="C189" s="28"/>
      <c r="D189" s="28"/>
      <c r="E189" s="28"/>
      <c r="F189" s="28"/>
    </row>
    <row r="190" spans="1:6" x14ac:dyDescent="0.25">
      <c r="A190" s="30"/>
      <c r="C190" s="28"/>
      <c r="D190" s="28"/>
      <c r="E190" s="28"/>
      <c r="F190" s="28"/>
    </row>
    <row r="191" spans="1:6" x14ac:dyDescent="0.25">
      <c r="A191" s="30"/>
      <c r="C191" s="28"/>
      <c r="D191" s="28"/>
      <c r="E191" s="28"/>
      <c r="F191" s="28"/>
    </row>
    <row r="192" spans="1:6" x14ac:dyDescent="0.25">
      <c r="A192" s="30"/>
      <c r="C192" s="28"/>
      <c r="D192" s="28"/>
      <c r="E192" s="28"/>
      <c r="F192" s="28"/>
    </row>
    <row r="193" spans="1:6" x14ac:dyDescent="0.25">
      <c r="A193" s="30"/>
      <c r="C193" s="28"/>
      <c r="D193" s="28"/>
      <c r="E193" s="28"/>
      <c r="F193" s="28"/>
    </row>
    <row r="194" spans="1:6" x14ac:dyDescent="0.25">
      <c r="A194" s="30"/>
      <c r="C194" s="28"/>
      <c r="D194" s="28"/>
      <c r="E194" s="28"/>
      <c r="F194" s="28"/>
    </row>
    <row r="195" spans="1:6" x14ac:dyDescent="0.25">
      <c r="A195" s="30"/>
      <c r="C195" s="28"/>
      <c r="D195" s="28"/>
      <c r="E195" s="28"/>
      <c r="F195" s="28"/>
    </row>
    <row r="196" spans="1:6" x14ac:dyDescent="0.25">
      <c r="A196" s="30"/>
      <c r="C196" s="28"/>
      <c r="D196" s="28"/>
      <c r="E196" s="28"/>
      <c r="F196" s="28"/>
    </row>
    <row r="197" spans="1:6" x14ac:dyDescent="0.25">
      <c r="A197" s="30"/>
      <c r="C197" s="28"/>
      <c r="D197" s="28"/>
      <c r="E197" s="28"/>
      <c r="F197" s="28"/>
    </row>
    <row r="198" spans="1:6" x14ac:dyDescent="0.25">
      <c r="A198" s="30"/>
      <c r="C198" s="28"/>
      <c r="D198" s="28"/>
      <c r="E198" s="28"/>
      <c r="F198" s="28"/>
    </row>
    <row r="199" spans="1:6" x14ac:dyDescent="0.25">
      <c r="A199" s="30"/>
      <c r="C199" s="28"/>
      <c r="D199" s="28"/>
      <c r="E199" s="28"/>
      <c r="F199" s="28"/>
    </row>
    <row r="200" spans="1:6" x14ac:dyDescent="0.25">
      <c r="A200" s="30"/>
      <c r="C200" s="28"/>
      <c r="D200" s="28"/>
      <c r="E200" s="28"/>
      <c r="F200" s="28"/>
    </row>
    <row r="201" spans="1:6" x14ac:dyDescent="0.25">
      <c r="A201" s="30"/>
      <c r="C201" s="28"/>
      <c r="D201" s="28"/>
      <c r="E201" s="28"/>
      <c r="F201" s="28"/>
    </row>
    <row r="202" spans="1:6" x14ac:dyDescent="0.25">
      <c r="C202" s="28"/>
      <c r="D202" s="28"/>
      <c r="E202" s="28"/>
      <c r="F202" s="28"/>
    </row>
    <row r="203" spans="1:6" x14ac:dyDescent="0.25">
      <c r="C203" s="28"/>
      <c r="D203" s="28"/>
      <c r="E203" s="28"/>
      <c r="F203" s="28"/>
    </row>
    <row r="204" spans="1:6" x14ac:dyDescent="0.25">
      <c r="C204" s="28"/>
      <c r="D204" s="28"/>
      <c r="E204" s="28"/>
      <c r="F204" s="28"/>
    </row>
    <row r="205" spans="1:6" x14ac:dyDescent="0.25">
      <c r="C205" s="28"/>
      <c r="D205" s="28"/>
      <c r="E205" s="28"/>
      <c r="F205" s="28"/>
    </row>
    <row r="206" spans="1:6" x14ac:dyDescent="0.25">
      <c r="C206" s="28"/>
      <c r="D206" s="28"/>
      <c r="E206" s="28"/>
      <c r="F206" s="28"/>
    </row>
    <row r="207" spans="1:6" x14ac:dyDescent="0.25">
      <c r="C207" s="28"/>
      <c r="D207" s="28"/>
      <c r="E207" s="28"/>
      <c r="F207" s="28"/>
    </row>
    <row r="208" spans="1:6" x14ac:dyDescent="0.25">
      <c r="C208" s="28"/>
      <c r="D208" s="28"/>
      <c r="E208" s="28"/>
      <c r="F208" s="28"/>
    </row>
    <row r="209" spans="3:6" x14ac:dyDescent="0.25">
      <c r="C209" s="28"/>
      <c r="D209" s="28"/>
      <c r="E209" s="28"/>
      <c r="F209" s="28"/>
    </row>
    <row r="210" spans="3:6" x14ac:dyDescent="0.25">
      <c r="C210" s="28"/>
      <c r="D210" s="28"/>
      <c r="E210" s="28"/>
      <c r="F210" s="28"/>
    </row>
    <row r="211" spans="3:6" x14ac:dyDescent="0.25">
      <c r="C211" s="28"/>
      <c r="D211" s="28"/>
      <c r="E211" s="28"/>
      <c r="F211" s="28"/>
    </row>
    <row r="212" spans="3:6" x14ac:dyDescent="0.25">
      <c r="C212" s="28"/>
      <c r="D212" s="28"/>
      <c r="E212" s="28"/>
      <c r="F212" s="28"/>
    </row>
    <row r="213" spans="3:6" x14ac:dyDescent="0.25">
      <c r="C213" s="28"/>
      <c r="D213" s="28"/>
      <c r="E213" s="28"/>
      <c r="F213" s="28"/>
    </row>
    <row r="214" spans="3:6" x14ac:dyDescent="0.25">
      <c r="C214" s="28"/>
      <c r="D214" s="28"/>
      <c r="E214" s="28"/>
      <c r="F214" s="28"/>
    </row>
    <row r="215" spans="3:6" x14ac:dyDescent="0.25">
      <c r="C215" s="28"/>
      <c r="D215" s="28"/>
      <c r="E215" s="28"/>
      <c r="F215" s="28"/>
    </row>
    <row r="216" spans="3:6" x14ac:dyDescent="0.25">
      <c r="C216" s="28"/>
      <c r="D216" s="28"/>
      <c r="E216" s="28"/>
      <c r="F216" s="28"/>
    </row>
    <row r="217" spans="3:6" x14ac:dyDescent="0.25">
      <c r="C217" s="28"/>
      <c r="D217" s="28"/>
      <c r="E217" s="28"/>
      <c r="F217" s="28"/>
    </row>
    <row r="218" spans="3:6" x14ac:dyDescent="0.25">
      <c r="C218" s="28"/>
      <c r="D218" s="28"/>
      <c r="E218" s="28"/>
      <c r="F218" s="28"/>
    </row>
    <row r="219" spans="3:6" x14ac:dyDescent="0.25">
      <c r="C219" s="28"/>
      <c r="D219" s="28"/>
      <c r="E219" s="28"/>
      <c r="F219" s="28"/>
    </row>
    <row r="220" spans="3:6" x14ac:dyDescent="0.25">
      <c r="C220" s="28"/>
      <c r="D220" s="28"/>
      <c r="E220" s="28"/>
      <c r="F220" s="28"/>
    </row>
    <row r="221" spans="3:6" x14ac:dyDescent="0.25">
      <c r="C221" s="28"/>
      <c r="D221" s="28"/>
      <c r="E221" s="28"/>
      <c r="F221" s="28"/>
    </row>
    <row r="222" spans="3:6" x14ac:dyDescent="0.25">
      <c r="C222" s="28"/>
      <c r="D222" s="28"/>
      <c r="E222" s="28"/>
      <c r="F222" s="28"/>
    </row>
    <row r="223" spans="3:6" x14ac:dyDescent="0.25">
      <c r="C223" s="28"/>
      <c r="D223" s="28"/>
      <c r="E223" s="28"/>
      <c r="F223" s="28"/>
    </row>
    <row r="224" spans="3:6" x14ac:dyDescent="0.25">
      <c r="C224" s="28"/>
      <c r="D224" s="28"/>
      <c r="E224" s="28"/>
      <c r="F224" s="28"/>
    </row>
    <row r="225" spans="3:6" x14ac:dyDescent="0.25">
      <c r="C225" s="28"/>
      <c r="D225" s="28"/>
      <c r="E225" s="28"/>
      <c r="F225" s="28"/>
    </row>
    <row r="226" spans="3:6" x14ac:dyDescent="0.25">
      <c r="C226" s="28"/>
      <c r="D226" s="28"/>
      <c r="E226" s="28"/>
      <c r="F226" s="28"/>
    </row>
    <row r="227" spans="3:6" x14ac:dyDescent="0.25">
      <c r="C227" s="28"/>
      <c r="D227" s="28"/>
      <c r="E227" s="28"/>
      <c r="F227" s="28"/>
    </row>
    <row r="228" spans="3:6" x14ac:dyDescent="0.25">
      <c r="C228" s="28"/>
      <c r="D228" s="28"/>
      <c r="E228" s="28"/>
      <c r="F228" s="28"/>
    </row>
    <row r="229" spans="3:6" x14ac:dyDescent="0.25">
      <c r="C229" s="28"/>
      <c r="D229" s="28"/>
      <c r="E229" s="28"/>
      <c r="F229" s="28"/>
    </row>
    <row r="230" spans="3:6" x14ac:dyDescent="0.25">
      <c r="C230" s="28"/>
      <c r="D230" s="28"/>
      <c r="E230" s="28"/>
      <c r="F230" s="28"/>
    </row>
  </sheetData>
  <sortState ref="A4:A117">
    <sortCondition ref="A4"/>
  </sortState>
  <customSheetViews>
    <customSheetView guid="{6F8E247F-58AC-42D1-95D0-0B77C8352C32}">
      <selection activeCell="R14" sqref="R14"/>
      <pageMargins left="0.7" right="0.7" top="0.75" bottom="0.75" header="0.3" footer="0.3"/>
      <pageSetup paperSize="9" orientation="portrait" r:id="rId1"/>
    </customSheetView>
    <customSheetView guid="{A05171F1-F978-45C0-9FD2-82F13FB7D7A6}">
      <selection activeCell="R14" sqref="R14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 t="s">
        <v>0</v>
      </c>
      <c r="AL1" s="72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274</v>
      </c>
      <c r="B2" s="174"/>
      <c r="C2" s="174"/>
      <c r="D2" s="174"/>
      <c r="F2" s="76" t="s">
        <v>6</v>
      </c>
      <c r="G2" s="76" t="s">
        <v>1</v>
      </c>
      <c r="H2" s="2" t="s">
        <v>2</v>
      </c>
      <c r="I2" s="2" t="s">
        <v>3</v>
      </c>
      <c r="J2" s="2" t="s">
        <v>3</v>
      </c>
      <c r="K2" s="2" t="s">
        <v>4</v>
      </c>
      <c r="L2" s="2" t="s">
        <v>5</v>
      </c>
      <c r="M2" s="76" t="s">
        <v>6</v>
      </c>
      <c r="N2" s="76" t="s">
        <v>1</v>
      </c>
      <c r="O2" s="2" t="s">
        <v>2</v>
      </c>
      <c r="P2" s="2" t="s">
        <v>3</v>
      </c>
      <c r="Q2" s="2" t="s">
        <v>3</v>
      </c>
      <c r="R2" s="2" t="s">
        <v>4</v>
      </c>
      <c r="S2" s="2" t="s">
        <v>5</v>
      </c>
      <c r="T2" s="76" t="s">
        <v>6</v>
      </c>
      <c r="U2" s="76" t="s">
        <v>1</v>
      </c>
      <c r="V2" s="2" t="s">
        <v>2</v>
      </c>
      <c r="W2" s="2" t="s">
        <v>3</v>
      </c>
      <c r="X2" s="2" t="s">
        <v>3</v>
      </c>
      <c r="Y2" s="2" t="s">
        <v>4</v>
      </c>
      <c r="Z2" s="2" t="s">
        <v>5</v>
      </c>
      <c r="AA2" s="76" t="s">
        <v>6</v>
      </c>
      <c r="AB2" s="76" t="s">
        <v>1</v>
      </c>
      <c r="AC2" s="2" t="s">
        <v>2</v>
      </c>
      <c r="AD2" s="2" t="s">
        <v>3</v>
      </c>
      <c r="AE2" s="2" t="s">
        <v>3</v>
      </c>
      <c r="AF2" s="2" t="s">
        <v>4</v>
      </c>
      <c r="AG2" s="2" t="s">
        <v>5</v>
      </c>
      <c r="AH2" s="76" t="s">
        <v>6</v>
      </c>
      <c r="AI2" s="76" t="s">
        <v>1</v>
      </c>
      <c r="AJ2" s="42"/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75">
        <v>2018</v>
      </c>
      <c r="B3" s="175"/>
      <c r="C3" s="175"/>
      <c r="D3" s="175"/>
      <c r="F3" s="76">
        <v>1</v>
      </c>
      <c r="G3" s="76">
        <v>2</v>
      </c>
      <c r="H3" s="73">
        <v>3</v>
      </c>
      <c r="I3" s="73">
        <v>4</v>
      </c>
      <c r="J3" s="73">
        <v>5</v>
      </c>
      <c r="K3" s="73">
        <v>6</v>
      </c>
      <c r="L3" s="73">
        <v>7</v>
      </c>
      <c r="M3" s="76">
        <v>8</v>
      </c>
      <c r="N3" s="76">
        <v>9</v>
      </c>
      <c r="O3" s="73">
        <v>10</v>
      </c>
      <c r="P3" s="73">
        <v>11</v>
      </c>
      <c r="Q3" s="73">
        <v>12</v>
      </c>
      <c r="R3" s="73">
        <v>13</v>
      </c>
      <c r="S3" s="73">
        <v>14</v>
      </c>
      <c r="T3" s="76">
        <v>15</v>
      </c>
      <c r="U3" s="76">
        <v>16</v>
      </c>
      <c r="V3" s="73">
        <v>17</v>
      </c>
      <c r="W3" s="73">
        <v>18</v>
      </c>
      <c r="X3" s="73">
        <v>19</v>
      </c>
      <c r="Y3" s="73">
        <v>20</v>
      </c>
      <c r="Z3" s="73">
        <v>21</v>
      </c>
      <c r="AA3" s="76">
        <v>22</v>
      </c>
      <c r="AB3" s="76">
        <v>23</v>
      </c>
      <c r="AC3" s="73">
        <v>24</v>
      </c>
      <c r="AD3" s="73">
        <v>25</v>
      </c>
      <c r="AE3" s="73">
        <v>26</v>
      </c>
      <c r="AF3" s="73">
        <v>27</v>
      </c>
      <c r="AG3" s="73">
        <v>28</v>
      </c>
      <c r="AH3" s="76">
        <v>29</v>
      </c>
      <c r="AI3" s="76">
        <v>30</v>
      </c>
      <c r="AJ3" s="42"/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J4" s="35"/>
      <c r="AK4" s="59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/>
      <c r="G5" s="85"/>
      <c r="H5" s="85" t="s">
        <v>296</v>
      </c>
      <c r="I5" s="84"/>
      <c r="J5" s="84"/>
      <c r="K5" s="84" t="s">
        <v>296</v>
      </c>
      <c r="L5" s="84"/>
      <c r="M5" s="84"/>
      <c r="N5" s="84"/>
      <c r="O5" s="84"/>
      <c r="P5" s="84"/>
      <c r="Q5" s="84" t="s">
        <v>296</v>
      </c>
      <c r="R5" s="84"/>
      <c r="S5" s="84"/>
      <c r="T5" s="84" t="s">
        <v>296</v>
      </c>
      <c r="U5" s="84"/>
      <c r="V5" s="84"/>
      <c r="W5" s="84" t="s">
        <v>103</v>
      </c>
      <c r="X5" s="84"/>
      <c r="Y5" s="84"/>
      <c r="Z5" s="84" t="s">
        <v>296</v>
      </c>
      <c r="AA5" s="84"/>
      <c r="AB5" s="84"/>
      <c r="AC5" s="84"/>
      <c r="AD5" s="84"/>
      <c r="AE5" s="84"/>
      <c r="AF5" s="84" t="s">
        <v>296</v>
      </c>
      <c r="AG5" s="84"/>
      <c r="AH5" s="84"/>
      <c r="AI5" s="84" t="s">
        <v>296</v>
      </c>
      <c r="AJ5" s="84"/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/>
      <c r="G6" s="84" t="s">
        <v>310</v>
      </c>
      <c r="H6" s="84"/>
      <c r="I6" s="84"/>
      <c r="J6" s="84"/>
      <c r="K6" s="84" t="s">
        <v>296</v>
      </c>
      <c r="L6" s="84"/>
      <c r="M6" s="84"/>
      <c r="N6" s="84" t="s">
        <v>296</v>
      </c>
      <c r="O6" s="84"/>
      <c r="P6" s="84" t="s">
        <v>299</v>
      </c>
      <c r="Q6" s="84"/>
      <c r="R6" s="84" t="s">
        <v>4</v>
      </c>
      <c r="S6" s="84"/>
      <c r="T6" s="84" t="s">
        <v>309</v>
      </c>
      <c r="U6" s="84"/>
      <c r="V6" s="84"/>
      <c r="W6" s="84" t="s">
        <v>296</v>
      </c>
      <c r="X6" s="84"/>
      <c r="Y6" s="84" t="s">
        <v>4</v>
      </c>
      <c r="Z6" s="84" t="s">
        <v>4</v>
      </c>
      <c r="AA6" s="84"/>
      <c r="AB6" s="84"/>
      <c r="AC6" s="84" t="s">
        <v>296</v>
      </c>
      <c r="AD6" s="84"/>
      <c r="AE6" s="84"/>
      <c r="AF6" s="84" t="s">
        <v>4</v>
      </c>
      <c r="AG6" s="84"/>
      <c r="AH6" s="84"/>
      <c r="AI6" s="84" t="s">
        <v>309</v>
      </c>
      <c r="AJ6" s="84"/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/>
      <c r="G7" s="84"/>
      <c r="H7" s="84" t="s">
        <v>296</v>
      </c>
      <c r="I7" s="84"/>
      <c r="J7" s="84"/>
      <c r="K7" s="84"/>
      <c r="L7" s="84"/>
      <c r="M7" s="84"/>
      <c r="N7" s="84" t="s">
        <v>296</v>
      </c>
      <c r="O7" s="84"/>
      <c r="P7" s="84" t="s">
        <v>299</v>
      </c>
      <c r="Q7" s="84" t="s">
        <v>103</v>
      </c>
      <c r="R7" s="84"/>
      <c r="S7" s="84"/>
      <c r="T7" s="84" t="s">
        <v>296</v>
      </c>
      <c r="U7" s="84"/>
      <c r="V7" s="84"/>
      <c r="W7" s="84" t="s">
        <v>4</v>
      </c>
      <c r="X7" s="84"/>
      <c r="Y7" s="84" t="s">
        <v>4</v>
      </c>
      <c r="Z7" s="84" t="s">
        <v>4</v>
      </c>
      <c r="AA7" s="84"/>
      <c r="AB7" s="84"/>
      <c r="AC7" s="84" t="s">
        <v>296</v>
      </c>
      <c r="AD7" s="84"/>
      <c r="AE7" s="84"/>
      <c r="AF7" s="84" t="s">
        <v>296</v>
      </c>
      <c r="AG7" s="84"/>
      <c r="AH7" s="84"/>
      <c r="AI7" s="84"/>
      <c r="AJ7" s="84"/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/>
      <c r="G8" s="84"/>
      <c r="H8" s="84" t="s">
        <v>4</v>
      </c>
      <c r="I8" s="84"/>
      <c r="J8" s="84"/>
      <c r="K8" s="84" t="s">
        <v>296</v>
      </c>
      <c r="L8" s="84"/>
      <c r="M8" s="84"/>
      <c r="N8" s="84"/>
      <c r="O8" s="84"/>
      <c r="P8" s="84" t="s">
        <v>299</v>
      </c>
      <c r="Q8" s="84" t="s">
        <v>296</v>
      </c>
      <c r="R8" s="84"/>
      <c r="S8" s="84"/>
      <c r="T8" s="84" t="s">
        <v>4</v>
      </c>
      <c r="U8" s="84"/>
      <c r="V8" s="84"/>
      <c r="W8" s="84" t="s">
        <v>296</v>
      </c>
      <c r="X8" s="84"/>
      <c r="Y8" s="84"/>
      <c r="Z8" s="84" t="s">
        <v>296</v>
      </c>
      <c r="AA8" s="84"/>
      <c r="AB8" s="84"/>
      <c r="AC8" s="84"/>
      <c r="AD8" s="84"/>
      <c r="AE8" s="84"/>
      <c r="AF8" s="84" t="s">
        <v>296</v>
      </c>
      <c r="AG8" s="84"/>
      <c r="AH8" s="84"/>
      <c r="AI8" s="84" t="s">
        <v>296</v>
      </c>
      <c r="AJ8" s="84"/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 t="s">
        <v>103</v>
      </c>
      <c r="G9" s="84"/>
      <c r="H9" s="84" t="s">
        <v>296</v>
      </c>
      <c r="I9" s="84"/>
      <c r="J9" s="84"/>
      <c r="K9" s="84" t="s">
        <v>4</v>
      </c>
      <c r="L9" s="84" t="s">
        <v>299</v>
      </c>
      <c r="M9" s="84"/>
      <c r="N9" s="84"/>
      <c r="O9" s="84"/>
      <c r="P9" s="84" t="s">
        <v>299</v>
      </c>
      <c r="Q9" s="84" t="s">
        <v>296</v>
      </c>
      <c r="R9" s="84"/>
      <c r="S9" s="84"/>
      <c r="T9" s="84" t="s">
        <v>103</v>
      </c>
      <c r="U9" s="84"/>
      <c r="V9" s="84"/>
      <c r="W9" s="84" t="s">
        <v>296</v>
      </c>
      <c r="X9" s="84"/>
      <c r="Y9" s="84"/>
      <c r="Z9" s="84"/>
      <c r="AA9" s="84" t="s">
        <v>4</v>
      </c>
      <c r="AB9" s="84" t="s">
        <v>4</v>
      </c>
      <c r="AC9" s="84" t="s">
        <v>299</v>
      </c>
      <c r="AD9" s="84"/>
      <c r="AE9" s="84"/>
      <c r="AF9" s="84"/>
      <c r="AG9" s="84"/>
      <c r="AH9" s="84"/>
      <c r="AI9" s="84" t="s">
        <v>296</v>
      </c>
      <c r="AJ9" s="84"/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/>
      <c r="G10" s="84" t="s">
        <v>4</v>
      </c>
      <c r="H10" s="84" t="s">
        <v>296</v>
      </c>
      <c r="I10" s="84"/>
      <c r="J10" s="84"/>
      <c r="K10" s="84"/>
      <c r="L10" s="84"/>
      <c r="M10" s="84"/>
      <c r="N10" s="84" t="s">
        <v>296</v>
      </c>
      <c r="O10" s="84"/>
      <c r="P10" s="84" t="s">
        <v>299</v>
      </c>
      <c r="Q10" s="84" t="s">
        <v>4</v>
      </c>
      <c r="R10" s="84"/>
      <c r="S10" s="84"/>
      <c r="T10" s="84" t="s">
        <v>296</v>
      </c>
      <c r="U10" s="84"/>
      <c r="V10" s="84"/>
      <c r="W10" s="84" t="s">
        <v>103</v>
      </c>
      <c r="X10" s="84"/>
      <c r="Y10" s="84"/>
      <c r="Z10" s="84" t="s">
        <v>296</v>
      </c>
      <c r="AA10" s="84"/>
      <c r="AB10" s="84"/>
      <c r="AC10" s="84" t="s">
        <v>103</v>
      </c>
      <c r="AD10" s="84"/>
      <c r="AE10" s="84"/>
      <c r="AF10" s="84" t="s">
        <v>296</v>
      </c>
      <c r="AG10" s="84"/>
      <c r="AH10" s="84"/>
      <c r="AI10" s="84"/>
      <c r="AJ10" s="84"/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/>
      <c r="G11" s="84"/>
      <c r="H11" s="84" t="s">
        <v>103</v>
      </c>
      <c r="I11" s="84"/>
      <c r="J11" s="84"/>
      <c r="K11" s="84" t="s">
        <v>296</v>
      </c>
      <c r="L11" s="84"/>
      <c r="M11" s="84"/>
      <c r="N11" s="84"/>
      <c r="O11" s="84"/>
      <c r="P11" s="84" t="s">
        <v>299</v>
      </c>
      <c r="Q11" s="84" t="s">
        <v>296</v>
      </c>
      <c r="R11" s="84"/>
      <c r="S11" s="84"/>
      <c r="T11" s="84" t="s">
        <v>4</v>
      </c>
      <c r="U11" s="84"/>
      <c r="V11" s="84"/>
      <c r="W11" s="84" t="s">
        <v>296</v>
      </c>
      <c r="X11" s="84"/>
      <c r="Y11" s="84"/>
      <c r="Z11" s="84" t="s">
        <v>103</v>
      </c>
      <c r="AA11" s="84"/>
      <c r="AB11" s="84"/>
      <c r="AC11" s="84" t="s">
        <v>296</v>
      </c>
      <c r="AD11" s="84"/>
      <c r="AE11" s="84"/>
      <c r="AF11" s="84"/>
      <c r="AG11" s="84"/>
      <c r="AH11" s="84"/>
      <c r="AI11" s="84" t="s">
        <v>4</v>
      </c>
      <c r="AJ11" s="84"/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 t="s">
        <v>309</v>
      </c>
      <c r="G12" s="84" t="s">
        <v>309</v>
      </c>
      <c r="H12" s="84" t="s">
        <v>4</v>
      </c>
      <c r="I12" s="84"/>
      <c r="J12" s="84"/>
      <c r="K12" s="84" t="s">
        <v>103</v>
      </c>
      <c r="L12" s="84"/>
      <c r="M12" s="84"/>
      <c r="N12" s="84" t="s">
        <v>296</v>
      </c>
      <c r="O12" s="84"/>
      <c r="P12" s="84"/>
      <c r="Q12" s="84"/>
      <c r="R12" s="84" t="s">
        <v>103</v>
      </c>
      <c r="S12" s="84"/>
      <c r="T12" s="84" t="s">
        <v>296</v>
      </c>
      <c r="U12" s="84"/>
      <c r="V12" s="84"/>
      <c r="W12" s="84" t="s">
        <v>4</v>
      </c>
      <c r="X12" s="84"/>
      <c r="Y12" s="84"/>
      <c r="Z12" s="84" t="s">
        <v>296</v>
      </c>
      <c r="AA12" s="84"/>
      <c r="AB12" s="84"/>
      <c r="AC12" s="84" t="s">
        <v>296</v>
      </c>
      <c r="AD12" s="84"/>
      <c r="AE12" s="84"/>
      <c r="AF12" s="84"/>
      <c r="AG12" s="84"/>
      <c r="AH12" s="84"/>
      <c r="AI12" s="84" t="s">
        <v>296</v>
      </c>
      <c r="AJ12" s="84"/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 t="s">
        <v>296</v>
      </c>
      <c r="G14" s="84"/>
      <c r="H14" s="84"/>
      <c r="I14" s="84" t="s">
        <v>296</v>
      </c>
      <c r="J14" s="84"/>
      <c r="K14" s="84"/>
      <c r="L14" s="84" t="s">
        <v>296</v>
      </c>
      <c r="M14" s="84"/>
      <c r="N14" s="84"/>
      <c r="O14" s="84"/>
      <c r="P14" s="84" t="s">
        <v>309</v>
      </c>
      <c r="Q14" s="84" t="s">
        <v>309</v>
      </c>
      <c r="R14" s="84" t="s">
        <v>309</v>
      </c>
      <c r="S14" s="84" t="s">
        <v>309</v>
      </c>
      <c r="T14" s="84" t="s">
        <v>309</v>
      </c>
      <c r="U14" s="84" t="s">
        <v>309</v>
      </c>
      <c r="V14" s="84" t="s">
        <v>309</v>
      </c>
      <c r="W14" s="84" t="s">
        <v>309</v>
      </c>
      <c r="X14" s="84" t="s">
        <v>309</v>
      </c>
      <c r="Y14" s="84" t="s">
        <v>309</v>
      </c>
      <c r="Z14" s="84" t="s">
        <v>309</v>
      </c>
      <c r="AA14" s="84" t="s">
        <v>309</v>
      </c>
      <c r="AB14" s="84" t="s">
        <v>309</v>
      </c>
      <c r="AC14" s="84" t="s">
        <v>299</v>
      </c>
      <c r="AD14" s="84" t="s">
        <v>103</v>
      </c>
      <c r="AE14" s="84"/>
      <c r="AF14" s="84"/>
      <c r="AG14" s="84" t="s">
        <v>4</v>
      </c>
      <c r="AH14" s="84"/>
      <c r="AI14" s="84"/>
      <c r="AJ14" s="84"/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 t="s">
        <v>310</v>
      </c>
      <c r="G15" s="84" t="s">
        <v>310</v>
      </c>
      <c r="H15" s="84" t="s">
        <v>310</v>
      </c>
      <c r="I15" s="84" t="s">
        <v>310</v>
      </c>
      <c r="J15" s="84" t="s">
        <v>310</v>
      </c>
      <c r="K15" s="84" t="s">
        <v>310</v>
      </c>
      <c r="L15" s="84" t="s">
        <v>310</v>
      </c>
      <c r="M15" s="84"/>
      <c r="N15" s="84"/>
      <c r="O15" s="84" t="s">
        <v>296</v>
      </c>
      <c r="P15" s="84"/>
      <c r="Q15" s="84"/>
      <c r="R15" s="84"/>
      <c r="S15" s="84"/>
      <c r="T15" s="84"/>
      <c r="U15" s="84" t="s">
        <v>296</v>
      </c>
      <c r="V15" s="84"/>
      <c r="W15" s="84"/>
      <c r="X15" s="84" t="s">
        <v>296</v>
      </c>
      <c r="Y15" s="84"/>
      <c r="Z15" s="84"/>
      <c r="AA15" s="84" t="s">
        <v>296</v>
      </c>
      <c r="AB15" s="84"/>
      <c r="AC15" s="84"/>
      <c r="AD15" s="84" t="s">
        <v>296</v>
      </c>
      <c r="AE15" s="84"/>
      <c r="AF15" s="84"/>
      <c r="AG15" s="84" t="s">
        <v>296</v>
      </c>
      <c r="AH15" s="84"/>
      <c r="AI15" s="84"/>
      <c r="AJ15" s="84"/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/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 t="s">
        <v>296</v>
      </c>
      <c r="G16" s="84"/>
      <c r="H16" s="84"/>
      <c r="I16" s="84" t="s">
        <v>296</v>
      </c>
      <c r="J16" s="84"/>
      <c r="K16" s="84"/>
      <c r="L16" s="84" t="s">
        <v>299</v>
      </c>
      <c r="M16" s="84"/>
      <c r="N16" s="84"/>
      <c r="O16" s="84"/>
      <c r="P16" s="84"/>
      <c r="Q16" s="84"/>
      <c r="R16" s="84" t="s">
        <v>296</v>
      </c>
      <c r="S16" s="84"/>
      <c r="T16" s="84"/>
      <c r="U16" s="84" t="s">
        <v>296</v>
      </c>
      <c r="V16" s="84"/>
      <c r="W16" s="84"/>
      <c r="X16" s="84" t="s">
        <v>4</v>
      </c>
      <c r="Y16" s="84" t="s">
        <v>103</v>
      </c>
      <c r="Z16" s="84"/>
      <c r="AA16" s="84" t="s">
        <v>103</v>
      </c>
      <c r="AB16" s="84"/>
      <c r="AC16" s="84"/>
      <c r="AD16" s="84" t="s">
        <v>296</v>
      </c>
      <c r="AE16" s="84"/>
      <c r="AF16" s="84"/>
      <c r="AG16" s="84" t="s">
        <v>103</v>
      </c>
      <c r="AH16" s="84"/>
      <c r="AI16" s="84" t="s">
        <v>4</v>
      </c>
      <c r="AJ16" s="84"/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 t="s">
        <v>309</v>
      </c>
      <c r="G17" s="84" t="s">
        <v>309</v>
      </c>
      <c r="H17" s="84" t="s">
        <v>309</v>
      </c>
      <c r="I17" s="84" t="s">
        <v>309</v>
      </c>
      <c r="J17" s="84" t="s">
        <v>309</v>
      </c>
      <c r="K17" s="84"/>
      <c r="L17" s="84" t="s">
        <v>103</v>
      </c>
      <c r="M17" s="84"/>
      <c r="N17" s="84" t="s">
        <v>4</v>
      </c>
      <c r="O17" s="84" t="s">
        <v>296</v>
      </c>
      <c r="P17" s="84"/>
      <c r="Q17" s="84"/>
      <c r="R17" s="84" t="s">
        <v>296</v>
      </c>
      <c r="S17" s="84"/>
      <c r="T17" s="84"/>
      <c r="U17" s="84"/>
      <c r="V17" s="84"/>
      <c r="W17" s="84"/>
      <c r="X17" s="84" t="s">
        <v>296</v>
      </c>
      <c r="Y17" s="84"/>
      <c r="Z17" s="84"/>
      <c r="AA17" s="84" t="s">
        <v>296</v>
      </c>
      <c r="AB17" s="84"/>
      <c r="AC17" s="84" t="s">
        <v>299</v>
      </c>
      <c r="AD17" s="84" t="s">
        <v>4</v>
      </c>
      <c r="AE17" s="84"/>
      <c r="AF17" s="84"/>
      <c r="AG17" s="84" t="s">
        <v>296</v>
      </c>
      <c r="AH17" s="84"/>
      <c r="AI17" s="84"/>
      <c r="AJ17" s="84"/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 t="s">
        <v>4</v>
      </c>
      <c r="G18" s="84" t="s">
        <v>309</v>
      </c>
      <c r="H18" s="84" t="s">
        <v>309</v>
      </c>
      <c r="I18" s="84" t="s">
        <v>296</v>
      </c>
      <c r="J18" s="84"/>
      <c r="K18" s="84"/>
      <c r="L18" s="84" t="s">
        <v>296</v>
      </c>
      <c r="M18" s="84"/>
      <c r="N18" s="84"/>
      <c r="O18" s="84" t="s">
        <v>296</v>
      </c>
      <c r="P18" s="84"/>
      <c r="Q18" s="84"/>
      <c r="R18" s="84"/>
      <c r="S18" s="84"/>
      <c r="T18" s="84"/>
      <c r="U18" s="84" t="s">
        <v>296</v>
      </c>
      <c r="V18" s="84"/>
      <c r="W18" s="84"/>
      <c r="X18" s="84" t="s">
        <v>4</v>
      </c>
      <c r="Y18" s="84" t="s">
        <v>4</v>
      </c>
      <c r="Z18" s="84"/>
      <c r="AA18" s="84" t="s">
        <v>296</v>
      </c>
      <c r="AB18" s="84"/>
      <c r="AC18" s="84"/>
      <c r="AD18" s="84" t="s">
        <v>296</v>
      </c>
      <c r="AE18" s="84"/>
      <c r="AF18" s="84" t="s">
        <v>4</v>
      </c>
      <c r="AG18" s="84" t="s">
        <v>4</v>
      </c>
      <c r="AH18" s="84"/>
      <c r="AI18" s="84"/>
      <c r="AJ18" s="84"/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 t="s">
        <v>309</v>
      </c>
      <c r="G19" s="84" t="s">
        <v>309</v>
      </c>
      <c r="H19" s="84"/>
      <c r="I19" s="84" t="s">
        <v>296</v>
      </c>
      <c r="J19" s="84"/>
      <c r="K19" s="84"/>
      <c r="L19" s="84" t="s">
        <v>296</v>
      </c>
      <c r="M19" s="84"/>
      <c r="N19" s="84"/>
      <c r="O19" s="84" t="s">
        <v>296</v>
      </c>
      <c r="P19" s="84"/>
      <c r="Q19" s="84"/>
      <c r="R19" s="84" t="s">
        <v>296</v>
      </c>
      <c r="S19" s="84"/>
      <c r="T19" s="84"/>
      <c r="U19" s="84"/>
      <c r="V19" s="84"/>
      <c r="W19" s="84"/>
      <c r="X19" s="84" t="s">
        <v>296</v>
      </c>
      <c r="Y19" s="84"/>
      <c r="Z19" s="84"/>
      <c r="AA19" s="84" t="s">
        <v>4</v>
      </c>
      <c r="AB19" s="84"/>
      <c r="AC19" s="84"/>
      <c r="AD19" s="84" t="s">
        <v>296</v>
      </c>
      <c r="AE19" s="84"/>
      <c r="AF19" s="84"/>
      <c r="AG19" s="84" t="s">
        <v>296</v>
      </c>
      <c r="AH19" s="84"/>
      <c r="AI19" s="84"/>
      <c r="AJ19" s="84"/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 t="s">
        <v>296</v>
      </c>
      <c r="G20" s="84"/>
      <c r="H20" s="84"/>
      <c r="I20" s="84" t="s">
        <v>4</v>
      </c>
      <c r="J20" s="84"/>
      <c r="K20" s="84"/>
      <c r="L20" s="84" t="s">
        <v>296</v>
      </c>
      <c r="M20" s="84"/>
      <c r="N20" s="84"/>
      <c r="O20" s="84"/>
      <c r="P20" s="84"/>
      <c r="Q20" s="84"/>
      <c r="R20" s="84" t="s">
        <v>296</v>
      </c>
      <c r="S20" s="84"/>
      <c r="T20" s="84"/>
      <c r="U20" s="84" t="s">
        <v>296</v>
      </c>
      <c r="V20" s="84"/>
      <c r="W20" s="84"/>
      <c r="X20" s="84" t="s">
        <v>103</v>
      </c>
      <c r="Y20" s="84" t="s">
        <v>103</v>
      </c>
      <c r="Z20" s="84"/>
      <c r="AA20" s="84" t="s">
        <v>296</v>
      </c>
      <c r="AB20" s="84"/>
      <c r="AC20" s="84" t="s">
        <v>4</v>
      </c>
      <c r="AD20" s="84"/>
      <c r="AE20" s="84"/>
      <c r="AF20" s="84"/>
      <c r="AG20" s="84" t="s">
        <v>296</v>
      </c>
      <c r="AH20" s="84"/>
      <c r="AI20" s="84"/>
      <c r="AJ20" s="84"/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 t="s">
        <v>296</v>
      </c>
      <c r="G21" s="84"/>
      <c r="H21" s="84"/>
      <c r="I21" s="84" t="s">
        <v>103</v>
      </c>
      <c r="J21" s="84"/>
      <c r="K21" s="84" t="s">
        <v>4</v>
      </c>
      <c r="L21" s="84" t="s">
        <v>4</v>
      </c>
      <c r="M21" s="84"/>
      <c r="N21" s="84"/>
      <c r="O21" s="84" t="s">
        <v>296</v>
      </c>
      <c r="P21" s="84"/>
      <c r="Q21" s="84"/>
      <c r="R21" s="84" t="s">
        <v>4</v>
      </c>
      <c r="S21" s="84"/>
      <c r="T21" s="84"/>
      <c r="U21" s="84" t="s">
        <v>4</v>
      </c>
      <c r="V21" s="84" t="s">
        <v>4</v>
      </c>
      <c r="W21" s="84"/>
      <c r="X21" s="84" t="s">
        <v>296</v>
      </c>
      <c r="Y21" s="84"/>
      <c r="Z21" s="84"/>
      <c r="AA21" s="84"/>
      <c r="AB21" s="84" t="s">
        <v>103</v>
      </c>
      <c r="AC21" s="84"/>
      <c r="AD21" s="84" t="s">
        <v>296</v>
      </c>
      <c r="AE21" s="84"/>
      <c r="AF21" s="84"/>
      <c r="AG21" s="84" t="s">
        <v>309</v>
      </c>
      <c r="AH21" s="84"/>
      <c r="AI21" s="84"/>
      <c r="AJ21" s="84"/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/>
      <c r="G23" s="84"/>
      <c r="H23" s="84" t="s">
        <v>309</v>
      </c>
      <c r="I23" s="84"/>
      <c r="J23" s="84" t="s">
        <v>4</v>
      </c>
      <c r="K23" s="84"/>
      <c r="L23" s="84"/>
      <c r="M23" s="84" t="s">
        <v>296</v>
      </c>
      <c r="N23" s="84"/>
      <c r="O23" s="84"/>
      <c r="P23" s="84" t="s">
        <v>103</v>
      </c>
      <c r="Q23" s="84"/>
      <c r="R23" s="84" t="s">
        <v>299</v>
      </c>
      <c r="S23" s="84" t="s">
        <v>296</v>
      </c>
      <c r="T23" s="84"/>
      <c r="U23" s="84"/>
      <c r="V23" s="84"/>
      <c r="W23" s="84"/>
      <c r="X23" s="84"/>
      <c r="Y23" s="84" t="s">
        <v>296</v>
      </c>
      <c r="Z23" s="84"/>
      <c r="AA23" s="84"/>
      <c r="AB23" s="84" t="s">
        <v>4</v>
      </c>
      <c r="AC23" s="84" t="s">
        <v>299</v>
      </c>
      <c r="AD23" s="84"/>
      <c r="AE23" s="84" t="s">
        <v>296</v>
      </c>
      <c r="AF23" s="84"/>
      <c r="AG23" s="84"/>
      <c r="AH23" s="84"/>
      <c r="AI23" s="84" t="s">
        <v>103</v>
      </c>
      <c r="AJ23" s="84"/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 t="s">
        <v>4</v>
      </c>
      <c r="G24" s="84" t="s">
        <v>296</v>
      </c>
      <c r="H24" s="84"/>
      <c r="I24" s="84"/>
      <c r="J24" s="84" t="s">
        <v>296</v>
      </c>
      <c r="K24" s="84"/>
      <c r="L24" s="84"/>
      <c r="M24" s="84" t="s">
        <v>103</v>
      </c>
      <c r="N24" s="84"/>
      <c r="O24" s="84"/>
      <c r="P24" s="84" t="s">
        <v>296</v>
      </c>
      <c r="Q24" s="84"/>
      <c r="R24" s="84" t="s">
        <v>103</v>
      </c>
      <c r="S24" s="84" t="s">
        <v>103</v>
      </c>
      <c r="T24" s="84"/>
      <c r="U24" s="84"/>
      <c r="V24" s="84" t="s">
        <v>296</v>
      </c>
      <c r="W24" s="84"/>
      <c r="X24" s="84"/>
      <c r="Y24" s="84"/>
      <c r="Z24" s="84"/>
      <c r="AA24" s="84"/>
      <c r="AB24" s="84" t="s">
        <v>296</v>
      </c>
      <c r="AC24" s="84"/>
      <c r="AD24" s="84"/>
      <c r="AE24" s="84" t="s">
        <v>4</v>
      </c>
      <c r="AF24" s="84"/>
      <c r="AG24" s="84"/>
      <c r="AH24" s="84" t="s">
        <v>4</v>
      </c>
      <c r="AI24" s="84"/>
      <c r="AJ24" s="84"/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/>
      <c r="G25" s="84" t="s">
        <v>296</v>
      </c>
      <c r="H25" s="84"/>
      <c r="I25" s="84"/>
      <c r="J25" s="84" t="s">
        <v>296</v>
      </c>
      <c r="K25" s="84"/>
      <c r="L25" s="84"/>
      <c r="M25" s="84" t="s">
        <v>4</v>
      </c>
      <c r="N25" s="84" t="s">
        <v>4</v>
      </c>
      <c r="O25" s="84"/>
      <c r="P25" s="84" t="s">
        <v>4</v>
      </c>
      <c r="Q25" s="84"/>
      <c r="R25" s="84" t="s">
        <v>299</v>
      </c>
      <c r="S25" s="84" t="s">
        <v>296</v>
      </c>
      <c r="T25" s="84"/>
      <c r="U25" s="84"/>
      <c r="V25" s="84" t="s">
        <v>4</v>
      </c>
      <c r="W25" s="84"/>
      <c r="X25" s="84"/>
      <c r="Y25" s="84" t="s">
        <v>296</v>
      </c>
      <c r="Z25" s="84"/>
      <c r="AA25" s="84"/>
      <c r="AB25" s="84"/>
      <c r="AC25" s="84"/>
      <c r="AD25" s="84"/>
      <c r="AE25" s="84" t="s">
        <v>296</v>
      </c>
      <c r="AF25" s="84"/>
      <c r="AG25" s="84"/>
      <c r="AH25" s="84" t="s">
        <v>103</v>
      </c>
      <c r="AI25" s="84" t="s">
        <v>103</v>
      </c>
      <c r="AJ25" s="84"/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/>
      <c r="G26" s="84"/>
      <c r="H26" s="84"/>
      <c r="I26" s="84"/>
      <c r="J26" s="84" t="s">
        <v>296</v>
      </c>
      <c r="K26" s="84"/>
      <c r="L26" s="84"/>
      <c r="M26" s="84" t="s">
        <v>103</v>
      </c>
      <c r="N26" s="84" t="s">
        <v>103</v>
      </c>
      <c r="O26" s="84"/>
      <c r="P26" s="84" t="s">
        <v>296</v>
      </c>
      <c r="Q26" s="84"/>
      <c r="R26" s="84" t="s">
        <v>299</v>
      </c>
      <c r="S26" s="84" t="s">
        <v>4</v>
      </c>
      <c r="T26" s="84"/>
      <c r="U26" s="84"/>
      <c r="V26" s="84" t="s">
        <v>296</v>
      </c>
      <c r="W26" s="84"/>
      <c r="X26" s="84"/>
      <c r="Y26" s="84"/>
      <c r="Z26" s="84"/>
      <c r="AA26" s="84"/>
      <c r="AB26" s="84" t="s">
        <v>296</v>
      </c>
      <c r="AC26" s="84"/>
      <c r="AD26" s="84"/>
      <c r="AE26" s="84"/>
      <c r="AF26" s="84" t="s">
        <v>103</v>
      </c>
      <c r="AG26" s="84"/>
      <c r="AH26" s="84" t="s">
        <v>296</v>
      </c>
      <c r="AI26" s="84"/>
      <c r="AJ26" s="84"/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/>
      <c r="G27" s="84"/>
      <c r="H27" s="84"/>
      <c r="I27" s="84"/>
      <c r="J27" s="84" t="s">
        <v>296</v>
      </c>
      <c r="K27" s="84"/>
      <c r="L27" s="84"/>
      <c r="M27" s="84" t="s">
        <v>4</v>
      </c>
      <c r="N27" s="84"/>
      <c r="O27" s="84" t="s">
        <v>4</v>
      </c>
      <c r="P27" s="84" t="s">
        <v>296</v>
      </c>
      <c r="Q27" s="84"/>
      <c r="R27" s="84" t="s">
        <v>299</v>
      </c>
      <c r="S27" s="84"/>
      <c r="T27" s="84" t="s">
        <v>309</v>
      </c>
      <c r="U27" s="84" t="s">
        <v>309</v>
      </c>
      <c r="V27" s="84" t="s">
        <v>309</v>
      </c>
      <c r="W27" s="84" t="s">
        <v>309</v>
      </c>
      <c r="X27" s="84" t="s">
        <v>309</v>
      </c>
      <c r="Y27" s="84" t="s">
        <v>309</v>
      </c>
      <c r="Z27" s="84" t="s">
        <v>309</v>
      </c>
      <c r="AA27" s="84" t="s">
        <v>309</v>
      </c>
      <c r="AB27" s="84" t="s">
        <v>309</v>
      </c>
      <c r="AC27" s="84" t="s">
        <v>4</v>
      </c>
      <c r="AD27" s="84"/>
      <c r="AE27" s="84" t="s">
        <v>296</v>
      </c>
      <c r="AF27" s="84"/>
      <c r="AG27" s="84"/>
      <c r="AH27" s="84" t="s">
        <v>4</v>
      </c>
      <c r="AI27" s="84"/>
      <c r="AJ27" s="84"/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/>
      <c r="G28" s="84" t="s">
        <v>296</v>
      </c>
      <c r="H28" s="84"/>
      <c r="I28" s="84"/>
      <c r="J28" s="84" t="s">
        <v>4</v>
      </c>
      <c r="K28" s="84"/>
      <c r="L28" s="84"/>
      <c r="M28" s="84" t="s">
        <v>296</v>
      </c>
      <c r="N28" s="84"/>
      <c r="O28" s="84"/>
      <c r="P28" s="84" t="s">
        <v>4</v>
      </c>
      <c r="Q28" s="84"/>
      <c r="R28" s="84" t="s">
        <v>299</v>
      </c>
      <c r="S28" s="84" t="s">
        <v>296</v>
      </c>
      <c r="T28" s="84"/>
      <c r="U28" s="84"/>
      <c r="V28" s="84" t="s">
        <v>296</v>
      </c>
      <c r="W28" s="84"/>
      <c r="X28" s="84"/>
      <c r="Y28" s="84"/>
      <c r="Z28" s="84"/>
      <c r="AA28" s="84"/>
      <c r="AB28" s="84" t="s">
        <v>296</v>
      </c>
      <c r="AC28" s="84"/>
      <c r="AD28" s="84"/>
      <c r="AE28" s="84" t="s">
        <v>103</v>
      </c>
      <c r="AF28" s="84"/>
      <c r="AG28" s="84"/>
      <c r="AH28" s="84" t="s">
        <v>296</v>
      </c>
      <c r="AI28" s="84"/>
      <c r="AJ28" s="84"/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 t="s">
        <v>309</v>
      </c>
      <c r="G29" s="84" t="s">
        <v>309</v>
      </c>
      <c r="H29" s="84" t="s">
        <v>309</v>
      </c>
      <c r="I29" s="84" t="s">
        <v>309</v>
      </c>
      <c r="J29" s="84" t="s">
        <v>309</v>
      </c>
      <c r="K29" s="84"/>
      <c r="L29" s="84"/>
      <c r="M29" s="84" t="s">
        <v>296</v>
      </c>
      <c r="N29" s="84"/>
      <c r="O29" s="84"/>
      <c r="P29" s="84" t="s">
        <v>4</v>
      </c>
      <c r="Q29" s="84"/>
      <c r="R29" s="84"/>
      <c r="S29" s="84" t="s">
        <v>296</v>
      </c>
      <c r="T29" s="84"/>
      <c r="U29" s="84" t="s">
        <v>103</v>
      </c>
      <c r="V29" s="84" t="s">
        <v>103</v>
      </c>
      <c r="W29" s="84"/>
      <c r="X29" s="84"/>
      <c r="Y29" s="84" t="s">
        <v>296</v>
      </c>
      <c r="Z29" s="84"/>
      <c r="AA29" s="84"/>
      <c r="AB29" s="84"/>
      <c r="AC29" s="84"/>
      <c r="AD29" s="84"/>
      <c r="AE29" s="84" t="s">
        <v>296</v>
      </c>
      <c r="AF29" s="84"/>
      <c r="AG29" s="84"/>
      <c r="AH29" s="84" t="s">
        <v>296</v>
      </c>
      <c r="AI29" s="84"/>
      <c r="AJ29" s="84"/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/>
      <c r="G30" s="84" t="s">
        <v>296</v>
      </c>
      <c r="H30" s="84"/>
      <c r="I30" s="84"/>
      <c r="J30" s="84" t="s">
        <v>103</v>
      </c>
      <c r="K30" s="84"/>
      <c r="L30" s="84" t="s">
        <v>4</v>
      </c>
      <c r="M30" s="84" t="s">
        <v>296</v>
      </c>
      <c r="N30" s="84"/>
      <c r="O30" s="84"/>
      <c r="P30" s="84" t="s">
        <v>296</v>
      </c>
      <c r="Q30" s="84"/>
      <c r="R30" s="84" t="s">
        <v>309</v>
      </c>
      <c r="S30" s="84" t="s">
        <v>4</v>
      </c>
      <c r="T30" s="84"/>
      <c r="U30" s="84" t="s">
        <v>4</v>
      </c>
      <c r="V30" s="84" t="s">
        <v>296</v>
      </c>
      <c r="W30" s="84"/>
      <c r="X30" s="84"/>
      <c r="Y30" s="84"/>
      <c r="Z30" s="84"/>
      <c r="AA30" s="84"/>
      <c r="AB30" s="84" t="s">
        <v>296</v>
      </c>
      <c r="AC30" s="84"/>
      <c r="AD30" s="84"/>
      <c r="AE30" s="84" t="s">
        <v>296</v>
      </c>
      <c r="AF30" s="84"/>
      <c r="AG30" s="84"/>
      <c r="AH30" s="84" t="s">
        <v>296</v>
      </c>
      <c r="AI30" s="84"/>
      <c r="AJ30" s="84"/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>
      <c r="AJ32" s="35"/>
    </row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6</v>
      </c>
      <c r="G33" s="2">
        <f>SUMPRODUCT(COUNTIF(G4:G31,{"G";"J";"CG"}))</f>
        <v>5</v>
      </c>
      <c r="H33" s="2">
        <f>SUMPRODUCT(COUNTIF(H4:H31,{"G";"J";"CG"}))</f>
        <v>6</v>
      </c>
      <c r="I33" s="2">
        <f>SUMPRODUCT(COUNTIF(I4:I31,{"G";"J";"CG"}))</f>
        <v>5</v>
      </c>
      <c r="J33" s="2">
        <f>SUMPRODUCT(COUNTIF(J4:J31,{"G";"J";"CG"}))</f>
        <v>6</v>
      </c>
      <c r="K33" s="2">
        <f>SUMPRODUCT(COUNTIF(K4:K31,{"G";"J";"CG"}))</f>
        <v>6</v>
      </c>
      <c r="L33" s="2">
        <f>SUMPRODUCT(COUNTIF(L4:L31,{"G";"J";"CG"}))</f>
        <v>6</v>
      </c>
      <c r="M33" s="2">
        <f>SUMPRODUCT(COUNTIF(M4:M31,{"G";"J";"CG"}))</f>
        <v>6</v>
      </c>
      <c r="N33" s="2">
        <f>SUMPRODUCT(COUNTIF(N4:N31,{"G";"J";"CG"}))</f>
        <v>6</v>
      </c>
      <c r="O33" s="2">
        <f>SUMPRODUCT(COUNTIF(O4:O31,{"G";"J";"CG"}))</f>
        <v>6</v>
      </c>
      <c r="P33" s="2">
        <f>SUMPRODUCT(COUNTIF(P4:P31,{"G";"J";"CG"}))</f>
        <v>7</v>
      </c>
      <c r="Q33" s="2">
        <f>SUMPRODUCT(COUNTIF(Q4:Q31,{"G";"J";"CG"}))</f>
        <v>5</v>
      </c>
      <c r="R33" s="2">
        <f>SUMPRODUCT(COUNTIF(R4:R31,{"G";"J";"CG"}))</f>
        <v>6</v>
      </c>
      <c r="S33" s="2">
        <f>SUMPRODUCT(COUNTIF(S4:S31,{"G";"J";"CG"}))</f>
        <v>6</v>
      </c>
      <c r="T33" s="2">
        <f>SUMPRODUCT(COUNTIF(T4:T31,{"G";"J";"CG"}))</f>
        <v>6</v>
      </c>
      <c r="U33" s="2">
        <f>SUMPRODUCT(COUNTIF(U4:U31,{"G";"J";"CG"}))</f>
        <v>6</v>
      </c>
      <c r="V33" s="2">
        <f>SUMPRODUCT(COUNTIF(V4:V31,{"G";"J";"CG"}))</f>
        <v>6</v>
      </c>
      <c r="W33" s="2">
        <f>SUMPRODUCT(COUNTIF(W4:W31,{"G";"J";"CG"}))</f>
        <v>6</v>
      </c>
      <c r="X33" s="2">
        <f>SUMPRODUCT(COUNTIF(X4:X31,{"G";"J";"CG"}))</f>
        <v>6</v>
      </c>
      <c r="Y33" s="2">
        <f>SUMPRODUCT(COUNTIF(Y4:Y31,{"G";"J";"CG"}))</f>
        <v>6</v>
      </c>
      <c r="Z33" s="2">
        <f>SUMPRODUCT(COUNTIF(Z4:Z31,{"G";"J";"CG"}))</f>
        <v>6</v>
      </c>
      <c r="AA33" s="2">
        <f>SUMPRODUCT(COUNTIF(AA4:AA31,{"G";"J";"CG"}))</f>
        <v>6</v>
      </c>
      <c r="AB33" s="2">
        <f>SUMPRODUCT(COUNTIF(AB4:AB31,{"G";"J";"CG"}))</f>
        <v>6</v>
      </c>
      <c r="AC33" s="2">
        <f>SUMPRODUCT(COUNTIF(AC4:AC31,{"G";"J";"CG"}))</f>
        <v>6</v>
      </c>
      <c r="AD33" s="2">
        <f>SUMPRODUCT(COUNTIF(AD4:AD31,{"G";"J";"CG"}))</f>
        <v>6</v>
      </c>
      <c r="AE33" s="2">
        <f>SUMPRODUCT(COUNTIF(AE4:AE31,{"G";"J";"CG"}))</f>
        <v>6</v>
      </c>
      <c r="AF33" s="2">
        <f>SUMPRODUCT(COUNTIF(AF4:AF31,{"G";"J";"CG"}))</f>
        <v>6</v>
      </c>
      <c r="AG33" s="2">
        <f>SUMPRODUCT(COUNTIF(AG4:AG31,{"G";"J";"CG"}))</f>
        <v>6</v>
      </c>
      <c r="AH33" s="2">
        <f>SUMPRODUCT(COUNTIF(AH4:AH31,{"G";"J";"CG"}))</f>
        <v>6</v>
      </c>
      <c r="AI33" s="2">
        <f>SUMPRODUCT(COUNTIF(AI4:AI31,{"G";"J";"CG"}))</f>
        <v>6</v>
      </c>
      <c r="AJ33" s="42"/>
      <c r="AL33" s="4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SUMPRODUCT(COUNTIF(F5:F31,{"G";"N";"CG"}))</f>
        <v>5</v>
      </c>
      <c r="G34" s="2">
        <f>SUMPRODUCT(COUNTIF(G5:G31,{"G";"N";"CG"}))</f>
        <v>4</v>
      </c>
      <c r="H34" s="2">
        <f>SUMPRODUCT(COUNTIF(H5:H31,{"G";"N";"CG"}))</f>
        <v>5</v>
      </c>
      <c r="I34" s="2">
        <f>SUMPRODUCT(COUNTIF(I5:I31,{"G";"N";"CG"}))</f>
        <v>5</v>
      </c>
      <c r="J34" s="2">
        <f>SUMPRODUCT(COUNTIF(J5:J31,{"G";"N";"CG"}))</f>
        <v>5</v>
      </c>
      <c r="K34" s="2">
        <f>SUMPRODUCT(COUNTIF(K5:K31,{"G";"N";"CG"}))</f>
        <v>5</v>
      </c>
      <c r="L34" s="2">
        <f>SUMPRODUCT(COUNTIF(L5:L31,{"G";"N";"CG"}))</f>
        <v>5</v>
      </c>
      <c r="M34" s="2">
        <f>SUMPRODUCT(COUNTIF(M5:M31,{"G";"N";"CG"}))</f>
        <v>6</v>
      </c>
      <c r="N34" s="2">
        <f>SUMPRODUCT(COUNTIF(N5:N31,{"G";"N";"CG"}))</f>
        <v>5</v>
      </c>
      <c r="O34" s="2">
        <f>SUMPRODUCT(COUNTIF(O5:O31,{"G";"N";"CG"}))</f>
        <v>5</v>
      </c>
      <c r="P34" s="2">
        <f>SUMPRODUCT(COUNTIF(P5:P31,{"G";"N";"CG"}))</f>
        <v>5</v>
      </c>
      <c r="Q34" s="2">
        <f>SUMPRODUCT(COUNTIF(Q5:Q31,{"G";"N";"CG"}))</f>
        <v>5</v>
      </c>
      <c r="R34" s="2">
        <f>SUMPRODUCT(COUNTIF(R5:R31,{"G";"N";"CG"}))</f>
        <v>6</v>
      </c>
      <c r="S34" s="2">
        <f>SUMPRODUCT(COUNTIF(S5:S31,{"G";"N";"CG"}))</f>
        <v>5</v>
      </c>
      <c r="T34" s="2">
        <f>SUMPRODUCT(COUNTIF(T5:T31,{"G";"N";"CG"}))</f>
        <v>5</v>
      </c>
      <c r="U34" s="2">
        <f>SUMPRODUCT(COUNTIF(U5:U31,{"G";"N";"CG"}))</f>
        <v>5</v>
      </c>
      <c r="V34" s="2">
        <f>SUMPRODUCT(COUNTIF(V5:V31,{"G";"N";"CG"}))</f>
        <v>5</v>
      </c>
      <c r="W34" s="2">
        <f>SUMPRODUCT(COUNTIF(W5:W31,{"G";"N";"CG"}))</f>
        <v>6</v>
      </c>
      <c r="X34" s="2">
        <f>SUMPRODUCT(COUNTIF(X5:X31,{"G";"N";"CG"}))</f>
        <v>5</v>
      </c>
      <c r="Y34" s="2">
        <f>SUMPRODUCT(COUNTIF(Y5:Y31,{"G";"N";"CG"}))</f>
        <v>5</v>
      </c>
      <c r="Z34" s="2">
        <f>SUMPRODUCT(COUNTIF(Z5:Z31,{"G";"N";"CG"}))</f>
        <v>5</v>
      </c>
      <c r="AA34" s="2">
        <f>SUMPRODUCT(COUNTIF(AA5:AA31,{"G";"N";"CG"}))</f>
        <v>5</v>
      </c>
      <c r="AB34" s="2">
        <f>SUMPRODUCT(COUNTIF(AB5:AB31,{"G";"N";"CG"}))</f>
        <v>5</v>
      </c>
      <c r="AC34" s="2">
        <f>SUMPRODUCT(COUNTIF(AC5:AC31,{"G";"N";"CG"}))</f>
        <v>5</v>
      </c>
      <c r="AD34" s="2">
        <f>SUMPRODUCT(COUNTIF(AD5:AD31,{"G";"N";"CG"}))</f>
        <v>6</v>
      </c>
      <c r="AE34" s="2">
        <f>SUMPRODUCT(COUNTIF(AE5:AE31,{"G";"N";"CG"}))</f>
        <v>6</v>
      </c>
      <c r="AF34" s="2">
        <f>SUMPRODUCT(COUNTIF(AF5:AF31,{"G";"N";"CG"}))</f>
        <v>5</v>
      </c>
      <c r="AG34" s="2">
        <f>SUMPRODUCT(COUNTIF(AG5:AG31,{"G";"N";"CG"}))</f>
        <v>5</v>
      </c>
      <c r="AH34" s="2">
        <f>SUMPRODUCT(COUNTIF(AH5:AH31,{"G";"N";"CG"}))</f>
        <v>5</v>
      </c>
      <c r="AI34" s="2">
        <f>SUMPRODUCT(COUNTIF(AI5:AI31,{"G";"N";"CG"}))</f>
        <v>6</v>
      </c>
      <c r="AJ34" s="42"/>
      <c r="AL34" s="4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285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2017</v>
      </c>
      <c r="BD37" s="43"/>
      <c r="BE37" s="49"/>
      <c r="BG37" s="18"/>
      <c r="BH37" s="116" t="s">
        <v>257</v>
      </c>
      <c r="BI37" s="117"/>
      <c r="BJ37" s="117"/>
      <c r="BK37" s="118"/>
      <c r="BM37" s="2" t="s">
        <v>5</v>
      </c>
      <c r="BN37" s="2" t="s">
        <v>6</v>
      </c>
      <c r="BO37" s="2" t="s">
        <v>1</v>
      </c>
      <c r="BP37" s="2" t="s">
        <v>2</v>
      </c>
      <c r="BQ37" s="2" t="s">
        <v>3</v>
      </c>
      <c r="BR37" s="2" t="s">
        <v>3</v>
      </c>
      <c r="BS37" s="2" t="s">
        <v>4</v>
      </c>
      <c r="BT37" s="2" t="s">
        <v>5</v>
      </c>
      <c r="BU37" s="2" t="s">
        <v>6</v>
      </c>
      <c r="BV37" s="2" t="s">
        <v>1</v>
      </c>
      <c r="BW37" s="2" t="s">
        <v>2</v>
      </c>
      <c r="BX37" s="2" t="s">
        <v>3</v>
      </c>
      <c r="BY37" s="2" t="s">
        <v>3</v>
      </c>
      <c r="BZ37" s="2" t="s">
        <v>4</v>
      </c>
      <c r="CA37" s="2" t="s">
        <v>5</v>
      </c>
      <c r="CB37" s="2" t="s">
        <v>6</v>
      </c>
      <c r="CC37" s="2" t="s">
        <v>1</v>
      </c>
      <c r="CD37" s="2" t="s">
        <v>2</v>
      </c>
      <c r="CE37" s="2" t="s">
        <v>3</v>
      </c>
      <c r="CF37" s="2" t="s">
        <v>3</v>
      </c>
      <c r="CG37" s="2" t="s">
        <v>4</v>
      </c>
      <c r="CH37" s="2" t="s">
        <v>5</v>
      </c>
      <c r="CI37" s="2" t="s">
        <v>6</v>
      </c>
      <c r="CJ37" s="2" t="s">
        <v>1</v>
      </c>
      <c r="CK37" s="2" t="s">
        <v>2</v>
      </c>
      <c r="CL37" s="2" t="s">
        <v>3</v>
      </c>
      <c r="CM37" s="2" t="s">
        <v>3</v>
      </c>
      <c r="CN37" s="2" t="s">
        <v>4</v>
      </c>
      <c r="CO37" s="2" t="s">
        <v>5</v>
      </c>
      <c r="CP37" s="2" t="s">
        <v>6</v>
      </c>
      <c r="CQ37" s="42"/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73">
        <v>1</v>
      </c>
      <c r="BN38" s="3">
        <v>2</v>
      </c>
      <c r="BO38" s="3">
        <v>3</v>
      </c>
      <c r="BP38" s="73">
        <v>4</v>
      </c>
      <c r="BQ38" s="73">
        <v>5</v>
      </c>
      <c r="BR38" s="73">
        <v>6</v>
      </c>
      <c r="BS38" s="73">
        <v>7</v>
      </c>
      <c r="BT38" s="73">
        <v>8</v>
      </c>
      <c r="BU38" s="3">
        <v>9</v>
      </c>
      <c r="BV38" s="3">
        <v>10</v>
      </c>
      <c r="BW38" s="73">
        <v>11</v>
      </c>
      <c r="BX38" s="73">
        <v>12</v>
      </c>
      <c r="BY38" s="73">
        <v>13</v>
      </c>
      <c r="BZ38" s="73">
        <v>14</v>
      </c>
      <c r="CA38" s="73">
        <v>15</v>
      </c>
      <c r="CB38" s="3">
        <v>16</v>
      </c>
      <c r="CC38" s="3">
        <v>17</v>
      </c>
      <c r="CD38" s="73">
        <v>18</v>
      </c>
      <c r="CE38" s="73">
        <v>19</v>
      </c>
      <c r="CF38" s="73">
        <v>20</v>
      </c>
      <c r="CG38" s="73">
        <v>21</v>
      </c>
      <c r="CH38" s="73">
        <v>22</v>
      </c>
      <c r="CI38" s="3">
        <v>23</v>
      </c>
      <c r="CJ38" s="3">
        <v>24</v>
      </c>
      <c r="CK38" s="73">
        <v>25</v>
      </c>
      <c r="CL38" s="73">
        <v>26</v>
      </c>
      <c r="CM38" s="73">
        <v>27</v>
      </c>
      <c r="CN38" s="73">
        <v>28</v>
      </c>
      <c r="CO38" s="73">
        <v>29</v>
      </c>
      <c r="CP38" s="3">
        <v>30</v>
      </c>
      <c r="CQ38" s="42"/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74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96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/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96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10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96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96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11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97">
        <v>2</v>
      </c>
      <c r="B44" s="163"/>
      <c r="C44" s="164"/>
      <c r="D44" s="164"/>
      <c r="E44" s="164"/>
      <c r="F44" s="164"/>
      <c r="G44" s="128"/>
      <c r="H44" s="128"/>
      <c r="I44" s="128"/>
      <c r="J44" s="158"/>
      <c r="K44" s="127"/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97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11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97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97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12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97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/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/>
      <c r="AR48" s="128"/>
      <c r="AS48" s="128"/>
      <c r="AT48" s="128"/>
      <c r="AU48" s="129"/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97"/>
      <c r="B49" s="165"/>
      <c r="C49" s="166"/>
      <c r="D49" s="166"/>
      <c r="E49" s="166"/>
      <c r="F49" s="166"/>
      <c r="G49" s="132"/>
      <c r="H49" s="132"/>
      <c r="I49" s="132"/>
      <c r="J49" s="133"/>
      <c r="K49" s="131"/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10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97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97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11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96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/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/>
      <c r="AJ52" s="128"/>
      <c r="AK52" s="128"/>
      <c r="AL52" s="15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96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11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96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96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11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96">
        <v>5</v>
      </c>
      <c r="B56" s="163"/>
      <c r="C56" s="164"/>
      <c r="D56" s="164"/>
      <c r="E56" s="164"/>
      <c r="F56" s="164"/>
      <c r="G56" s="128"/>
      <c r="H56" s="128"/>
      <c r="I56" s="128"/>
      <c r="J56" s="158"/>
      <c r="K56" s="127"/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/>
      <c r="AR56" s="128"/>
      <c r="AS56" s="128"/>
      <c r="AT56" s="128"/>
      <c r="AU56" s="129"/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96"/>
      <c r="B57" s="165"/>
      <c r="C57" s="166"/>
      <c r="D57" s="166"/>
      <c r="E57" s="166"/>
      <c r="F57" s="166"/>
      <c r="G57" s="132"/>
      <c r="H57" s="132"/>
      <c r="I57" s="132"/>
      <c r="J57" s="133"/>
      <c r="K57" s="131"/>
      <c r="L57" s="132"/>
      <c r="M57" s="132"/>
      <c r="N57" s="132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10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96"/>
      <c r="B58" s="165"/>
      <c r="C58" s="166"/>
      <c r="D58" s="166"/>
      <c r="E58" s="166"/>
      <c r="F58" s="166"/>
      <c r="G58" s="132"/>
      <c r="H58" s="132"/>
      <c r="I58" s="132"/>
      <c r="J58" s="133"/>
      <c r="K58" s="131"/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96"/>
      <c r="B59" s="160"/>
      <c r="C59" s="161"/>
      <c r="D59" s="161"/>
      <c r="E59" s="161"/>
      <c r="F59" s="161"/>
      <c r="G59" s="153"/>
      <c r="H59" s="153"/>
      <c r="I59" s="153"/>
      <c r="J59" s="159"/>
      <c r="K59" s="152"/>
      <c r="L59" s="153"/>
      <c r="M59" s="153"/>
      <c r="N59" s="153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11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96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96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10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96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96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11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96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/>
      <c r="L64" s="128"/>
      <c r="M64" s="128"/>
      <c r="N64" s="128"/>
      <c r="O64" s="128"/>
      <c r="P64" s="128"/>
      <c r="Q64" s="128"/>
      <c r="R64" s="158"/>
      <c r="S64" s="127"/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/>
      <c r="AR64" s="128"/>
      <c r="AS64" s="128"/>
      <c r="AT64" s="128"/>
      <c r="AU64" s="129"/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96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10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96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96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11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96">
        <v>8</v>
      </c>
      <c r="B68" s="163"/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/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96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10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96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96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10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97">
        <v>9</v>
      </c>
      <c r="B72" s="163"/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/>
      <c r="AR72" s="128"/>
      <c r="AS72" s="128"/>
      <c r="AT72" s="128"/>
      <c r="AU72" s="129"/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97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10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97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97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11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97">
        <v>10</v>
      </c>
      <c r="B76" s="163"/>
      <c r="C76" s="164"/>
      <c r="D76" s="164"/>
      <c r="E76" s="164"/>
      <c r="F76" s="164"/>
      <c r="G76" s="128"/>
      <c r="H76" s="128"/>
      <c r="I76" s="128"/>
      <c r="J76" s="158"/>
      <c r="K76" s="127"/>
      <c r="L76" s="128"/>
      <c r="M76" s="128"/>
      <c r="N76" s="128"/>
      <c r="O76" s="128"/>
      <c r="P76" s="128"/>
      <c r="Q76" s="128"/>
      <c r="R76" s="158"/>
      <c r="S76" s="127"/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/>
      <c r="AR76" s="128"/>
      <c r="AS76" s="128"/>
      <c r="AT76" s="128"/>
      <c r="AU76" s="129"/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97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/>
      <c r="AR77" s="132"/>
      <c r="AS77" s="132"/>
      <c r="AT77" s="132"/>
      <c r="AU77" s="134"/>
      <c r="AV77" s="135"/>
      <c r="AW77" s="131"/>
      <c r="AX77" s="132"/>
      <c r="AY77" s="132"/>
      <c r="AZ77" s="132"/>
      <c r="BA77" s="134"/>
      <c r="BB77" s="135"/>
      <c r="BC77" s="82">
        <f>16-O33</f>
        <v>10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97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97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11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96">
        <v>11</v>
      </c>
      <c r="B80" s="163"/>
      <c r="C80" s="164"/>
      <c r="D80" s="164"/>
      <c r="E80" s="164"/>
      <c r="F80" s="164"/>
      <c r="G80" s="128"/>
      <c r="H80" s="128"/>
      <c r="I80" s="128"/>
      <c r="J80" s="158"/>
      <c r="K80" s="127"/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27"/>
      <c r="AR80" s="128"/>
      <c r="AS80" s="128"/>
      <c r="AT80" s="128"/>
      <c r="AU80" s="129"/>
      <c r="AV80" s="130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96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9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96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96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11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96">
        <v>12</v>
      </c>
      <c r="B84" s="163"/>
      <c r="C84" s="164"/>
      <c r="D84" s="164"/>
      <c r="E84" s="164"/>
      <c r="F84" s="164"/>
      <c r="G84" s="128"/>
      <c r="H84" s="128"/>
      <c r="I84" s="128"/>
      <c r="J84" s="158"/>
      <c r="K84" s="127"/>
      <c r="L84" s="128"/>
      <c r="M84" s="128"/>
      <c r="N84" s="128"/>
      <c r="O84" s="128"/>
      <c r="P84" s="128"/>
      <c r="Q84" s="128"/>
      <c r="R84" s="158"/>
      <c r="S84" s="127"/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/>
      <c r="AJ84" s="128"/>
      <c r="AK84" s="128"/>
      <c r="AL84" s="158"/>
      <c r="AM84" s="127"/>
      <c r="AN84" s="128"/>
      <c r="AO84" s="128"/>
      <c r="AP84" s="158"/>
      <c r="AQ84" s="127"/>
      <c r="AR84" s="128"/>
      <c r="AS84" s="128"/>
      <c r="AT84" s="128"/>
      <c r="AU84" s="129"/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96"/>
      <c r="B85" s="165"/>
      <c r="C85" s="166"/>
      <c r="D85" s="166"/>
      <c r="E85" s="166"/>
      <c r="F85" s="166"/>
      <c r="G85" s="132"/>
      <c r="H85" s="132"/>
      <c r="I85" s="132"/>
      <c r="J85" s="133"/>
      <c r="K85" s="131"/>
      <c r="L85" s="132"/>
      <c r="M85" s="132"/>
      <c r="N85" s="132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11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96"/>
      <c r="B86" s="165"/>
      <c r="C86" s="166"/>
      <c r="D86" s="166"/>
      <c r="E86" s="166"/>
      <c r="F86" s="166"/>
      <c r="G86" s="132"/>
      <c r="H86" s="132"/>
      <c r="I86" s="132"/>
      <c r="J86" s="133"/>
      <c r="K86" s="131"/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96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11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96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96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10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96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96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10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96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/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/>
      <c r="AR92" s="128"/>
      <c r="AS92" s="128"/>
      <c r="AT92" s="128"/>
      <c r="AU92" s="129"/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/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96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31"/>
      <c r="AR93" s="132"/>
      <c r="AS93" s="132"/>
      <c r="AT93" s="132"/>
      <c r="AU93" s="134"/>
      <c r="AV93" s="135"/>
      <c r="AW93" s="131"/>
      <c r="AX93" s="132"/>
      <c r="AY93" s="132"/>
      <c r="AZ93" s="132"/>
      <c r="BA93" s="134"/>
      <c r="BB93" s="135"/>
      <c r="BC93" s="82">
        <f>16-S33</f>
        <v>10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96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96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11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96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/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/>
      <c r="AR96" s="128"/>
      <c r="AS96" s="128"/>
      <c r="AT96" s="128"/>
      <c r="AU96" s="129"/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96"/>
      <c r="B97" s="165"/>
      <c r="C97" s="166"/>
      <c r="D97" s="166"/>
      <c r="E97" s="166"/>
      <c r="F97" s="166"/>
      <c r="G97" s="132"/>
      <c r="H97" s="132"/>
      <c r="I97" s="132"/>
      <c r="J97" s="133"/>
      <c r="K97" s="131"/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10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96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96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11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97">
        <v>16</v>
      </c>
      <c r="B100" s="163"/>
      <c r="C100" s="164"/>
      <c r="D100" s="164"/>
      <c r="E100" s="164"/>
      <c r="F100" s="164"/>
      <c r="G100" s="128"/>
      <c r="H100" s="128"/>
      <c r="I100" s="128"/>
      <c r="J100" s="158"/>
      <c r="K100" s="127"/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/>
      <c r="AJ100" s="128"/>
      <c r="AK100" s="128"/>
      <c r="AL100" s="15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97"/>
      <c r="B101" s="165"/>
      <c r="C101" s="166"/>
      <c r="D101" s="166"/>
      <c r="E101" s="166"/>
      <c r="F101" s="166"/>
      <c r="G101" s="132"/>
      <c r="H101" s="132"/>
      <c r="I101" s="132"/>
      <c r="J101" s="133"/>
      <c r="K101" s="131"/>
      <c r="L101" s="132"/>
      <c r="M101" s="132"/>
      <c r="N101" s="132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10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97"/>
      <c r="B102" s="165"/>
      <c r="C102" s="166"/>
      <c r="D102" s="166"/>
      <c r="E102" s="166"/>
      <c r="F102" s="166"/>
      <c r="G102" s="132"/>
      <c r="H102" s="132"/>
      <c r="I102" s="132"/>
      <c r="J102" s="133"/>
      <c r="K102" s="131"/>
      <c r="L102" s="132"/>
      <c r="M102" s="132"/>
      <c r="N102" s="132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97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11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97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27"/>
      <c r="L104" s="128"/>
      <c r="M104" s="128"/>
      <c r="N104" s="128"/>
      <c r="O104" s="128"/>
      <c r="P104" s="128"/>
      <c r="Q104" s="128"/>
      <c r="R104" s="158"/>
      <c r="S104" s="127"/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/>
      <c r="AR104" s="128"/>
      <c r="AS104" s="128"/>
      <c r="AT104" s="128"/>
      <c r="AU104" s="129"/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97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/>
      <c r="AR105" s="132"/>
      <c r="AS105" s="132"/>
      <c r="AT105" s="132"/>
      <c r="AU105" s="134"/>
      <c r="AV105" s="135"/>
      <c r="AW105" s="131"/>
      <c r="AX105" s="132"/>
      <c r="AY105" s="132"/>
      <c r="AZ105" s="132"/>
      <c r="BA105" s="134"/>
      <c r="BB105" s="135"/>
      <c r="BC105" s="82">
        <f>16-V33</f>
        <v>10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97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97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11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96">
        <v>18</v>
      </c>
      <c r="B108" s="163"/>
      <c r="C108" s="164"/>
      <c r="D108" s="164"/>
      <c r="E108" s="164"/>
      <c r="F108" s="164"/>
      <c r="G108" s="128"/>
      <c r="H108" s="128"/>
      <c r="I108" s="128"/>
      <c r="J108" s="158"/>
      <c r="K108" s="127"/>
      <c r="L108" s="128"/>
      <c r="M108" s="128"/>
      <c r="N108" s="128"/>
      <c r="O108" s="128"/>
      <c r="P108" s="128"/>
      <c r="Q108" s="128"/>
      <c r="R108" s="158"/>
      <c r="S108" s="127"/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96"/>
      <c r="B109" s="165"/>
      <c r="C109" s="166"/>
      <c r="D109" s="166"/>
      <c r="E109" s="166"/>
      <c r="F109" s="166"/>
      <c r="G109" s="132"/>
      <c r="H109" s="132"/>
      <c r="I109" s="132"/>
      <c r="J109" s="133"/>
      <c r="K109" s="131"/>
      <c r="L109" s="132"/>
      <c r="M109" s="132"/>
      <c r="N109" s="132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10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96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96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10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96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/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/>
      <c r="AJ112" s="128"/>
      <c r="AK112" s="128"/>
      <c r="AL112" s="158"/>
      <c r="AM112" s="127"/>
      <c r="AN112" s="128"/>
      <c r="AO112" s="128"/>
      <c r="AP112" s="158"/>
      <c r="AQ112" s="127"/>
      <c r="AR112" s="128"/>
      <c r="AS112" s="128"/>
      <c r="AT112" s="128"/>
      <c r="AU112" s="129"/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96"/>
      <c r="B113" s="165"/>
      <c r="C113" s="166"/>
      <c r="D113" s="166"/>
      <c r="E113" s="166"/>
      <c r="F113" s="166"/>
      <c r="G113" s="132"/>
      <c r="H113" s="132"/>
      <c r="I113" s="132"/>
      <c r="J113" s="133"/>
      <c r="K113" s="131"/>
      <c r="L113" s="132"/>
      <c r="M113" s="132"/>
      <c r="N113" s="132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/>
      <c r="AR113" s="132"/>
      <c r="AS113" s="132"/>
      <c r="AT113" s="132"/>
      <c r="AU113" s="134"/>
      <c r="AV113" s="135"/>
      <c r="AW113" s="131"/>
      <c r="AX113" s="132"/>
      <c r="AY113" s="132"/>
      <c r="AZ113" s="132"/>
      <c r="BA113" s="134"/>
      <c r="BB113" s="135"/>
      <c r="BC113" s="82">
        <f>16-X33</f>
        <v>10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96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/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96"/>
      <c r="B115" s="160"/>
      <c r="C115" s="161"/>
      <c r="D115" s="161"/>
      <c r="E115" s="161"/>
      <c r="F115" s="161"/>
      <c r="G115" s="153"/>
      <c r="H115" s="153"/>
      <c r="I115" s="153"/>
      <c r="J115" s="159"/>
      <c r="K115" s="152"/>
      <c r="L115" s="153"/>
      <c r="M115" s="153"/>
      <c r="N115" s="153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11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96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/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96"/>
      <c r="B117" s="165"/>
      <c r="C117" s="166"/>
      <c r="D117" s="166"/>
      <c r="E117" s="166"/>
      <c r="F117" s="166"/>
      <c r="G117" s="132"/>
      <c r="H117" s="132"/>
      <c r="I117" s="132"/>
      <c r="J117" s="133"/>
      <c r="K117" s="131"/>
      <c r="L117" s="132"/>
      <c r="M117" s="132"/>
      <c r="N117" s="132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10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96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96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11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96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/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96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31"/>
      <c r="T121" s="132"/>
      <c r="U121" s="132"/>
      <c r="V121" s="132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10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96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/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96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96">
        <v>22</v>
      </c>
      <c r="B124" s="163"/>
      <c r="C124" s="164"/>
      <c r="D124" s="164"/>
      <c r="E124" s="164"/>
      <c r="F124" s="164"/>
      <c r="G124" s="128"/>
      <c r="H124" s="128"/>
      <c r="I124" s="128"/>
      <c r="J124" s="158"/>
      <c r="K124" s="127"/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27"/>
      <c r="AR124" s="128"/>
      <c r="AS124" s="128"/>
      <c r="AT124" s="128"/>
      <c r="AU124" s="129"/>
      <c r="AV124" s="130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96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10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96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96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11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97">
        <v>23</v>
      </c>
      <c r="B128" s="163"/>
      <c r="C128" s="164"/>
      <c r="D128" s="164"/>
      <c r="E128" s="164"/>
      <c r="F128" s="164"/>
      <c r="G128" s="128"/>
      <c r="H128" s="128"/>
      <c r="I128" s="128"/>
      <c r="J128" s="158"/>
      <c r="K128" s="127"/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/>
      <c r="AJ128" s="128"/>
      <c r="AK128" s="128"/>
      <c r="AL128" s="158"/>
      <c r="AM128" s="127"/>
      <c r="AN128" s="128"/>
      <c r="AO128" s="128"/>
      <c r="AP128" s="158"/>
      <c r="AQ128" s="127"/>
      <c r="AR128" s="128"/>
      <c r="AS128" s="128"/>
      <c r="AT128" s="128"/>
      <c r="AU128" s="129"/>
      <c r="AV128" s="130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97"/>
      <c r="B129" s="165"/>
      <c r="C129" s="166"/>
      <c r="D129" s="166"/>
      <c r="E129" s="166"/>
      <c r="F129" s="166"/>
      <c r="G129" s="132"/>
      <c r="H129" s="132"/>
      <c r="I129" s="132"/>
      <c r="J129" s="133"/>
      <c r="K129" s="131"/>
      <c r="L129" s="132"/>
      <c r="M129" s="132"/>
      <c r="N129" s="132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10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97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97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11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97">
        <v>24</v>
      </c>
      <c r="B132" s="163"/>
      <c r="C132" s="164"/>
      <c r="D132" s="164"/>
      <c r="E132" s="164"/>
      <c r="F132" s="164"/>
      <c r="G132" s="128"/>
      <c r="H132" s="128"/>
      <c r="I132" s="128"/>
      <c r="J132" s="158"/>
      <c r="K132" s="127"/>
      <c r="L132" s="128"/>
      <c r="M132" s="128"/>
      <c r="N132" s="128"/>
      <c r="O132" s="128"/>
      <c r="P132" s="128"/>
      <c r="Q132" s="128"/>
      <c r="R132" s="158"/>
      <c r="S132" s="127"/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/>
      <c r="AJ132" s="128"/>
      <c r="AK132" s="128"/>
      <c r="AL132" s="158"/>
      <c r="AM132" s="127"/>
      <c r="AN132" s="128"/>
      <c r="AO132" s="128"/>
      <c r="AP132" s="158"/>
      <c r="AQ132" s="127"/>
      <c r="AR132" s="128"/>
      <c r="AS132" s="128"/>
      <c r="AT132" s="128"/>
      <c r="AU132" s="129"/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97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10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97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97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11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96">
        <v>25</v>
      </c>
      <c r="B136" s="163"/>
      <c r="C136" s="164"/>
      <c r="D136" s="164"/>
      <c r="E136" s="164"/>
      <c r="F136" s="164"/>
      <c r="G136" s="128"/>
      <c r="H136" s="128"/>
      <c r="I136" s="128"/>
      <c r="J136" s="158"/>
      <c r="K136" s="127"/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/>
      <c r="AJ136" s="128"/>
      <c r="AK136" s="128"/>
      <c r="AL136" s="15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96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10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96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96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10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96">
        <v>26</v>
      </c>
      <c r="B140" s="163"/>
      <c r="C140" s="164"/>
      <c r="D140" s="164"/>
      <c r="E140" s="164"/>
      <c r="F140" s="164"/>
      <c r="G140" s="128"/>
      <c r="H140" s="128"/>
      <c r="I140" s="128"/>
      <c r="J140" s="158"/>
      <c r="K140" s="127"/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/>
      <c r="AR140" s="128"/>
      <c r="AS140" s="128"/>
      <c r="AT140" s="128"/>
      <c r="AU140" s="129"/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96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/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10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96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96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10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96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/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96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10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96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96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11</v>
      </c>
      <c r="BD147" s="12"/>
      <c r="BE147" s="47"/>
      <c r="BG147" s="34"/>
      <c r="BH147" s="27"/>
      <c r="BI147" s="27"/>
      <c r="BJ147" s="27"/>
      <c r="BK147" s="27"/>
      <c r="BL147" s="35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96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/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96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31"/>
      <c r="T149" s="132"/>
      <c r="U149" s="132"/>
      <c r="V149" s="132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10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96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96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11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196">
        <v>29</v>
      </c>
      <c r="B152" s="163"/>
      <c r="C152" s="164"/>
      <c r="D152" s="164"/>
      <c r="E152" s="164"/>
      <c r="F152" s="164"/>
      <c r="G152" s="128"/>
      <c r="H152" s="128"/>
      <c r="I152" s="128"/>
      <c r="J152" s="158"/>
      <c r="K152" s="127"/>
      <c r="L152" s="128"/>
      <c r="M152" s="128"/>
      <c r="N152" s="128"/>
      <c r="O152" s="128"/>
      <c r="P152" s="128"/>
      <c r="Q152" s="128"/>
      <c r="R152" s="158"/>
      <c r="S152" s="127"/>
      <c r="T152" s="128"/>
      <c r="U152" s="128"/>
      <c r="V152" s="128"/>
      <c r="W152" s="128"/>
      <c r="X152" s="128"/>
      <c r="Y152" s="128"/>
      <c r="Z152" s="158"/>
      <c r="AA152" s="127"/>
      <c r="AB152" s="128"/>
      <c r="AC152" s="128"/>
      <c r="AD152" s="158"/>
      <c r="AE152" s="127"/>
      <c r="AF152" s="128"/>
      <c r="AG152" s="128"/>
      <c r="AH152" s="158"/>
      <c r="AI152" s="127"/>
      <c r="AJ152" s="128"/>
      <c r="AK152" s="128"/>
      <c r="AL152" s="158"/>
      <c r="AM152" s="127"/>
      <c r="AN152" s="128"/>
      <c r="AO152" s="128"/>
      <c r="AP152" s="158"/>
      <c r="AQ152" s="127"/>
      <c r="AR152" s="128"/>
      <c r="AS152" s="128"/>
      <c r="AT152" s="128"/>
      <c r="AU152" s="129"/>
      <c r="AV152" s="130"/>
      <c r="AW152" s="127"/>
      <c r="AX152" s="128"/>
      <c r="AY152" s="128"/>
      <c r="AZ152" s="128"/>
      <c r="BA152" s="129"/>
      <c r="BB152" s="130"/>
      <c r="BC152" s="77" t="s">
        <v>4</v>
      </c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196"/>
      <c r="B153" s="165"/>
      <c r="C153" s="166"/>
      <c r="D153" s="166"/>
      <c r="E153" s="166"/>
      <c r="F153" s="166"/>
      <c r="G153" s="132"/>
      <c r="H153" s="132"/>
      <c r="I153" s="132"/>
      <c r="J153" s="133"/>
      <c r="K153" s="131"/>
      <c r="L153" s="132"/>
      <c r="M153" s="132"/>
      <c r="N153" s="132"/>
      <c r="O153" s="132"/>
      <c r="P153" s="132"/>
      <c r="Q153" s="132"/>
      <c r="R153" s="133"/>
      <c r="S153" s="131"/>
      <c r="T153" s="132"/>
      <c r="U153" s="132"/>
      <c r="V153" s="132"/>
      <c r="W153" s="132"/>
      <c r="X153" s="132"/>
      <c r="Y153" s="132"/>
      <c r="Z153" s="133"/>
      <c r="AA153" s="131"/>
      <c r="AB153" s="132"/>
      <c r="AC153" s="132"/>
      <c r="AD153" s="133"/>
      <c r="AE153" s="131"/>
      <c r="AF153" s="132"/>
      <c r="AG153" s="132"/>
      <c r="AH153" s="133"/>
      <c r="AI153" s="131"/>
      <c r="AJ153" s="132"/>
      <c r="AK153" s="132"/>
      <c r="AL153" s="133"/>
      <c r="AM153" s="131"/>
      <c r="AN153" s="132"/>
      <c r="AO153" s="132"/>
      <c r="AP153" s="133"/>
      <c r="AQ153" s="131"/>
      <c r="AR153" s="132"/>
      <c r="AS153" s="132"/>
      <c r="AT153" s="132"/>
      <c r="AU153" s="134"/>
      <c r="AV153" s="135"/>
      <c r="AW153" s="131"/>
      <c r="AX153" s="132"/>
      <c r="AY153" s="132"/>
      <c r="AZ153" s="132"/>
      <c r="BA153" s="134"/>
      <c r="BB153" s="135"/>
      <c r="BC153" s="82">
        <f>16-AH33</f>
        <v>10</v>
      </c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196"/>
      <c r="B154" s="165"/>
      <c r="C154" s="166"/>
      <c r="D154" s="166"/>
      <c r="E154" s="166"/>
      <c r="F154" s="166"/>
      <c r="G154" s="132"/>
      <c r="H154" s="132"/>
      <c r="I154" s="132"/>
      <c r="J154" s="133"/>
      <c r="K154" s="131"/>
      <c r="L154" s="132"/>
      <c r="M154" s="132"/>
      <c r="N154" s="132"/>
      <c r="O154" s="132"/>
      <c r="P154" s="132"/>
      <c r="Q154" s="132"/>
      <c r="R154" s="133"/>
      <c r="S154" s="131"/>
      <c r="T154" s="132"/>
      <c r="U154" s="132"/>
      <c r="V154" s="132"/>
      <c r="W154" s="132"/>
      <c r="X154" s="132"/>
      <c r="Y154" s="132"/>
      <c r="Z154" s="133"/>
      <c r="AA154" s="131"/>
      <c r="AB154" s="132"/>
      <c r="AC154" s="132"/>
      <c r="AD154" s="133"/>
      <c r="AE154" s="131"/>
      <c r="AF154" s="132"/>
      <c r="AG154" s="132"/>
      <c r="AH154" s="133"/>
      <c r="AI154" s="131"/>
      <c r="AJ154" s="132"/>
      <c r="AK154" s="132"/>
      <c r="AL154" s="133"/>
      <c r="AM154" s="131"/>
      <c r="AN154" s="132"/>
      <c r="AO154" s="132"/>
      <c r="AP154" s="133"/>
      <c r="AQ154" s="131"/>
      <c r="AR154" s="132"/>
      <c r="AS154" s="132"/>
      <c r="AT154" s="132"/>
      <c r="AU154" s="134"/>
      <c r="AV154" s="135"/>
      <c r="AW154" s="131"/>
      <c r="AX154" s="132"/>
      <c r="AY154" s="132"/>
      <c r="AZ154" s="132"/>
      <c r="BA154" s="134"/>
      <c r="BB154" s="135"/>
      <c r="BC154" s="83" t="s">
        <v>103</v>
      </c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196"/>
      <c r="B155" s="160"/>
      <c r="C155" s="161"/>
      <c r="D155" s="161"/>
      <c r="E155" s="161"/>
      <c r="F155" s="161"/>
      <c r="G155" s="153"/>
      <c r="H155" s="153"/>
      <c r="I155" s="153"/>
      <c r="J155" s="159"/>
      <c r="K155" s="152"/>
      <c r="L155" s="153"/>
      <c r="M155" s="153"/>
      <c r="N155" s="153"/>
      <c r="O155" s="153"/>
      <c r="P155" s="153"/>
      <c r="Q155" s="153"/>
      <c r="R155" s="159"/>
      <c r="S155" s="152"/>
      <c r="T155" s="153"/>
      <c r="U155" s="153"/>
      <c r="V155" s="153"/>
      <c r="W155" s="153"/>
      <c r="X155" s="153"/>
      <c r="Y155" s="153"/>
      <c r="Z155" s="159"/>
      <c r="AA155" s="152"/>
      <c r="AB155" s="153"/>
      <c r="AC155" s="153"/>
      <c r="AD155" s="159"/>
      <c r="AE155" s="152"/>
      <c r="AF155" s="153"/>
      <c r="AG155" s="153"/>
      <c r="AH155" s="159"/>
      <c r="AI155" s="152"/>
      <c r="AJ155" s="153"/>
      <c r="AK155" s="153"/>
      <c r="AL155" s="159"/>
      <c r="AM155" s="152"/>
      <c r="AN155" s="153"/>
      <c r="AO155" s="153"/>
      <c r="AP155" s="159"/>
      <c r="AQ155" s="152"/>
      <c r="AR155" s="153"/>
      <c r="AS155" s="153"/>
      <c r="AT155" s="153"/>
      <c r="AU155" s="154"/>
      <c r="AV155" s="155"/>
      <c r="AW155" s="152"/>
      <c r="AX155" s="153"/>
      <c r="AY155" s="153"/>
      <c r="AZ155" s="153"/>
      <c r="BA155" s="154"/>
      <c r="BB155" s="155"/>
      <c r="BC155" s="78">
        <f>16-AH34</f>
        <v>11</v>
      </c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197">
        <v>30</v>
      </c>
      <c r="B156" s="163"/>
      <c r="C156" s="164"/>
      <c r="D156" s="164"/>
      <c r="E156" s="164"/>
      <c r="F156" s="164"/>
      <c r="G156" s="128"/>
      <c r="H156" s="128"/>
      <c r="I156" s="128"/>
      <c r="J156" s="158"/>
      <c r="K156" s="127"/>
      <c r="L156" s="128"/>
      <c r="M156" s="128"/>
      <c r="N156" s="128"/>
      <c r="O156" s="128"/>
      <c r="P156" s="128"/>
      <c r="Q156" s="128"/>
      <c r="R156" s="158"/>
      <c r="S156" s="127"/>
      <c r="T156" s="128"/>
      <c r="U156" s="128"/>
      <c r="V156" s="128"/>
      <c r="W156" s="128"/>
      <c r="X156" s="128"/>
      <c r="Y156" s="128"/>
      <c r="Z156" s="158"/>
      <c r="AA156" s="127"/>
      <c r="AB156" s="128"/>
      <c r="AC156" s="128"/>
      <c r="AD156" s="158"/>
      <c r="AE156" s="127"/>
      <c r="AF156" s="128"/>
      <c r="AG156" s="128"/>
      <c r="AH156" s="158"/>
      <c r="AI156" s="127"/>
      <c r="AJ156" s="128"/>
      <c r="AK156" s="128"/>
      <c r="AL156" s="158"/>
      <c r="AM156" s="127"/>
      <c r="AN156" s="128"/>
      <c r="AO156" s="128"/>
      <c r="AP156" s="158"/>
      <c r="AQ156" s="127"/>
      <c r="AR156" s="128"/>
      <c r="AS156" s="128"/>
      <c r="AT156" s="128"/>
      <c r="AU156" s="129"/>
      <c r="AV156" s="130"/>
      <c r="AW156" s="127"/>
      <c r="AX156" s="128"/>
      <c r="AY156" s="128"/>
      <c r="AZ156" s="128"/>
      <c r="BA156" s="129"/>
      <c r="BB156" s="130"/>
      <c r="BC156" s="77" t="s">
        <v>4</v>
      </c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197"/>
      <c r="B157" s="165"/>
      <c r="C157" s="166"/>
      <c r="D157" s="166"/>
      <c r="E157" s="166"/>
      <c r="F157" s="166"/>
      <c r="G157" s="132"/>
      <c r="H157" s="132"/>
      <c r="I157" s="132"/>
      <c r="J157" s="133"/>
      <c r="K157" s="131"/>
      <c r="L157" s="132"/>
      <c r="M157" s="132"/>
      <c r="N157" s="132"/>
      <c r="O157" s="132"/>
      <c r="P157" s="132"/>
      <c r="Q157" s="132"/>
      <c r="R157" s="133"/>
      <c r="S157" s="131"/>
      <c r="T157" s="132"/>
      <c r="U157" s="132"/>
      <c r="V157" s="132"/>
      <c r="W157" s="132"/>
      <c r="X157" s="132"/>
      <c r="Y157" s="132"/>
      <c r="Z157" s="133"/>
      <c r="AA157" s="131"/>
      <c r="AB157" s="132"/>
      <c r="AC157" s="132"/>
      <c r="AD157" s="133"/>
      <c r="AE157" s="131"/>
      <c r="AF157" s="132"/>
      <c r="AG157" s="132"/>
      <c r="AH157" s="133"/>
      <c r="AI157" s="131"/>
      <c r="AJ157" s="132"/>
      <c r="AK157" s="132"/>
      <c r="AL157" s="133"/>
      <c r="AM157" s="131"/>
      <c r="AN157" s="132"/>
      <c r="AO157" s="132"/>
      <c r="AP157" s="133"/>
      <c r="AQ157" s="131"/>
      <c r="AR157" s="132"/>
      <c r="AS157" s="132"/>
      <c r="AT157" s="132"/>
      <c r="AU157" s="134"/>
      <c r="AV157" s="135"/>
      <c r="AW157" s="131"/>
      <c r="AX157" s="132"/>
      <c r="AY157" s="132"/>
      <c r="AZ157" s="132"/>
      <c r="BA157" s="134"/>
      <c r="BB157" s="135"/>
      <c r="BC157" s="82">
        <f>16-AI33</f>
        <v>10</v>
      </c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197"/>
      <c r="B158" s="165"/>
      <c r="C158" s="166"/>
      <c r="D158" s="166"/>
      <c r="E158" s="166"/>
      <c r="F158" s="166"/>
      <c r="G158" s="132"/>
      <c r="H158" s="132"/>
      <c r="I158" s="132"/>
      <c r="J158" s="133"/>
      <c r="K158" s="131"/>
      <c r="L158" s="132"/>
      <c r="M158" s="132"/>
      <c r="N158" s="132"/>
      <c r="O158" s="132"/>
      <c r="P158" s="132"/>
      <c r="Q158" s="132"/>
      <c r="R158" s="133"/>
      <c r="S158" s="131"/>
      <c r="T158" s="132"/>
      <c r="U158" s="132"/>
      <c r="V158" s="132"/>
      <c r="W158" s="132"/>
      <c r="X158" s="132"/>
      <c r="Y158" s="132"/>
      <c r="Z158" s="133"/>
      <c r="AA158" s="131"/>
      <c r="AB158" s="132"/>
      <c r="AC158" s="132"/>
      <c r="AD158" s="133"/>
      <c r="AE158" s="131"/>
      <c r="AF158" s="132"/>
      <c r="AG158" s="132"/>
      <c r="AH158" s="133"/>
      <c r="AI158" s="131"/>
      <c r="AJ158" s="132"/>
      <c r="AK158" s="132"/>
      <c r="AL158" s="133"/>
      <c r="AM158" s="131"/>
      <c r="AN158" s="132"/>
      <c r="AO158" s="132"/>
      <c r="AP158" s="133"/>
      <c r="AQ158" s="131"/>
      <c r="AR158" s="132"/>
      <c r="AS158" s="132"/>
      <c r="AT158" s="132"/>
      <c r="AU158" s="134"/>
      <c r="AV158" s="135"/>
      <c r="AW158" s="131"/>
      <c r="AX158" s="132"/>
      <c r="AY158" s="132"/>
      <c r="AZ158" s="132"/>
      <c r="BA158" s="134"/>
      <c r="BB158" s="135"/>
      <c r="BC158" s="83" t="s">
        <v>103</v>
      </c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197"/>
      <c r="B159" s="160"/>
      <c r="C159" s="161"/>
      <c r="D159" s="161"/>
      <c r="E159" s="161"/>
      <c r="F159" s="161"/>
      <c r="G159" s="153"/>
      <c r="H159" s="153"/>
      <c r="I159" s="153"/>
      <c r="J159" s="159"/>
      <c r="K159" s="152"/>
      <c r="L159" s="153"/>
      <c r="M159" s="153"/>
      <c r="N159" s="153"/>
      <c r="O159" s="153"/>
      <c r="P159" s="153"/>
      <c r="Q159" s="153"/>
      <c r="R159" s="159"/>
      <c r="S159" s="152"/>
      <c r="T159" s="153"/>
      <c r="U159" s="153"/>
      <c r="V159" s="153"/>
      <c r="W159" s="153"/>
      <c r="X159" s="153"/>
      <c r="Y159" s="153"/>
      <c r="Z159" s="159"/>
      <c r="AA159" s="152"/>
      <c r="AB159" s="153"/>
      <c r="AC159" s="153"/>
      <c r="AD159" s="159"/>
      <c r="AE159" s="152"/>
      <c r="AF159" s="153"/>
      <c r="AG159" s="153"/>
      <c r="AH159" s="159"/>
      <c r="AI159" s="152"/>
      <c r="AJ159" s="153"/>
      <c r="AK159" s="153"/>
      <c r="AL159" s="159"/>
      <c r="AM159" s="152"/>
      <c r="AN159" s="153"/>
      <c r="AO159" s="153"/>
      <c r="AP159" s="159"/>
      <c r="AQ159" s="152"/>
      <c r="AR159" s="153"/>
      <c r="AS159" s="153"/>
      <c r="AT159" s="153"/>
      <c r="AU159" s="154"/>
      <c r="AV159" s="155"/>
      <c r="AW159" s="152"/>
      <c r="AX159" s="153"/>
      <c r="AY159" s="153"/>
      <c r="AZ159" s="153"/>
      <c r="BA159" s="154"/>
      <c r="BB159" s="155"/>
      <c r="BC159" s="78">
        <f>16-AI34</f>
        <v>10</v>
      </c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39"/>
      <c r="B160" s="75"/>
      <c r="C160" s="75"/>
      <c r="D160" s="75"/>
      <c r="E160" s="75"/>
      <c r="F160" s="75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12"/>
      <c r="AV160" s="12"/>
      <c r="AW160" s="27"/>
      <c r="AX160" s="27"/>
      <c r="AY160" s="27"/>
      <c r="AZ160" s="27"/>
      <c r="BA160" s="12"/>
      <c r="BB160" s="12"/>
      <c r="BC160" s="12"/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39"/>
      <c r="B161" s="75"/>
      <c r="C161" s="75"/>
      <c r="D161" s="75"/>
      <c r="E161" s="75"/>
      <c r="F161" s="75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12"/>
      <c r="AV161" s="12"/>
      <c r="AW161" s="27"/>
      <c r="AX161" s="27"/>
      <c r="AY161" s="27"/>
      <c r="AZ161" s="27"/>
      <c r="BA161" s="12"/>
      <c r="BB161" s="12"/>
      <c r="BC161" s="12"/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39"/>
      <c r="B162" s="75"/>
      <c r="C162" s="75"/>
      <c r="D162" s="75"/>
      <c r="E162" s="75"/>
      <c r="F162" s="75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12"/>
      <c r="AV162" s="12"/>
      <c r="AW162" s="27"/>
      <c r="AX162" s="27"/>
      <c r="AY162" s="27"/>
      <c r="AZ162" s="27"/>
      <c r="BA162" s="12"/>
      <c r="BB162" s="12"/>
      <c r="BC162" s="12"/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39"/>
      <c r="B163" s="75"/>
      <c r="C163" s="75"/>
      <c r="D163" s="75"/>
      <c r="E163" s="75"/>
      <c r="F163" s="75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12"/>
      <c r="AV163" s="12"/>
      <c r="AW163" s="27"/>
      <c r="AX163" s="27"/>
      <c r="AY163" s="27"/>
      <c r="AZ163" s="27"/>
      <c r="BA163" s="12"/>
      <c r="BB163" s="12"/>
      <c r="BC163" s="12"/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0</v>
      </c>
      <c r="B169" s="182"/>
      <c r="C169" s="65" t="s">
        <v>261</v>
      </c>
      <c r="D169" s="180">
        <f>SUM(T220:U257)</f>
        <v>0</v>
      </c>
      <c r="E169" s="180"/>
      <c r="F169" s="180"/>
      <c r="G169" s="64" t="s">
        <v>261</v>
      </c>
      <c r="H169" s="185">
        <f>SUM(T262:U330)</f>
        <v>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:T21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si="3"/>
        <v>0</v>
      </c>
      <c r="U186" s="140"/>
      <c r="V186" s="139">
        <v>168</v>
      </c>
      <c r="W186" s="140"/>
      <c r="X186" s="141">
        <f t="shared" ref="X186:X215" si="4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si="3"/>
        <v>0</v>
      </c>
      <c r="U187" s="140"/>
      <c r="V187" s="139">
        <v>168</v>
      </c>
      <c r="W187" s="140"/>
      <c r="X187" s="141">
        <f t="shared" si="4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3"/>
        <v>0</v>
      </c>
      <c r="U188" s="140"/>
      <c r="V188" s="139">
        <v>168</v>
      </c>
      <c r="W188" s="140"/>
      <c r="X188" s="141">
        <f t="shared" si="4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3"/>
        <v>0</v>
      </c>
      <c r="U189" s="140"/>
      <c r="V189" s="139">
        <v>168</v>
      </c>
      <c r="W189" s="140"/>
      <c r="X189" s="141">
        <f t="shared" si="4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3"/>
        <v>0</v>
      </c>
      <c r="U190" s="140"/>
      <c r="V190" s="139">
        <v>168</v>
      </c>
      <c r="W190" s="140"/>
      <c r="X190" s="141">
        <f t="shared" si="4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3"/>
        <v>0</v>
      </c>
      <c r="U191" s="140"/>
      <c r="V191" s="139">
        <v>168</v>
      </c>
      <c r="W191" s="140"/>
      <c r="X191" s="141">
        <f t="shared" si="4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3"/>
        <v>0</v>
      </c>
      <c r="U192" s="140"/>
      <c r="V192" s="139">
        <v>168</v>
      </c>
      <c r="W192" s="140"/>
      <c r="X192" s="141">
        <f t="shared" si="4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3"/>
        <v>0</v>
      </c>
      <c r="U193" s="140"/>
      <c r="V193" s="139">
        <v>168</v>
      </c>
      <c r="W193" s="140"/>
      <c r="X193" s="141">
        <f t="shared" si="4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3"/>
        <v>0</v>
      </c>
      <c r="U194" s="140"/>
      <c r="V194" s="139">
        <v>168</v>
      </c>
      <c r="W194" s="140"/>
      <c r="X194" s="141">
        <f t="shared" si="4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3"/>
        <v>0</v>
      </c>
      <c r="U195" s="140"/>
      <c r="V195" s="139">
        <v>168</v>
      </c>
      <c r="W195" s="140"/>
      <c r="X195" s="141">
        <f t="shared" si="4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3"/>
        <v>0</v>
      </c>
      <c r="U196" s="140"/>
      <c r="V196" s="139">
        <v>168</v>
      </c>
      <c r="W196" s="140"/>
      <c r="X196" s="141">
        <f t="shared" si="4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3"/>
        <v>0</v>
      </c>
      <c r="U197" s="140"/>
      <c r="V197" s="139">
        <v>168</v>
      </c>
      <c r="W197" s="140"/>
      <c r="X197" s="141">
        <f t="shared" si="4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3"/>
        <v>0</v>
      </c>
      <c r="U198" s="140"/>
      <c r="V198" s="139">
        <v>168</v>
      </c>
      <c r="W198" s="140"/>
      <c r="X198" s="141">
        <f t="shared" si="4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si="3"/>
        <v>0</v>
      </c>
      <c r="U199" s="140"/>
      <c r="V199" s="139">
        <v>168</v>
      </c>
      <c r="W199" s="140"/>
      <c r="X199" s="141">
        <f t="shared" si="4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3"/>
        <v>0</v>
      </c>
      <c r="U200" s="140"/>
      <c r="V200" s="139">
        <v>168</v>
      </c>
      <c r="W200" s="140"/>
      <c r="X200" s="141">
        <f t="shared" si="4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0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3"/>
        <v>0</v>
      </c>
      <c r="U201" s="140"/>
      <c r="V201" s="139">
        <v>168</v>
      </c>
      <c r="W201" s="140"/>
      <c r="X201" s="141">
        <f t="shared" si="4"/>
        <v>0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3"/>
        <v>0</v>
      </c>
      <c r="U202" s="140"/>
      <c r="V202" s="139">
        <v>168</v>
      </c>
      <c r="W202" s="140"/>
      <c r="X202" s="141">
        <f t="shared" si="4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3"/>
        <v>0</v>
      </c>
      <c r="U203" s="140"/>
      <c r="V203" s="139">
        <v>168</v>
      </c>
      <c r="W203" s="140"/>
      <c r="X203" s="141">
        <f t="shared" si="4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3"/>
        <v>0</v>
      </c>
      <c r="U204" s="140"/>
      <c r="V204" s="139">
        <v>168</v>
      </c>
      <c r="W204" s="140"/>
      <c r="X204" s="141">
        <f t="shared" si="4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3"/>
        <v>0</v>
      </c>
      <c r="U205" s="140"/>
      <c r="V205" s="139">
        <v>168</v>
      </c>
      <c r="W205" s="140"/>
      <c r="X205" s="141">
        <f t="shared" si="4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3"/>
        <v>0</v>
      </c>
      <c r="U206" s="140"/>
      <c r="V206" s="139">
        <v>168</v>
      </c>
      <c r="W206" s="140"/>
      <c r="X206" s="141">
        <f t="shared" si="4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3"/>
        <v>0</v>
      </c>
      <c r="U207" s="140"/>
      <c r="V207" s="139">
        <v>168</v>
      </c>
      <c r="W207" s="140"/>
      <c r="X207" s="141">
        <f t="shared" si="4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3"/>
        <v>0</v>
      </c>
      <c r="U208" s="140"/>
      <c r="V208" s="139">
        <v>168</v>
      </c>
      <c r="W208" s="140"/>
      <c r="X208" s="141">
        <f t="shared" si="4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3"/>
        <v>0</v>
      </c>
      <c r="U209" s="140"/>
      <c r="V209" s="139">
        <v>168</v>
      </c>
      <c r="W209" s="140"/>
      <c r="X209" s="141">
        <f t="shared" si="4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3"/>
        <v>0</v>
      </c>
      <c r="U210" s="140"/>
      <c r="V210" s="139">
        <v>168</v>
      </c>
      <c r="W210" s="140"/>
      <c r="X210" s="141">
        <f t="shared" si="4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3"/>
        <v>0</v>
      </c>
      <c r="U211" s="140"/>
      <c r="V211" s="139">
        <v>168</v>
      </c>
      <c r="W211" s="140"/>
      <c r="X211" s="141">
        <f t="shared" si="4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3"/>
        <v>0</v>
      </c>
      <c r="U212" s="140"/>
      <c r="V212" s="139">
        <v>168</v>
      </c>
      <c r="W212" s="140"/>
      <c r="X212" s="141">
        <f t="shared" si="4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3"/>
        <v>0</v>
      </c>
      <c r="U213" s="140"/>
      <c r="V213" s="139">
        <v>168</v>
      </c>
      <c r="W213" s="140"/>
      <c r="X213" s="141">
        <f t="shared" si="4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si="3"/>
        <v>0</v>
      </c>
      <c r="U214" s="140"/>
      <c r="V214" s="139">
        <v>168</v>
      </c>
      <c r="W214" s="140"/>
      <c r="X214" s="141">
        <f t="shared" si="4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3"/>
        <v>0</v>
      </c>
      <c r="U215" s="140"/>
      <c r="V215" s="139">
        <v>168</v>
      </c>
      <c r="W215" s="140"/>
      <c r="X215" s="141">
        <f t="shared" si="4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5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6">F222*24+H222*12+J222*12+L222*6+N222*6+P222*4+R222*8</f>
        <v>0</v>
      </c>
      <c r="U222" s="140"/>
      <c r="V222" s="139">
        <v>168</v>
      </c>
      <c r="W222" s="140"/>
      <c r="X222" s="141">
        <f t="shared" si="5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6"/>
        <v>0</v>
      </c>
      <c r="U223" s="140"/>
      <c r="V223" s="139">
        <v>168</v>
      </c>
      <c r="W223" s="140"/>
      <c r="X223" s="141">
        <f t="shared" si="5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6"/>
        <v>0</v>
      </c>
      <c r="U224" s="140"/>
      <c r="V224" s="139">
        <v>168</v>
      </c>
      <c r="W224" s="140"/>
      <c r="X224" s="141">
        <f t="shared" si="5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5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7">F226*24+H226*12+J226*12+L226*6+N226*6+P226*4+R226*8</f>
        <v>0</v>
      </c>
      <c r="U226" s="140"/>
      <c r="V226" s="139">
        <v>168</v>
      </c>
      <c r="W226" s="140"/>
      <c r="X226" s="141">
        <f t="shared" si="5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7"/>
        <v>0</v>
      </c>
      <c r="U227" s="140"/>
      <c r="V227" s="139">
        <v>168</v>
      </c>
      <c r="W227" s="140"/>
      <c r="X227" s="141">
        <f t="shared" si="5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7"/>
        <v>0</v>
      </c>
      <c r="U228" s="140"/>
      <c r="V228" s="139">
        <v>168</v>
      </c>
      <c r="W228" s="140"/>
      <c r="X228" s="141">
        <f t="shared" si="5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7"/>
        <v>0</v>
      </c>
      <c r="U229" s="140"/>
      <c r="V229" s="139">
        <v>168</v>
      </c>
      <c r="W229" s="140"/>
      <c r="X229" s="141">
        <f t="shared" si="5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7"/>
        <v>0</v>
      </c>
      <c r="U230" s="140"/>
      <c r="V230" s="139">
        <v>168</v>
      </c>
      <c r="W230" s="140"/>
      <c r="X230" s="141">
        <f t="shared" si="5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8">F231*24+H231*12+J231*12+L231*6+N231*6+P231*4+R231*8</f>
        <v>0</v>
      </c>
      <c r="U231" s="140"/>
      <c r="V231" s="139">
        <v>168</v>
      </c>
      <c r="W231" s="140"/>
      <c r="X231" s="141">
        <f t="shared" ref="X231" si="9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7"/>
        <v>0</v>
      </c>
      <c r="U232" s="140"/>
      <c r="V232" s="139">
        <v>168</v>
      </c>
      <c r="W232" s="140"/>
      <c r="X232" s="141">
        <f t="shared" si="5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7"/>
        <v>0</v>
      </c>
      <c r="U233" s="140"/>
      <c r="V233" s="139">
        <v>168</v>
      </c>
      <c r="W233" s="140"/>
      <c r="X233" s="141">
        <f t="shared" si="5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7"/>
        <v>0</v>
      </c>
      <c r="U234" s="140"/>
      <c r="V234" s="139">
        <v>168</v>
      </c>
      <c r="W234" s="140"/>
      <c r="X234" s="141">
        <f t="shared" si="5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0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7"/>
        <v>0</v>
      </c>
      <c r="U235" s="140"/>
      <c r="V235" s="139">
        <v>168</v>
      </c>
      <c r="W235" s="140"/>
      <c r="X235" s="141">
        <f t="shared" si="5"/>
        <v>0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7"/>
        <v>0</v>
      </c>
      <c r="U236" s="140"/>
      <c r="V236" s="139">
        <v>168</v>
      </c>
      <c r="W236" s="140"/>
      <c r="X236" s="141">
        <f t="shared" si="5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7"/>
        <v>0</v>
      </c>
      <c r="U237" s="140"/>
      <c r="V237" s="139">
        <v>168</v>
      </c>
      <c r="W237" s="140"/>
      <c r="X237" s="141">
        <f t="shared" si="5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7"/>
        <v>0</v>
      </c>
      <c r="U238" s="140"/>
      <c r="V238" s="139">
        <v>168</v>
      </c>
      <c r="W238" s="140"/>
      <c r="X238" s="141">
        <f t="shared" si="5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7"/>
        <v>0</v>
      </c>
      <c r="U239" s="140"/>
      <c r="V239" s="139">
        <v>168</v>
      </c>
      <c r="W239" s="140"/>
      <c r="X239" s="141">
        <f t="shared" si="5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7"/>
        <v>0</v>
      </c>
      <c r="U240" s="140"/>
      <c r="V240" s="139">
        <v>168</v>
      </c>
      <c r="W240" s="140"/>
      <c r="X240" s="141">
        <f t="shared" si="5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7"/>
        <v>0</v>
      </c>
      <c r="U241" s="140"/>
      <c r="V241" s="139">
        <v>168</v>
      </c>
      <c r="W241" s="140"/>
      <c r="X241" s="141">
        <f t="shared" si="5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7"/>
        <v>0</v>
      </c>
      <c r="U242" s="140"/>
      <c r="V242" s="139">
        <v>168</v>
      </c>
      <c r="W242" s="140"/>
      <c r="X242" s="141">
        <f t="shared" si="5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7"/>
        <v>0</v>
      </c>
      <c r="U243" s="140"/>
      <c r="V243" s="139">
        <v>168</v>
      </c>
      <c r="W243" s="140"/>
      <c r="X243" s="141">
        <f t="shared" si="5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7"/>
        <v>0</v>
      </c>
      <c r="U244" s="140"/>
      <c r="V244" s="139">
        <v>168</v>
      </c>
      <c r="W244" s="140"/>
      <c r="X244" s="141">
        <f t="shared" si="5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7"/>
        <v>0</v>
      </c>
      <c r="U245" s="140"/>
      <c r="V245" s="139">
        <v>168</v>
      </c>
      <c r="W245" s="140"/>
      <c r="X245" s="141">
        <f t="shared" si="5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0</v>
      </c>
      <c r="G246" s="138"/>
      <c r="H246" s="137">
        <f>SUMPRODUCT(COUNTIF($K$40:$R$163,{"URBANSKI L."}))</f>
        <v>0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7"/>
        <v>0</v>
      </c>
      <c r="U246" s="140"/>
      <c r="V246" s="139">
        <v>168</v>
      </c>
      <c r="W246" s="140"/>
      <c r="X246" s="141">
        <f t="shared" si="5"/>
        <v>0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0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7"/>
        <v>0</v>
      </c>
      <c r="U247" s="140"/>
      <c r="V247" s="139">
        <v>168</v>
      </c>
      <c r="W247" s="140"/>
      <c r="X247" s="141">
        <f t="shared" si="5"/>
        <v>0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7"/>
        <v>0</v>
      </c>
      <c r="U248" s="140"/>
      <c r="V248" s="139">
        <v>168</v>
      </c>
      <c r="W248" s="140"/>
      <c r="X248" s="141">
        <f t="shared" si="5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7"/>
        <v>0</v>
      </c>
      <c r="U249" s="140"/>
      <c r="V249" s="139">
        <v>168</v>
      </c>
      <c r="W249" s="140"/>
      <c r="X249" s="141">
        <f t="shared" si="5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7"/>
        <v>0</v>
      </c>
      <c r="U250" s="140"/>
      <c r="V250" s="139">
        <v>168</v>
      </c>
      <c r="W250" s="140"/>
      <c r="X250" s="141">
        <f t="shared" si="5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7"/>
        <v>0</v>
      </c>
      <c r="U251" s="140"/>
      <c r="V251" s="139">
        <v>168</v>
      </c>
      <c r="W251" s="140"/>
      <c r="X251" s="141">
        <f t="shared" si="5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7"/>
        <v>0</v>
      </c>
      <c r="U252" s="140"/>
      <c r="V252" s="139">
        <v>168</v>
      </c>
      <c r="W252" s="140"/>
      <c r="X252" s="141">
        <f t="shared" si="5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7"/>
        <v>0</v>
      </c>
      <c r="U253" s="140"/>
      <c r="V253" s="139">
        <v>168</v>
      </c>
      <c r="W253" s="140"/>
      <c r="X253" s="141">
        <f t="shared" si="5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7"/>
        <v>0</v>
      </c>
      <c r="U254" s="140"/>
      <c r="V254" s="139">
        <v>168</v>
      </c>
      <c r="W254" s="140"/>
      <c r="X254" s="141">
        <f t="shared" si="5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7"/>
        <v>0</v>
      </c>
      <c r="U255" s="140"/>
      <c r="V255" s="139">
        <v>168</v>
      </c>
      <c r="W255" s="140"/>
      <c r="X255" s="141">
        <f t="shared" si="5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7"/>
        <v>0</v>
      </c>
      <c r="U256" s="140"/>
      <c r="V256" s="139">
        <v>168</v>
      </c>
      <c r="W256" s="140"/>
      <c r="X256" s="141">
        <f t="shared" si="5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7"/>
        <v>0</v>
      </c>
      <c r="U257" s="140"/>
      <c r="V257" s="139">
        <v>168</v>
      </c>
      <c r="W257" s="140"/>
      <c r="X257" s="141">
        <f t="shared" si="5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0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27" si="11">F264*24+H264*12+J264*12+L264*6+N264*6+P264*4+R264*8</f>
        <v>0</v>
      </c>
      <c r="U264" s="140"/>
      <c r="V264" s="139">
        <v>168</v>
      </c>
      <c r="W264" s="140"/>
      <c r="X264" s="141">
        <f t="shared" si="10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1"/>
        <v>0</v>
      </c>
      <c r="U265" s="140"/>
      <c r="V265" s="139">
        <v>168</v>
      </c>
      <c r="W265" s="140"/>
      <c r="X265" s="141">
        <f t="shared" si="10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1"/>
        <v>0</v>
      </c>
      <c r="U266" s="140"/>
      <c r="V266" s="139">
        <v>168</v>
      </c>
      <c r="W266" s="140"/>
      <c r="X266" s="141">
        <f t="shared" si="10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1"/>
        <v>0</v>
      </c>
      <c r="U267" s="140"/>
      <c r="V267" s="139">
        <v>168</v>
      </c>
      <c r="W267" s="140"/>
      <c r="X267" s="141">
        <f t="shared" si="10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1"/>
        <v>0</v>
      </c>
      <c r="U268" s="140"/>
      <c r="V268" s="139">
        <v>168</v>
      </c>
      <c r="W268" s="140"/>
      <c r="X268" s="141">
        <f t="shared" si="10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1"/>
        <v>0</v>
      </c>
      <c r="U269" s="140"/>
      <c r="V269" s="139">
        <v>168</v>
      </c>
      <c r="W269" s="140"/>
      <c r="X269" s="141">
        <f t="shared" si="10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1"/>
        <v>0</v>
      </c>
      <c r="U270" s="140"/>
      <c r="V270" s="139">
        <v>168</v>
      </c>
      <c r="W270" s="140"/>
      <c r="X270" s="141">
        <f t="shared" si="10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1"/>
        <v>0</v>
      </c>
      <c r="U271" s="140"/>
      <c r="V271" s="139">
        <v>168</v>
      </c>
      <c r="W271" s="140"/>
      <c r="X271" s="141">
        <f t="shared" si="10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1"/>
        <v>0</v>
      </c>
      <c r="U272" s="140"/>
      <c r="V272" s="139">
        <v>168</v>
      </c>
      <c r="W272" s="140"/>
      <c r="X272" s="141">
        <f t="shared" si="10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1"/>
        <v>0</v>
      </c>
      <c r="U273" s="140"/>
      <c r="V273" s="139">
        <v>168</v>
      </c>
      <c r="W273" s="140"/>
      <c r="X273" s="141">
        <f t="shared" si="10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1"/>
        <v>0</v>
      </c>
      <c r="U274" s="140"/>
      <c r="V274" s="139">
        <v>168</v>
      </c>
      <c r="W274" s="140"/>
      <c r="X274" s="141">
        <f t="shared" si="10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0</v>
      </c>
      <c r="G275" s="138"/>
      <c r="H275" s="137">
        <f>SUMPRODUCT(COUNTIF($K$40:$R$163,{"DRUI M."}))</f>
        <v>0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1"/>
        <v>0</v>
      </c>
      <c r="U275" s="140"/>
      <c r="V275" s="139">
        <v>168</v>
      </c>
      <c r="W275" s="140"/>
      <c r="X275" s="141">
        <f t="shared" si="10"/>
        <v>0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1"/>
        <v>0</v>
      </c>
      <c r="U276" s="140"/>
      <c r="V276" s="139">
        <v>168</v>
      </c>
      <c r="W276" s="140"/>
      <c r="X276" s="141">
        <f t="shared" si="10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1"/>
        <v>0</v>
      </c>
      <c r="U277" s="140"/>
      <c r="V277" s="139">
        <v>168</v>
      </c>
      <c r="W277" s="140"/>
      <c r="X277" s="141">
        <f t="shared" si="10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1"/>
        <v>0</v>
      </c>
      <c r="U278" s="140"/>
      <c r="V278" s="139">
        <v>168</v>
      </c>
      <c r="W278" s="140"/>
      <c r="X278" s="141">
        <f t="shared" si="10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1"/>
        <v>0</v>
      </c>
      <c r="U279" s="140"/>
      <c r="V279" s="139">
        <v>168</v>
      </c>
      <c r="W279" s="140"/>
      <c r="X279" s="141">
        <f t="shared" si="10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1"/>
        <v>0</v>
      </c>
      <c r="U280" s="140"/>
      <c r="V280" s="139">
        <v>168</v>
      </c>
      <c r="W280" s="140"/>
      <c r="X280" s="141">
        <f t="shared" si="10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1"/>
        <v>0</v>
      </c>
      <c r="U281" s="140"/>
      <c r="V281" s="139">
        <v>168</v>
      </c>
      <c r="W281" s="140"/>
      <c r="X281" s="141">
        <f t="shared" si="10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1"/>
        <v>0</v>
      </c>
      <c r="U282" s="140"/>
      <c r="V282" s="139">
        <v>168</v>
      </c>
      <c r="W282" s="140"/>
      <c r="X282" s="141">
        <f t="shared" si="10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1"/>
        <v>0</v>
      </c>
      <c r="U283" s="140"/>
      <c r="V283" s="139">
        <v>168</v>
      </c>
      <c r="W283" s="140"/>
      <c r="X283" s="141">
        <f t="shared" si="10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1"/>
        <v>0</v>
      </c>
      <c r="U284" s="140"/>
      <c r="V284" s="139">
        <v>168</v>
      </c>
      <c r="W284" s="140"/>
      <c r="X284" s="141">
        <f t="shared" si="10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1"/>
        <v>0</v>
      </c>
      <c r="U285" s="140"/>
      <c r="V285" s="139">
        <v>168</v>
      </c>
      <c r="W285" s="140"/>
      <c r="X285" s="141">
        <f t="shared" si="10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1"/>
        <v>0</v>
      </c>
      <c r="U286" s="140"/>
      <c r="V286" s="139">
        <v>168</v>
      </c>
      <c r="W286" s="140"/>
      <c r="X286" s="141">
        <f t="shared" si="10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1"/>
        <v>0</v>
      </c>
      <c r="U287" s="140"/>
      <c r="V287" s="139">
        <v>168</v>
      </c>
      <c r="W287" s="140"/>
      <c r="X287" s="141">
        <f t="shared" si="10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1"/>
        <v>0</v>
      </c>
      <c r="U288" s="140"/>
      <c r="V288" s="139">
        <v>168</v>
      </c>
      <c r="W288" s="140"/>
      <c r="X288" s="141">
        <f t="shared" si="10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1"/>
        <v>0</v>
      </c>
      <c r="U289" s="140"/>
      <c r="V289" s="139">
        <v>168</v>
      </c>
      <c r="W289" s="140"/>
      <c r="X289" s="141">
        <f t="shared" si="10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1"/>
        <v>0</v>
      </c>
      <c r="U290" s="140"/>
      <c r="V290" s="139">
        <v>168</v>
      </c>
      <c r="W290" s="140"/>
      <c r="X290" s="141">
        <f t="shared" si="10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1"/>
        <v>0</v>
      </c>
      <c r="U291" s="140"/>
      <c r="V291" s="139">
        <v>168</v>
      </c>
      <c r="W291" s="140"/>
      <c r="X291" s="141">
        <f t="shared" si="10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1"/>
        <v>0</v>
      </c>
      <c r="U292" s="140"/>
      <c r="V292" s="139">
        <v>168</v>
      </c>
      <c r="W292" s="140"/>
      <c r="X292" s="141">
        <f t="shared" si="10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1"/>
        <v>0</v>
      </c>
      <c r="U293" s="140"/>
      <c r="V293" s="139">
        <v>168</v>
      </c>
      <c r="W293" s="140"/>
      <c r="X293" s="141">
        <f t="shared" si="10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1"/>
        <v>0</v>
      </c>
      <c r="U294" s="140"/>
      <c r="V294" s="139">
        <v>168</v>
      </c>
      <c r="W294" s="140"/>
      <c r="X294" s="141">
        <f t="shared" si="10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0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1"/>
        <v>0</v>
      </c>
      <c r="U295" s="140"/>
      <c r="V295" s="139">
        <v>168</v>
      </c>
      <c r="W295" s="140"/>
      <c r="X295" s="141">
        <f t="shared" si="10"/>
        <v>0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1"/>
        <v>0</v>
      </c>
      <c r="U296" s="140"/>
      <c r="V296" s="139">
        <v>168</v>
      </c>
      <c r="W296" s="140"/>
      <c r="X296" s="141">
        <f t="shared" si="10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1"/>
        <v>0</v>
      </c>
      <c r="U297" s="140"/>
      <c r="V297" s="139">
        <v>168</v>
      </c>
      <c r="W297" s="140"/>
      <c r="X297" s="141">
        <f t="shared" si="10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1"/>
        <v>0</v>
      </c>
      <c r="U298" s="140"/>
      <c r="V298" s="139">
        <v>168</v>
      </c>
      <c r="W298" s="140"/>
      <c r="X298" s="141">
        <f t="shared" si="10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1"/>
        <v>0</v>
      </c>
      <c r="U299" s="140"/>
      <c r="V299" s="139">
        <v>168</v>
      </c>
      <c r="W299" s="140"/>
      <c r="X299" s="141">
        <f t="shared" si="10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1"/>
        <v>0</v>
      </c>
      <c r="U300" s="140"/>
      <c r="V300" s="139">
        <v>168</v>
      </c>
      <c r="W300" s="140"/>
      <c r="X300" s="141">
        <f t="shared" si="10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1"/>
        <v>0</v>
      </c>
      <c r="U301" s="140"/>
      <c r="V301" s="139">
        <v>168</v>
      </c>
      <c r="W301" s="140"/>
      <c r="X301" s="141">
        <f t="shared" si="10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1"/>
        <v>0</v>
      </c>
      <c r="U302" s="140"/>
      <c r="V302" s="139">
        <v>168</v>
      </c>
      <c r="W302" s="140"/>
      <c r="X302" s="141">
        <f t="shared" si="10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1"/>
        <v>0</v>
      </c>
      <c r="U303" s="140"/>
      <c r="V303" s="139">
        <v>168</v>
      </c>
      <c r="W303" s="140"/>
      <c r="X303" s="141">
        <f t="shared" si="10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1"/>
        <v>0</v>
      </c>
      <c r="U304" s="140"/>
      <c r="V304" s="139">
        <v>168</v>
      </c>
      <c r="W304" s="140"/>
      <c r="X304" s="141">
        <f t="shared" si="10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1"/>
        <v>0</v>
      </c>
      <c r="U305" s="140"/>
      <c r="V305" s="139">
        <v>168</v>
      </c>
      <c r="W305" s="140"/>
      <c r="X305" s="141">
        <f t="shared" si="10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1"/>
        <v>0</v>
      </c>
      <c r="U306" s="140"/>
      <c r="V306" s="139">
        <v>168</v>
      </c>
      <c r="W306" s="140"/>
      <c r="X306" s="141">
        <f t="shared" si="10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1"/>
        <v>0</v>
      </c>
      <c r="U307" s="140"/>
      <c r="V307" s="139">
        <v>168</v>
      </c>
      <c r="W307" s="140"/>
      <c r="X307" s="141">
        <f t="shared" si="10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0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1"/>
        <v>0</v>
      </c>
      <c r="U308" s="140"/>
      <c r="V308" s="139">
        <v>168</v>
      </c>
      <c r="W308" s="140"/>
      <c r="X308" s="141">
        <f t="shared" si="10"/>
        <v>0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0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0</v>
      </c>
      <c r="Q309" s="138"/>
      <c r="R309" s="137">
        <f>SUMPRODUCT(COUNTIF($AM$40:$AP$163,{"SCHWARZ S."}))</f>
        <v>0</v>
      </c>
      <c r="S309" s="138"/>
      <c r="T309" s="139">
        <f t="shared" si="11"/>
        <v>0</v>
      </c>
      <c r="U309" s="140"/>
      <c r="V309" s="139">
        <v>168</v>
      </c>
      <c r="W309" s="140"/>
      <c r="X309" s="141">
        <f t="shared" si="10"/>
        <v>0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1"/>
        <v>0</v>
      </c>
      <c r="U310" s="140"/>
      <c r="V310" s="139">
        <v>168</v>
      </c>
      <c r="W310" s="140"/>
      <c r="X310" s="141">
        <f t="shared" si="10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1"/>
        <v>0</v>
      </c>
      <c r="U311" s="140"/>
      <c r="V311" s="139">
        <v>168</v>
      </c>
      <c r="W311" s="140"/>
      <c r="X311" s="141">
        <f t="shared" si="10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1"/>
        <v>0</v>
      </c>
      <c r="U312" s="140"/>
      <c r="V312" s="139">
        <v>168</v>
      </c>
      <c r="W312" s="140"/>
      <c r="X312" s="141">
        <f t="shared" si="10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1"/>
        <v>0</v>
      </c>
      <c r="U313" s="140"/>
      <c r="V313" s="139">
        <v>168</v>
      </c>
      <c r="W313" s="140"/>
      <c r="X313" s="141">
        <f t="shared" si="10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1"/>
        <v>0</v>
      </c>
      <c r="U314" s="140"/>
      <c r="V314" s="139">
        <v>168</v>
      </c>
      <c r="W314" s="140"/>
      <c r="X314" s="141">
        <f t="shared" si="10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1"/>
        <v>0</v>
      </c>
      <c r="U315" s="140"/>
      <c r="V315" s="139">
        <v>168</v>
      </c>
      <c r="W315" s="140"/>
      <c r="X315" s="141">
        <f t="shared" si="10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1"/>
        <v>0</v>
      </c>
      <c r="U316" s="140"/>
      <c r="V316" s="139">
        <v>168</v>
      </c>
      <c r="W316" s="140"/>
      <c r="X316" s="141">
        <f t="shared" si="10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1"/>
        <v>0</v>
      </c>
      <c r="U317" s="140"/>
      <c r="V317" s="139">
        <v>168</v>
      </c>
      <c r="W317" s="140"/>
      <c r="X317" s="141">
        <f t="shared" si="10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1"/>
        <v>0</v>
      </c>
      <c r="U318" s="140"/>
      <c r="V318" s="139">
        <v>168</v>
      </c>
      <c r="W318" s="140"/>
      <c r="X318" s="141">
        <f t="shared" si="10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1"/>
        <v>0</v>
      </c>
      <c r="U319" s="140"/>
      <c r="V319" s="139">
        <v>168</v>
      </c>
      <c r="W319" s="140"/>
      <c r="X319" s="141">
        <f t="shared" si="10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si="11"/>
        <v>0</v>
      </c>
      <c r="U320" s="140"/>
      <c r="V320" s="139">
        <v>168</v>
      </c>
      <c r="W320" s="140"/>
      <c r="X320" s="141">
        <f t="shared" si="10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1"/>
        <v>0</v>
      </c>
      <c r="U321" s="140"/>
      <c r="V321" s="139">
        <v>168</v>
      </c>
      <c r="W321" s="140"/>
      <c r="X321" s="141">
        <f t="shared" si="10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1"/>
        <v>0</v>
      </c>
      <c r="U322" s="140"/>
      <c r="V322" s="139">
        <v>168</v>
      </c>
      <c r="W322" s="140"/>
      <c r="X322" s="141">
        <f t="shared" si="10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1"/>
        <v>0</v>
      </c>
      <c r="U323" s="140"/>
      <c r="V323" s="139">
        <v>168</v>
      </c>
      <c r="W323" s="140"/>
      <c r="X323" s="141">
        <f t="shared" si="10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1"/>
        <v>0</v>
      </c>
      <c r="U324" s="140"/>
      <c r="V324" s="139">
        <v>168</v>
      </c>
      <c r="W324" s="140"/>
      <c r="X324" s="141">
        <f t="shared" si="10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1"/>
        <v>0</v>
      </c>
      <c r="U325" s="140"/>
      <c r="V325" s="139">
        <v>168</v>
      </c>
      <c r="W325" s="140"/>
      <c r="X325" s="141">
        <f t="shared" si="10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1"/>
        <v>0</v>
      </c>
      <c r="U326" s="140"/>
      <c r="V326" s="139">
        <v>168</v>
      </c>
      <c r="W326" s="140"/>
      <c r="X326" s="141">
        <f t="shared" si="10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1"/>
        <v>0</v>
      </c>
      <c r="U327" s="140"/>
      <c r="V327" s="139">
        <v>168</v>
      </c>
      <c r="W327" s="140"/>
      <c r="X327" s="141">
        <f t="shared" ref="X327:X330" si="12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ref="T328:T330" si="13">F328*24+H328*12+J328*12+L328*6+N328*6+P328*4+R328*8</f>
        <v>0</v>
      </c>
      <c r="U328" s="140"/>
      <c r="V328" s="139">
        <v>168</v>
      </c>
      <c r="W328" s="140"/>
      <c r="X328" s="141">
        <f t="shared" si="12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3"/>
        <v>0</v>
      </c>
      <c r="U329" s="140"/>
      <c r="V329" s="139">
        <v>168</v>
      </c>
      <c r="W329" s="140"/>
      <c r="X329" s="141">
        <f t="shared" si="12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3"/>
        <v>0</v>
      </c>
      <c r="U330" s="140"/>
      <c r="V330" s="139">
        <v>168</v>
      </c>
      <c r="W330" s="140"/>
      <c r="X330" s="141">
        <f t="shared" si="12"/>
        <v>0</v>
      </c>
      <c r="Y330" s="142"/>
      <c r="Z330" s="143"/>
      <c r="AA330" s="136"/>
      <c r="AB330" s="136"/>
      <c r="AC330" s="136"/>
      <c r="AD330" s="124"/>
    </row>
  </sheetData>
  <sheetProtection selectLockedCells="1"/>
  <mergeCells count="3590">
    <mergeCell ref="V330:W330"/>
    <mergeCell ref="X330:Z330"/>
    <mergeCell ref="AA330:AD330"/>
    <mergeCell ref="AA329:AD329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N329:O329"/>
    <mergeCell ref="P329:Q329"/>
    <mergeCell ref="R329:S329"/>
    <mergeCell ref="T329:U329"/>
    <mergeCell ref="V329:W329"/>
    <mergeCell ref="X329:Z329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V327:W327"/>
    <mergeCell ref="X327:Z327"/>
    <mergeCell ref="AA327:AD327"/>
    <mergeCell ref="A328:D328"/>
    <mergeCell ref="F328:G328"/>
    <mergeCell ref="H328:I328"/>
    <mergeCell ref="J328:K328"/>
    <mergeCell ref="L328:M328"/>
    <mergeCell ref="N328:O328"/>
    <mergeCell ref="P328:Q328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N326:O326"/>
    <mergeCell ref="P326:Q326"/>
    <mergeCell ref="R326:S326"/>
    <mergeCell ref="T326:U326"/>
    <mergeCell ref="V326:W326"/>
    <mergeCell ref="X326:Z326"/>
    <mergeCell ref="R325:S325"/>
    <mergeCell ref="T325:U325"/>
    <mergeCell ref="V325:W325"/>
    <mergeCell ref="X325:Z325"/>
    <mergeCell ref="AA325:AD325"/>
    <mergeCell ref="A326:D326"/>
    <mergeCell ref="F326:G326"/>
    <mergeCell ref="H326:I326"/>
    <mergeCell ref="J326:K326"/>
    <mergeCell ref="L326:M326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AA323:AD323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N323:O323"/>
    <mergeCell ref="P323:Q323"/>
    <mergeCell ref="R323:S323"/>
    <mergeCell ref="T323:U323"/>
    <mergeCell ref="V323:W323"/>
    <mergeCell ref="X323:Z323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V321:W321"/>
    <mergeCell ref="X321:Z321"/>
    <mergeCell ref="AA321:AD321"/>
    <mergeCell ref="A322:D322"/>
    <mergeCell ref="F322:G322"/>
    <mergeCell ref="H322:I322"/>
    <mergeCell ref="J322:K322"/>
    <mergeCell ref="L322:M322"/>
    <mergeCell ref="N322:O322"/>
    <mergeCell ref="P322:Q322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N320:O320"/>
    <mergeCell ref="P320:Q320"/>
    <mergeCell ref="R320:S320"/>
    <mergeCell ref="T320:U320"/>
    <mergeCell ref="V320:W320"/>
    <mergeCell ref="X320:Z320"/>
    <mergeCell ref="R319:S319"/>
    <mergeCell ref="T319:U319"/>
    <mergeCell ref="V319:W319"/>
    <mergeCell ref="X319:Z319"/>
    <mergeCell ref="AA319:AD319"/>
    <mergeCell ref="A320:D320"/>
    <mergeCell ref="F320:G320"/>
    <mergeCell ref="H320:I320"/>
    <mergeCell ref="J320:K320"/>
    <mergeCell ref="L320:M320"/>
    <mergeCell ref="V318:W318"/>
    <mergeCell ref="X318:Z318"/>
    <mergeCell ref="AA318:AD318"/>
    <mergeCell ref="A319:D319"/>
    <mergeCell ref="F319:G319"/>
    <mergeCell ref="H319:I319"/>
    <mergeCell ref="J319:K319"/>
    <mergeCell ref="L319:M319"/>
    <mergeCell ref="N319:O319"/>
    <mergeCell ref="P319:Q319"/>
    <mergeCell ref="AA317:AD317"/>
    <mergeCell ref="A318:D318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N317:O317"/>
    <mergeCell ref="P317:Q317"/>
    <mergeCell ref="R317:S317"/>
    <mergeCell ref="T317:U317"/>
    <mergeCell ref="V317:W317"/>
    <mergeCell ref="X317:Z317"/>
    <mergeCell ref="R316:S316"/>
    <mergeCell ref="T316:U316"/>
    <mergeCell ref="V316:W316"/>
    <mergeCell ref="X316:Z316"/>
    <mergeCell ref="AA316:AD316"/>
    <mergeCell ref="A317:D317"/>
    <mergeCell ref="F317:G317"/>
    <mergeCell ref="H317:I317"/>
    <mergeCell ref="J317:K317"/>
    <mergeCell ref="L317:M317"/>
    <mergeCell ref="V315:W315"/>
    <mergeCell ref="X315:Z315"/>
    <mergeCell ref="AA315:AD315"/>
    <mergeCell ref="A316:D316"/>
    <mergeCell ref="F316:G316"/>
    <mergeCell ref="H316:I316"/>
    <mergeCell ref="J316:K316"/>
    <mergeCell ref="L316:M316"/>
    <mergeCell ref="N316:O316"/>
    <mergeCell ref="P316:Q316"/>
    <mergeCell ref="AA314:AD314"/>
    <mergeCell ref="A315:D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N314:O314"/>
    <mergeCell ref="P314:Q314"/>
    <mergeCell ref="R314:S314"/>
    <mergeCell ref="T314:U314"/>
    <mergeCell ref="V314:W314"/>
    <mergeCell ref="X314:Z314"/>
    <mergeCell ref="R313:S313"/>
    <mergeCell ref="T313:U313"/>
    <mergeCell ref="V313:W313"/>
    <mergeCell ref="X313:Z313"/>
    <mergeCell ref="AA313:AD313"/>
    <mergeCell ref="A314:D314"/>
    <mergeCell ref="F314:G314"/>
    <mergeCell ref="H314:I314"/>
    <mergeCell ref="J314:K314"/>
    <mergeCell ref="L314:M314"/>
    <mergeCell ref="V312:W312"/>
    <mergeCell ref="X312:Z312"/>
    <mergeCell ref="AA312:AD312"/>
    <mergeCell ref="A313:D313"/>
    <mergeCell ref="F313:G313"/>
    <mergeCell ref="H313:I313"/>
    <mergeCell ref="J313:K313"/>
    <mergeCell ref="L313:M313"/>
    <mergeCell ref="N313:O313"/>
    <mergeCell ref="P313:Q313"/>
    <mergeCell ref="AA311:AD311"/>
    <mergeCell ref="A312:D312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N311:O311"/>
    <mergeCell ref="P311:Q311"/>
    <mergeCell ref="R311:S311"/>
    <mergeCell ref="T311:U311"/>
    <mergeCell ref="V311:W311"/>
    <mergeCell ref="X311:Z311"/>
    <mergeCell ref="R310:S310"/>
    <mergeCell ref="T310:U310"/>
    <mergeCell ref="V310:W310"/>
    <mergeCell ref="X310:Z310"/>
    <mergeCell ref="AA310:AD310"/>
    <mergeCell ref="A311:D311"/>
    <mergeCell ref="F311:G311"/>
    <mergeCell ref="H311:I311"/>
    <mergeCell ref="J311:K311"/>
    <mergeCell ref="L311:M311"/>
    <mergeCell ref="V309:W309"/>
    <mergeCell ref="X309:Z309"/>
    <mergeCell ref="AA309:AD309"/>
    <mergeCell ref="A310:D310"/>
    <mergeCell ref="F310:G310"/>
    <mergeCell ref="H310:I310"/>
    <mergeCell ref="J310:K310"/>
    <mergeCell ref="L310:M310"/>
    <mergeCell ref="N310:O310"/>
    <mergeCell ref="P310:Q310"/>
    <mergeCell ref="AA308:AD308"/>
    <mergeCell ref="A309:D309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N308:O308"/>
    <mergeCell ref="P308:Q308"/>
    <mergeCell ref="R308:S308"/>
    <mergeCell ref="T308:U308"/>
    <mergeCell ref="V308:W308"/>
    <mergeCell ref="X308:Z308"/>
    <mergeCell ref="R307:S307"/>
    <mergeCell ref="T307:U307"/>
    <mergeCell ref="V307:W307"/>
    <mergeCell ref="X307:Z307"/>
    <mergeCell ref="AA307:AD307"/>
    <mergeCell ref="A308:D308"/>
    <mergeCell ref="F308:G308"/>
    <mergeCell ref="H308:I308"/>
    <mergeCell ref="J308:K308"/>
    <mergeCell ref="L308:M308"/>
    <mergeCell ref="V306:W306"/>
    <mergeCell ref="X306:Z306"/>
    <mergeCell ref="AA306:AD306"/>
    <mergeCell ref="A307:D307"/>
    <mergeCell ref="F307:G307"/>
    <mergeCell ref="H307:I307"/>
    <mergeCell ref="J307:K307"/>
    <mergeCell ref="L307:M307"/>
    <mergeCell ref="N307:O307"/>
    <mergeCell ref="P307:Q307"/>
    <mergeCell ref="AA305:AD305"/>
    <mergeCell ref="A306:D306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N305:O305"/>
    <mergeCell ref="P305:Q305"/>
    <mergeCell ref="R305:S305"/>
    <mergeCell ref="T305:U305"/>
    <mergeCell ref="V305:W305"/>
    <mergeCell ref="X305:Z305"/>
    <mergeCell ref="R304:S304"/>
    <mergeCell ref="T304:U304"/>
    <mergeCell ref="V304:W304"/>
    <mergeCell ref="X304:Z304"/>
    <mergeCell ref="AA304:AD304"/>
    <mergeCell ref="A305:D305"/>
    <mergeCell ref="F305:G305"/>
    <mergeCell ref="H305:I305"/>
    <mergeCell ref="J305:K305"/>
    <mergeCell ref="L305:M305"/>
    <mergeCell ref="V303:W303"/>
    <mergeCell ref="X303:Z303"/>
    <mergeCell ref="AA303:AD303"/>
    <mergeCell ref="A304:D304"/>
    <mergeCell ref="F304:G304"/>
    <mergeCell ref="H304:I304"/>
    <mergeCell ref="J304:K304"/>
    <mergeCell ref="L304:M304"/>
    <mergeCell ref="N304:O304"/>
    <mergeCell ref="P304:Q304"/>
    <mergeCell ref="AA302:AD302"/>
    <mergeCell ref="A303:D303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N302:O302"/>
    <mergeCell ref="P302:Q302"/>
    <mergeCell ref="R302:S302"/>
    <mergeCell ref="T302:U302"/>
    <mergeCell ref="V302:W302"/>
    <mergeCell ref="X302:Z302"/>
    <mergeCell ref="R301:S301"/>
    <mergeCell ref="T301:U301"/>
    <mergeCell ref="V301:W301"/>
    <mergeCell ref="X301:Z301"/>
    <mergeCell ref="AA301:AD301"/>
    <mergeCell ref="A302:D302"/>
    <mergeCell ref="F302:G302"/>
    <mergeCell ref="H302:I302"/>
    <mergeCell ref="J302:K302"/>
    <mergeCell ref="L302:M302"/>
    <mergeCell ref="V300:W300"/>
    <mergeCell ref="X300:Z300"/>
    <mergeCell ref="AA300:AD300"/>
    <mergeCell ref="A301:D301"/>
    <mergeCell ref="F301:G301"/>
    <mergeCell ref="H301:I301"/>
    <mergeCell ref="J301:K301"/>
    <mergeCell ref="L301:M301"/>
    <mergeCell ref="N301:O301"/>
    <mergeCell ref="P301:Q301"/>
    <mergeCell ref="AA299:AD299"/>
    <mergeCell ref="A300:D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N299:O299"/>
    <mergeCell ref="P299:Q299"/>
    <mergeCell ref="R299:S299"/>
    <mergeCell ref="T299:U299"/>
    <mergeCell ref="V299:W299"/>
    <mergeCell ref="X299:Z299"/>
    <mergeCell ref="R298:S298"/>
    <mergeCell ref="T298:U298"/>
    <mergeCell ref="V298:W298"/>
    <mergeCell ref="X298:Z298"/>
    <mergeCell ref="AA298:AD298"/>
    <mergeCell ref="A299:D299"/>
    <mergeCell ref="F299:G299"/>
    <mergeCell ref="H299:I299"/>
    <mergeCell ref="J299:K299"/>
    <mergeCell ref="L299:M299"/>
    <mergeCell ref="V297:W297"/>
    <mergeCell ref="X297:Z297"/>
    <mergeCell ref="AA297:AD297"/>
    <mergeCell ref="A298:D298"/>
    <mergeCell ref="F298:G298"/>
    <mergeCell ref="H298:I298"/>
    <mergeCell ref="J298:K298"/>
    <mergeCell ref="L298:M298"/>
    <mergeCell ref="N298:O298"/>
    <mergeCell ref="P298:Q298"/>
    <mergeCell ref="AA296:AD296"/>
    <mergeCell ref="A297:D297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N296:O296"/>
    <mergeCell ref="P296:Q296"/>
    <mergeCell ref="R296:S296"/>
    <mergeCell ref="T296:U296"/>
    <mergeCell ref="V296:W296"/>
    <mergeCell ref="X296:Z296"/>
    <mergeCell ref="R295:S295"/>
    <mergeCell ref="T295:U295"/>
    <mergeCell ref="V295:W295"/>
    <mergeCell ref="X295:Z295"/>
    <mergeCell ref="AA295:AD295"/>
    <mergeCell ref="A296:D296"/>
    <mergeCell ref="F296:G296"/>
    <mergeCell ref="H296:I296"/>
    <mergeCell ref="J296:K296"/>
    <mergeCell ref="L296:M296"/>
    <mergeCell ref="V294:W294"/>
    <mergeCell ref="X294:Z294"/>
    <mergeCell ref="AA294:AD294"/>
    <mergeCell ref="A295:D295"/>
    <mergeCell ref="F295:G295"/>
    <mergeCell ref="H295:I295"/>
    <mergeCell ref="J295:K295"/>
    <mergeCell ref="L295:M295"/>
    <mergeCell ref="N295:O295"/>
    <mergeCell ref="P295:Q295"/>
    <mergeCell ref="AA293:AD293"/>
    <mergeCell ref="A294:D294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N293:O293"/>
    <mergeCell ref="P293:Q293"/>
    <mergeCell ref="R293:S293"/>
    <mergeCell ref="T293:U293"/>
    <mergeCell ref="V293:W293"/>
    <mergeCell ref="X293:Z293"/>
    <mergeCell ref="R292:S292"/>
    <mergeCell ref="T292:U292"/>
    <mergeCell ref="V292:W292"/>
    <mergeCell ref="X292:Z292"/>
    <mergeCell ref="AA292:AD292"/>
    <mergeCell ref="A293:D293"/>
    <mergeCell ref="F293:G293"/>
    <mergeCell ref="H293:I293"/>
    <mergeCell ref="J293:K293"/>
    <mergeCell ref="L293:M293"/>
    <mergeCell ref="V291:W291"/>
    <mergeCell ref="X291:Z291"/>
    <mergeCell ref="AA291:AD291"/>
    <mergeCell ref="A292:D292"/>
    <mergeCell ref="F292:G292"/>
    <mergeCell ref="H292:I292"/>
    <mergeCell ref="J292:K292"/>
    <mergeCell ref="L292:M292"/>
    <mergeCell ref="N292:O292"/>
    <mergeCell ref="P292:Q292"/>
    <mergeCell ref="AA290:AD290"/>
    <mergeCell ref="A291:D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N290:O290"/>
    <mergeCell ref="P290:Q290"/>
    <mergeCell ref="R290:S290"/>
    <mergeCell ref="T290:U290"/>
    <mergeCell ref="V290:W290"/>
    <mergeCell ref="X290:Z290"/>
    <mergeCell ref="R289:S289"/>
    <mergeCell ref="T289:U289"/>
    <mergeCell ref="V289:W289"/>
    <mergeCell ref="X289:Z289"/>
    <mergeCell ref="AA289:AD289"/>
    <mergeCell ref="A290:D290"/>
    <mergeCell ref="F290:G290"/>
    <mergeCell ref="H290:I290"/>
    <mergeCell ref="J290:K290"/>
    <mergeCell ref="L290:M290"/>
    <mergeCell ref="V288:W288"/>
    <mergeCell ref="X288:Z288"/>
    <mergeCell ref="AA288:AD288"/>
    <mergeCell ref="A289:D289"/>
    <mergeCell ref="F289:G289"/>
    <mergeCell ref="H289:I289"/>
    <mergeCell ref="J289:K289"/>
    <mergeCell ref="L289:M289"/>
    <mergeCell ref="N289:O289"/>
    <mergeCell ref="P289:Q289"/>
    <mergeCell ref="AA287:AD287"/>
    <mergeCell ref="A288:D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N287:O287"/>
    <mergeCell ref="P287:Q287"/>
    <mergeCell ref="R287:S287"/>
    <mergeCell ref="T287:U287"/>
    <mergeCell ref="V287:W287"/>
    <mergeCell ref="X287:Z287"/>
    <mergeCell ref="R286:S286"/>
    <mergeCell ref="T286:U286"/>
    <mergeCell ref="V286:W286"/>
    <mergeCell ref="X286:Z286"/>
    <mergeCell ref="AA286:AD286"/>
    <mergeCell ref="A287:D287"/>
    <mergeCell ref="F287:G287"/>
    <mergeCell ref="H287:I287"/>
    <mergeCell ref="J287:K287"/>
    <mergeCell ref="L287:M287"/>
    <mergeCell ref="V285:W285"/>
    <mergeCell ref="X285:Z285"/>
    <mergeCell ref="AA285:AD285"/>
    <mergeCell ref="A286:D286"/>
    <mergeCell ref="F286:G286"/>
    <mergeCell ref="H286:I286"/>
    <mergeCell ref="J286:K286"/>
    <mergeCell ref="L286:M286"/>
    <mergeCell ref="N286:O286"/>
    <mergeCell ref="P286:Q286"/>
    <mergeCell ref="AA284:AD284"/>
    <mergeCell ref="A285:D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N284:O284"/>
    <mergeCell ref="P284:Q284"/>
    <mergeCell ref="R284:S284"/>
    <mergeCell ref="T284:U284"/>
    <mergeCell ref="V284:W284"/>
    <mergeCell ref="X284:Z284"/>
    <mergeCell ref="R283:S283"/>
    <mergeCell ref="T283:U283"/>
    <mergeCell ref="V283:W283"/>
    <mergeCell ref="X283:Z283"/>
    <mergeCell ref="AA283:AD283"/>
    <mergeCell ref="A284:D284"/>
    <mergeCell ref="F284:G284"/>
    <mergeCell ref="H284:I284"/>
    <mergeCell ref="J284:K284"/>
    <mergeCell ref="L284:M284"/>
    <mergeCell ref="V282:W282"/>
    <mergeCell ref="X282:Z282"/>
    <mergeCell ref="AA282:AD282"/>
    <mergeCell ref="A283:D283"/>
    <mergeCell ref="F283:G283"/>
    <mergeCell ref="H283:I283"/>
    <mergeCell ref="J283:K283"/>
    <mergeCell ref="L283:M283"/>
    <mergeCell ref="N283:O283"/>
    <mergeCell ref="P283:Q283"/>
    <mergeCell ref="AA281:AD281"/>
    <mergeCell ref="A282:D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N281:O281"/>
    <mergeCell ref="P281:Q281"/>
    <mergeCell ref="R281:S281"/>
    <mergeCell ref="T281:U281"/>
    <mergeCell ref="V281:W281"/>
    <mergeCell ref="X281:Z281"/>
    <mergeCell ref="R280:S280"/>
    <mergeCell ref="T280:U280"/>
    <mergeCell ref="V280:W280"/>
    <mergeCell ref="X280:Z280"/>
    <mergeCell ref="AA280:AD280"/>
    <mergeCell ref="A281:D281"/>
    <mergeCell ref="F281:G281"/>
    <mergeCell ref="H281:I281"/>
    <mergeCell ref="J281:K281"/>
    <mergeCell ref="L281:M281"/>
    <mergeCell ref="V279:W279"/>
    <mergeCell ref="X279:Z279"/>
    <mergeCell ref="AA279:AD279"/>
    <mergeCell ref="A280:D280"/>
    <mergeCell ref="F280:G280"/>
    <mergeCell ref="H280:I280"/>
    <mergeCell ref="J280:K280"/>
    <mergeCell ref="L280:M280"/>
    <mergeCell ref="N280:O280"/>
    <mergeCell ref="P280:Q280"/>
    <mergeCell ref="AA278:AD278"/>
    <mergeCell ref="A279:D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N278:O278"/>
    <mergeCell ref="P278:Q278"/>
    <mergeCell ref="R278:S278"/>
    <mergeCell ref="T278:U278"/>
    <mergeCell ref="V278:W278"/>
    <mergeCell ref="X278:Z278"/>
    <mergeCell ref="R277:S277"/>
    <mergeCell ref="T277:U277"/>
    <mergeCell ref="V277:W277"/>
    <mergeCell ref="X277:Z277"/>
    <mergeCell ref="AA277:AD277"/>
    <mergeCell ref="A278:D278"/>
    <mergeCell ref="F278:G278"/>
    <mergeCell ref="H278:I278"/>
    <mergeCell ref="J278:K278"/>
    <mergeCell ref="L278:M278"/>
    <mergeCell ref="V276:W276"/>
    <mergeCell ref="X276:Z276"/>
    <mergeCell ref="AA276:AD276"/>
    <mergeCell ref="A277:D277"/>
    <mergeCell ref="F277:G277"/>
    <mergeCell ref="H277:I277"/>
    <mergeCell ref="J277:K277"/>
    <mergeCell ref="L277:M277"/>
    <mergeCell ref="N277:O277"/>
    <mergeCell ref="P277:Q277"/>
    <mergeCell ref="AA275:AD275"/>
    <mergeCell ref="A276:D276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N275:O275"/>
    <mergeCell ref="P275:Q275"/>
    <mergeCell ref="R275:S275"/>
    <mergeCell ref="T275:U275"/>
    <mergeCell ref="V275:W275"/>
    <mergeCell ref="X275:Z275"/>
    <mergeCell ref="R274:S274"/>
    <mergeCell ref="T274:U274"/>
    <mergeCell ref="V274:W274"/>
    <mergeCell ref="X274:Z274"/>
    <mergeCell ref="AA274:AD274"/>
    <mergeCell ref="A275:D275"/>
    <mergeCell ref="F275:G275"/>
    <mergeCell ref="H275:I275"/>
    <mergeCell ref="J275:K275"/>
    <mergeCell ref="L275:M275"/>
    <mergeCell ref="V273:W273"/>
    <mergeCell ref="X273:Z273"/>
    <mergeCell ref="AA273:AD273"/>
    <mergeCell ref="A274:D274"/>
    <mergeCell ref="F274:G274"/>
    <mergeCell ref="H274:I274"/>
    <mergeCell ref="J274:K274"/>
    <mergeCell ref="L274:M274"/>
    <mergeCell ref="N274:O274"/>
    <mergeCell ref="P274:Q274"/>
    <mergeCell ref="AA272:AD272"/>
    <mergeCell ref="A273:D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N272:O272"/>
    <mergeCell ref="P272:Q272"/>
    <mergeCell ref="R272:S272"/>
    <mergeCell ref="T272:U272"/>
    <mergeCell ref="V272:W272"/>
    <mergeCell ref="X272:Z272"/>
    <mergeCell ref="R271:S271"/>
    <mergeCell ref="T271:U271"/>
    <mergeCell ref="V271:W271"/>
    <mergeCell ref="X271:Z271"/>
    <mergeCell ref="AA271:AD271"/>
    <mergeCell ref="A272:D272"/>
    <mergeCell ref="F272:G272"/>
    <mergeCell ref="H272:I272"/>
    <mergeCell ref="J272:K272"/>
    <mergeCell ref="L272:M272"/>
    <mergeCell ref="V270:W270"/>
    <mergeCell ref="X270:Z270"/>
    <mergeCell ref="AA270:AD270"/>
    <mergeCell ref="A271:D271"/>
    <mergeCell ref="F271:G271"/>
    <mergeCell ref="H271:I271"/>
    <mergeCell ref="J271:K271"/>
    <mergeCell ref="L271:M271"/>
    <mergeCell ref="N271:O271"/>
    <mergeCell ref="P271:Q271"/>
    <mergeCell ref="AA269:AD269"/>
    <mergeCell ref="A270:D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N269:O269"/>
    <mergeCell ref="P269:Q269"/>
    <mergeCell ref="R269:S269"/>
    <mergeCell ref="T269:U269"/>
    <mergeCell ref="V269:W269"/>
    <mergeCell ref="X269:Z269"/>
    <mergeCell ref="R268:S268"/>
    <mergeCell ref="T268:U268"/>
    <mergeCell ref="V268:W268"/>
    <mergeCell ref="X268:Z268"/>
    <mergeCell ref="AA268:AD268"/>
    <mergeCell ref="A269:D269"/>
    <mergeCell ref="F269:G269"/>
    <mergeCell ref="H269:I269"/>
    <mergeCell ref="J269:K269"/>
    <mergeCell ref="L269:M269"/>
    <mergeCell ref="V267:W267"/>
    <mergeCell ref="X267:Z267"/>
    <mergeCell ref="AA267:AD267"/>
    <mergeCell ref="A268:D268"/>
    <mergeCell ref="F268:G268"/>
    <mergeCell ref="H268:I268"/>
    <mergeCell ref="J268:K268"/>
    <mergeCell ref="L268:M268"/>
    <mergeCell ref="N268:O268"/>
    <mergeCell ref="P268:Q268"/>
    <mergeCell ref="AA266:AD266"/>
    <mergeCell ref="A267:D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N266:O266"/>
    <mergeCell ref="P266:Q266"/>
    <mergeCell ref="R266:S266"/>
    <mergeCell ref="T266:U266"/>
    <mergeCell ref="V266:W266"/>
    <mergeCell ref="X266:Z266"/>
    <mergeCell ref="R265:S265"/>
    <mergeCell ref="T265:U265"/>
    <mergeCell ref="V265:W265"/>
    <mergeCell ref="X265:Z265"/>
    <mergeCell ref="AA265:AD265"/>
    <mergeCell ref="A266:D266"/>
    <mergeCell ref="F266:G266"/>
    <mergeCell ref="H266:I266"/>
    <mergeCell ref="J266:K266"/>
    <mergeCell ref="L266:M266"/>
    <mergeCell ref="V264:W264"/>
    <mergeCell ref="X264:Z264"/>
    <mergeCell ref="AA264:AD264"/>
    <mergeCell ref="A265:D265"/>
    <mergeCell ref="F265:G265"/>
    <mergeCell ref="H265:I265"/>
    <mergeCell ref="J265:K265"/>
    <mergeCell ref="L265:M265"/>
    <mergeCell ref="N265:O265"/>
    <mergeCell ref="P265:Q265"/>
    <mergeCell ref="AA263:AD263"/>
    <mergeCell ref="A264:D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N263:O263"/>
    <mergeCell ref="P263:Q263"/>
    <mergeCell ref="R263:S263"/>
    <mergeCell ref="T263:U263"/>
    <mergeCell ref="V263:W263"/>
    <mergeCell ref="X263:Z263"/>
    <mergeCell ref="R262:S262"/>
    <mergeCell ref="T262:U262"/>
    <mergeCell ref="V262:W262"/>
    <mergeCell ref="X262:Z262"/>
    <mergeCell ref="AA262:AD262"/>
    <mergeCell ref="A263:D263"/>
    <mergeCell ref="F263:G263"/>
    <mergeCell ref="H263:I263"/>
    <mergeCell ref="J263:K263"/>
    <mergeCell ref="L263:M263"/>
    <mergeCell ref="T260:U260"/>
    <mergeCell ref="V260:W260"/>
    <mergeCell ref="X260:Z260"/>
    <mergeCell ref="A262:D262"/>
    <mergeCell ref="F262:G262"/>
    <mergeCell ref="H262:I262"/>
    <mergeCell ref="J262:K262"/>
    <mergeCell ref="L262:M262"/>
    <mergeCell ref="N262:O262"/>
    <mergeCell ref="P262:Q262"/>
    <mergeCell ref="A259:D260"/>
    <mergeCell ref="E259:Z259"/>
    <mergeCell ref="AA259:AD260"/>
    <mergeCell ref="F260:G260"/>
    <mergeCell ref="H260:I260"/>
    <mergeCell ref="J260:K260"/>
    <mergeCell ref="L260:M260"/>
    <mergeCell ref="N260:O260"/>
    <mergeCell ref="P260:Q260"/>
    <mergeCell ref="R260:S260"/>
    <mergeCell ref="P257:Q257"/>
    <mergeCell ref="R257:S257"/>
    <mergeCell ref="T257:U257"/>
    <mergeCell ref="V257:W257"/>
    <mergeCell ref="X257:Z257"/>
    <mergeCell ref="AA257:AD257"/>
    <mergeCell ref="A257:D257"/>
    <mergeCell ref="F257:G257"/>
    <mergeCell ref="H257:I257"/>
    <mergeCell ref="J257:K257"/>
    <mergeCell ref="L257:M257"/>
    <mergeCell ref="N257:O257"/>
    <mergeCell ref="P256:Q256"/>
    <mergeCell ref="R256:S256"/>
    <mergeCell ref="T256:U256"/>
    <mergeCell ref="V256:W256"/>
    <mergeCell ref="X256:Z256"/>
    <mergeCell ref="AA256:AD256"/>
    <mergeCell ref="A256:D256"/>
    <mergeCell ref="F256:G256"/>
    <mergeCell ref="H256:I256"/>
    <mergeCell ref="J256:K256"/>
    <mergeCell ref="L256:M256"/>
    <mergeCell ref="N256:O256"/>
    <mergeCell ref="P255:Q255"/>
    <mergeCell ref="R255:S255"/>
    <mergeCell ref="T255:U255"/>
    <mergeCell ref="V255:W255"/>
    <mergeCell ref="X255:Z255"/>
    <mergeCell ref="AA255:AD255"/>
    <mergeCell ref="A255:D255"/>
    <mergeCell ref="F255:G255"/>
    <mergeCell ref="H255:I255"/>
    <mergeCell ref="J255:K255"/>
    <mergeCell ref="L255:M255"/>
    <mergeCell ref="N255:O255"/>
    <mergeCell ref="P254:Q254"/>
    <mergeCell ref="R254:S254"/>
    <mergeCell ref="T254:U254"/>
    <mergeCell ref="V254:W254"/>
    <mergeCell ref="X254:Z254"/>
    <mergeCell ref="AA254:AD254"/>
    <mergeCell ref="A254:D254"/>
    <mergeCell ref="F254:G254"/>
    <mergeCell ref="H254:I254"/>
    <mergeCell ref="J254:K254"/>
    <mergeCell ref="L254:M254"/>
    <mergeCell ref="N254:O254"/>
    <mergeCell ref="P253:Q253"/>
    <mergeCell ref="R253:S253"/>
    <mergeCell ref="T253:U253"/>
    <mergeCell ref="V253:W253"/>
    <mergeCell ref="X253:Z253"/>
    <mergeCell ref="AA253:AD253"/>
    <mergeCell ref="A253:D253"/>
    <mergeCell ref="F253:G253"/>
    <mergeCell ref="H253:I253"/>
    <mergeCell ref="J253:K253"/>
    <mergeCell ref="L253:M253"/>
    <mergeCell ref="N253:O253"/>
    <mergeCell ref="P252:Q252"/>
    <mergeCell ref="R252:S252"/>
    <mergeCell ref="T252:U252"/>
    <mergeCell ref="V252:W252"/>
    <mergeCell ref="X252:Z252"/>
    <mergeCell ref="AA252:AD252"/>
    <mergeCell ref="A252:D252"/>
    <mergeCell ref="F252:G252"/>
    <mergeCell ref="H252:I252"/>
    <mergeCell ref="J252:K252"/>
    <mergeCell ref="L252:M252"/>
    <mergeCell ref="N252:O252"/>
    <mergeCell ref="P251:Q251"/>
    <mergeCell ref="R251:S251"/>
    <mergeCell ref="T251:U251"/>
    <mergeCell ref="V251:W251"/>
    <mergeCell ref="X251:Z251"/>
    <mergeCell ref="AA251:AD251"/>
    <mergeCell ref="A251:D251"/>
    <mergeCell ref="F251:G251"/>
    <mergeCell ref="H251:I251"/>
    <mergeCell ref="J251:K251"/>
    <mergeCell ref="L251:M251"/>
    <mergeCell ref="N251:O251"/>
    <mergeCell ref="P250:Q250"/>
    <mergeCell ref="R250:S250"/>
    <mergeCell ref="T250:U250"/>
    <mergeCell ref="V250:W250"/>
    <mergeCell ref="X250:Z250"/>
    <mergeCell ref="AA250:AD250"/>
    <mergeCell ref="A250:D250"/>
    <mergeCell ref="F250:G250"/>
    <mergeCell ref="H250:I250"/>
    <mergeCell ref="J250:K250"/>
    <mergeCell ref="L250:M250"/>
    <mergeCell ref="N250:O250"/>
    <mergeCell ref="P249:Q249"/>
    <mergeCell ref="R249:S249"/>
    <mergeCell ref="T249:U249"/>
    <mergeCell ref="V249:W249"/>
    <mergeCell ref="X249:Z249"/>
    <mergeCell ref="AA249:AD249"/>
    <mergeCell ref="A249:D249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Z248"/>
    <mergeCell ref="AA248:AD248"/>
    <mergeCell ref="A248:D248"/>
    <mergeCell ref="F248:G248"/>
    <mergeCell ref="H248:I248"/>
    <mergeCell ref="J248:K248"/>
    <mergeCell ref="L248:M248"/>
    <mergeCell ref="N248:O248"/>
    <mergeCell ref="P247:Q247"/>
    <mergeCell ref="R247:S247"/>
    <mergeCell ref="T247:U247"/>
    <mergeCell ref="V247:W247"/>
    <mergeCell ref="X247:Z247"/>
    <mergeCell ref="AA247:AD247"/>
    <mergeCell ref="A247:D247"/>
    <mergeCell ref="F247:G247"/>
    <mergeCell ref="H247:I247"/>
    <mergeCell ref="J247:K247"/>
    <mergeCell ref="L247:M247"/>
    <mergeCell ref="N247:O247"/>
    <mergeCell ref="P246:Q246"/>
    <mergeCell ref="R246:S246"/>
    <mergeCell ref="T246:U246"/>
    <mergeCell ref="V246:W246"/>
    <mergeCell ref="X246:Z246"/>
    <mergeCell ref="AA246:AD246"/>
    <mergeCell ref="A246:D246"/>
    <mergeCell ref="F246:G246"/>
    <mergeCell ref="H246:I246"/>
    <mergeCell ref="J246:K246"/>
    <mergeCell ref="L246:M246"/>
    <mergeCell ref="N246:O246"/>
    <mergeCell ref="P245:Q245"/>
    <mergeCell ref="R245:S245"/>
    <mergeCell ref="T245:U245"/>
    <mergeCell ref="V245:W245"/>
    <mergeCell ref="X245:Z245"/>
    <mergeCell ref="AA245:AD245"/>
    <mergeCell ref="A245:D245"/>
    <mergeCell ref="F245:G245"/>
    <mergeCell ref="H245:I245"/>
    <mergeCell ref="J245:K245"/>
    <mergeCell ref="L245:M245"/>
    <mergeCell ref="N245:O245"/>
    <mergeCell ref="P244:Q244"/>
    <mergeCell ref="R244:S244"/>
    <mergeCell ref="T244:U244"/>
    <mergeCell ref="V244:W244"/>
    <mergeCell ref="X244:Z244"/>
    <mergeCell ref="AA244:AD244"/>
    <mergeCell ref="A244:D244"/>
    <mergeCell ref="F244:G244"/>
    <mergeCell ref="H244:I244"/>
    <mergeCell ref="J244:K244"/>
    <mergeCell ref="L244:M244"/>
    <mergeCell ref="N244:O244"/>
    <mergeCell ref="P243:Q243"/>
    <mergeCell ref="R243:S243"/>
    <mergeCell ref="T243:U243"/>
    <mergeCell ref="V243:W243"/>
    <mergeCell ref="X243:Z243"/>
    <mergeCell ref="AA243:AD243"/>
    <mergeCell ref="A243:D243"/>
    <mergeCell ref="F243:G243"/>
    <mergeCell ref="H243:I243"/>
    <mergeCell ref="J243:K243"/>
    <mergeCell ref="L243:M243"/>
    <mergeCell ref="N243:O243"/>
    <mergeCell ref="P242:Q242"/>
    <mergeCell ref="R242:S242"/>
    <mergeCell ref="T242:U242"/>
    <mergeCell ref="V242:W242"/>
    <mergeCell ref="X242:Z242"/>
    <mergeCell ref="AA242:AD242"/>
    <mergeCell ref="A242:D242"/>
    <mergeCell ref="F242:G242"/>
    <mergeCell ref="H242:I242"/>
    <mergeCell ref="J242:K242"/>
    <mergeCell ref="L242:M242"/>
    <mergeCell ref="N242:O242"/>
    <mergeCell ref="P241:Q241"/>
    <mergeCell ref="R241:S241"/>
    <mergeCell ref="T241:U241"/>
    <mergeCell ref="V241:W241"/>
    <mergeCell ref="X241:Z241"/>
    <mergeCell ref="AA241:AD241"/>
    <mergeCell ref="A241:D241"/>
    <mergeCell ref="F241:G241"/>
    <mergeCell ref="H241:I241"/>
    <mergeCell ref="J241:K241"/>
    <mergeCell ref="L241:M241"/>
    <mergeCell ref="N241:O241"/>
    <mergeCell ref="P240:Q240"/>
    <mergeCell ref="R240:S240"/>
    <mergeCell ref="T240:U240"/>
    <mergeCell ref="V240:W240"/>
    <mergeCell ref="X240:Z240"/>
    <mergeCell ref="AA240:AD240"/>
    <mergeCell ref="A240:D240"/>
    <mergeCell ref="F240:G240"/>
    <mergeCell ref="H240:I240"/>
    <mergeCell ref="J240:K240"/>
    <mergeCell ref="L240:M240"/>
    <mergeCell ref="N240:O240"/>
    <mergeCell ref="P239:Q239"/>
    <mergeCell ref="R239:S239"/>
    <mergeCell ref="T239:U239"/>
    <mergeCell ref="V239:W239"/>
    <mergeCell ref="X239:Z239"/>
    <mergeCell ref="AA239:AD239"/>
    <mergeCell ref="A239:D239"/>
    <mergeCell ref="F239:G239"/>
    <mergeCell ref="H239:I239"/>
    <mergeCell ref="J239:K239"/>
    <mergeCell ref="L239:M239"/>
    <mergeCell ref="N239:O239"/>
    <mergeCell ref="P238:Q238"/>
    <mergeCell ref="R238:S238"/>
    <mergeCell ref="T238:U238"/>
    <mergeCell ref="V238:W238"/>
    <mergeCell ref="X238:Z238"/>
    <mergeCell ref="AA238:AD238"/>
    <mergeCell ref="A238:D238"/>
    <mergeCell ref="F238:G238"/>
    <mergeCell ref="H238:I238"/>
    <mergeCell ref="J238:K238"/>
    <mergeCell ref="L238:M238"/>
    <mergeCell ref="N238:O238"/>
    <mergeCell ref="P237:Q237"/>
    <mergeCell ref="R237:S237"/>
    <mergeCell ref="T237:U237"/>
    <mergeCell ref="V237:W237"/>
    <mergeCell ref="X237:Z237"/>
    <mergeCell ref="AA237:AD237"/>
    <mergeCell ref="A237:D237"/>
    <mergeCell ref="F237:G237"/>
    <mergeCell ref="H237:I237"/>
    <mergeCell ref="J237:K237"/>
    <mergeCell ref="L237:M237"/>
    <mergeCell ref="N237:O237"/>
    <mergeCell ref="P236:Q236"/>
    <mergeCell ref="R236:S236"/>
    <mergeCell ref="T236:U236"/>
    <mergeCell ref="V236:W236"/>
    <mergeCell ref="X236:Z236"/>
    <mergeCell ref="AA236:AD236"/>
    <mergeCell ref="A236:D236"/>
    <mergeCell ref="F236:G236"/>
    <mergeCell ref="H236:I236"/>
    <mergeCell ref="J236:K236"/>
    <mergeCell ref="L236:M236"/>
    <mergeCell ref="N236:O236"/>
    <mergeCell ref="P235:Q235"/>
    <mergeCell ref="R235:S235"/>
    <mergeCell ref="T235:U235"/>
    <mergeCell ref="V235:W235"/>
    <mergeCell ref="X235:Z235"/>
    <mergeCell ref="AA235:AD235"/>
    <mergeCell ref="A235:D235"/>
    <mergeCell ref="F235:G235"/>
    <mergeCell ref="H235:I235"/>
    <mergeCell ref="J235:K235"/>
    <mergeCell ref="L235:M235"/>
    <mergeCell ref="N235:O235"/>
    <mergeCell ref="P234:Q234"/>
    <mergeCell ref="R234:S234"/>
    <mergeCell ref="T234:U234"/>
    <mergeCell ref="V234:W234"/>
    <mergeCell ref="X234:Z234"/>
    <mergeCell ref="AA234:AD234"/>
    <mergeCell ref="A234:D234"/>
    <mergeCell ref="F234:G234"/>
    <mergeCell ref="H234:I234"/>
    <mergeCell ref="J234:K234"/>
    <mergeCell ref="L234:M234"/>
    <mergeCell ref="N234:O234"/>
    <mergeCell ref="P233:Q233"/>
    <mergeCell ref="R233:S233"/>
    <mergeCell ref="T233:U233"/>
    <mergeCell ref="V233:W233"/>
    <mergeCell ref="X233:Z233"/>
    <mergeCell ref="AA233:AD233"/>
    <mergeCell ref="A233:D233"/>
    <mergeCell ref="F233:G233"/>
    <mergeCell ref="H233:I233"/>
    <mergeCell ref="J233:K233"/>
    <mergeCell ref="L233:M233"/>
    <mergeCell ref="N233:O233"/>
    <mergeCell ref="P232:Q232"/>
    <mergeCell ref="R232:S232"/>
    <mergeCell ref="T232:U232"/>
    <mergeCell ref="V232:W232"/>
    <mergeCell ref="X232:Z232"/>
    <mergeCell ref="AA232:AD232"/>
    <mergeCell ref="A232:D232"/>
    <mergeCell ref="F232:G232"/>
    <mergeCell ref="H232:I232"/>
    <mergeCell ref="J232:K232"/>
    <mergeCell ref="L232:M232"/>
    <mergeCell ref="N232:O232"/>
    <mergeCell ref="P231:Q231"/>
    <mergeCell ref="R231:S231"/>
    <mergeCell ref="T231:U231"/>
    <mergeCell ref="V231:W231"/>
    <mergeCell ref="X231:Z231"/>
    <mergeCell ref="AA231:AD231"/>
    <mergeCell ref="A231:D231"/>
    <mergeCell ref="F231:G231"/>
    <mergeCell ref="H231:I231"/>
    <mergeCell ref="J231:K231"/>
    <mergeCell ref="L231:M231"/>
    <mergeCell ref="N231:O231"/>
    <mergeCell ref="P230:Q230"/>
    <mergeCell ref="R230:S230"/>
    <mergeCell ref="T230:U230"/>
    <mergeCell ref="V230:W230"/>
    <mergeCell ref="X230:Z230"/>
    <mergeCell ref="AA230:AD230"/>
    <mergeCell ref="A230:D230"/>
    <mergeCell ref="F230:G230"/>
    <mergeCell ref="H230:I230"/>
    <mergeCell ref="J230:K230"/>
    <mergeCell ref="L230:M230"/>
    <mergeCell ref="N230:O230"/>
    <mergeCell ref="P229:Q229"/>
    <mergeCell ref="R229:S229"/>
    <mergeCell ref="T229:U229"/>
    <mergeCell ref="V229:W229"/>
    <mergeCell ref="X229:Z229"/>
    <mergeCell ref="AA229:AD229"/>
    <mergeCell ref="A229:D229"/>
    <mergeCell ref="F229:G229"/>
    <mergeCell ref="H229:I229"/>
    <mergeCell ref="J229:K229"/>
    <mergeCell ref="L229:M229"/>
    <mergeCell ref="N229:O229"/>
    <mergeCell ref="P228:Q228"/>
    <mergeCell ref="R228:S228"/>
    <mergeCell ref="T228:U228"/>
    <mergeCell ref="V228:W228"/>
    <mergeCell ref="X228:Z228"/>
    <mergeCell ref="AA228:AD228"/>
    <mergeCell ref="A228:D228"/>
    <mergeCell ref="F228:G228"/>
    <mergeCell ref="H228:I228"/>
    <mergeCell ref="J228:K228"/>
    <mergeCell ref="L228:M228"/>
    <mergeCell ref="N228:O228"/>
    <mergeCell ref="P227:Q227"/>
    <mergeCell ref="R227:S227"/>
    <mergeCell ref="T227:U227"/>
    <mergeCell ref="V227:W227"/>
    <mergeCell ref="X227:Z227"/>
    <mergeCell ref="AA227:AD227"/>
    <mergeCell ref="A227:D227"/>
    <mergeCell ref="F227:G227"/>
    <mergeCell ref="H227:I227"/>
    <mergeCell ref="J227:K227"/>
    <mergeCell ref="L227:M227"/>
    <mergeCell ref="N227:O227"/>
    <mergeCell ref="P226:Q226"/>
    <mergeCell ref="R226:S226"/>
    <mergeCell ref="T226:U226"/>
    <mergeCell ref="V226:W226"/>
    <mergeCell ref="X226:Z226"/>
    <mergeCell ref="AA226:AD226"/>
    <mergeCell ref="A226:D226"/>
    <mergeCell ref="F226:G226"/>
    <mergeCell ref="H226:I226"/>
    <mergeCell ref="J226:K226"/>
    <mergeCell ref="L226:M226"/>
    <mergeCell ref="N226:O226"/>
    <mergeCell ref="P225:Q225"/>
    <mergeCell ref="R225:S225"/>
    <mergeCell ref="T225:U225"/>
    <mergeCell ref="V225:W225"/>
    <mergeCell ref="X225:Z225"/>
    <mergeCell ref="AA225:AD225"/>
    <mergeCell ref="A225:D225"/>
    <mergeCell ref="F225:G225"/>
    <mergeCell ref="H225:I225"/>
    <mergeCell ref="J225:K225"/>
    <mergeCell ref="L225:M225"/>
    <mergeCell ref="N225:O225"/>
    <mergeCell ref="P224:Q224"/>
    <mergeCell ref="R224:S224"/>
    <mergeCell ref="T224:U224"/>
    <mergeCell ref="V224:W224"/>
    <mergeCell ref="X224:Z224"/>
    <mergeCell ref="AA224:AD224"/>
    <mergeCell ref="A224:D224"/>
    <mergeCell ref="F224:G224"/>
    <mergeCell ref="H224:I224"/>
    <mergeCell ref="J224:K224"/>
    <mergeCell ref="L224:M224"/>
    <mergeCell ref="N224:O224"/>
    <mergeCell ref="P223:Q223"/>
    <mergeCell ref="R223:S223"/>
    <mergeCell ref="T223:U223"/>
    <mergeCell ref="V223:W223"/>
    <mergeCell ref="X223:Z223"/>
    <mergeCell ref="AA223:AD223"/>
    <mergeCell ref="A223:D223"/>
    <mergeCell ref="F223:G223"/>
    <mergeCell ref="H223:I223"/>
    <mergeCell ref="J223:K223"/>
    <mergeCell ref="L223:M223"/>
    <mergeCell ref="N223:O223"/>
    <mergeCell ref="P222:Q222"/>
    <mergeCell ref="R222:S222"/>
    <mergeCell ref="T222:U222"/>
    <mergeCell ref="V222:W222"/>
    <mergeCell ref="X222:Z222"/>
    <mergeCell ref="AA222:AD222"/>
    <mergeCell ref="A222:D222"/>
    <mergeCell ref="F222:G222"/>
    <mergeCell ref="H222:I222"/>
    <mergeCell ref="J222:K222"/>
    <mergeCell ref="L222:M222"/>
    <mergeCell ref="N222:O222"/>
    <mergeCell ref="P221:Q221"/>
    <mergeCell ref="R221:S221"/>
    <mergeCell ref="T221:U221"/>
    <mergeCell ref="V221:W221"/>
    <mergeCell ref="X221:Z221"/>
    <mergeCell ref="AA221:AD221"/>
    <mergeCell ref="T220:U220"/>
    <mergeCell ref="V220:W220"/>
    <mergeCell ref="X220:Z220"/>
    <mergeCell ref="AA220:AD220"/>
    <mergeCell ref="A221:D221"/>
    <mergeCell ref="F221:G221"/>
    <mergeCell ref="H221:I221"/>
    <mergeCell ref="J221:K221"/>
    <mergeCell ref="L221:M221"/>
    <mergeCell ref="N221:O221"/>
    <mergeCell ref="V218:W218"/>
    <mergeCell ref="X218:Z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J218:K218"/>
    <mergeCell ref="L218:M218"/>
    <mergeCell ref="N218:O218"/>
    <mergeCell ref="P218:Q218"/>
    <mergeCell ref="R218:S218"/>
    <mergeCell ref="T218:U218"/>
    <mergeCell ref="R215:S215"/>
    <mergeCell ref="T215:U215"/>
    <mergeCell ref="V215:W215"/>
    <mergeCell ref="X215:Z215"/>
    <mergeCell ref="AA215:AD215"/>
    <mergeCell ref="A217:D218"/>
    <mergeCell ref="E217:Z217"/>
    <mergeCell ref="AA217:AD218"/>
    <mergeCell ref="F218:G218"/>
    <mergeCell ref="H218:I218"/>
    <mergeCell ref="V214:W214"/>
    <mergeCell ref="X214:Z214"/>
    <mergeCell ref="AA214:AD214"/>
    <mergeCell ref="A215:D215"/>
    <mergeCell ref="F215:G215"/>
    <mergeCell ref="H215:I215"/>
    <mergeCell ref="J215:K215"/>
    <mergeCell ref="L215:M215"/>
    <mergeCell ref="N215:O215"/>
    <mergeCell ref="P215:Q215"/>
    <mergeCell ref="AA213:AD213"/>
    <mergeCell ref="A214:D214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N213:O213"/>
    <mergeCell ref="P213:Q213"/>
    <mergeCell ref="R213:S213"/>
    <mergeCell ref="T213:U213"/>
    <mergeCell ref="V213:W213"/>
    <mergeCell ref="X213:Z213"/>
    <mergeCell ref="R212:S212"/>
    <mergeCell ref="T212:U212"/>
    <mergeCell ref="V212:W212"/>
    <mergeCell ref="X212:Z212"/>
    <mergeCell ref="AA212:AD212"/>
    <mergeCell ref="A213:D213"/>
    <mergeCell ref="F213:G213"/>
    <mergeCell ref="H213:I213"/>
    <mergeCell ref="J213:K213"/>
    <mergeCell ref="L213:M213"/>
    <mergeCell ref="V211:W211"/>
    <mergeCell ref="X211:Z211"/>
    <mergeCell ref="AA211:AD211"/>
    <mergeCell ref="A212:D212"/>
    <mergeCell ref="F212:G212"/>
    <mergeCell ref="H212:I212"/>
    <mergeCell ref="J212:K212"/>
    <mergeCell ref="L212:M212"/>
    <mergeCell ref="N212:O212"/>
    <mergeCell ref="P212:Q212"/>
    <mergeCell ref="AA210:AD210"/>
    <mergeCell ref="A211:D211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N210:O210"/>
    <mergeCell ref="P210:Q210"/>
    <mergeCell ref="R210:S210"/>
    <mergeCell ref="T210:U210"/>
    <mergeCell ref="V210:W210"/>
    <mergeCell ref="X210:Z210"/>
    <mergeCell ref="R209:S209"/>
    <mergeCell ref="T209:U209"/>
    <mergeCell ref="V209:W209"/>
    <mergeCell ref="X209:Z209"/>
    <mergeCell ref="AA209:AD209"/>
    <mergeCell ref="A210:D210"/>
    <mergeCell ref="F210:G210"/>
    <mergeCell ref="H210:I210"/>
    <mergeCell ref="J210:K210"/>
    <mergeCell ref="L210:M210"/>
    <mergeCell ref="V208:W208"/>
    <mergeCell ref="X208:Z208"/>
    <mergeCell ref="AA208:AD208"/>
    <mergeCell ref="A209:D209"/>
    <mergeCell ref="F209:G209"/>
    <mergeCell ref="H209:I209"/>
    <mergeCell ref="J209:K209"/>
    <mergeCell ref="L209:M209"/>
    <mergeCell ref="N209:O209"/>
    <mergeCell ref="P209:Q209"/>
    <mergeCell ref="AA207:AD207"/>
    <mergeCell ref="A208:D208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N207:O207"/>
    <mergeCell ref="P207:Q207"/>
    <mergeCell ref="R207:S207"/>
    <mergeCell ref="T207:U207"/>
    <mergeCell ref="V207:W207"/>
    <mergeCell ref="X207:Z207"/>
    <mergeCell ref="A207:D207"/>
    <mergeCell ref="F207:G207"/>
    <mergeCell ref="H207:I207"/>
    <mergeCell ref="J207:K207"/>
    <mergeCell ref="L207:M207"/>
    <mergeCell ref="V206:W206"/>
    <mergeCell ref="X206:Z206"/>
    <mergeCell ref="AA206:AD206"/>
    <mergeCell ref="AA205:AD205"/>
    <mergeCell ref="A206:D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N205:O205"/>
    <mergeCell ref="P205:Q205"/>
    <mergeCell ref="R205:S205"/>
    <mergeCell ref="T205:U205"/>
    <mergeCell ref="V205:W205"/>
    <mergeCell ref="X205:Z205"/>
    <mergeCell ref="R204:S204"/>
    <mergeCell ref="T204:U204"/>
    <mergeCell ref="V204:W204"/>
    <mergeCell ref="X204:Z204"/>
    <mergeCell ref="AA204:AD204"/>
    <mergeCell ref="A205:D205"/>
    <mergeCell ref="F205:G205"/>
    <mergeCell ref="H205:I205"/>
    <mergeCell ref="J205:K205"/>
    <mergeCell ref="L205:M205"/>
    <mergeCell ref="V203:W203"/>
    <mergeCell ref="X203:Z203"/>
    <mergeCell ref="AA203:AD203"/>
    <mergeCell ref="A204:D204"/>
    <mergeCell ref="F204:G204"/>
    <mergeCell ref="H204:I204"/>
    <mergeCell ref="J204:K204"/>
    <mergeCell ref="L204:M204"/>
    <mergeCell ref="N204:O204"/>
    <mergeCell ref="P204:Q204"/>
    <mergeCell ref="AA202:AD202"/>
    <mergeCell ref="A203:D203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N202:O202"/>
    <mergeCell ref="P202:Q202"/>
    <mergeCell ref="R202:S202"/>
    <mergeCell ref="T202:U202"/>
    <mergeCell ref="V202:W202"/>
    <mergeCell ref="X202:Z202"/>
    <mergeCell ref="R201:S201"/>
    <mergeCell ref="T201:U201"/>
    <mergeCell ref="V201:W201"/>
    <mergeCell ref="X201:Z201"/>
    <mergeCell ref="AA201:AD201"/>
    <mergeCell ref="A202:D202"/>
    <mergeCell ref="F202:G202"/>
    <mergeCell ref="H202:I202"/>
    <mergeCell ref="J202:K202"/>
    <mergeCell ref="L202:M202"/>
    <mergeCell ref="V200:W200"/>
    <mergeCell ref="X200:Z200"/>
    <mergeCell ref="AA200:AD200"/>
    <mergeCell ref="A201:D201"/>
    <mergeCell ref="F201:G201"/>
    <mergeCell ref="H201:I201"/>
    <mergeCell ref="J201:K201"/>
    <mergeCell ref="L201:M201"/>
    <mergeCell ref="N201:O201"/>
    <mergeCell ref="P201:Q201"/>
    <mergeCell ref="A200:D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R199:S199"/>
    <mergeCell ref="T199:U199"/>
    <mergeCell ref="V199:W199"/>
    <mergeCell ref="X199:Z199"/>
    <mergeCell ref="AA199:AD199"/>
    <mergeCell ref="V198:W198"/>
    <mergeCell ref="X198:Z198"/>
    <mergeCell ref="AA198:AD198"/>
    <mergeCell ref="A199:D199"/>
    <mergeCell ref="F199:G199"/>
    <mergeCell ref="H199:I199"/>
    <mergeCell ref="J199:K199"/>
    <mergeCell ref="L199:M199"/>
    <mergeCell ref="N199:O199"/>
    <mergeCell ref="P199:Q199"/>
    <mergeCell ref="AA197:AD197"/>
    <mergeCell ref="A198:D198"/>
    <mergeCell ref="F198:G198"/>
    <mergeCell ref="H198:I198"/>
    <mergeCell ref="J198:K198"/>
    <mergeCell ref="L198:M198"/>
    <mergeCell ref="N198:O198"/>
    <mergeCell ref="P198:Q198"/>
    <mergeCell ref="R198:S198"/>
    <mergeCell ref="T198:U198"/>
    <mergeCell ref="N197:O197"/>
    <mergeCell ref="P197:Q197"/>
    <mergeCell ref="R197:S197"/>
    <mergeCell ref="T197:U197"/>
    <mergeCell ref="V197:W197"/>
    <mergeCell ref="X197:Z197"/>
    <mergeCell ref="R196:S196"/>
    <mergeCell ref="T196:U196"/>
    <mergeCell ref="V196:W196"/>
    <mergeCell ref="X196:Z196"/>
    <mergeCell ref="AA196:AD196"/>
    <mergeCell ref="A197:D197"/>
    <mergeCell ref="F197:G197"/>
    <mergeCell ref="H197:I197"/>
    <mergeCell ref="J197:K197"/>
    <mergeCell ref="L197:M197"/>
    <mergeCell ref="V195:W195"/>
    <mergeCell ref="X195:Z195"/>
    <mergeCell ref="AA195:AD195"/>
    <mergeCell ref="A196:D196"/>
    <mergeCell ref="F196:G196"/>
    <mergeCell ref="H196:I196"/>
    <mergeCell ref="J196:K196"/>
    <mergeCell ref="L196:M196"/>
    <mergeCell ref="N196:O196"/>
    <mergeCell ref="P196:Q196"/>
    <mergeCell ref="AA194:AD194"/>
    <mergeCell ref="A195:D195"/>
    <mergeCell ref="F195:G195"/>
    <mergeCell ref="H195:I195"/>
    <mergeCell ref="J195:K195"/>
    <mergeCell ref="L195:M195"/>
    <mergeCell ref="N195:O195"/>
    <mergeCell ref="P195:Q195"/>
    <mergeCell ref="R195:S195"/>
    <mergeCell ref="T195:U195"/>
    <mergeCell ref="N194:O194"/>
    <mergeCell ref="P194:Q194"/>
    <mergeCell ref="R194:S194"/>
    <mergeCell ref="T194:U194"/>
    <mergeCell ref="V194:W194"/>
    <mergeCell ref="X194:Z194"/>
    <mergeCell ref="R193:S193"/>
    <mergeCell ref="T193:U193"/>
    <mergeCell ref="V193:W193"/>
    <mergeCell ref="X193:Z193"/>
    <mergeCell ref="AA193:AD193"/>
    <mergeCell ref="A194:D194"/>
    <mergeCell ref="F194:G194"/>
    <mergeCell ref="H194:I194"/>
    <mergeCell ref="J194:K194"/>
    <mergeCell ref="L194:M194"/>
    <mergeCell ref="V192:W192"/>
    <mergeCell ref="X192:Z192"/>
    <mergeCell ref="AA192:AD192"/>
    <mergeCell ref="A193:D193"/>
    <mergeCell ref="F193:G193"/>
    <mergeCell ref="H193:I193"/>
    <mergeCell ref="J193:K193"/>
    <mergeCell ref="L193:M193"/>
    <mergeCell ref="N193:O193"/>
    <mergeCell ref="P193:Q193"/>
    <mergeCell ref="AA191:AD191"/>
    <mergeCell ref="A192:D192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N191:O191"/>
    <mergeCell ref="P191:Q191"/>
    <mergeCell ref="R191:S191"/>
    <mergeCell ref="T191:U191"/>
    <mergeCell ref="V191:W191"/>
    <mergeCell ref="X191:Z191"/>
    <mergeCell ref="R190:S190"/>
    <mergeCell ref="T190:U190"/>
    <mergeCell ref="V190:W190"/>
    <mergeCell ref="X190:Z190"/>
    <mergeCell ref="AA190:AD190"/>
    <mergeCell ref="A191:D191"/>
    <mergeCell ref="F191:G191"/>
    <mergeCell ref="H191:I191"/>
    <mergeCell ref="J191:K191"/>
    <mergeCell ref="L191:M191"/>
    <mergeCell ref="V189:W189"/>
    <mergeCell ref="X189:Z189"/>
    <mergeCell ref="AA189:AD189"/>
    <mergeCell ref="A190:D190"/>
    <mergeCell ref="F190:G190"/>
    <mergeCell ref="H190:I190"/>
    <mergeCell ref="J190:K190"/>
    <mergeCell ref="L190:M190"/>
    <mergeCell ref="N190:O190"/>
    <mergeCell ref="P190:Q190"/>
    <mergeCell ref="AA188:AD188"/>
    <mergeCell ref="A189:D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N188:O188"/>
    <mergeCell ref="P188:Q188"/>
    <mergeCell ref="R188:S188"/>
    <mergeCell ref="T188:U188"/>
    <mergeCell ref="V188:W188"/>
    <mergeCell ref="X188:Z188"/>
    <mergeCell ref="R187:S187"/>
    <mergeCell ref="T187:U187"/>
    <mergeCell ref="V187:W187"/>
    <mergeCell ref="X187:Z187"/>
    <mergeCell ref="AA187:AD187"/>
    <mergeCell ref="A188:D188"/>
    <mergeCell ref="F188:G188"/>
    <mergeCell ref="H188:I188"/>
    <mergeCell ref="J188:K188"/>
    <mergeCell ref="L188:M188"/>
    <mergeCell ref="V186:W186"/>
    <mergeCell ref="X186:Z186"/>
    <mergeCell ref="AA186:AD186"/>
    <mergeCell ref="A187:D187"/>
    <mergeCell ref="F187:G187"/>
    <mergeCell ref="H187:I187"/>
    <mergeCell ref="J187:K187"/>
    <mergeCell ref="L187:M187"/>
    <mergeCell ref="N187:O187"/>
    <mergeCell ref="P187:Q187"/>
    <mergeCell ref="AA185:AD185"/>
    <mergeCell ref="A186:D186"/>
    <mergeCell ref="F186:G186"/>
    <mergeCell ref="H186:I186"/>
    <mergeCell ref="J186:K186"/>
    <mergeCell ref="L186:M186"/>
    <mergeCell ref="N186:O186"/>
    <mergeCell ref="P186:Q186"/>
    <mergeCell ref="R186:S186"/>
    <mergeCell ref="T186:U186"/>
    <mergeCell ref="N185:O185"/>
    <mergeCell ref="P185:Q185"/>
    <mergeCell ref="R185:S185"/>
    <mergeCell ref="T185:U185"/>
    <mergeCell ref="V185:W185"/>
    <mergeCell ref="X185:Z185"/>
    <mergeCell ref="P183:Q183"/>
    <mergeCell ref="R183:S183"/>
    <mergeCell ref="T183:U183"/>
    <mergeCell ref="V183:W183"/>
    <mergeCell ref="X183:Z183"/>
    <mergeCell ref="A185:D185"/>
    <mergeCell ref="F185:G185"/>
    <mergeCell ref="H185:I185"/>
    <mergeCell ref="J185:K185"/>
    <mergeCell ref="L185:M185"/>
    <mergeCell ref="Y169:Z169"/>
    <mergeCell ref="AB169:AC169"/>
    <mergeCell ref="A182:D183"/>
    <mergeCell ref="E182:Z182"/>
    <mergeCell ref="AA182:AD183"/>
    <mergeCell ref="F183:G183"/>
    <mergeCell ref="H183:I183"/>
    <mergeCell ref="J183:K183"/>
    <mergeCell ref="L183:M183"/>
    <mergeCell ref="N183:O183"/>
    <mergeCell ref="V168:X168"/>
    <mergeCell ref="Y168:AA168"/>
    <mergeCell ref="AB168:AD168"/>
    <mergeCell ref="A169:B169"/>
    <mergeCell ref="D169:F169"/>
    <mergeCell ref="H169:I169"/>
    <mergeCell ref="L169:M169"/>
    <mergeCell ref="O169:P169"/>
    <mergeCell ref="R169:S169"/>
    <mergeCell ref="V169:W169"/>
    <mergeCell ref="A166:J166"/>
    <mergeCell ref="L166:T166"/>
    <mergeCell ref="V166:AD166"/>
    <mergeCell ref="A156:A159"/>
    <mergeCell ref="B156:F156"/>
    <mergeCell ref="G156:J156"/>
    <mergeCell ref="K156:N156"/>
    <mergeCell ref="O156:R156"/>
    <mergeCell ref="S156:V156"/>
    <mergeCell ref="W156:Z156"/>
    <mergeCell ref="AA156:AD156"/>
    <mergeCell ref="W158:Z158"/>
    <mergeCell ref="AA158:AD158"/>
    <mergeCell ref="AE156:AH156"/>
    <mergeCell ref="AM157:AP157"/>
    <mergeCell ref="AQ157:AT157"/>
    <mergeCell ref="A168:C168"/>
    <mergeCell ref="D168:G168"/>
    <mergeCell ref="H168:J168"/>
    <mergeCell ref="L168:N168"/>
    <mergeCell ref="O168:Q168"/>
    <mergeCell ref="R168:T168"/>
    <mergeCell ref="AI156:AL156"/>
    <mergeCell ref="AM156:AP156"/>
    <mergeCell ref="AQ156:AT156"/>
    <mergeCell ref="AU156:AV156"/>
    <mergeCell ref="AW156:AZ156"/>
    <mergeCell ref="BA156:BB156"/>
    <mergeCell ref="BA159:BB159"/>
    <mergeCell ref="AE159:AH159"/>
    <mergeCell ref="AI159:AL159"/>
    <mergeCell ref="AM159:AP159"/>
    <mergeCell ref="AQ159:AT159"/>
    <mergeCell ref="AU159:AV159"/>
    <mergeCell ref="AW159:AZ159"/>
    <mergeCell ref="AU158:AV158"/>
    <mergeCell ref="AW158:AZ158"/>
    <mergeCell ref="BA158:BB158"/>
    <mergeCell ref="B159:F159"/>
    <mergeCell ref="G159:J159"/>
    <mergeCell ref="K159:N159"/>
    <mergeCell ref="O159:R159"/>
    <mergeCell ref="S159:V159"/>
    <mergeCell ref="W159:Z159"/>
    <mergeCell ref="AA159:AD159"/>
    <mergeCell ref="AE158:AH158"/>
    <mergeCell ref="AI158:AL158"/>
    <mergeCell ref="AM158:AP158"/>
    <mergeCell ref="AQ158:AT158"/>
    <mergeCell ref="AU157:AV157"/>
    <mergeCell ref="AW157:AZ157"/>
    <mergeCell ref="BA157:BB157"/>
    <mergeCell ref="B158:F158"/>
    <mergeCell ref="G158:J158"/>
    <mergeCell ref="K158:N158"/>
    <mergeCell ref="O158:R158"/>
    <mergeCell ref="S158:V158"/>
    <mergeCell ref="B157:F157"/>
    <mergeCell ref="G157:J157"/>
    <mergeCell ref="K157:N157"/>
    <mergeCell ref="O157:R157"/>
    <mergeCell ref="S157:V157"/>
    <mergeCell ref="W157:Z157"/>
    <mergeCell ref="AA157:AD157"/>
    <mergeCell ref="AE157:AH157"/>
    <mergeCell ref="AI157:AL157"/>
    <mergeCell ref="AW152:AZ152"/>
    <mergeCell ref="BA152:BB152"/>
    <mergeCell ref="BA155:BB155"/>
    <mergeCell ref="BA154:BB154"/>
    <mergeCell ref="AE155:AH155"/>
    <mergeCell ref="AI155:AL155"/>
    <mergeCell ref="AM155:AP155"/>
    <mergeCell ref="AQ155:AT155"/>
    <mergeCell ref="AU155:AV155"/>
    <mergeCell ref="AW155:AZ155"/>
    <mergeCell ref="AU154:AV154"/>
    <mergeCell ref="AW154:AZ154"/>
    <mergeCell ref="B155:F155"/>
    <mergeCell ref="G155:J155"/>
    <mergeCell ref="K155:N155"/>
    <mergeCell ref="O155:R155"/>
    <mergeCell ref="S155:V155"/>
    <mergeCell ref="W155:Z155"/>
    <mergeCell ref="AA155:AD155"/>
    <mergeCell ref="W154:Z154"/>
    <mergeCell ref="AA154:AD154"/>
    <mergeCell ref="AE154:AH154"/>
    <mergeCell ref="AI154:AL154"/>
    <mergeCell ref="AM154:AP154"/>
    <mergeCell ref="AQ154:AT154"/>
    <mergeCell ref="AM153:AP153"/>
    <mergeCell ref="AQ153:AT153"/>
    <mergeCell ref="AU153:AV153"/>
    <mergeCell ref="BA153:BB153"/>
    <mergeCell ref="B154:F154"/>
    <mergeCell ref="G154:J154"/>
    <mergeCell ref="O154:R154"/>
    <mergeCell ref="S154:V154"/>
    <mergeCell ref="B153:F153"/>
    <mergeCell ref="G153:J153"/>
    <mergeCell ref="K153:N153"/>
    <mergeCell ref="O153:R153"/>
    <mergeCell ref="S153:V153"/>
    <mergeCell ref="W153:Z153"/>
    <mergeCell ref="AA153:AD153"/>
    <mergeCell ref="AE153:AH153"/>
    <mergeCell ref="AI153:AL153"/>
    <mergeCell ref="AI148:AL148"/>
    <mergeCell ref="AM148:AP148"/>
    <mergeCell ref="AQ148:AT148"/>
    <mergeCell ref="AU148:AV148"/>
    <mergeCell ref="AW148:AZ148"/>
    <mergeCell ref="O151:R151"/>
    <mergeCell ref="S151:V151"/>
    <mergeCell ref="W151:Z151"/>
    <mergeCell ref="AA151:AD151"/>
    <mergeCell ref="B150:F150"/>
    <mergeCell ref="G150:J150"/>
    <mergeCell ref="K150:N150"/>
    <mergeCell ref="O150:R150"/>
    <mergeCell ref="S150:V150"/>
    <mergeCell ref="AW153:AZ153"/>
    <mergeCell ref="AM152:AP152"/>
    <mergeCell ref="AQ152:AT152"/>
    <mergeCell ref="O149:R149"/>
    <mergeCell ref="S149:V149"/>
    <mergeCell ref="W149:Z149"/>
    <mergeCell ref="AU152:AV152"/>
    <mergeCell ref="W150:Z150"/>
    <mergeCell ref="BA151:BB151"/>
    <mergeCell ref="BA150:BB150"/>
    <mergeCell ref="AM149:AP149"/>
    <mergeCell ref="AQ149:AT149"/>
    <mergeCell ref="AU149:AV149"/>
    <mergeCell ref="AW149:AZ149"/>
    <mergeCell ref="BA149:BB149"/>
    <mergeCell ref="B149:F149"/>
    <mergeCell ref="G149:J149"/>
    <mergeCell ref="K149:N149"/>
    <mergeCell ref="AI152:AL152"/>
    <mergeCell ref="A152:A155"/>
    <mergeCell ref="B152:F152"/>
    <mergeCell ref="G152:J152"/>
    <mergeCell ref="K152:N152"/>
    <mergeCell ref="O152:R152"/>
    <mergeCell ref="S152:V152"/>
    <mergeCell ref="W152:Z152"/>
    <mergeCell ref="AA152:AD152"/>
    <mergeCell ref="AE152:AH152"/>
    <mergeCell ref="AE151:AH151"/>
    <mergeCell ref="AI151:AL151"/>
    <mergeCell ref="AM151:AP151"/>
    <mergeCell ref="AQ151:AT151"/>
    <mergeCell ref="AU151:AV151"/>
    <mergeCell ref="AW151:AZ151"/>
    <mergeCell ref="AU150:AV150"/>
    <mergeCell ref="AW150:AZ150"/>
    <mergeCell ref="B151:F151"/>
    <mergeCell ref="G151:J151"/>
    <mergeCell ref="K151:N151"/>
    <mergeCell ref="K154:N154"/>
    <mergeCell ref="AA150:AD150"/>
    <mergeCell ref="AE150:AH150"/>
    <mergeCell ref="AI150:AL150"/>
    <mergeCell ref="AM150:AP150"/>
    <mergeCell ref="AQ150:AT150"/>
    <mergeCell ref="AI144:AL144"/>
    <mergeCell ref="AM144:AP144"/>
    <mergeCell ref="AQ144:AT144"/>
    <mergeCell ref="AU144:AV144"/>
    <mergeCell ref="AW144:AZ144"/>
    <mergeCell ref="AM146:AP146"/>
    <mergeCell ref="AQ146:AT146"/>
    <mergeCell ref="BA144:BB144"/>
    <mergeCell ref="BA147:BB147"/>
    <mergeCell ref="BA146:BB146"/>
    <mergeCell ref="AM145:AP145"/>
    <mergeCell ref="AQ145:AT145"/>
    <mergeCell ref="AU145:AV145"/>
    <mergeCell ref="AW145:AZ145"/>
    <mergeCell ref="BA145:BB145"/>
    <mergeCell ref="BA148:BB148"/>
    <mergeCell ref="A148:A151"/>
    <mergeCell ref="B148:F148"/>
    <mergeCell ref="G148:J148"/>
    <mergeCell ref="K148:N148"/>
    <mergeCell ref="O148:R148"/>
    <mergeCell ref="S148:V148"/>
    <mergeCell ref="W148:Z148"/>
    <mergeCell ref="AA148:AD148"/>
    <mergeCell ref="AE148:AH148"/>
    <mergeCell ref="AE147:AH147"/>
    <mergeCell ref="AI147:AL147"/>
    <mergeCell ref="AM147:AP147"/>
    <mergeCell ref="AQ147:AT147"/>
    <mergeCell ref="AU147:AV147"/>
    <mergeCell ref="AW147:AZ147"/>
    <mergeCell ref="AU146:AV146"/>
    <mergeCell ref="AW146:AZ146"/>
    <mergeCell ref="B147:F147"/>
    <mergeCell ref="G147:J147"/>
    <mergeCell ref="K147:N147"/>
    <mergeCell ref="O147:R147"/>
    <mergeCell ref="S147:V147"/>
    <mergeCell ref="W147:Z147"/>
    <mergeCell ref="AA147:AD147"/>
    <mergeCell ref="B146:F146"/>
    <mergeCell ref="G146:J146"/>
    <mergeCell ref="K146:N146"/>
    <mergeCell ref="O146:R146"/>
    <mergeCell ref="S146:V146"/>
    <mergeCell ref="AA149:AD149"/>
    <mergeCell ref="AE149:AH149"/>
    <mergeCell ref="AI149:AL149"/>
    <mergeCell ref="B145:F145"/>
    <mergeCell ref="G145:J145"/>
    <mergeCell ref="K145:N145"/>
    <mergeCell ref="O145:R145"/>
    <mergeCell ref="S145:V145"/>
    <mergeCell ref="W145:Z145"/>
    <mergeCell ref="AA145:AD145"/>
    <mergeCell ref="AE145:AH145"/>
    <mergeCell ref="AI145:AL145"/>
    <mergeCell ref="W146:Z146"/>
    <mergeCell ref="AA146:AD146"/>
    <mergeCell ref="AE146:AH146"/>
    <mergeCell ref="AI146:AL146"/>
    <mergeCell ref="AI140:AL140"/>
    <mergeCell ref="AM140:AP140"/>
    <mergeCell ref="AQ140:AT140"/>
    <mergeCell ref="AU140:AV140"/>
    <mergeCell ref="AW140:AZ140"/>
    <mergeCell ref="BA140:BB140"/>
    <mergeCell ref="BA143:BB143"/>
    <mergeCell ref="BA142:BB142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E143:AH143"/>
    <mergeCell ref="AI143:AL143"/>
    <mergeCell ref="AM143:AP143"/>
    <mergeCell ref="AQ143:AT143"/>
    <mergeCell ref="AU143:AV143"/>
    <mergeCell ref="AW143:AZ143"/>
    <mergeCell ref="AU142:AV142"/>
    <mergeCell ref="AW142:AZ142"/>
    <mergeCell ref="B143:F143"/>
    <mergeCell ref="G143:J143"/>
    <mergeCell ref="K143:N143"/>
    <mergeCell ref="O143:R143"/>
    <mergeCell ref="S143:V143"/>
    <mergeCell ref="W143:Z143"/>
    <mergeCell ref="AA143:AD143"/>
    <mergeCell ref="AM141:AP141"/>
    <mergeCell ref="AQ141:AT141"/>
    <mergeCell ref="AU141:AV141"/>
    <mergeCell ref="AW141:AZ141"/>
    <mergeCell ref="BA141:BB141"/>
    <mergeCell ref="B142:F142"/>
    <mergeCell ref="G142:J142"/>
    <mergeCell ref="K142:N142"/>
    <mergeCell ref="O142:R142"/>
    <mergeCell ref="S142:V142"/>
    <mergeCell ref="B141:F141"/>
    <mergeCell ref="G141:J141"/>
    <mergeCell ref="K141:N141"/>
    <mergeCell ref="O141:R141"/>
    <mergeCell ref="S141:V141"/>
    <mergeCell ref="W141:Z141"/>
    <mergeCell ref="AA141:AD141"/>
    <mergeCell ref="AE141:AH141"/>
    <mergeCell ref="AI141:AL141"/>
    <mergeCell ref="W142:Z142"/>
    <mergeCell ref="AA142:AD142"/>
    <mergeCell ref="AE142:AH142"/>
    <mergeCell ref="AI142:AL142"/>
    <mergeCell ref="AM142:AP142"/>
    <mergeCell ref="AQ142:AT142"/>
    <mergeCell ref="AI136:AL136"/>
    <mergeCell ref="AM136:AP136"/>
    <mergeCell ref="AQ136:AT136"/>
    <mergeCell ref="AU136:AV136"/>
    <mergeCell ref="AW136:AZ136"/>
    <mergeCell ref="BA136:BB136"/>
    <mergeCell ref="BA139:BB139"/>
    <mergeCell ref="BA138:BB138"/>
    <mergeCell ref="A140:A143"/>
    <mergeCell ref="B140:F140"/>
    <mergeCell ref="G140:J140"/>
    <mergeCell ref="K140:N140"/>
    <mergeCell ref="O140:R140"/>
    <mergeCell ref="S140:V140"/>
    <mergeCell ref="W140:Z140"/>
    <mergeCell ref="AA140:AD140"/>
    <mergeCell ref="AE140:AH140"/>
    <mergeCell ref="AE139:AH139"/>
    <mergeCell ref="AI139:AL139"/>
    <mergeCell ref="AM139:AP139"/>
    <mergeCell ref="AQ139:AT139"/>
    <mergeCell ref="AU139:AV139"/>
    <mergeCell ref="AW139:AZ139"/>
    <mergeCell ref="AU138:AV138"/>
    <mergeCell ref="AW138:AZ138"/>
    <mergeCell ref="B139:F139"/>
    <mergeCell ref="G139:J139"/>
    <mergeCell ref="K139:N139"/>
    <mergeCell ref="O139:R139"/>
    <mergeCell ref="S139:V139"/>
    <mergeCell ref="W139:Z139"/>
    <mergeCell ref="AA139:AD139"/>
    <mergeCell ref="AM137:AP137"/>
    <mergeCell ref="AQ137:AT137"/>
    <mergeCell ref="AU137:AV137"/>
    <mergeCell ref="AW137:AZ137"/>
    <mergeCell ref="BA137:BB137"/>
    <mergeCell ref="B138:F138"/>
    <mergeCell ref="G138:J138"/>
    <mergeCell ref="K138:N138"/>
    <mergeCell ref="O138:R138"/>
    <mergeCell ref="S138:V138"/>
    <mergeCell ref="B137:F137"/>
    <mergeCell ref="G137:J137"/>
    <mergeCell ref="K137:N137"/>
    <mergeCell ref="O137:R137"/>
    <mergeCell ref="S137:V137"/>
    <mergeCell ref="W137:Z137"/>
    <mergeCell ref="AA137:AD137"/>
    <mergeCell ref="AE137:AH137"/>
    <mergeCell ref="AI137:AL137"/>
    <mergeCell ref="W138:Z138"/>
    <mergeCell ref="AA138:AD138"/>
    <mergeCell ref="AE138:AH138"/>
    <mergeCell ref="AI138:AL138"/>
    <mergeCell ref="AM138:AP138"/>
    <mergeCell ref="AQ138:AT138"/>
    <mergeCell ref="AI132:AL132"/>
    <mergeCell ref="AM132:AP132"/>
    <mergeCell ref="AQ132:AT132"/>
    <mergeCell ref="AU132:AV132"/>
    <mergeCell ref="AW132:AZ132"/>
    <mergeCell ref="BA132:BB132"/>
    <mergeCell ref="BA135:BB135"/>
    <mergeCell ref="BA134:BB134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E135:AH135"/>
    <mergeCell ref="AI135:AL135"/>
    <mergeCell ref="AM135:AP135"/>
    <mergeCell ref="AQ135:AT135"/>
    <mergeCell ref="AU135:AV135"/>
    <mergeCell ref="AW135:AZ135"/>
    <mergeCell ref="AU134:AV134"/>
    <mergeCell ref="AW134:AZ134"/>
    <mergeCell ref="B135:F135"/>
    <mergeCell ref="G135:J135"/>
    <mergeCell ref="K135:N135"/>
    <mergeCell ref="O135:R135"/>
    <mergeCell ref="S135:V135"/>
    <mergeCell ref="W135:Z135"/>
    <mergeCell ref="AA135:AD135"/>
    <mergeCell ref="AM133:AP133"/>
    <mergeCell ref="AQ133:AT133"/>
    <mergeCell ref="AU133:AV133"/>
    <mergeCell ref="AW133:AZ133"/>
    <mergeCell ref="BA133:BB133"/>
    <mergeCell ref="B134:F134"/>
    <mergeCell ref="G134:J134"/>
    <mergeCell ref="K134:N134"/>
    <mergeCell ref="O134:R134"/>
    <mergeCell ref="S134:V134"/>
    <mergeCell ref="B133:F133"/>
    <mergeCell ref="G133:J133"/>
    <mergeCell ref="K133:N133"/>
    <mergeCell ref="O133:R133"/>
    <mergeCell ref="S133:V133"/>
    <mergeCell ref="W133:Z133"/>
    <mergeCell ref="AA133:AD133"/>
    <mergeCell ref="AE133:AH133"/>
    <mergeCell ref="AI133:AL133"/>
    <mergeCell ref="W134:Z134"/>
    <mergeCell ref="AA134:AD134"/>
    <mergeCell ref="AE134:AH134"/>
    <mergeCell ref="AI134:AL134"/>
    <mergeCell ref="AM134:AP134"/>
    <mergeCell ref="AQ134:AT134"/>
    <mergeCell ref="AI128:AL128"/>
    <mergeCell ref="AM128:AP128"/>
    <mergeCell ref="AQ128:AT128"/>
    <mergeCell ref="AU128:AV128"/>
    <mergeCell ref="AW128:AZ128"/>
    <mergeCell ref="BA128:BB128"/>
    <mergeCell ref="BA131:BB131"/>
    <mergeCell ref="BA130:BB130"/>
    <mergeCell ref="A132:A135"/>
    <mergeCell ref="B132:F132"/>
    <mergeCell ref="G132:J132"/>
    <mergeCell ref="K132:N132"/>
    <mergeCell ref="O132:R132"/>
    <mergeCell ref="S132:V132"/>
    <mergeCell ref="W132:Z132"/>
    <mergeCell ref="AA132:AD132"/>
    <mergeCell ref="AE132:AH132"/>
    <mergeCell ref="AE131:AH131"/>
    <mergeCell ref="AI131:AL131"/>
    <mergeCell ref="AM131:AP131"/>
    <mergeCell ref="AQ131:AT131"/>
    <mergeCell ref="AU131:AV131"/>
    <mergeCell ref="AW131:AZ131"/>
    <mergeCell ref="AU130:AV130"/>
    <mergeCell ref="AW130:AZ130"/>
    <mergeCell ref="B131:F131"/>
    <mergeCell ref="G131:J131"/>
    <mergeCell ref="K131:N131"/>
    <mergeCell ref="O131:R131"/>
    <mergeCell ref="S131:V131"/>
    <mergeCell ref="W131:Z131"/>
    <mergeCell ref="AA131:AD131"/>
    <mergeCell ref="AM129:AP129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B129:F129"/>
    <mergeCell ref="G129:J129"/>
    <mergeCell ref="K129:N129"/>
    <mergeCell ref="O129:R129"/>
    <mergeCell ref="S129:V129"/>
    <mergeCell ref="W129:Z129"/>
    <mergeCell ref="AA129:AD129"/>
    <mergeCell ref="AE129:AH129"/>
    <mergeCell ref="AI129:AL129"/>
    <mergeCell ref="W130:Z130"/>
    <mergeCell ref="AA130:AD130"/>
    <mergeCell ref="AE130:AH130"/>
    <mergeCell ref="AI130:AL130"/>
    <mergeCell ref="AM130:AP130"/>
    <mergeCell ref="AQ130:AT130"/>
    <mergeCell ref="AI124:AL124"/>
    <mergeCell ref="AM124:AP124"/>
    <mergeCell ref="AQ124:AT124"/>
    <mergeCell ref="AU124:AV124"/>
    <mergeCell ref="AW124:AZ124"/>
    <mergeCell ref="BA124:BB124"/>
    <mergeCell ref="BA127:BB127"/>
    <mergeCell ref="BA126:BB126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E127:AH127"/>
    <mergeCell ref="AI127:AL127"/>
    <mergeCell ref="AM127:AP127"/>
    <mergeCell ref="AQ127:AT127"/>
    <mergeCell ref="AU127:AV127"/>
    <mergeCell ref="AW127:AZ127"/>
    <mergeCell ref="AU126:AV126"/>
    <mergeCell ref="AW126:AZ126"/>
    <mergeCell ref="B127:F127"/>
    <mergeCell ref="G127:J127"/>
    <mergeCell ref="K127:N127"/>
    <mergeCell ref="O127:R127"/>
    <mergeCell ref="S127:V127"/>
    <mergeCell ref="W127:Z127"/>
    <mergeCell ref="AA127:AD127"/>
    <mergeCell ref="AM125:AP125"/>
    <mergeCell ref="AQ125:AT125"/>
    <mergeCell ref="AU125:AV125"/>
    <mergeCell ref="AW125:AZ125"/>
    <mergeCell ref="BA125:BB125"/>
    <mergeCell ref="B126:F126"/>
    <mergeCell ref="G126:J126"/>
    <mergeCell ref="K126:N126"/>
    <mergeCell ref="O126:R126"/>
    <mergeCell ref="S126:V126"/>
    <mergeCell ref="B125:F125"/>
    <mergeCell ref="G125:J125"/>
    <mergeCell ref="K125:N125"/>
    <mergeCell ref="O125:R125"/>
    <mergeCell ref="S125:V125"/>
    <mergeCell ref="W125:Z125"/>
    <mergeCell ref="AA125:AD125"/>
    <mergeCell ref="AE125:AH125"/>
    <mergeCell ref="AI125:AL125"/>
    <mergeCell ref="W126:Z126"/>
    <mergeCell ref="AA126:AD126"/>
    <mergeCell ref="AE126:AH126"/>
    <mergeCell ref="AI126:AL126"/>
    <mergeCell ref="AM126:AP126"/>
    <mergeCell ref="AQ126:AT126"/>
    <mergeCell ref="AI120:AL120"/>
    <mergeCell ref="AM120:AP120"/>
    <mergeCell ref="AQ120:AT120"/>
    <mergeCell ref="AU120:AV120"/>
    <mergeCell ref="AW120:AZ120"/>
    <mergeCell ref="BA120:BB120"/>
    <mergeCell ref="BA123:BB123"/>
    <mergeCell ref="BA122:BB122"/>
    <mergeCell ref="A124:A127"/>
    <mergeCell ref="B124:F124"/>
    <mergeCell ref="G124:J124"/>
    <mergeCell ref="K124:N124"/>
    <mergeCell ref="O124:R124"/>
    <mergeCell ref="S124:V124"/>
    <mergeCell ref="W124:Z124"/>
    <mergeCell ref="AA124:AD124"/>
    <mergeCell ref="AE124:AH124"/>
    <mergeCell ref="AE123:AH123"/>
    <mergeCell ref="AI123:AL123"/>
    <mergeCell ref="AM123:AP123"/>
    <mergeCell ref="AQ123:AT123"/>
    <mergeCell ref="AU123:AV123"/>
    <mergeCell ref="AW123:AZ123"/>
    <mergeCell ref="AU122:AV122"/>
    <mergeCell ref="AW122:AZ122"/>
    <mergeCell ref="B123:F123"/>
    <mergeCell ref="G123:J123"/>
    <mergeCell ref="K123:N123"/>
    <mergeCell ref="O123:R123"/>
    <mergeCell ref="S123:V123"/>
    <mergeCell ref="W123:Z123"/>
    <mergeCell ref="AA123:AD123"/>
    <mergeCell ref="AM121:AP121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B121:F121"/>
    <mergeCell ref="G121:J121"/>
    <mergeCell ref="K121:N121"/>
    <mergeCell ref="O121:R121"/>
    <mergeCell ref="S121:V121"/>
    <mergeCell ref="W121:Z121"/>
    <mergeCell ref="AA121:AD121"/>
    <mergeCell ref="AE121:AH121"/>
    <mergeCell ref="AI121:AL121"/>
    <mergeCell ref="W122:Z122"/>
    <mergeCell ref="AA122:AD122"/>
    <mergeCell ref="AE122:AH122"/>
    <mergeCell ref="AI122:AL122"/>
    <mergeCell ref="AM122:AP122"/>
    <mergeCell ref="AQ122:AT122"/>
    <mergeCell ref="AI116:AL116"/>
    <mergeCell ref="AM116:AP116"/>
    <mergeCell ref="AQ116:AT116"/>
    <mergeCell ref="AU116:AV116"/>
    <mergeCell ref="AW116:AZ116"/>
    <mergeCell ref="BA116:BB116"/>
    <mergeCell ref="BA119:BB119"/>
    <mergeCell ref="BA118:BB118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E119:AH119"/>
    <mergeCell ref="AI119:AL119"/>
    <mergeCell ref="AM119:AP119"/>
    <mergeCell ref="AQ119:AT119"/>
    <mergeCell ref="AU119:AV119"/>
    <mergeCell ref="AW119:AZ119"/>
    <mergeCell ref="AU118:AV118"/>
    <mergeCell ref="AW118:AZ118"/>
    <mergeCell ref="B119:F119"/>
    <mergeCell ref="G119:J119"/>
    <mergeCell ref="K119:N119"/>
    <mergeCell ref="O119:R119"/>
    <mergeCell ref="S119:V119"/>
    <mergeCell ref="W119:Z119"/>
    <mergeCell ref="AA119:AD119"/>
    <mergeCell ref="AM117:AP117"/>
    <mergeCell ref="AQ117:AT117"/>
    <mergeCell ref="AU117:AV117"/>
    <mergeCell ref="AW117:AZ117"/>
    <mergeCell ref="BA117:BB117"/>
    <mergeCell ref="B118:F118"/>
    <mergeCell ref="G118:J118"/>
    <mergeCell ref="K118:N118"/>
    <mergeCell ref="O118:R118"/>
    <mergeCell ref="S118:V118"/>
    <mergeCell ref="B117:F117"/>
    <mergeCell ref="G117:J117"/>
    <mergeCell ref="K117:N117"/>
    <mergeCell ref="O117:R117"/>
    <mergeCell ref="S117:V117"/>
    <mergeCell ref="W117:Z117"/>
    <mergeCell ref="AA117:AD117"/>
    <mergeCell ref="AE117:AH117"/>
    <mergeCell ref="AI117:AL117"/>
    <mergeCell ref="W118:Z118"/>
    <mergeCell ref="AA118:AD118"/>
    <mergeCell ref="AE118:AH118"/>
    <mergeCell ref="AI118:AL118"/>
    <mergeCell ref="AM118:AP118"/>
    <mergeCell ref="AQ118:AT118"/>
    <mergeCell ref="AI112:AL112"/>
    <mergeCell ref="AM112:AP112"/>
    <mergeCell ref="AQ112:AT112"/>
    <mergeCell ref="AU112:AV112"/>
    <mergeCell ref="AW112:AZ112"/>
    <mergeCell ref="BA112:BB112"/>
    <mergeCell ref="BA115:BB115"/>
    <mergeCell ref="BA114:BB114"/>
    <mergeCell ref="A116:A119"/>
    <mergeCell ref="B116:F116"/>
    <mergeCell ref="G116:J116"/>
    <mergeCell ref="K116:N116"/>
    <mergeCell ref="O116:R116"/>
    <mergeCell ref="S116:V116"/>
    <mergeCell ref="W116:Z116"/>
    <mergeCell ref="AA116:AD116"/>
    <mergeCell ref="AE116:AH116"/>
    <mergeCell ref="AE115:AH115"/>
    <mergeCell ref="AI115:AL115"/>
    <mergeCell ref="AM115:AP115"/>
    <mergeCell ref="AQ115:AT115"/>
    <mergeCell ref="AU115:AV115"/>
    <mergeCell ref="AW115:AZ115"/>
    <mergeCell ref="AU114:AV114"/>
    <mergeCell ref="AW114:AZ114"/>
    <mergeCell ref="B115:F115"/>
    <mergeCell ref="G115:J115"/>
    <mergeCell ref="K115:N115"/>
    <mergeCell ref="O115:R115"/>
    <mergeCell ref="S115:V115"/>
    <mergeCell ref="W115:Z115"/>
    <mergeCell ref="AA115:AD115"/>
    <mergeCell ref="AM113:AP113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B113:F113"/>
    <mergeCell ref="G113:J113"/>
    <mergeCell ref="K113:N113"/>
    <mergeCell ref="O113:R113"/>
    <mergeCell ref="S113:V113"/>
    <mergeCell ref="W113:Z113"/>
    <mergeCell ref="AA113:AD113"/>
    <mergeCell ref="AE113:AH113"/>
    <mergeCell ref="AI113:AL113"/>
    <mergeCell ref="W114:Z114"/>
    <mergeCell ref="AA114:AD114"/>
    <mergeCell ref="AE114:AH114"/>
    <mergeCell ref="AI114:AL114"/>
    <mergeCell ref="AM114:AP114"/>
    <mergeCell ref="AQ114:AT114"/>
    <mergeCell ref="AI108:AL108"/>
    <mergeCell ref="AM108:AP108"/>
    <mergeCell ref="AQ108:AT108"/>
    <mergeCell ref="AU108:AV108"/>
    <mergeCell ref="AW108:AZ108"/>
    <mergeCell ref="BA108:BB108"/>
    <mergeCell ref="BA111:BB111"/>
    <mergeCell ref="BA110:BB110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E111:AH111"/>
    <mergeCell ref="AI111:AL111"/>
    <mergeCell ref="AM111:AP111"/>
    <mergeCell ref="AQ111:AT111"/>
    <mergeCell ref="AU111:AV111"/>
    <mergeCell ref="AW111:AZ111"/>
    <mergeCell ref="AU110:AV110"/>
    <mergeCell ref="AW110:AZ110"/>
    <mergeCell ref="B111:F111"/>
    <mergeCell ref="G111:J111"/>
    <mergeCell ref="K111:N111"/>
    <mergeCell ref="O111:R111"/>
    <mergeCell ref="S111:V111"/>
    <mergeCell ref="W111:Z111"/>
    <mergeCell ref="AA111:AD111"/>
    <mergeCell ref="AM109:AP109"/>
    <mergeCell ref="AQ109:AT109"/>
    <mergeCell ref="AU109:AV109"/>
    <mergeCell ref="AW109:AZ109"/>
    <mergeCell ref="BA109:BB109"/>
    <mergeCell ref="B110:F110"/>
    <mergeCell ref="G110:J110"/>
    <mergeCell ref="K110:N110"/>
    <mergeCell ref="O110:R110"/>
    <mergeCell ref="S110:V110"/>
    <mergeCell ref="B109:F109"/>
    <mergeCell ref="G109:J109"/>
    <mergeCell ref="K109:N109"/>
    <mergeCell ref="O109:R109"/>
    <mergeCell ref="S109:V109"/>
    <mergeCell ref="W109:Z109"/>
    <mergeCell ref="AA109:AD109"/>
    <mergeCell ref="AE109:AH109"/>
    <mergeCell ref="AI109:AL109"/>
    <mergeCell ref="W110:Z110"/>
    <mergeCell ref="AA110:AD110"/>
    <mergeCell ref="AE110:AH110"/>
    <mergeCell ref="AI110:AL110"/>
    <mergeCell ref="AM110:AP110"/>
    <mergeCell ref="AQ110:AT110"/>
    <mergeCell ref="AI104:AL104"/>
    <mergeCell ref="AM104:AP104"/>
    <mergeCell ref="AQ104:AT104"/>
    <mergeCell ref="AU104:AV104"/>
    <mergeCell ref="AW104:AZ104"/>
    <mergeCell ref="BA104:BB104"/>
    <mergeCell ref="BA107:BB107"/>
    <mergeCell ref="BA106:BB106"/>
    <mergeCell ref="A108:A111"/>
    <mergeCell ref="B108:F108"/>
    <mergeCell ref="G108:J108"/>
    <mergeCell ref="K108:N108"/>
    <mergeCell ref="O108:R108"/>
    <mergeCell ref="S108:V108"/>
    <mergeCell ref="W108:Z108"/>
    <mergeCell ref="AA108:AD108"/>
    <mergeCell ref="AE108:AH108"/>
    <mergeCell ref="AE107:AH107"/>
    <mergeCell ref="AI107:AL107"/>
    <mergeCell ref="AM107:AP107"/>
    <mergeCell ref="AQ107:AT107"/>
    <mergeCell ref="AU107:AV107"/>
    <mergeCell ref="AW107:AZ107"/>
    <mergeCell ref="AU106:AV106"/>
    <mergeCell ref="AW106:AZ106"/>
    <mergeCell ref="B107:F107"/>
    <mergeCell ref="G107:J107"/>
    <mergeCell ref="K107:N107"/>
    <mergeCell ref="O107:R107"/>
    <mergeCell ref="S107:V107"/>
    <mergeCell ref="W107:Z107"/>
    <mergeCell ref="AA107:AD107"/>
    <mergeCell ref="AM105:AP105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B105:F105"/>
    <mergeCell ref="G105:J105"/>
    <mergeCell ref="K105:N105"/>
    <mergeCell ref="O105:R105"/>
    <mergeCell ref="S105:V105"/>
    <mergeCell ref="W105:Z105"/>
    <mergeCell ref="AA105:AD105"/>
    <mergeCell ref="AE105:AH105"/>
    <mergeCell ref="AI105:AL105"/>
    <mergeCell ref="W106:Z106"/>
    <mergeCell ref="AA106:AD106"/>
    <mergeCell ref="AE106:AH106"/>
    <mergeCell ref="AI106:AL106"/>
    <mergeCell ref="AM106:AP106"/>
    <mergeCell ref="AQ106:AT106"/>
    <mergeCell ref="AI100:AL100"/>
    <mergeCell ref="AM100:AP100"/>
    <mergeCell ref="AQ100:AT100"/>
    <mergeCell ref="AU100:AV100"/>
    <mergeCell ref="AW100:AZ100"/>
    <mergeCell ref="BA100:BB100"/>
    <mergeCell ref="BA103:BB103"/>
    <mergeCell ref="BA102:BB102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E103:AH103"/>
    <mergeCell ref="AI103:AL103"/>
    <mergeCell ref="AM103:AP103"/>
    <mergeCell ref="AQ103:AT103"/>
    <mergeCell ref="AU103:AV103"/>
    <mergeCell ref="AW103:AZ103"/>
    <mergeCell ref="AU102:AV102"/>
    <mergeCell ref="AW102:AZ102"/>
    <mergeCell ref="B103:F103"/>
    <mergeCell ref="G103:J103"/>
    <mergeCell ref="K103:N103"/>
    <mergeCell ref="O103:R103"/>
    <mergeCell ref="S103:V103"/>
    <mergeCell ref="W103:Z103"/>
    <mergeCell ref="AA103:AD103"/>
    <mergeCell ref="AM101:AP101"/>
    <mergeCell ref="AQ101:AT101"/>
    <mergeCell ref="AU101:AV101"/>
    <mergeCell ref="AW101:AZ101"/>
    <mergeCell ref="BA101:BB101"/>
    <mergeCell ref="B102:F102"/>
    <mergeCell ref="G102:J102"/>
    <mergeCell ref="K102:N102"/>
    <mergeCell ref="O102:R102"/>
    <mergeCell ref="S102:V102"/>
    <mergeCell ref="B101:F101"/>
    <mergeCell ref="G101:J101"/>
    <mergeCell ref="K101:N101"/>
    <mergeCell ref="O101:R101"/>
    <mergeCell ref="S101:V101"/>
    <mergeCell ref="W101:Z101"/>
    <mergeCell ref="AA101:AD101"/>
    <mergeCell ref="AE101:AH101"/>
    <mergeCell ref="AI101:AL101"/>
    <mergeCell ref="W102:Z102"/>
    <mergeCell ref="AA102:AD102"/>
    <mergeCell ref="AE102:AH102"/>
    <mergeCell ref="AI102:AL102"/>
    <mergeCell ref="AM102:AP102"/>
    <mergeCell ref="AQ102:AT102"/>
    <mergeCell ref="AI96:AL96"/>
    <mergeCell ref="AM96:AP96"/>
    <mergeCell ref="AQ96:AT96"/>
    <mergeCell ref="AU96:AV96"/>
    <mergeCell ref="AW96:AZ96"/>
    <mergeCell ref="BA96:BB96"/>
    <mergeCell ref="BA99:BB99"/>
    <mergeCell ref="BA98:BB98"/>
    <mergeCell ref="A100:A103"/>
    <mergeCell ref="B100:F100"/>
    <mergeCell ref="G100:J100"/>
    <mergeCell ref="K100:N100"/>
    <mergeCell ref="O100:R100"/>
    <mergeCell ref="S100:V100"/>
    <mergeCell ref="W100:Z100"/>
    <mergeCell ref="AA100:AD100"/>
    <mergeCell ref="AE100:AH100"/>
    <mergeCell ref="AE99:AH99"/>
    <mergeCell ref="AI99:AL99"/>
    <mergeCell ref="AM99:AP99"/>
    <mergeCell ref="AQ99:AT99"/>
    <mergeCell ref="AU99:AV99"/>
    <mergeCell ref="AW99:AZ99"/>
    <mergeCell ref="AU98:AV98"/>
    <mergeCell ref="AW98:AZ98"/>
    <mergeCell ref="B99:F99"/>
    <mergeCell ref="G99:J99"/>
    <mergeCell ref="K99:N99"/>
    <mergeCell ref="O99:R99"/>
    <mergeCell ref="S99:V99"/>
    <mergeCell ref="W99:Z99"/>
    <mergeCell ref="AA99:AD99"/>
    <mergeCell ref="AM97:AP97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B97:F97"/>
    <mergeCell ref="G97:J97"/>
    <mergeCell ref="K97:N97"/>
    <mergeCell ref="O97:R97"/>
    <mergeCell ref="S97:V97"/>
    <mergeCell ref="W97:Z97"/>
    <mergeCell ref="AA97:AD97"/>
    <mergeCell ref="AE97:AH97"/>
    <mergeCell ref="AI97:AL97"/>
    <mergeCell ref="W98:Z98"/>
    <mergeCell ref="AA98:AD98"/>
    <mergeCell ref="AE98:AH98"/>
    <mergeCell ref="AI98:AL98"/>
    <mergeCell ref="AM98:AP98"/>
    <mergeCell ref="AQ98:AT98"/>
    <mergeCell ref="AI92:AL92"/>
    <mergeCell ref="AM92:AP92"/>
    <mergeCell ref="AQ92:AT92"/>
    <mergeCell ref="AU92:AV92"/>
    <mergeCell ref="AW92:AZ92"/>
    <mergeCell ref="BA92:BB92"/>
    <mergeCell ref="BA95:BB95"/>
    <mergeCell ref="BA94:BB94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E95:AH95"/>
    <mergeCell ref="AI95:AL95"/>
    <mergeCell ref="AM95:AP95"/>
    <mergeCell ref="AQ95:AT95"/>
    <mergeCell ref="AU95:AV95"/>
    <mergeCell ref="AW95:AZ95"/>
    <mergeCell ref="AU94:AV94"/>
    <mergeCell ref="AW94:AZ94"/>
    <mergeCell ref="B95:F95"/>
    <mergeCell ref="G95:J95"/>
    <mergeCell ref="K95:N95"/>
    <mergeCell ref="O95:R95"/>
    <mergeCell ref="S95:V95"/>
    <mergeCell ref="W95:Z95"/>
    <mergeCell ref="AA95:AD95"/>
    <mergeCell ref="AM93:AP93"/>
    <mergeCell ref="AQ93:AT93"/>
    <mergeCell ref="AU93:AV93"/>
    <mergeCell ref="AW93:AZ93"/>
    <mergeCell ref="BA93:BB93"/>
    <mergeCell ref="B94:F94"/>
    <mergeCell ref="G94:J94"/>
    <mergeCell ref="K94:N94"/>
    <mergeCell ref="O94:R94"/>
    <mergeCell ref="S94:V94"/>
    <mergeCell ref="B93:F93"/>
    <mergeCell ref="G93:J93"/>
    <mergeCell ref="K93:N93"/>
    <mergeCell ref="O93:R93"/>
    <mergeCell ref="S93:V93"/>
    <mergeCell ref="W93:Z93"/>
    <mergeCell ref="AA93:AD93"/>
    <mergeCell ref="AE93:AH93"/>
    <mergeCell ref="AI93:AL93"/>
    <mergeCell ref="W94:Z94"/>
    <mergeCell ref="AA94:AD94"/>
    <mergeCell ref="AE94:AH94"/>
    <mergeCell ref="AI94:AL94"/>
    <mergeCell ref="AM94:AP94"/>
    <mergeCell ref="AQ94:AT94"/>
    <mergeCell ref="AI88:AL88"/>
    <mergeCell ref="AM88:AP88"/>
    <mergeCell ref="AQ88:AT88"/>
    <mergeCell ref="AU88:AV88"/>
    <mergeCell ref="AW88:AZ88"/>
    <mergeCell ref="BA88:BB88"/>
    <mergeCell ref="BA91:BB91"/>
    <mergeCell ref="BA90:BB90"/>
    <mergeCell ref="A92:A95"/>
    <mergeCell ref="B92:F92"/>
    <mergeCell ref="G92:J92"/>
    <mergeCell ref="K92:N92"/>
    <mergeCell ref="O92:R92"/>
    <mergeCell ref="S92:V92"/>
    <mergeCell ref="W92:Z92"/>
    <mergeCell ref="AA92:AD92"/>
    <mergeCell ref="AE92:AH92"/>
    <mergeCell ref="AE91:AH91"/>
    <mergeCell ref="AI91:AL91"/>
    <mergeCell ref="AM91:AP91"/>
    <mergeCell ref="AQ91:AT91"/>
    <mergeCell ref="AU91:AV91"/>
    <mergeCell ref="AW91:AZ91"/>
    <mergeCell ref="AU90:AV90"/>
    <mergeCell ref="AW90:AZ90"/>
    <mergeCell ref="B91:F91"/>
    <mergeCell ref="G91:J91"/>
    <mergeCell ref="K91:N91"/>
    <mergeCell ref="O91:R91"/>
    <mergeCell ref="S91:V91"/>
    <mergeCell ref="W91:Z91"/>
    <mergeCell ref="AA91:AD91"/>
    <mergeCell ref="AM89:AP89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B89:F89"/>
    <mergeCell ref="G89:J89"/>
    <mergeCell ref="K89:N89"/>
    <mergeCell ref="O89:R89"/>
    <mergeCell ref="S89:V89"/>
    <mergeCell ref="W89:Z89"/>
    <mergeCell ref="AA89:AD89"/>
    <mergeCell ref="AE89:AH89"/>
    <mergeCell ref="AI89:AL89"/>
    <mergeCell ref="W90:Z90"/>
    <mergeCell ref="AA90:AD90"/>
    <mergeCell ref="AE90:AH90"/>
    <mergeCell ref="AI90:AL90"/>
    <mergeCell ref="AM90:AP90"/>
    <mergeCell ref="AQ90:AT90"/>
    <mergeCell ref="AI84:AL84"/>
    <mergeCell ref="AM84:AP84"/>
    <mergeCell ref="AQ84:AT84"/>
    <mergeCell ref="AU84:AV84"/>
    <mergeCell ref="AW84:AZ84"/>
    <mergeCell ref="BA84:BB84"/>
    <mergeCell ref="BA87:BB87"/>
    <mergeCell ref="BA86:BB86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E87:AH87"/>
    <mergeCell ref="AI87:AL87"/>
    <mergeCell ref="AM87:AP87"/>
    <mergeCell ref="AQ87:AT87"/>
    <mergeCell ref="AU87:AV87"/>
    <mergeCell ref="AW87:AZ87"/>
    <mergeCell ref="AU86:AV86"/>
    <mergeCell ref="AW86:AZ86"/>
    <mergeCell ref="B87:F87"/>
    <mergeCell ref="G87:J87"/>
    <mergeCell ref="K87:N87"/>
    <mergeCell ref="O87:R87"/>
    <mergeCell ref="S87:V87"/>
    <mergeCell ref="W87:Z87"/>
    <mergeCell ref="AA87:AD87"/>
    <mergeCell ref="AM85:AP85"/>
    <mergeCell ref="AQ85:AT85"/>
    <mergeCell ref="AU85:AV85"/>
    <mergeCell ref="AW85:AZ85"/>
    <mergeCell ref="BA85:BB85"/>
    <mergeCell ref="B86:F86"/>
    <mergeCell ref="G86:J86"/>
    <mergeCell ref="K86:N86"/>
    <mergeCell ref="O86:R86"/>
    <mergeCell ref="S86:V86"/>
    <mergeCell ref="B85:F85"/>
    <mergeCell ref="G85:J85"/>
    <mergeCell ref="K85:N85"/>
    <mergeCell ref="O85:R85"/>
    <mergeCell ref="S85:V85"/>
    <mergeCell ref="W85:Z85"/>
    <mergeCell ref="AA85:AD85"/>
    <mergeCell ref="AE85:AH85"/>
    <mergeCell ref="AI85:AL85"/>
    <mergeCell ref="W86:Z86"/>
    <mergeCell ref="AA86:AD86"/>
    <mergeCell ref="AE86:AH86"/>
    <mergeCell ref="AI86:AL86"/>
    <mergeCell ref="AM86:AP86"/>
    <mergeCell ref="AQ86:AT86"/>
    <mergeCell ref="AI80:AL80"/>
    <mergeCell ref="AM80:AP80"/>
    <mergeCell ref="AQ80:AT80"/>
    <mergeCell ref="AU80:AV80"/>
    <mergeCell ref="AW80:AZ80"/>
    <mergeCell ref="BA80:BB80"/>
    <mergeCell ref="BA83:BB83"/>
    <mergeCell ref="BA82:BB82"/>
    <mergeCell ref="A84:A87"/>
    <mergeCell ref="B84:F84"/>
    <mergeCell ref="G84:J84"/>
    <mergeCell ref="K84:N84"/>
    <mergeCell ref="O84:R84"/>
    <mergeCell ref="S84:V84"/>
    <mergeCell ref="W84:Z84"/>
    <mergeCell ref="AA84:AD84"/>
    <mergeCell ref="AE84:AH84"/>
    <mergeCell ref="AE83:AH83"/>
    <mergeCell ref="AI83:AL83"/>
    <mergeCell ref="AM83:AP83"/>
    <mergeCell ref="AQ83:AT83"/>
    <mergeCell ref="AU83:AV83"/>
    <mergeCell ref="AW83:AZ83"/>
    <mergeCell ref="AU82:AV82"/>
    <mergeCell ref="AW82:AZ82"/>
    <mergeCell ref="B83:F83"/>
    <mergeCell ref="G83:J83"/>
    <mergeCell ref="K83:N83"/>
    <mergeCell ref="O83:R83"/>
    <mergeCell ref="S83:V83"/>
    <mergeCell ref="W83:Z83"/>
    <mergeCell ref="AA83:AD83"/>
    <mergeCell ref="AM81:AP81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B81:F81"/>
    <mergeCell ref="G81:J81"/>
    <mergeCell ref="K81:N81"/>
    <mergeCell ref="O81:R81"/>
    <mergeCell ref="S81:V81"/>
    <mergeCell ref="W81:Z81"/>
    <mergeCell ref="AA81:AD81"/>
    <mergeCell ref="AE81:AH81"/>
    <mergeCell ref="AI81:AL81"/>
    <mergeCell ref="W82:Z82"/>
    <mergeCell ref="AA82:AD82"/>
    <mergeCell ref="AE82:AH82"/>
    <mergeCell ref="AI82:AL82"/>
    <mergeCell ref="AM82:AP82"/>
    <mergeCell ref="AQ82:AT82"/>
    <mergeCell ref="CV79:CY79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M79:AP79"/>
    <mergeCell ref="AQ79:AT79"/>
    <mergeCell ref="AU79:AV79"/>
    <mergeCell ref="AW79:AZ79"/>
    <mergeCell ref="BA79:BB79"/>
    <mergeCell ref="BH79:BK79"/>
    <mergeCell ref="CV78:CY78"/>
    <mergeCell ref="B79:F79"/>
    <mergeCell ref="G79:J79"/>
    <mergeCell ref="K79:N79"/>
    <mergeCell ref="O79:R79"/>
    <mergeCell ref="S79:V79"/>
    <mergeCell ref="W79:Z79"/>
    <mergeCell ref="AA79:AD79"/>
    <mergeCell ref="AE79:AH79"/>
    <mergeCell ref="AI79:AL79"/>
    <mergeCell ref="AM78:AP78"/>
    <mergeCell ref="AQ78:AT78"/>
    <mergeCell ref="AU78:AV78"/>
    <mergeCell ref="AW78:AZ78"/>
    <mergeCell ref="BA78:BB78"/>
    <mergeCell ref="BH78:BK78"/>
    <mergeCell ref="CV77:CY77"/>
    <mergeCell ref="B78:F78"/>
    <mergeCell ref="G78:J78"/>
    <mergeCell ref="K78:N78"/>
    <mergeCell ref="O78:R78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BH77:BK77"/>
    <mergeCell ref="CV76:CY76"/>
    <mergeCell ref="B77:F77"/>
    <mergeCell ref="G77:J77"/>
    <mergeCell ref="K77:N77"/>
    <mergeCell ref="O77:R77"/>
    <mergeCell ref="S77:V77"/>
    <mergeCell ref="W77:Z77"/>
    <mergeCell ref="AA77:AD77"/>
    <mergeCell ref="AE77:AH77"/>
    <mergeCell ref="AI77:AL77"/>
    <mergeCell ref="AU76:AV76"/>
    <mergeCell ref="AW76:AZ76"/>
    <mergeCell ref="BA76:BB76"/>
    <mergeCell ref="BH76:BK76"/>
    <mergeCell ref="CS76:CT76"/>
    <mergeCell ref="CS77:CT77"/>
    <mergeCell ref="CS78:CT78"/>
    <mergeCell ref="CS79:CT79"/>
    <mergeCell ref="W76:Z76"/>
    <mergeCell ref="AA76:AD76"/>
    <mergeCell ref="AE76:AH76"/>
    <mergeCell ref="AI76:AL76"/>
    <mergeCell ref="AM76:AP76"/>
    <mergeCell ref="AQ76:AT76"/>
    <mergeCell ref="A76:A79"/>
    <mergeCell ref="B76:F76"/>
    <mergeCell ref="G76:J76"/>
    <mergeCell ref="K76:N76"/>
    <mergeCell ref="O76:R76"/>
    <mergeCell ref="S76:V76"/>
    <mergeCell ref="AU75:AV75"/>
    <mergeCell ref="AW75:AZ75"/>
    <mergeCell ref="BA75:BB75"/>
    <mergeCell ref="BH75:BK75"/>
    <mergeCell ref="CS75:CT75"/>
    <mergeCell ref="B75:F75"/>
    <mergeCell ref="G75:J75"/>
    <mergeCell ref="K75:N75"/>
    <mergeCell ref="O75:R75"/>
    <mergeCell ref="S75:V75"/>
    <mergeCell ref="AA75:AD75"/>
    <mergeCell ref="AE75:AH75"/>
    <mergeCell ref="AI75:AL75"/>
    <mergeCell ref="AM75:AP75"/>
    <mergeCell ref="AQ75:AT75"/>
    <mergeCell ref="A72:A75"/>
    <mergeCell ref="B72:F72"/>
    <mergeCell ref="G72:J72"/>
    <mergeCell ref="BH73:BK73"/>
    <mergeCell ref="CS73:CT73"/>
    <mergeCell ref="B74:F74"/>
    <mergeCell ref="G74:J74"/>
    <mergeCell ref="K74:N74"/>
    <mergeCell ref="O74:R74"/>
    <mergeCell ref="S74:V74"/>
    <mergeCell ref="W74:Z74"/>
    <mergeCell ref="BA72:BB72"/>
    <mergeCell ref="BH72:BK72"/>
    <mergeCell ref="CS72:CT72"/>
    <mergeCell ref="CV72:CY72"/>
    <mergeCell ref="CV75:CY75"/>
    <mergeCell ref="W75:Z75"/>
    <mergeCell ref="CV73:CY73"/>
    <mergeCell ref="W73:Z73"/>
    <mergeCell ref="AA73:AD73"/>
    <mergeCell ref="AE73:AH73"/>
    <mergeCell ref="AI73:AL73"/>
    <mergeCell ref="AM73:AP73"/>
    <mergeCell ref="AQ73:AT73"/>
    <mergeCell ref="B73:F73"/>
    <mergeCell ref="G73:J73"/>
    <mergeCell ref="K73:N73"/>
    <mergeCell ref="O73:R73"/>
    <mergeCell ref="S73:V73"/>
    <mergeCell ref="AW74:AZ74"/>
    <mergeCell ref="BA74:BB74"/>
    <mergeCell ref="BH74:BK74"/>
    <mergeCell ref="CS74:CT74"/>
    <mergeCell ref="CV74:CY74"/>
    <mergeCell ref="AA74:AD74"/>
    <mergeCell ref="K72:N72"/>
    <mergeCell ref="O72:R72"/>
    <mergeCell ref="S72:V72"/>
    <mergeCell ref="W72:Z72"/>
    <mergeCell ref="AA72:AD72"/>
    <mergeCell ref="AI71:AL71"/>
    <mergeCell ref="AM71:AP71"/>
    <mergeCell ref="AQ71:AT71"/>
    <mergeCell ref="AU71:AV71"/>
    <mergeCell ref="AW71:AZ71"/>
    <mergeCell ref="BA71:BB71"/>
    <mergeCell ref="AU73:AV73"/>
    <mergeCell ref="AW73:AZ73"/>
    <mergeCell ref="BA73:BB73"/>
    <mergeCell ref="AE74:AH74"/>
    <mergeCell ref="AI74:AL74"/>
    <mergeCell ref="AM74:AP74"/>
    <mergeCell ref="AQ74:AT74"/>
    <mergeCell ref="AU74:AV74"/>
    <mergeCell ref="AE72:AH72"/>
    <mergeCell ref="AI72:AL72"/>
    <mergeCell ref="AM72:AP72"/>
    <mergeCell ref="AQ72:AT72"/>
    <mergeCell ref="AU72:AV72"/>
    <mergeCell ref="AW72:AZ72"/>
    <mergeCell ref="CS70:CT70"/>
    <mergeCell ref="CV70:CY70"/>
    <mergeCell ref="B71:F71"/>
    <mergeCell ref="G71:J71"/>
    <mergeCell ref="K71:N71"/>
    <mergeCell ref="O71:R71"/>
    <mergeCell ref="S71:V71"/>
    <mergeCell ref="AW70:AZ70"/>
    <mergeCell ref="BA70:BB70"/>
    <mergeCell ref="CS69:CT69"/>
    <mergeCell ref="CV69:CY69"/>
    <mergeCell ref="B70:F70"/>
    <mergeCell ref="G70:J70"/>
    <mergeCell ref="K70:N70"/>
    <mergeCell ref="CS68:CT68"/>
    <mergeCell ref="BA69:BB69"/>
    <mergeCell ref="CS71:CT71"/>
    <mergeCell ref="CV71:CY71"/>
    <mergeCell ref="B67:F67"/>
    <mergeCell ref="G67:J67"/>
    <mergeCell ref="K67:N67"/>
    <mergeCell ref="O67:R67"/>
    <mergeCell ref="S67:V67"/>
    <mergeCell ref="W67:Z67"/>
    <mergeCell ref="W71:Z71"/>
    <mergeCell ref="AA71:AD71"/>
    <mergeCell ref="AE71:AH71"/>
    <mergeCell ref="AI70:AL70"/>
    <mergeCell ref="AM70:AP70"/>
    <mergeCell ref="AQ70:AT70"/>
    <mergeCell ref="AU70:AV70"/>
    <mergeCell ref="S68:V68"/>
    <mergeCell ref="W68:Z68"/>
    <mergeCell ref="AA68:AD68"/>
    <mergeCell ref="AE68:AH68"/>
    <mergeCell ref="AI68:AL68"/>
    <mergeCell ref="AM68:AP68"/>
    <mergeCell ref="A68:A71"/>
    <mergeCell ref="B68:F68"/>
    <mergeCell ref="G68:J68"/>
    <mergeCell ref="K68:N68"/>
    <mergeCell ref="O68:R68"/>
    <mergeCell ref="CV68:CY68"/>
    <mergeCell ref="B69:F69"/>
    <mergeCell ref="G69:J69"/>
    <mergeCell ref="K69:N69"/>
    <mergeCell ref="O69:R69"/>
    <mergeCell ref="S69:V69"/>
    <mergeCell ref="W69:Z69"/>
    <mergeCell ref="AA69:AD69"/>
    <mergeCell ref="AE69:AH69"/>
    <mergeCell ref="AQ68:AT68"/>
    <mergeCell ref="AU68:AV68"/>
    <mergeCell ref="AW68:AZ68"/>
    <mergeCell ref="BA68:BB68"/>
    <mergeCell ref="BH68:BK68"/>
    <mergeCell ref="BH69:BK69"/>
    <mergeCell ref="BH70:BK70"/>
    <mergeCell ref="BH71:BK71"/>
    <mergeCell ref="O70:R70"/>
    <mergeCell ref="S70:V70"/>
    <mergeCell ref="W70:Z70"/>
    <mergeCell ref="AA70:AD70"/>
    <mergeCell ref="AE70:AH70"/>
    <mergeCell ref="AI69:AL69"/>
    <mergeCell ref="AM69:AP69"/>
    <mergeCell ref="AQ69:AT69"/>
    <mergeCell ref="AU69:AV69"/>
    <mergeCell ref="AW69:AZ69"/>
    <mergeCell ref="W66:Z66"/>
    <mergeCell ref="AA66:AD66"/>
    <mergeCell ref="AE66:AH66"/>
    <mergeCell ref="AI66:AL66"/>
    <mergeCell ref="AM66:AP66"/>
    <mergeCell ref="AQ66:AT66"/>
    <mergeCell ref="AW65:AZ65"/>
    <mergeCell ref="BA65:BB65"/>
    <mergeCell ref="BH65:BK65"/>
    <mergeCell ref="CS65:CT65"/>
    <mergeCell ref="CV65:CY65"/>
    <mergeCell ref="AW67:AZ67"/>
    <mergeCell ref="BA67:BB67"/>
    <mergeCell ref="BH67:BK67"/>
    <mergeCell ref="CS67:CT67"/>
    <mergeCell ref="CV67:CY67"/>
    <mergeCell ref="AA67:AD67"/>
    <mergeCell ref="AE67:AH67"/>
    <mergeCell ref="AI67:AL67"/>
    <mergeCell ref="AM67:AP67"/>
    <mergeCell ref="AQ67:AT67"/>
    <mergeCell ref="AU67:AV67"/>
    <mergeCell ref="B66:F66"/>
    <mergeCell ref="G66:J66"/>
    <mergeCell ref="K66:N66"/>
    <mergeCell ref="O66:R66"/>
    <mergeCell ref="S66:V66"/>
    <mergeCell ref="AA65:AD65"/>
    <mergeCell ref="AE65:AH65"/>
    <mergeCell ref="AI65:AL65"/>
    <mergeCell ref="AM65:AP65"/>
    <mergeCell ref="AQ65:AT65"/>
    <mergeCell ref="AU65:AV65"/>
    <mergeCell ref="BH64:BK64"/>
    <mergeCell ref="CS64:CT64"/>
    <mergeCell ref="CV64:CY64"/>
    <mergeCell ref="B65:F65"/>
    <mergeCell ref="G65:J65"/>
    <mergeCell ref="K65:N65"/>
    <mergeCell ref="O65:R65"/>
    <mergeCell ref="S65:V65"/>
    <mergeCell ref="W65:Z65"/>
    <mergeCell ref="AI64:AL64"/>
    <mergeCell ref="AM64:AP64"/>
    <mergeCell ref="AQ64:AT64"/>
    <mergeCell ref="AU64:AV64"/>
    <mergeCell ref="AW64:AZ64"/>
    <mergeCell ref="BA64:BB64"/>
    <mergeCell ref="AU66:AV66"/>
    <mergeCell ref="AW66:AZ66"/>
    <mergeCell ref="BA66:BB66"/>
    <mergeCell ref="BH66:BK66"/>
    <mergeCell ref="CS66:CT66"/>
    <mergeCell ref="CV66:CY66"/>
    <mergeCell ref="CV63:CY63"/>
    <mergeCell ref="A64:A67"/>
    <mergeCell ref="B64:F64"/>
    <mergeCell ref="G64:J64"/>
    <mergeCell ref="K64:N64"/>
    <mergeCell ref="O64:R64"/>
    <mergeCell ref="S64:V64"/>
    <mergeCell ref="W64:Z64"/>
    <mergeCell ref="AA64:AD64"/>
    <mergeCell ref="AE64:AH64"/>
    <mergeCell ref="AM63:AP63"/>
    <mergeCell ref="AQ63:AT63"/>
    <mergeCell ref="AU63:AV63"/>
    <mergeCell ref="AW63:AZ63"/>
    <mergeCell ref="BA63:BB63"/>
    <mergeCell ref="BH63:BK63"/>
    <mergeCell ref="CV62:CY62"/>
    <mergeCell ref="B63:F63"/>
    <mergeCell ref="G63:J63"/>
    <mergeCell ref="K63:N63"/>
    <mergeCell ref="O63:R63"/>
    <mergeCell ref="S63:V63"/>
    <mergeCell ref="W63:Z63"/>
    <mergeCell ref="AA63:AD63"/>
    <mergeCell ref="AE63:AH63"/>
    <mergeCell ref="AI63:AL63"/>
    <mergeCell ref="AM62:AP62"/>
    <mergeCell ref="AQ62:AT62"/>
    <mergeCell ref="AU62:AV62"/>
    <mergeCell ref="AW62:AZ62"/>
    <mergeCell ref="BA62:BB62"/>
    <mergeCell ref="BH62:BK62"/>
    <mergeCell ref="CV61:CY61"/>
    <mergeCell ref="B62:F62"/>
    <mergeCell ref="G62:J62"/>
    <mergeCell ref="K62:N62"/>
    <mergeCell ref="O62:R62"/>
    <mergeCell ref="S62:V62"/>
    <mergeCell ref="W62:Z62"/>
    <mergeCell ref="AA62:AD62"/>
    <mergeCell ref="AE62:AH62"/>
    <mergeCell ref="AI62:AL62"/>
    <mergeCell ref="AM61:AP61"/>
    <mergeCell ref="AQ61:AT61"/>
    <mergeCell ref="AU61:AV61"/>
    <mergeCell ref="AW61:AZ61"/>
    <mergeCell ref="BA61:BB61"/>
    <mergeCell ref="BH61:BK61"/>
    <mergeCell ref="CV60:CY60"/>
    <mergeCell ref="B61:F61"/>
    <mergeCell ref="G61:J61"/>
    <mergeCell ref="K61:N61"/>
    <mergeCell ref="O61:R61"/>
    <mergeCell ref="S61:V61"/>
    <mergeCell ref="W61:Z61"/>
    <mergeCell ref="AA61:AD61"/>
    <mergeCell ref="AE61:AH61"/>
    <mergeCell ref="AI61:AL61"/>
    <mergeCell ref="AU60:AV60"/>
    <mergeCell ref="AW60:AZ60"/>
    <mergeCell ref="BA60:BB60"/>
    <mergeCell ref="BH60:BK60"/>
    <mergeCell ref="CS60:CT60"/>
    <mergeCell ref="CS61:CT61"/>
    <mergeCell ref="CS62:CT62"/>
    <mergeCell ref="CS63:CT63"/>
    <mergeCell ref="W60:Z60"/>
    <mergeCell ref="AA60:AD60"/>
    <mergeCell ref="AE60:AH60"/>
    <mergeCell ref="AI60:AL60"/>
    <mergeCell ref="AM60:AP60"/>
    <mergeCell ref="AQ60:AT60"/>
    <mergeCell ref="A60:A63"/>
    <mergeCell ref="B60:F60"/>
    <mergeCell ref="G60:J60"/>
    <mergeCell ref="K60:N60"/>
    <mergeCell ref="O60:R60"/>
    <mergeCell ref="S60:V60"/>
    <mergeCell ref="AU59:AV59"/>
    <mergeCell ref="AW59:AZ59"/>
    <mergeCell ref="BA59:BB59"/>
    <mergeCell ref="BH59:BK59"/>
    <mergeCell ref="CS59:CT59"/>
    <mergeCell ref="B59:F59"/>
    <mergeCell ref="G59:J59"/>
    <mergeCell ref="K59:N59"/>
    <mergeCell ref="O59:R59"/>
    <mergeCell ref="S59:V59"/>
    <mergeCell ref="AA59:AD59"/>
    <mergeCell ref="AE59:AH59"/>
    <mergeCell ref="AI59:AL59"/>
    <mergeCell ref="AM59:AP59"/>
    <mergeCell ref="AQ59:AT59"/>
    <mergeCell ref="A56:A59"/>
    <mergeCell ref="B56:F56"/>
    <mergeCell ref="G56:J56"/>
    <mergeCell ref="BH57:BK57"/>
    <mergeCell ref="CS57:CT57"/>
    <mergeCell ref="B58:F58"/>
    <mergeCell ref="G58:J58"/>
    <mergeCell ref="K58:N58"/>
    <mergeCell ref="O58:R58"/>
    <mergeCell ref="S58:V58"/>
    <mergeCell ref="W58:Z58"/>
    <mergeCell ref="BA56:BB56"/>
    <mergeCell ref="BH56:BK56"/>
    <mergeCell ref="CS56:CT56"/>
    <mergeCell ref="CV56:CY56"/>
    <mergeCell ref="CV59:CY59"/>
    <mergeCell ref="W59:Z59"/>
    <mergeCell ref="CV57:CY57"/>
    <mergeCell ref="W57:Z57"/>
    <mergeCell ref="AA57:AD57"/>
    <mergeCell ref="AE57:AH57"/>
    <mergeCell ref="AI57:AL57"/>
    <mergeCell ref="AM57:AP57"/>
    <mergeCell ref="AQ57:AT57"/>
    <mergeCell ref="B57:F57"/>
    <mergeCell ref="G57:J57"/>
    <mergeCell ref="K57:N57"/>
    <mergeCell ref="O57:R57"/>
    <mergeCell ref="S57:V57"/>
    <mergeCell ref="AW58:AZ58"/>
    <mergeCell ref="BA58:BB58"/>
    <mergeCell ref="BH58:BK58"/>
    <mergeCell ref="CS58:CT58"/>
    <mergeCell ref="CV58:CY58"/>
    <mergeCell ref="AA58:AD58"/>
    <mergeCell ref="K56:N56"/>
    <mergeCell ref="O56:R56"/>
    <mergeCell ref="S56:V56"/>
    <mergeCell ref="W56:Z56"/>
    <mergeCell ref="AA56:AD56"/>
    <mergeCell ref="AI55:AL55"/>
    <mergeCell ref="AM55:AP55"/>
    <mergeCell ref="AQ55:AT55"/>
    <mergeCell ref="AU55:AV55"/>
    <mergeCell ref="AW55:AZ55"/>
    <mergeCell ref="BA55:BB55"/>
    <mergeCell ref="AU57:AV57"/>
    <mergeCell ref="AW57:AZ57"/>
    <mergeCell ref="BA57:BB57"/>
    <mergeCell ref="AE58:AH58"/>
    <mergeCell ref="AI58:AL58"/>
    <mergeCell ref="AM58:AP58"/>
    <mergeCell ref="AQ58:AT58"/>
    <mergeCell ref="AU58:AV58"/>
    <mergeCell ref="AE56:AH56"/>
    <mergeCell ref="AI56:AL56"/>
    <mergeCell ref="AM56:AP56"/>
    <mergeCell ref="AQ56:AT56"/>
    <mergeCell ref="AU56:AV56"/>
    <mergeCell ref="AW56:AZ56"/>
    <mergeCell ref="CS54:CT54"/>
    <mergeCell ref="CV54:CY54"/>
    <mergeCell ref="B55:F55"/>
    <mergeCell ref="G55:J55"/>
    <mergeCell ref="K55:N55"/>
    <mergeCell ref="O55:R55"/>
    <mergeCell ref="S55:V55"/>
    <mergeCell ref="AW54:AZ54"/>
    <mergeCell ref="BA54:BB54"/>
    <mergeCell ref="CS53:CT53"/>
    <mergeCell ref="CV53:CY53"/>
    <mergeCell ref="B54:F54"/>
    <mergeCell ref="G54:J54"/>
    <mergeCell ref="K54:N54"/>
    <mergeCell ref="CS52:CT52"/>
    <mergeCell ref="BA53:BB53"/>
    <mergeCell ref="CS55:CT55"/>
    <mergeCell ref="CV55:CY55"/>
    <mergeCell ref="B51:F51"/>
    <mergeCell ref="G51:J51"/>
    <mergeCell ref="K51:N51"/>
    <mergeCell ref="O51:R51"/>
    <mergeCell ref="S51:V51"/>
    <mergeCell ref="W51:Z51"/>
    <mergeCell ref="W55:Z55"/>
    <mergeCell ref="AA55:AD55"/>
    <mergeCell ref="AE55:AH55"/>
    <mergeCell ref="AI54:AL54"/>
    <mergeCell ref="AM54:AP54"/>
    <mergeCell ref="AQ54:AT54"/>
    <mergeCell ref="AU54:AV54"/>
    <mergeCell ref="S52:V52"/>
    <mergeCell ref="W52:Z52"/>
    <mergeCell ref="AA52:AD52"/>
    <mergeCell ref="AE52:AH52"/>
    <mergeCell ref="AI52:AL52"/>
    <mergeCell ref="AM52:AP52"/>
    <mergeCell ref="A52:A55"/>
    <mergeCell ref="B52:F52"/>
    <mergeCell ref="G52:J52"/>
    <mergeCell ref="K52:N52"/>
    <mergeCell ref="O52:R52"/>
    <mergeCell ref="CV52:CY52"/>
    <mergeCell ref="B53:F53"/>
    <mergeCell ref="G53:J53"/>
    <mergeCell ref="K53:N53"/>
    <mergeCell ref="O53:R53"/>
    <mergeCell ref="S53:V53"/>
    <mergeCell ref="W53:Z53"/>
    <mergeCell ref="AA53:AD53"/>
    <mergeCell ref="AE53:AH53"/>
    <mergeCell ref="AQ52:AT52"/>
    <mergeCell ref="AU52:AV52"/>
    <mergeCell ref="AW52:AZ52"/>
    <mergeCell ref="BA52:BB52"/>
    <mergeCell ref="BH52:BK52"/>
    <mergeCell ref="BH53:BK53"/>
    <mergeCell ref="BH54:BK54"/>
    <mergeCell ref="BH55:BK55"/>
    <mergeCell ref="O54:R54"/>
    <mergeCell ref="S54:V54"/>
    <mergeCell ref="W54:Z54"/>
    <mergeCell ref="AA54:AD54"/>
    <mergeCell ref="AE54:AH54"/>
    <mergeCell ref="AI53:AL53"/>
    <mergeCell ref="AM53:AP53"/>
    <mergeCell ref="AQ53:AT53"/>
    <mergeCell ref="AU53:AV53"/>
    <mergeCell ref="AW53:AZ53"/>
    <mergeCell ref="W50:Z50"/>
    <mergeCell ref="AA50:AD50"/>
    <mergeCell ref="AE50:AH50"/>
    <mergeCell ref="AI50:AL50"/>
    <mergeCell ref="AM50:AP50"/>
    <mergeCell ref="AQ50:AT50"/>
    <mergeCell ref="AW49:AZ49"/>
    <mergeCell ref="BA49:BB49"/>
    <mergeCell ref="BH49:BK49"/>
    <mergeCell ref="CS49:CT49"/>
    <mergeCell ref="CV49:CY49"/>
    <mergeCell ref="AW51:AZ51"/>
    <mergeCell ref="BA51:BB51"/>
    <mergeCell ref="BH51:BK51"/>
    <mergeCell ref="CS51:CT51"/>
    <mergeCell ref="CV51:CY51"/>
    <mergeCell ref="AA51:AD51"/>
    <mergeCell ref="AE51:AH51"/>
    <mergeCell ref="AI51:AL51"/>
    <mergeCell ref="AM51:AP51"/>
    <mergeCell ref="AQ51:AT51"/>
    <mergeCell ref="AU51:AV51"/>
    <mergeCell ref="B50:F50"/>
    <mergeCell ref="G50:J50"/>
    <mergeCell ref="K50:N50"/>
    <mergeCell ref="O50:R50"/>
    <mergeCell ref="S50:V50"/>
    <mergeCell ref="AA49:AD49"/>
    <mergeCell ref="AE49:AH49"/>
    <mergeCell ref="AI49:AL49"/>
    <mergeCell ref="AM49:AP49"/>
    <mergeCell ref="AQ49:AT49"/>
    <mergeCell ref="AU49:AV49"/>
    <mergeCell ref="BH48:BK48"/>
    <mergeCell ref="CS48:CT48"/>
    <mergeCell ref="CV48:CY48"/>
    <mergeCell ref="B49:F49"/>
    <mergeCell ref="G49:J49"/>
    <mergeCell ref="K49:N49"/>
    <mergeCell ref="O49:R49"/>
    <mergeCell ref="S49:V49"/>
    <mergeCell ref="W49:Z49"/>
    <mergeCell ref="AI48:AL48"/>
    <mergeCell ref="AM48:AP48"/>
    <mergeCell ref="AQ48:AT48"/>
    <mergeCell ref="AU48:AV48"/>
    <mergeCell ref="AW48:AZ48"/>
    <mergeCell ref="BA48:BB48"/>
    <mergeCell ref="AU50:AV50"/>
    <mergeCell ref="AW50:AZ50"/>
    <mergeCell ref="BA50:BB50"/>
    <mergeCell ref="BH50:BK50"/>
    <mergeCell ref="CS50:CT50"/>
    <mergeCell ref="CV50:CY50"/>
    <mergeCell ref="CV47:CY47"/>
    <mergeCell ref="A48:A51"/>
    <mergeCell ref="B48:F48"/>
    <mergeCell ref="G48:J48"/>
    <mergeCell ref="K48:N48"/>
    <mergeCell ref="O48:R48"/>
    <mergeCell ref="S48:V48"/>
    <mergeCell ref="W48:Z48"/>
    <mergeCell ref="AA48:AD48"/>
    <mergeCell ref="AE48:AH48"/>
    <mergeCell ref="AM47:AP47"/>
    <mergeCell ref="AQ47:AT47"/>
    <mergeCell ref="AU47:AV47"/>
    <mergeCell ref="AW47:AZ47"/>
    <mergeCell ref="BA47:BB47"/>
    <mergeCell ref="BH47:BK47"/>
    <mergeCell ref="CV46:CY46"/>
    <mergeCell ref="B47:F47"/>
    <mergeCell ref="G47:J47"/>
    <mergeCell ref="K47:N47"/>
    <mergeCell ref="O47:R47"/>
    <mergeCell ref="S47:V47"/>
    <mergeCell ref="W47:Z47"/>
    <mergeCell ref="AA47:AD47"/>
    <mergeCell ref="AE47:AH47"/>
    <mergeCell ref="AI47:AL47"/>
    <mergeCell ref="AM46:AP46"/>
    <mergeCell ref="AQ46:AT46"/>
    <mergeCell ref="AU46:AV46"/>
    <mergeCell ref="AW46:AZ46"/>
    <mergeCell ref="BA46:BB46"/>
    <mergeCell ref="BH46:BK46"/>
    <mergeCell ref="CV45:CY45"/>
    <mergeCell ref="B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5:AP45"/>
    <mergeCell ref="AQ45:AT45"/>
    <mergeCell ref="AU45:AV45"/>
    <mergeCell ref="AW45:AZ45"/>
    <mergeCell ref="BA45:BB45"/>
    <mergeCell ref="BH45:BK45"/>
    <mergeCell ref="CV44:CY44"/>
    <mergeCell ref="B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U44:AV44"/>
    <mergeCell ref="AW44:AZ44"/>
    <mergeCell ref="BA44:BB44"/>
    <mergeCell ref="BH44:BK44"/>
    <mergeCell ref="CS44:CT44"/>
    <mergeCell ref="CS45:CT45"/>
    <mergeCell ref="CS46:CT46"/>
    <mergeCell ref="CS47:CT47"/>
    <mergeCell ref="W44:Z44"/>
    <mergeCell ref="AA44:AD44"/>
    <mergeCell ref="AE44:AH44"/>
    <mergeCell ref="AI44:AL44"/>
    <mergeCell ref="AM44:AP44"/>
    <mergeCell ref="AQ44:AT44"/>
    <mergeCell ref="A44:A47"/>
    <mergeCell ref="B44:F44"/>
    <mergeCell ref="G44:J44"/>
    <mergeCell ref="K44:N44"/>
    <mergeCell ref="O44:R44"/>
    <mergeCell ref="S44:V44"/>
    <mergeCell ref="AU43:AV43"/>
    <mergeCell ref="AW43:AZ43"/>
    <mergeCell ref="BA43:BB43"/>
    <mergeCell ref="BH43:BK43"/>
    <mergeCell ref="CS43:CT43"/>
    <mergeCell ref="B43:F43"/>
    <mergeCell ref="G43:J43"/>
    <mergeCell ref="K43:N43"/>
    <mergeCell ref="O43:R43"/>
    <mergeCell ref="S43:V43"/>
    <mergeCell ref="AQ43:AT43"/>
    <mergeCell ref="CV41:CY41"/>
    <mergeCell ref="W41:Z41"/>
    <mergeCell ref="AA41:AD41"/>
    <mergeCell ref="AE41:AH41"/>
    <mergeCell ref="AI41:AL41"/>
    <mergeCell ref="AM41:AP41"/>
    <mergeCell ref="AQ41:AT41"/>
    <mergeCell ref="B41:F41"/>
    <mergeCell ref="G41:J41"/>
    <mergeCell ref="K41:N41"/>
    <mergeCell ref="O41:R41"/>
    <mergeCell ref="S41:V41"/>
    <mergeCell ref="AW42:AZ42"/>
    <mergeCell ref="BA42:BB42"/>
    <mergeCell ref="BH42:BK42"/>
    <mergeCell ref="CS42:CT42"/>
    <mergeCell ref="CV42:CY42"/>
    <mergeCell ref="CS41:CT41"/>
    <mergeCell ref="O40:R40"/>
    <mergeCell ref="S40:V40"/>
    <mergeCell ref="W40:Z40"/>
    <mergeCell ref="AA40:AD40"/>
    <mergeCell ref="AE37:AH38"/>
    <mergeCell ref="AI37:AL38"/>
    <mergeCell ref="AM37:AP38"/>
    <mergeCell ref="AQ37:BB38"/>
    <mergeCell ref="BC37:BC38"/>
    <mergeCell ref="BH37:BK38"/>
    <mergeCell ref="AU41:AV41"/>
    <mergeCell ref="AW41:AZ41"/>
    <mergeCell ref="BA41:BB41"/>
    <mergeCell ref="BH41:BK41"/>
    <mergeCell ref="B42:F42"/>
    <mergeCell ref="G42:J42"/>
    <mergeCell ref="K42:N42"/>
    <mergeCell ref="O42:R42"/>
    <mergeCell ref="S42:V42"/>
    <mergeCell ref="W42:Z42"/>
    <mergeCell ref="BA40:BB40"/>
    <mergeCell ref="BH40:BK40"/>
    <mergeCell ref="CS40:CT40"/>
    <mergeCell ref="CV40:CY40"/>
    <mergeCell ref="CV43:CY43"/>
    <mergeCell ref="W43:Z43"/>
    <mergeCell ref="AA43:AD43"/>
    <mergeCell ref="AE43:AH43"/>
    <mergeCell ref="AI43:AL43"/>
    <mergeCell ref="AM43:AP43"/>
    <mergeCell ref="A34:D34"/>
    <mergeCell ref="A37:A38"/>
    <mergeCell ref="B37:J38"/>
    <mergeCell ref="K37:R38"/>
    <mergeCell ref="S37:Z38"/>
    <mergeCell ref="AA37:AD38"/>
    <mergeCell ref="AE40:AH40"/>
    <mergeCell ref="AI40:AL40"/>
    <mergeCell ref="AM40:AP40"/>
    <mergeCell ref="AQ40:AT40"/>
    <mergeCell ref="AU40:AV40"/>
    <mergeCell ref="AW40:AZ40"/>
    <mergeCell ref="AA42:AD42"/>
    <mergeCell ref="AE42:AH42"/>
    <mergeCell ref="AI42:AL42"/>
    <mergeCell ref="AM42:AP42"/>
    <mergeCell ref="AQ42:AT42"/>
    <mergeCell ref="AU42:AV42"/>
    <mergeCell ref="CS37:CT38"/>
    <mergeCell ref="CV37:CY38"/>
    <mergeCell ref="A40:A43"/>
    <mergeCell ref="B40:F40"/>
    <mergeCell ref="G40:J40"/>
    <mergeCell ref="K40:N40"/>
    <mergeCell ref="A30:D30"/>
    <mergeCell ref="A33:D33"/>
    <mergeCell ref="A28:D28"/>
    <mergeCell ref="A29:D29"/>
    <mergeCell ref="A25:D25"/>
    <mergeCell ref="A26:D26"/>
    <mergeCell ref="A27:D27"/>
    <mergeCell ref="A23:D23"/>
    <mergeCell ref="A24:D24"/>
    <mergeCell ref="A19:D19"/>
    <mergeCell ref="A20:D20"/>
    <mergeCell ref="A21:D21"/>
    <mergeCell ref="A16:D16"/>
    <mergeCell ref="A17:D17"/>
    <mergeCell ref="A18:D18"/>
    <mergeCell ref="A14:D14"/>
    <mergeCell ref="A15:D15"/>
    <mergeCell ref="A2:D2"/>
    <mergeCell ref="A3:D3"/>
    <mergeCell ref="A11:D11"/>
    <mergeCell ref="A12:D12"/>
    <mergeCell ref="A8:D8"/>
    <mergeCell ref="A9:D9"/>
    <mergeCell ref="A10:D10"/>
    <mergeCell ref="A5:D5"/>
    <mergeCell ref="A6:D6"/>
    <mergeCell ref="A7:D7"/>
    <mergeCell ref="AM1:AP1"/>
    <mergeCell ref="AM2:AN2"/>
    <mergeCell ref="AO2:AP2"/>
  </mergeCells>
  <conditionalFormatting sqref="AJ2:AJ3">
    <cfRule type="containsText" dxfId="348" priority="129" operator="containsText" text="D">
      <formula>NOT(ISERROR(SEARCH("D",AJ2)))</formula>
    </cfRule>
    <cfRule type="containsText" dxfId="347" priority="130" operator="containsText" text="S">
      <formula>NOT(ISERROR(SEARCH("S",AJ2)))</formula>
    </cfRule>
  </conditionalFormatting>
  <conditionalFormatting sqref="EW37:EW38 ET37:ET38 EQ37:EQ38 EN37:EN38 EK37:EK38 EH37:EH38 EE37:EE38 EB37:EB38 DY37:DY38 DV37:DV38">
    <cfRule type="containsText" dxfId="346" priority="120" operator="containsText" text="D">
      <formula>NOT(ISERROR(SEARCH("D",DV37)))</formula>
    </cfRule>
    <cfRule type="containsText" dxfId="345" priority="121" operator="containsText" text="S">
      <formula>NOT(ISERROR(SEARCH("S",DV37)))</formula>
    </cfRule>
  </conditionalFormatting>
  <conditionalFormatting sqref="CU37">
    <cfRule type="containsText" dxfId="344" priority="116" operator="containsText" text="D">
      <formula>NOT(ISERROR(SEARCH("D",CU37)))</formula>
    </cfRule>
    <cfRule type="containsText" dxfId="343" priority="117" operator="containsText" text="S">
      <formula>NOT(ISERROR(SEARCH("S",CU37)))</formula>
    </cfRule>
  </conditionalFormatting>
  <conditionalFormatting sqref="CU38">
    <cfRule type="containsText" dxfId="342" priority="114" operator="containsText" text="D">
      <formula>NOT(ISERROR(SEARCH("D",CU38)))</formula>
    </cfRule>
    <cfRule type="containsText" dxfId="341" priority="115" operator="containsText" text="S">
      <formula>NOT(ISERROR(SEARCH("S",CU38)))</formula>
    </cfRule>
  </conditionalFormatting>
  <conditionalFormatting sqref="DA37">
    <cfRule type="containsText" dxfId="340" priority="112" operator="containsText" text="D">
      <formula>NOT(ISERROR(SEARCH("D",DA37)))</formula>
    </cfRule>
    <cfRule type="containsText" dxfId="339" priority="113" operator="containsText" text="S">
      <formula>NOT(ISERROR(SEARCH("S",DA37)))</formula>
    </cfRule>
  </conditionalFormatting>
  <conditionalFormatting sqref="DA38">
    <cfRule type="containsText" dxfId="338" priority="110" operator="containsText" text="D">
      <formula>NOT(ISERROR(SEARCH("D",DA38)))</formula>
    </cfRule>
    <cfRule type="containsText" dxfId="337" priority="111" operator="containsText" text="S">
      <formula>NOT(ISERROR(SEARCH("S",DA38)))</formula>
    </cfRule>
  </conditionalFormatting>
  <conditionalFormatting sqref="DC37:DC38">
    <cfRule type="containsText" dxfId="336" priority="108" operator="containsText" text="D">
      <formula>NOT(ISERROR(SEARCH("D",DC37)))</formula>
    </cfRule>
    <cfRule type="containsText" dxfId="335" priority="109" operator="containsText" text="S">
      <formula>NOT(ISERROR(SEARCH("S",DC37)))</formula>
    </cfRule>
  </conditionalFormatting>
  <conditionalFormatting sqref="DE37">
    <cfRule type="containsText" dxfId="334" priority="106" operator="containsText" text="D">
      <formula>NOT(ISERROR(SEARCH("D",DE37)))</formula>
    </cfRule>
    <cfRule type="containsText" dxfId="333" priority="107" operator="containsText" text="S">
      <formula>NOT(ISERROR(SEARCH("S",DE37)))</formula>
    </cfRule>
  </conditionalFormatting>
  <conditionalFormatting sqref="DE38">
    <cfRule type="containsText" dxfId="332" priority="104" operator="containsText" text="D">
      <formula>NOT(ISERROR(SEARCH("D",DE38)))</formula>
    </cfRule>
    <cfRule type="containsText" dxfId="331" priority="105" operator="containsText" text="S">
      <formula>NOT(ISERROR(SEARCH("S",DE38)))</formula>
    </cfRule>
  </conditionalFormatting>
  <conditionalFormatting sqref="DG37">
    <cfRule type="containsText" dxfId="330" priority="102" operator="containsText" text="D">
      <formula>NOT(ISERROR(SEARCH("D",DG37)))</formula>
    </cfRule>
    <cfRule type="containsText" dxfId="329" priority="103" operator="containsText" text="S">
      <formula>NOT(ISERROR(SEARCH("S",DG37)))</formula>
    </cfRule>
  </conditionalFormatting>
  <conditionalFormatting sqref="DG38">
    <cfRule type="containsText" dxfId="328" priority="100" operator="containsText" text="D">
      <formula>NOT(ISERROR(SEARCH("D",DG38)))</formula>
    </cfRule>
    <cfRule type="containsText" dxfId="327" priority="101" operator="containsText" text="S">
      <formula>NOT(ISERROR(SEARCH("S",DG38)))</formula>
    </cfRule>
  </conditionalFormatting>
  <conditionalFormatting sqref="DI37:DI38">
    <cfRule type="containsText" dxfId="326" priority="98" operator="containsText" text="D">
      <formula>NOT(ISERROR(SEARCH("D",DI37)))</formula>
    </cfRule>
    <cfRule type="containsText" dxfId="325" priority="99" operator="containsText" text="S">
      <formula>NOT(ISERROR(SEARCH("S",DI37)))</formula>
    </cfRule>
  </conditionalFormatting>
  <conditionalFormatting sqref="DK37">
    <cfRule type="containsText" dxfId="324" priority="96" operator="containsText" text="D">
      <formula>NOT(ISERROR(SEARCH("D",DK37)))</formula>
    </cfRule>
    <cfRule type="containsText" dxfId="323" priority="97" operator="containsText" text="S">
      <formula>NOT(ISERROR(SEARCH("S",DK37)))</formula>
    </cfRule>
  </conditionalFormatting>
  <conditionalFormatting sqref="DK38">
    <cfRule type="containsText" dxfId="322" priority="94" operator="containsText" text="D">
      <formula>NOT(ISERROR(SEARCH("D",DK38)))</formula>
    </cfRule>
    <cfRule type="containsText" dxfId="321" priority="95" operator="containsText" text="S">
      <formula>NOT(ISERROR(SEARCH("S",DK38)))</formula>
    </cfRule>
  </conditionalFormatting>
  <conditionalFormatting sqref="DM37">
    <cfRule type="containsText" dxfId="320" priority="92" operator="containsText" text="D">
      <formula>NOT(ISERROR(SEARCH("D",DM37)))</formula>
    </cfRule>
    <cfRule type="containsText" dxfId="319" priority="93" operator="containsText" text="S">
      <formula>NOT(ISERROR(SEARCH("S",DM37)))</formula>
    </cfRule>
  </conditionalFormatting>
  <conditionalFormatting sqref="DM38">
    <cfRule type="containsText" dxfId="318" priority="90" operator="containsText" text="D">
      <formula>NOT(ISERROR(SEARCH("D",DM38)))</formula>
    </cfRule>
    <cfRule type="containsText" dxfId="317" priority="91" operator="containsText" text="S">
      <formula>NOT(ISERROR(SEARCH("S",DM38)))</formula>
    </cfRule>
  </conditionalFormatting>
  <conditionalFormatting sqref="DO37:DO38">
    <cfRule type="containsText" dxfId="316" priority="88" operator="containsText" text="D">
      <formula>NOT(ISERROR(SEARCH("D",DO37)))</formula>
    </cfRule>
    <cfRule type="containsText" dxfId="315" priority="89" operator="containsText" text="S">
      <formula>NOT(ISERROR(SEARCH("S",DO37)))</formula>
    </cfRule>
  </conditionalFormatting>
  <conditionalFormatting sqref="DQ37">
    <cfRule type="containsText" dxfId="314" priority="86" operator="containsText" text="D">
      <formula>NOT(ISERROR(SEARCH("D",DQ37)))</formula>
    </cfRule>
    <cfRule type="containsText" dxfId="313" priority="87" operator="containsText" text="S">
      <formula>NOT(ISERROR(SEARCH("S",DQ37)))</formula>
    </cfRule>
  </conditionalFormatting>
  <conditionalFormatting sqref="DQ38">
    <cfRule type="containsText" dxfId="312" priority="84" operator="containsText" text="D">
      <formula>NOT(ISERROR(SEARCH("D",DQ38)))</formula>
    </cfRule>
    <cfRule type="containsText" dxfId="311" priority="85" operator="containsText" text="S">
      <formula>NOT(ISERROR(SEARCH("S",DQ38)))</formula>
    </cfRule>
  </conditionalFormatting>
  <conditionalFormatting sqref="DS37">
    <cfRule type="containsText" dxfId="310" priority="82" operator="containsText" text="D">
      <formula>NOT(ISERROR(SEARCH("D",DS37)))</formula>
    </cfRule>
    <cfRule type="containsText" dxfId="309" priority="83" operator="containsText" text="S">
      <formula>NOT(ISERROR(SEARCH("S",DS37)))</formula>
    </cfRule>
  </conditionalFormatting>
  <conditionalFormatting sqref="DS38">
    <cfRule type="containsText" dxfId="308" priority="80" operator="containsText" text="D">
      <formula>NOT(ISERROR(SEARCH("D",DS38)))</formula>
    </cfRule>
    <cfRule type="containsText" dxfId="307" priority="81" operator="containsText" text="S">
      <formula>NOT(ISERROR(SEARCH("S",DS38)))</formula>
    </cfRule>
  </conditionalFormatting>
  <conditionalFormatting sqref="CR37:CR38">
    <cfRule type="containsText" dxfId="306" priority="118" operator="containsText" text="D">
      <formula>NOT(ISERROR(SEARCH("D",CR37)))</formula>
    </cfRule>
    <cfRule type="containsText" dxfId="305" priority="119" operator="containsText" text="S">
      <formula>NOT(ISERROR(SEARCH("S",CR37)))</formula>
    </cfRule>
  </conditionalFormatting>
  <conditionalFormatting sqref="CQ37:CQ38">
    <cfRule type="containsText" dxfId="304" priority="78" operator="containsText" text="D">
      <formula>NOT(ISERROR(SEARCH("D",CQ37)))</formula>
    </cfRule>
    <cfRule type="containsText" dxfId="303" priority="79" operator="containsText" text="S">
      <formula>NOT(ISERROR(SEARCH("S",CQ37)))</formula>
    </cfRule>
  </conditionalFormatting>
  <conditionalFormatting sqref="T262:U330 T185:U215 T220:U230 T232:U257">
    <cfRule type="cellIs" dxfId="302" priority="67" operator="between">
      <formula>48</formula>
      <formula>168</formula>
    </cfRule>
    <cfRule type="cellIs" dxfId="301" priority="77" operator="greaterThan">
      <formula>168</formula>
    </cfRule>
  </conditionalFormatting>
  <conditionalFormatting sqref="AA185:AD215 AA220:AD230 AA232:AD257">
    <cfRule type="expression" dxfId="300" priority="60">
      <formula>IF(T185&gt;47,T185&lt;169)</formula>
    </cfRule>
    <cfRule type="expression" dxfId="299" priority="66">
      <formula>T185&gt;168</formula>
    </cfRule>
  </conditionalFormatting>
  <conditionalFormatting sqref="A185:D215 A220:D230 A232:D257">
    <cfRule type="expression" dxfId="298" priority="58">
      <formula>IF(T185&gt;47,T185&lt;169)</formula>
    </cfRule>
    <cfRule type="expression" dxfId="297" priority="65">
      <formula>T185&gt;168</formula>
    </cfRule>
  </conditionalFormatting>
  <conditionalFormatting sqref="AA262:AD330">
    <cfRule type="expression" dxfId="296" priority="56">
      <formula>IF(T262&gt;47,T262&lt;169)</formula>
    </cfRule>
    <cfRule type="expression" dxfId="295" priority="62">
      <formula>T262&gt;168</formula>
    </cfRule>
  </conditionalFormatting>
  <conditionalFormatting sqref="A262:D330">
    <cfRule type="expression" dxfId="294" priority="55">
      <formula>IF(T262&gt;47,T262&lt;169)</formula>
    </cfRule>
    <cfRule type="expression" dxfId="293" priority="61">
      <formula>T262&gt;168</formula>
    </cfRule>
  </conditionalFormatting>
  <conditionalFormatting sqref="BM37:CP38">
    <cfRule type="containsText" dxfId="292" priority="53" operator="containsText" text="D">
      <formula>NOT(ISERROR(SEARCH("D",BM37)))</formula>
    </cfRule>
    <cfRule type="containsText" dxfId="291" priority="54" operator="containsText" text="S">
      <formula>NOT(ISERROR(SEARCH("S",BM37)))</formula>
    </cfRule>
  </conditionalFormatting>
  <conditionalFormatting sqref="F2:AI3">
    <cfRule type="expression" dxfId="290" priority="43">
      <formula>F$6="F"</formula>
    </cfRule>
  </conditionalFormatting>
  <conditionalFormatting sqref="CS40:CT74">
    <cfRule type="cellIs" dxfId="289" priority="42" operator="greaterThan">
      <formula>23</formula>
    </cfRule>
  </conditionalFormatting>
  <conditionalFormatting sqref="CV65:CY74">
    <cfRule type="expression" dxfId="288" priority="41">
      <formula>CS65&gt;23</formula>
    </cfRule>
  </conditionalFormatting>
  <conditionalFormatting sqref="BH40:BK40">
    <cfRule type="expression" dxfId="287" priority="40">
      <formula>CS40&gt;23</formula>
    </cfRule>
  </conditionalFormatting>
  <conditionalFormatting sqref="BH41:BK74">
    <cfRule type="expression" dxfId="286" priority="39">
      <formula>CS41&gt;23</formula>
    </cfRule>
  </conditionalFormatting>
  <conditionalFormatting sqref="CS75:CT79">
    <cfRule type="cellIs" dxfId="285" priority="38" operator="greaterThan">
      <formula>23</formula>
    </cfRule>
  </conditionalFormatting>
  <conditionalFormatting sqref="CV75:CY79">
    <cfRule type="expression" dxfId="284" priority="37">
      <formula>CS75&gt;23</formula>
    </cfRule>
  </conditionalFormatting>
  <conditionalFormatting sqref="BH75:BK79">
    <cfRule type="expression" dxfId="283" priority="36">
      <formula>CS75&gt;23</formula>
    </cfRule>
  </conditionalFormatting>
  <conditionalFormatting sqref="CV40:CY40">
    <cfRule type="expression" dxfId="282" priority="35">
      <formula>EG40&gt;23</formula>
    </cfRule>
  </conditionalFormatting>
  <conditionalFormatting sqref="CV41:CY64">
    <cfRule type="expression" dxfId="281" priority="34">
      <formula>EG41&gt;23</formula>
    </cfRule>
  </conditionalFormatting>
  <conditionalFormatting sqref="F33:AI34">
    <cfRule type="cellIs" dxfId="280" priority="32" operator="greaterThanOrEqual">
      <formula>5</formula>
    </cfRule>
    <cfRule type="cellIs" dxfId="279" priority="33" operator="lessThan">
      <formula>5</formula>
    </cfRule>
  </conditionalFormatting>
  <conditionalFormatting sqref="T231:U231">
    <cfRule type="cellIs" dxfId="278" priority="30" operator="between">
      <formula>48</formula>
      <formula>168</formula>
    </cfRule>
    <cfRule type="cellIs" dxfId="277" priority="31" operator="greaterThan">
      <formula>168</formula>
    </cfRule>
  </conditionalFormatting>
  <conditionalFormatting sqref="AA231:AD231">
    <cfRule type="expression" dxfId="276" priority="27">
      <formula>IF(T231&gt;47,T231&lt;169)</formula>
    </cfRule>
    <cfRule type="expression" dxfId="275" priority="29">
      <formula>T231&gt;168</formula>
    </cfRule>
  </conditionalFormatting>
  <conditionalFormatting sqref="A231:D231">
    <cfRule type="expression" dxfId="274" priority="26">
      <formula>IF(T231&gt;47,T231&lt;169)</formula>
    </cfRule>
    <cfRule type="expression" dxfId="273" priority="28">
      <formula>T231&gt;168</formula>
    </cfRule>
  </conditionalFormatting>
  <conditionalFormatting sqref="F5:AJ31">
    <cfRule type="containsText" dxfId="272" priority="1" operator="containsText" text="F">
      <formula>NOT(ISERROR(SEARCH("F",F5)))</formula>
    </cfRule>
    <cfRule type="containsText" dxfId="271" priority="2" operator="containsText" text="C">
      <formula>NOT(ISERROR(SEARCH("C",F5)))</formula>
    </cfRule>
    <cfRule type="containsText" dxfId="270" priority="3" operator="containsText" text="N">
      <formula>NOT(ISERROR(SEARCH("N",F5)))</formula>
    </cfRule>
    <cfRule type="containsText" dxfId="269" priority="4" operator="containsText" text="J">
      <formula>NOT(ISERROR(SEARCH("J",F5)))</formula>
    </cfRule>
    <cfRule type="containsText" dxfId="268" priority="5" operator="containsText" text="G">
      <formula>NOT(ISERROR(SEARCH("G",F5)))</formula>
    </cfRule>
  </conditionalFormatting>
  <dataValidations count="2">
    <dataValidation type="list" allowBlank="1" showInputMessage="1" showErrorMessage="1" sqref="AW40:AZ163 AQ40:AT163">
      <formula1>OFFSET(Personnels,MATCH(AQ40,Personnels),,)</formula1>
    </dataValidation>
    <dataValidation type="list" allowBlank="1" showInputMessage="1" sqref="B40:AP163">
      <formula1>OFFSET(Personnels,MATCH(B40,Personnels),,)</formula1>
    </dataValidation>
  </dataValidations>
  <printOptions horizontalCentered="1" verticalCentered="1"/>
  <pageMargins left="0" right="0" top="0" bottom="0" header="0" footer="0"/>
  <pageSetup paperSize="9" orientation="landscape" r:id="rId1"/>
  <ignoredErrors>
    <ignoredError sqref="F33:AI34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 t="s">
        <v>0</v>
      </c>
      <c r="AL1" s="72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275</v>
      </c>
      <c r="B2" s="174"/>
      <c r="C2" s="174"/>
      <c r="D2" s="174"/>
      <c r="F2" s="2" t="s">
        <v>2</v>
      </c>
      <c r="G2" s="2" t="s">
        <v>3</v>
      </c>
      <c r="H2" s="2" t="s">
        <v>3</v>
      </c>
      <c r="I2" s="2" t="s">
        <v>4</v>
      </c>
      <c r="J2" s="2" t="s">
        <v>5</v>
      </c>
      <c r="K2" s="76" t="s">
        <v>6</v>
      </c>
      <c r="L2" s="76" t="s">
        <v>1</v>
      </c>
      <c r="M2" s="2" t="s">
        <v>2</v>
      </c>
      <c r="N2" s="2" t="s">
        <v>3</v>
      </c>
      <c r="O2" s="2" t="s">
        <v>3</v>
      </c>
      <c r="P2" s="2" t="s">
        <v>4</v>
      </c>
      <c r="Q2" s="2" t="s">
        <v>5</v>
      </c>
      <c r="R2" s="76" t="s">
        <v>6</v>
      </c>
      <c r="S2" s="76" t="s">
        <v>1</v>
      </c>
      <c r="T2" s="2" t="s">
        <v>2</v>
      </c>
      <c r="U2" s="2" t="s">
        <v>3</v>
      </c>
      <c r="V2" s="2" t="s">
        <v>3</v>
      </c>
      <c r="W2" s="2" t="s">
        <v>4</v>
      </c>
      <c r="X2" s="2" t="s">
        <v>5</v>
      </c>
      <c r="Y2" s="76" t="s">
        <v>6</v>
      </c>
      <c r="Z2" s="76" t="s">
        <v>1</v>
      </c>
      <c r="AA2" s="2" t="s">
        <v>2</v>
      </c>
      <c r="AB2" s="2" t="s">
        <v>3</v>
      </c>
      <c r="AC2" s="2" t="s">
        <v>3</v>
      </c>
      <c r="AD2" s="2" t="s">
        <v>4</v>
      </c>
      <c r="AE2" s="2" t="s">
        <v>5</v>
      </c>
      <c r="AF2" s="76" t="s">
        <v>6</v>
      </c>
      <c r="AG2" s="76" t="s">
        <v>1</v>
      </c>
      <c r="AH2" s="2" t="s">
        <v>2</v>
      </c>
      <c r="AI2" s="2" t="s">
        <v>3</v>
      </c>
      <c r="AJ2" s="2" t="s">
        <v>3</v>
      </c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75">
        <v>2018</v>
      </c>
      <c r="B3" s="175"/>
      <c r="C3" s="175"/>
      <c r="D3" s="175"/>
      <c r="F3" s="2">
        <v>1</v>
      </c>
      <c r="G3" s="2">
        <v>2</v>
      </c>
      <c r="H3" s="2">
        <v>3</v>
      </c>
      <c r="I3" s="2">
        <v>4</v>
      </c>
      <c r="J3" s="2">
        <v>5</v>
      </c>
      <c r="K3" s="76">
        <v>6</v>
      </c>
      <c r="L3" s="76">
        <v>7</v>
      </c>
      <c r="M3" s="2">
        <v>8</v>
      </c>
      <c r="N3" s="2">
        <v>9</v>
      </c>
      <c r="O3" s="2">
        <v>10</v>
      </c>
      <c r="P3" s="2">
        <v>11</v>
      </c>
      <c r="Q3" s="2">
        <v>12</v>
      </c>
      <c r="R3" s="76">
        <v>13</v>
      </c>
      <c r="S3" s="76">
        <v>14</v>
      </c>
      <c r="T3" s="2">
        <v>15</v>
      </c>
      <c r="U3" s="2">
        <v>16</v>
      </c>
      <c r="V3" s="2">
        <v>17</v>
      </c>
      <c r="W3" s="2">
        <v>18</v>
      </c>
      <c r="X3" s="2">
        <v>19</v>
      </c>
      <c r="Y3" s="76">
        <v>20</v>
      </c>
      <c r="Z3" s="76">
        <v>21</v>
      </c>
      <c r="AA3" s="2">
        <v>22</v>
      </c>
      <c r="AB3" s="2">
        <v>23</v>
      </c>
      <c r="AC3" s="2">
        <v>24</v>
      </c>
      <c r="AD3" s="2">
        <v>25</v>
      </c>
      <c r="AE3" s="2">
        <v>26</v>
      </c>
      <c r="AF3" s="76">
        <v>27</v>
      </c>
      <c r="AG3" s="76">
        <v>28</v>
      </c>
      <c r="AH3" s="2">
        <v>29</v>
      </c>
      <c r="AI3" s="2">
        <v>30</v>
      </c>
      <c r="AJ3" s="2">
        <v>31</v>
      </c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K4" s="59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/>
      <c r="G5" s="85"/>
      <c r="H5" s="85" t="s">
        <v>296</v>
      </c>
      <c r="I5" s="84"/>
      <c r="J5" s="84"/>
      <c r="K5" s="84" t="s">
        <v>103</v>
      </c>
      <c r="L5" s="84"/>
      <c r="M5" s="84"/>
      <c r="N5" s="84" t="s">
        <v>299</v>
      </c>
      <c r="O5" s="84"/>
      <c r="P5" s="84"/>
      <c r="Q5" s="84" t="s">
        <v>296</v>
      </c>
      <c r="R5" s="84"/>
      <c r="S5" s="84" t="s">
        <v>4</v>
      </c>
      <c r="T5" s="84" t="s">
        <v>296</v>
      </c>
      <c r="U5" s="84"/>
      <c r="V5" s="84"/>
      <c r="W5" s="84"/>
      <c r="X5" s="84"/>
      <c r="Y5" s="84"/>
      <c r="Z5" s="84" t="s">
        <v>296</v>
      </c>
      <c r="AA5" s="84"/>
      <c r="AB5" s="84"/>
      <c r="AC5" s="84"/>
      <c r="AD5" s="84" t="s">
        <v>4</v>
      </c>
      <c r="AE5" s="84"/>
      <c r="AF5" s="84" t="s">
        <v>296</v>
      </c>
      <c r="AG5" s="84"/>
      <c r="AH5" s="84" t="s">
        <v>309</v>
      </c>
      <c r="AI5" s="84" t="s">
        <v>309</v>
      </c>
      <c r="AJ5" s="84" t="s">
        <v>309</v>
      </c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/>
      <c r="G6" s="84"/>
      <c r="H6" s="84" t="s">
        <v>4</v>
      </c>
      <c r="I6" s="84"/>
      <c r="J6" s="84"/>
      <c r="K6" s="84" t="s">
        <v>296</v>
      </c>
      <c r="L6" s="84"/>
      <c r="M6" s="84"/>
      <c r="N6" s="84" t="s">
        <v>296</v>
      </c>
      <c r="O6" s="84"/>
      <c r="P6" s="84"/>
      <c r="Q6" s="84" t="s">
        <v>4</v>
      </c>
      <c r="R6" s="84"/>
      <c r="S6" s="84"/>
      <c r="T6" s="84" t="s">
        <v>4</v>
      </c>
      <c r="U6" s="84"/>
      <c r="V6" s="84"/>
      <c r="W6" s="84" t="s">
        <v>296</v>
      </c>
      <c r="X6" s="84"/>
      <c r="Y6" s="84" t="s">
        <v>309</v>
      </c>
      <c r="Z6" s="84"/>
      <c r="AA6" s="84" t="s">
        <v>103</v>
      </c>
      <c r="AB6" s="84"/>
      <c r="AC6" s="84" t="s">
        <v>296</v>
      </c>
      <c r="AD6" s="84"/>
      <c r="AE6" s="84"/>
      <c r="AF6" s="84" t="s">
        <v>103</v>
      </c>
      <c r="AG6" s="84"/>
      <c r="AH6" s="84"/>
      <c r="AI6" s="84" t="s">
        <v>296</v>
      </c>
      <c r="AJ6" s="84"/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/>
      <c r="G7" s="84"/>
      <c r="H7" s="84" t="s">
        <v>296</v>
      </c>
      <c r="I7" s="84"/>
      <c r="J7" s="84"/>
      <c r="K7" s="84" t="s">
        <v>309</v>
      </c>
      <c r="L7" s="84" t="s">
        <v>309</v>
      </c>
      <c r="M7" s="84"/>
      <c r="N7" s="84" t="s">
        <v>296</v>
      </c>
      <c r="O7" s="84"/>
      <c r="P7" s="84"/>
      <c r="Q7" s="84" t="s">
        <v>296</v>
      </c>
      <c r="R7" s="84"/>
      <c r="S7" s="84"/>
      <c r="T7" s="84" t="s">
        <v>4</v>
      </c>
      <c r="U7" s="84"/>
      <c r="V7" s="84"/>
      <c r="W7" s="84"/>
      <c r="X7" s="84"/>
      <c r="Y7" s="84"/>
      <c r="Z7" s="84" t="s">
        <v>296</v>
      </c>
      <c r="AA7" s="84"/>
      <c r="AB7" s="84"/>
      <c r="AC7" s="84" t="s">
        <v>103</v>
      </c>
      <c r="AD7" s="84"/>
      <c r="AE7" s="84"/>
      <c r="AF7" s="84" t="s">
        <v>296</v>
      </c>
      <c r="AG7" s="84"/>
      <c r="AH7" s="84"/>
      <c r="AI7" s="84" t="s">
        <v>103</v>
      </c>
      <c r="AJ7" s="84"/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/>
      <c r="G8" s="84"/>
      <c r="H8" s="84" t="s">
        <v>103</v>
      </c>
      <c r="I8" s="84"/>
      <c r="J8" s="84"/>
      <c r="K8" s="84" t="s">
        <v>296</v>
      </c>
      <c r="L8" s="84"/>
      <c r="M8" s="84"/>
      <c r="N8" s="84" t="s">
        <v>296</v>
      </c>
      <c r="O8" s="84"/>
      <c r="P8" s="84"/>
      <c r="Q8" s="84" t="s">
        <v>103</v>
      </c>
      <c r="R8" s="84"/>
      <c r="S8" s="84"/>
      <c r="T8" s="84" t="s">
        <v>296</v>
      </c>
      <c r="U8" s="84"/>
      <c r="V8" s="84"/>
      <c r="W8" s="84" t="s">
        <v>103</v>
      </c>
      <c r="X8" s="84"/>
      <c r="Y8" s="84"/>
      <c r="Z8" s="84" t="s">
        <v>309</v>
      </c>
      <c r="AA8" s="84"/>
      <c r="AB8" s="84"/>
      <c r="AC8" s="84" t="s">
        <v>296</v>
      </c>
      <c r="AD8" s="84"/>
      <c r="AE8" s="84"/>
      <c r="AF8" s="84" t="s">
        <v>296</v>
      </c>
      <c r="AG8" s="84"/>
      <c r="AH8" s="84" t="s">
        <v>4</v>
      </c>
      <c r="AI8" s="84" t="s">
        <v>4</v>
      </c>
      <c r="AJ8" s="84"/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/>
      <c r="G9" s="84"/>
      <c r="H9" s="84" t="s">
        <v>296</v>
      </c>
      <c r="I9" s="84"/>
      <c r="J9" s="84"/>
      <c r="K9" s="84" t="s">
        <v>296</v>
      </c>
      <c r="L9" s="84"/>
      <c r="M9" s="84"/>
      <c r="N9" s="84" t="s">
        <v>103</v>
      </c>
      <c r="O9" s="84"/>
      <c r="P9" s="84"/>
      <c r="Q9" s="84" t="s">
        <v>296</v>
      </c>
      <c r="R9" s="84"/>
      <c r="S9" s="84"/>
      <c r="T9" s="84" t="s">
        <v>296</v>
      </c>
      <c r="U9" s="84"/>
      <c r="V9" s="84"/>
      <c r="W9" s="84" t="s">
        <v>296</v>
      </c>
      <c r="X9" s="84"/>
      <c r="Y9" s="84"/>
      <c r="Z9" s="84"/>
      <c r="AA9" s="84"/>
      <c r="AB9" s="84"/>
      <c r="AC9" s="84" t="s">
        <v>296</v>
      </c>
      <c r="AD9" s="84"/>
      <c r="AE9" s="84"/>
      <c r="AF9" s="84" t="s">
        <v>309</v>
      </c>
      <c r="AG9" s="84"/>
      <c r="AH9" s="84" t="s">
        <v>4</v>
      </c>
      <c r="AI9" s="84" t="s">
        <v>4</v>
      </c>
      <c r="AJ9" s="84"/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/>
      <c r="G10" s="84"/>
      <c r="H10" s="84" t="s">
        <v>103</v>
      </c>
      <c r="I10" s="84"/>
      <c r="J10" s="84"/>
      <c r="K10" s="84" t="s">
        <v>296</v>
      </c>
      <c r="L10" s="84"/>
      <c r="M10" s="84" t="s">
        <v>4</v>
      </c>
      <c r="N10" s="84" t="s">
        <v>4</v>
      </c>
      <c r="O10" s="84"/>
      <c r="P10" s="84"/>
      <c r="Q10" s="84" t="s">
        <v>296</v>
      </c>
      <c r="R10" s="84"/>
      <c r="S10" s="84"/>
      <c r="T10" s="84"/>
      <c r="U10" s="84"/>
      <c r="V10" s="84"/>
      <c r="W10" s="84" t="s">
        <v>296</v>
      </c>
      <c r="X10" s="84"/>
      <c r="Y10" s="84"/>
      <c r="Z10" s="84" t="s">
        <v>296</v>
      </c>
      <c r="AA10" s="84"/>
      <c r="AB10" s="84"/>
      <c r="AC10" s="84" t="s">
        <v>4</v>
      </c>
      <c r="AD10" s="84"/>
      <c r="AE10" s="84"/>
      <c r="AF10" s="84" t="s">
        <v>296</v>
      </c>
      <c r="AG10" s="84"/>
      <c r="AH10" s="84"/>
      <c r="AI10" s="84" t="s">
        <v>296</v>
      </c>
      <c r="AJ10" s="84"/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/>
      <c r="G11" s="84"/>
      <c r="H11" s="84" t="s">
        <v>296</v>
      </c>
      <c r="I11" s="84"/>
      <c r="J11" s="84"/>
      <c r="K11" s="84" t="s">
        <v>4</v>
      </c>
      <c r="L11" s="84" t="s">
        <v>4</v>
      </c>
      <c r="M11" s="84"/>
      <c r="N11" s="84" t="s">
        <v>4</v>
      </c>
      <c r="O11" s="84"/>
      <c r="P11" s="84"/>
      <c r="Q11" s="84" t="s">
        <v>296</v>
      </c>
      <c r="R11" s="84"/>
      <c r="S11" s="84"/>
      <c r="T11" s="84"/>
      <c r="U11" s="84"/>
      <c r="V11" s="84"/>
      <c r="W11" s="84" t="s">
        <v>4</v>
      </c>
      <c r="X11" s="84"/>
      <c r="Y11" s="84"/>
      <c r="Z11" s="84" t="s">
        <v>296</v>
      </c>
      <c r="AA11" s="84"/>
      <c r="AB11" s="84"/>
      <c r="AC11" s="84" t="s">
        <v>296</v>
      </c>
      <c r="AD11" s="84"/>
      <c r="AE11" s="84"/>
      <c r="AF11" s="84"/>
      <c r="AG11" s="84"/>
      <c r="AH11" s="84"/>
      <c r="AI11" s="84" t="s">
        <v>296</v>
      </c>
      <c r="AJ11" s="84"/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/>
      <c r="G12" s="84"/>
      <c r="H12" s="84" t="s">
        <v>4</v>
      </c>
      <c r="I12" s="84"/>
      <c r="J12" s="84"/>
      <c r="K12" s="84" t="s">
        <v>4</v>
      </c>
      <c r="L12" s="84"/>
      <c r="M12" s="84"/>
      <c r="N12" s="84" t="s">
        <v>296</v>
      </c>
      <c r="O12" s="84"/>
      <c r="P12" s="84"/>
      <c r="Q12" s="84"/>
      <c r="R12" s="84" t="s">
        <v>309</v>
      </c>
      <c r="S12" s="84"/>
      <c r="T12" s="84" t="s">
        <v>296</v>
      </c>
      <c r="U12" s="84"/>
      <c r="V12" s="84"/>
      <c r="W12" s="84" t="s">
        <v>296</v>
      </c>
      <c r="X12" s="84"/>
      <c r="Y12" s="84"/>
      <c r="Z12" s="84"/>
      <c r="AA12" s="84"/>
      <c r="AB12" s="84"/>
      <c r="AC12" s="84" t="s">
        <v>296</v>
      </c>
      <c r="AD12" s="84"/>
      <c r="AE12" s="84"/>
      <c r="AF12" s="84" t="s">
        <v>4</v>
      </c>
      <c r="AG12" s="84"/>
      <c r="AH12" s="84"/>
      <c r="AI12" s="84" t="s">
        <v>296</v>
      </c>
      <c r="AJ12" s="84"/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 t="s">
        <v>296</v>
      </c>
      <c r="G14" s="84"/>
      <c r="H14" s="84"/>
      <c r="I14" s="84"/>
      <c r="J14" s="84"/>
      <c r="K14" s="84"/>
      <c r="L14" s="84" t="s">
        <v>296</v>
      </c>
      <c r="M14" s="84"/>
      <c r="N14" s="84" t="s">
        <v>299</v>
      </c>
      <c r="O14" s="84" t="s">
        <v>296</v>
      </c>
      <c r="P14" s="84"/>
      <c r="Q14" s="84"/>
      <c r="R14" s="84" t="s">
        <v>103</v>
      </c>
      <c r="S14" s="84"/>
      <c r="T14" s="84"/>
      <c r="U14" s="84" t="s">
        <v>296</v>
      </c>
      <c r="V14" s="84"/>
      <c r="W14" s="84" t="s">
        <v>4</v>
      </c>
      <c r="X14" s="84" t="s">
        <v>103</v>
      </c>
      <c r="Y14" s="84"/>
      <c r="Z14" s="84"/>
      <c r="AA14" s="84" t="s">
        <v>296</v>
      </c>
      <c r="AB14" s="84"/>
      <c r="AC14" s="84"/>
      <c r="AD14" s="84" t="s">
        <v>296</v>
      </c>
      <c r="AE14" s="84"/>
      <c r="AF14" s="84"/>
      <c r="AG14" s="84"/>
      <c r="AH14" s="84"/>
      <c r="AI14" s="84"/>
      <c r="AJ14" s="84" t="s">
        <v>296</v>
      </c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 t="s">
        <v>296</v>
      </c>
      <c r="G15" s="84"/>
      <c r="H15" s="84"/>
      <c r="I15" s="84" t="s">
        <v>296</v>
      </c>
      <c r="J15" s="84"/>
      <c r="K15" s="84"/>
      <c r="L15" s="84"/>
      <c r="M15" s="84"/>
      <c r="N15" s="84" t="s">
        <v>299</v>
      </c>
      <c r="O15" s="84" t="s">
        <v>103</v>
      </c>
      <c r="P15" s="84"/>
      <c r="Q15" s="84"/>
      <c r="R15" s="84" t="s">
        <v>296</v>
      </c>
      <c r="S15" s="84"/>
      <c r="T15" s="84" t="s">
        <v>4</v>
      </c>
      <c r="U15" s="84"/>
      <c r="V15" s="84"/>
      <c r="W15" s="84"/>
      <c r="X15" s="84" t="s">
        <v>296</v>
      </c>
      <c r="Y15" s="84"/>
      <c r="Z15" s="84" t="s">
        <v>103</v>
      </c>
      <c r="AA15" s="84"/>
      <c r="AB15" s="84"/>
      <c r="AC15" s="84"/>
      <c r="AD15" s="84" t="s">
        <v>296</v>
      </c>
      <c r="AE15" s="84"/>
      <c r="AF15" s="84"/>
      <c r="AG15" s="84" t="s">
        <v>296</v>
      </c>
      <c r="AH15" s="84"/>
      <c r="AI15" s="84"/>
      <c r="AJ15" s="84" t="s">
        <v>103</v>
      </c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/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 t="s">
        <v>296</v>
      </c>
      <c r="G16" s="84"/>
      <c r="H16" s="84"/>
      <c r="I16" s="84"/>
      <c r="J16" s="84"/>
      <c r="K16" s="84"/>
      <c r="L16" s="84" t="s">
        <v>296</v>
      </c>
      <c r="M16" s="84"/>
      <c r="N16" s="84" t="s">
        <v>299</v>
      </c>
      <c r="O16" s="84" t="s">
        <v>4</v>
      </c>
      <c r="P16" s="84"/>
      <c r="Q16" s="84"/>
      <c r="R16" s="84" t="s">
        <v>296</v>
      </c>
      <c r="S16" s="84"/>
      <c r="T16" s="84"/>
      <c r="U16" s="84" t="s">
        <v>4</v>
      </c>
      <c r="V16" s="84"/>
      <c r="W16" s="84"/>
      <c r="X16" s="84" t="s">
        <v>296</v>
      </c>
      <c r="Y16" s="84"/>
      <c r="Z16" s="84" t="s">
        <v>4</v>
      </c>
      <c r="AA16" s="84"/>
      <c r="AB16" s="84"/>
      <c r="AC16" s="84" t="s">
        <v>309</v>
      </c>
      <c r="AD16" s="84" t="s">
        <v>309</v>
      </c>
      <c r="AE16" s="84" t="s">
        <v>309</v>
      </c>
      <c r="AF16" s="84"/>
      <c r="AG16" s="84" t="s">
        <v>4</v>
      </c>
      <c r="AH16" s="84"/>
      <c r="AI16" s="84"/>
      <c r="AJ16" s="84" t="s">
        <v>296</v>
      </c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/>
      <c r="G17" s="84"/>
      <c r="H17" s="84"/>
      <c r="I17" s="84" t="s">
        <v>296</v>
      </c>
      <c r="J17" s="84"/>
      <c r="K17" s="84"/>
      <c r="L17" s="84" t="s">
        <v>296</v>
      </c>
      <c r="M17" s="84"/>
      <c r="N17" s="84" t="s">
        <v>299</v>
      </c>
      <c r="O17" s="84" t="s">
        <v>296</v>
      </c>
      <c r="P17" s="84"/>
      <c r="Q17" s="84"/>
      <c r="R17" s="84"/>
      <c r="S17" s="84" t="s">
        <v>103</v>
      </c>
      <c r="T17" s="84"/>
      <c r="U17" s="84" t="s">
        <v>296</v>
      </c>
      <c r="V17" s="84"/>
      <c r="W17" s="84"/>
      <c r="X17" s="84" t="s">
        <v>4</v>
      </c>
      <c r="Y17" s="84"/>
      <c r="Z17" s="84"/>
      <c r="AA17" s="84" t="s">
        <v>296</v>
      </c>
      <c r="AB17" s="84"/>
      <c r="AC17" s="84"/>
      <c r="AD17" s="84"/>
      <c r="AE17" s="84"/>
      <c r="AF17" s="84"/>
      <c r="AG17" s="84" t="s">
        <v>296</v>
      </c>
      <c r="AH17" s="84"/>
      <c r="AI17" s="84"/>
      <c r="AJ17" s="84" t="s">
        <v>4</v>
      </c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 t="s">
        <v>296</v>
      </c>
      <c r="G18" s="84"/>
      <c r="H18" s="84"/>
      <c r="I18" s="84" t="s">
        <v>296</v>
      </c>
      <c r="J18" s="84"/>
      <c r="K18" s="84"/>
      <c r="L18" s="84"/>
      <c r="M18" s="84"/>
      <c r="N18" s="84" t="s">
        <v>299</v>
      </c>
      <c r="O18" s="84" t="s">
        <v>296</v>
      </c>
      <c r="P18" s="84"/>
      <c r="Q18" s="84"/>
      <c r="R18" s="84" t="s">
        <v>296</v>
      </c>
      <c r="S18" s="84"/>
      <c r="T18" s="84" t="s">
        <v>103</v>
      </c>
      <c r="U18" s="84" t="s">
        <v>103</v>
      </c>
      <c r="V18" s="84"/>
      <c r="W18" s="84"/>
      <c r="X18" s="84" t="s">
        <v>296</v>
      </c>
      <c r="Y18" s="84"/>
      <c r="Z18" s="84"/>
      <c r="AA18" s="84" t="s">
        <v>4</v>
      </c>
      <c r="AB18" s="84"/>
      <c r="AC18" s="84"/>
      <c r="AD18" s="84" t="s">
        <v>296</v>
      </c>
      <c r="AE18" s="84"/>
      <c r="AF18" s="84"/>
      <c r="AG18" s="84"/>
      <c r="AH18" s="84"/>
      <c r="AI18" s="84"/>
      <c r="AJ18" s="84" t="s">
        <v>296</v>
      </c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/>
      <c r="G19" s="84"/>
      <c r="H19" s="84"/>
      <c r="I19" s="84" t="s">
        <v>296</v>
      </c>
      <c r="J19" s="84"/>
      <c r="K19" s="84"/>
      <c r="L19" s="84" t="s">
        <v>103</v>
      </c>
      <c r="M19" s="84"/>
      <c r="N19" s="84" t="s">
        <v>299</v>
      </c>
      <c r="O19" s="84" t="s">
        <v>296</v>
      </c>
      <c r="P19" s="84"/>
      <c r="Q19" s="84"/>
      <c r="R19" s="84" t="s">
        <v>4</v>
      </c>
      <c r="S19" s="84"/>
      <c r="T19" s="84"/>
      <c r="U19" s="84" t="s">
        <v>296</v>
      </c>
      <c r="V19" s="84"/>
      <c r="W19" s="84"/>
      <c r="X19" s="84" t="s">
        <v>4</v>
      </c>
      <c r="Y19" s="84"/>
      <c r="Z19" s="84"/>
      <c r="AA19" s="84" t="s">
        <v>296</v>
      </c>
      <c r="AB19" s="84"/>
      <c r="AC19" s="84"/>
      <c r="AD19" s="84"/>
      <c r="AE19" s="84"/>
      <c r="AF19" s="84"/>
      <c r="AG19" s="84" t="s">
        <v>296</v>
      </c>
      <c r="AH19" s="84"/>
      <c r="AI19" s="84"/>
      <c r="AJ19" s="84" t="s">
        <v>4</v>
      </c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 t="s">
        <v>296</v>
      </c>
      <c r="G20" s="84"/>
      <c r="H20" s="84"/>
      <c r="I20" s="84"/>
      <c r="J20" s="84"/>
      <c r="K20" s="84"/>
      <c r="L20" s="84" t="s">
        <v>296</v>
      </c>
      <c r="M20" s="84"/>
      <c r="N20" s="84"/>
      <c r="O20" s="84" t="s">
        <v>4</v>
      </c>
      <c r="P20" s="84" t="s">
        <v>4</v>
      </c>
      <c r="Q20" s="84"/>
      <c r="R20" s="84" t="s">
        <v>296</v>
      </c>
      <c r="S20" s="84"/>
      <c r="T20" s="84"/>
      <c r="U20" s="84" t="s">
        <v>296</v>
      </c>
      <c r="V20" s="84"/>
      <c r="W20" s="84"/>
      <c r="X20" s="84" t="s">
        <v>103</v>
      </c>
      <c r="Y20" s="84"/>
      <c r="Z20" s="84"/>
      <c r="AA20" s="84" t="s">
        <v>296</v>
      </c>
      <c r="AB20" s="84"/>
      <c r="AC20" s="84"/>
      <c r="AD20" s="84" t="s">
        <v>296</v>
      </c>
      <c r="AE20" s="84"/>
      <c r="AF20" s="84"/>
      <c r="AG20" s="84"/>
      <c r="AH20" s="84"/>
      <c r="AI20" s="84"/>
      <c r="AJ20" s="84" t="s">
        <v>296</v>
      </c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 t="s">
        <v>296</v>
      </c>
      <c r="G21" s="84"/>
      <c r="H21" s="84"/>
      <c r="I21" s="84" t="s">
        <v>296</v>
      </c>
      <c r="J21" s="84"/>
      <c r="K21" s="84"/>
      <c r="L21" s="84"/>
      <c r="M21" s="84"/>
      <c r="N21" s="84"/>
      <c r="O21" s="84" t="s">
        <v>296</v>
      </c>
      <c r="P21" s="84"/>
      <c r="Q21" s="84"/>
      <c r="R21" s="84" t="s">
        <v>4</v>
      </c>
      <c r="S21" s="84" t="s">
        <v>4</v>
      </c>
      <c r="T21" s="84"/>
      <c r="U21" s="84" t="s">
        <v>296</v>
      </c>
      <c r="V21" s="84"/>
      <c r="W21" s="84"/>
      <c r="X21" s="84" t="s">
        <v>296</v>
      </c>
      <c r="Y21" s="84"/>
      <c r="Z21" s="84"/>
      <c r="AA21" s="84"/>
      <c r="AB21" s="84"/>
      <c r="AC21" s="84"/>
      <c r="AD21" s="84" t="s">
        <v>296</v>
      </c>
      <c r="AE21" s="84"/>
      <c r="AF21" s="84"/>
      <c r="AG21" s="84" t="s">
        <v>296</v>
      </c>
      <c r="AH21" s="84"/>
      <c r="AI21" s="84"/>
      <c r="AJ21" s="84" t="s">
        <v>103</v>
      </c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/>
      <c r="G23" s="84" t="s">
        <v>296</v>
      </c>
      <c r="H23" s="84"/>
      <c r="I23" s="84"/>
      <c r="J23" s="84" t="s">
        <v>296</v>
      </c>
      <c r="K23" s="84"/>
      <c r="L23" s="84"/>
      <c r="M23" s="84" t="s">
        <v>296</v>
      </c>
      <c r="N23" s="84"/>
      <c r="O23" s="84"/>
      <c r="P23" s="84"/>
      <c r="Q23" s="84"/>
      <c r="R23" s="84"/>
      <c r="S23" s="84" t="s">
        <v>296</v>
      </c>
      <c r="T23" s="84"/>
      <c r="U23" s="84"/>
      <c r="V23" s="84" t="s">
        <v>4</v>
      </c>
      <c r="W23" s="84"/>
      <c r="X23" s="84"/>
      <c r="Y23" s="84" t="s">
        <v>296</v>
      </c>
      <c r="Z23" s="84"/>
      <c r="AA23" s="84" t="s">
        <v>103</v>
      </c>
      <c r="AB23" s="84" t="s">
        <v>103</v>
      </c>
      <c r="AC23" s="84"/>
      <c r="AD23" s="84"/>
      <c r="AE23" s="84" t="s">
        <v>296</v>
      </c>
      <c r="AF23" s="84"/>
      <c r="AG23" s="84"/>
      <c r="AH23" s="84" t="s">
        <v>296</v>
      </c>
      <c r="AI23" s="84"/>
      <c r="AJ23" s="84"/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 t="s">
        <v>309</v>
      </c>
      <c r="G24" s="84" t="s">
        <v>309</v>
      </c>
      <c r="H24" s="84" t="s">
        <v>309</v>
      </c>
      <c r="I24" s="84" t="s">
        <v>309</v>
      </c>
      <c r="J24" s="84" t="s">
        <v>103</v>
      </c>
      <c r="K24" s="84"/>
      <c r="L24" s="84" t="s">
        <v>4</v>
      </c>
      <c r="M24" s="84" t="s">
        <v>296</v>
      </c>
      <c r="N24" s="84"/>
      <c r="O24" s="84"/>
      <c r="P24" s="84" t="s">
        <v>296</v>
      </c>
      <c r="Q24" s="84"/>
      <c r="R24" s="84"/>
      <c r="S24" s="84"/>
      <c r="T24" s="84"/>
      <c r="U24" s="84"/>
      <c r="V24" s="84" t="s">
        <v>296</v>
      </c>
      <c r="W24" s="84"/>
      <c r="X24" s="84"/>
      <c r="Y24" s="84" t="s">
        <v>103</v>
      </c>
      <c r="Z24" s="84"/>
      <c r="AA24" s="84"/>
      <c r="AB24" s="84" t="s">
        <v>296</v>
      </c>
      <c r="AC24" s="84"/>
      <c r="AD24" s="84"/>
      <c r="AE24" s="84" t="s">
        <v>296</v>
      </c>
      <c r="AF24" s="84"/>
      <c r="AG24" s="84"/>
      <c r="AH24" s="84"/>
      <c r="AI24" s="84"/>
      <c r="AJ24" s="84"/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/>
      <c r="G25" s="84" t="s">
        <v>296</v>
      </c>
      <c r="H25" s="84"/>
      <c r="I25" s="84"/>
      <c r="J25" s="84" t="s">
        <v>296</v>
      </c>
      <c r="K25" s="84"/>
      <c r="L25" s="84"/>
      <c r="M25" s="84"/>
      <c r="N25" s="84"/>
      <c r="O25" s="84"/>
      <c r="P25" s="84" t="s">
        <v>103</v>
      </c>
      <c r="Q25" s="84"/>
      <c r="R25" s="84"/>
      <c r="S25" s="84" t="s">
        <v>296</v>
      </c>
      <c r="T25" s="84"/>
      <c r="U25" s="84"/>
      <c r="V25" s="84" t="s">
        <v>309</v>
      </c>
      <c r="W25" s="84"/>
      <c r="X25" s="84"/>
      <c r="Y25" s="84" t="s">
        <v>296</v>
      </c>
      <c r="Z25" s="84"/>
      <c r="AA25" s="84"/>
      <c r="AB25" s="84" t="s">
        <v>296</v>
      </c>
      <c r="AC25" s="84"/>
      <c r="AD25" s="84"/>
      <c r="AE25" s="84" t="s">
        <v>4</v>
      </c>
      <c r="AF25" s="84" t="s">
        <v>4</v>
      </c>
      <c r="AG25" s="84"/>
      <c r="AH25" s="84" t="s">
        <v>309</v>
      </c>
      <c r="AI25" s="84" t="s">
        <v>309</v>
      </c>
      <c r="AJ25" s="84" t="s">
        <v>309</v>
      </c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/>
      <c r="G26" s="84" t="s">
        <v>296</v>
      </c>
      <c r="H26" s="84"/>
      <c r="I26" s="84"/>
      <c r="J26" s="84" t="s">
        <v>103</v>
      </c>
      <c r="K26" s="84"/>
      <c r="L26" s="84"/>
      <c r="M26" s="84"/>
      <c r="N26" s="84"/>
      <c r="O26" s="84"/>
      <c r="P26" s="84" t="s">
        <v>296</v>
      </c>
      <c r="Q26" s="84"/>
      <c r="R26" s="84"/>
      <c r="S26" s="84" t="s">
        <v>296</v>
      </c>
      <c r="T26" s="84"/>
      <c r="U26" s="84"/>
      <c r="V26" s="84" t="s">
        <v>103</v>
      </c>
      <c r="W26" s="84"/>
      <c r="X26" s="84"/>
      <c r="Y26" s="84" t="s">
        <v>296</v>
      </c>
      <c r="Z26" s="84"/>
      <c r="AA26" s="84"/>
      <c r="AB26" s="84" t="s">
        <v>4</v>
      </c>
      <c r="AC26" s="84"/>
      <c r="AD26" s="84"/>
      <c r="AE26" s="84" t="s">
        <v>296</v>
      </c>
      <c r="AF26" s="84"/>
      <c r="AG26" s="84"/>
      <c r="AH26" s="84" t="s">
        <v>296</v>
      </c>
      <c r="AI26" s="84"/>
      <c r="AJ26" s="84"/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/>
      <c r="G27" s="84" t="s">
        <v>103</v>
      </c>
      <c r="H27" s="84"/>
      <c r="I27" s="84"/>
      <c r="J27" s="84" t="s">
        <v>296</v>
      </c>
      <c r="K27" s="84"/>
      <c r="L27" s="84"/>
      <c r="M27" s="84" t="s">
        <v>296</v>
      </c>
      <c r="N27" s="84"/>
      <c r="O27" s="84"/>
      <c r="P27" s="84" t="s">
        <v>4</v>
      </c>
      <c r="Q27" s="84"/>
      <c r="R27" s="84"/>
      <c r="S27" s="84" t="s">
        <v>309</v>
      </c>
      <c r="T27" s="84" t="s">
        <v>309</v>
      </c>
      <c r="U27" s="84"/>
      <c r="V27" s="84" t="s">
        <v>296</v>
      </c>
      <c r="W27" s="84"/>
      <c r="X27" s="84"/>
      <c r="Y27" s="84"/>
      <c r="Z27" s="84" t="s">
        <v>4</v>
      </c>
      <c r="AA27" s="84"/>
      <c r="AB27" s="84" t="s">
        <v>296</v>
      </c>
      <c r="AC27" s="84"/>
      <c r="AD27" s="84" t="s">
        <v>103</v>
      </c>
      <c r="AE27" s="84" t="s">
        <v>103</v>
      </c>
      <c r="AF27" s="84"/>
      <c r="AG27" s="84"/>
      <c r="AH27" s="84" t="s">
        <v>296</v>
      </c>
      <c r="AI27" s="84"/>
      <c r="AJ27" s="84"/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/>
      <c r="G28" s="84" t="s">
        <v>4</v>
      </c>
      <c r="H28" s="84"/>
      <c r="I28" s="84"/>
      <c r="J28" s="84" t="s">
        <v>4</v>
      </c>
      <c r="K28" s="84"/>
      <c r="L28" s="84"/>
      <c r="M28" s="84" t="s">
        <v>296</v>
      </c>
      <c r="N28" s="84"/>
      <c r="O28" s="84"/>
      <c r="P28" s="84" t="s">
        <v>296</v>
      </c>
      <c r="Q28" s="84"/>
      <c r="R28" s="84"/>
      <c r="S28" s="84"/>
      <c r="T28" s="84"/>
      <c r="U28" s="84"/>
      <c r="V28" s="84" t="s">
        <v>296</v>
      </c>
      <c r="W28" s="84"/>
      <c r="X28" s="84"/>
      <c r="Y28" s="84" t="s">
        <v>296</v>
      </c>
      <c r="Z28" s="84"/>
      <c r="AA28" s="84"/>
      <c r="AB28" s="84" t="s">
        <v>4</v>
      </c>
      <c r="AC28" s="84"/>
      <c r="AD28" s="84"/>
      <c r="AE28" s="84" t="s">
        <v>296</v>
      </c>
      <c r="AF28" s="84"/>
      <c r="AG28" s="84" t="s">
        <v>103</v>
      </c>
      <c r="AH28" s="84" t="s">
        <v>103</v>
      </c>
      <c r="AI28" s="84"/>
      <c r="AJ28" s="84"/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/>
      <c r="G29" s="84" t="s">
        <v>296</v>
      </c>
      <c r="H29" s="84"/>
      <c r="I29" s="84"/>
      <c r="J29" s="84" t="s">
        <v>296</v>
      </c>
      <c r="K29" s="84"/>
      <c r="L29" s="84"/>
      <c r="M29" s="84" t="s">
        <v>103</v>
      </c>
      <c r="N29" s="84"/>
      <c r="O29" s="84"/>
      <c r="P29" s="84"/>
      <c r="Q29" s="84"/>
      <c r="R29" s="84"/>
      <c r="S29" s="84" t="s">
        <v>296</v>
      </c>
      <c r="T29" s="84"/>
      <c r="U29" s="84"/>
      <c r="V29" s="84" t="s">
        <v>296</v>
      </c>
      <c r="W29" s="84"/>
      <c r="X29" s="84"/>
      <c r="Y29" s="84" t="s">
        <v>4</v>
      </c>
      <c r="Z29" s="84"/>
      <c r="AA29" s="84" t="s">
        <v>4</v>
      </c>
      <c r="AB29" s="84" t="s">
        <v>296</v>
      </c>
      <c r="AC29" s="84"/>
      <c r="AD29" s="84"/>
      <c r="AE29" s="84"/>
      <c r="AF29" s="84"/>
      <c r="AG29" s="84" t="s">
        <v>4</v>
      </c>
      <c r="AH29" s="84" t="s">
        <v>296</v>
      </c>
      <c r="AI29" s="84"/>
      <c r="AJ29" s="84"/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/>
      <c r="G30" s="84" t="s">
        <v>296</v>
      </c>
      <c r="H30" s="84"/>
      <c r="I30" s="84" t="s">
        <v>4</v>
      </c>
      <c r="J30" s="84" t="s">
        <v>4</v>
      </c>
      <c r="K30" s="84"/>
      <c r="L30" s="84" t="s">
        <v>309</v>
      </c>
      <c r="M30" s="84" t="s">
        <v>4</v>
      </c>
      <c r="N30" s="84"/>
      <c r="O30" s="84"/>
      <c r="P30" s="84" t="s">
        <v>296</v>
      </c>
      <c r="Q30" s="84"/>
      <c r="R30" s="84"/>
      <c r="S30" s="84" t="s">
        <v>309</v>
      </c>
      <c r="T30" s="84"/>
      <c r="U30" s="84"/>
      <c r="V30" s="84" t="s">
        <v>103</v>
      </c>
      <c r="W30" s="84" t="s">
        <v>103</v>
      </c>
      <c r="X30" s="84"/>
      <c r="Y30" s="84" t="s">
        <v>296</v>
      </c>
      <c r="Z30" s="84"/>
      <c r="AA30" s="84"/>
      <c r="AB30" s="84" t="s">
        <v>103</v>
      </c>
      <c r="AC30" s="84"/>
      <c r="AD30" s="84"/>
      <c r="AE30" s="84" t="s">
        <v>296</v>
      </c>
      <c r="AF30" s="84"/>
      <c r="AG30" s="84"/>
      <c r="AH30" s="84"/>
      <c r="AI30" s="84"/>
      <c r="AJ30" s="84"/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/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6</v>
      </c>
      <c r="G33" s="2">
        <f>SUMPRODUCT(COUNTIF(G4:G31,{"G";"J";"CG"}))</f>
        <v>6</v>
      </c>
      <c r="H33" s="2">
        <f>SUMPRODUCT(COUNTIF(H4:H31,{"G";"J";"CG"}))</f>
        <v>6</v>
      </c>
      <c r="I33" s="2">
        <f>SUMPRODUCT(COUNTIF(I4:I31,{"G";"J";"CG"}))</f>
        <v>6</v>
      </c>
      <c r="J33" s="2">
        <f>SUMPRODUCT(COUNTIF(J4:J31,{"G";"J";"CG"}))</f>
        <v>6</v>
      </c>
      <c r="K33" s="2">
        <f>SUMPRODUCT(COUNTIF(K4:K31,{"G";"J";"CG"}))</f>
        <v>6</v>
      </c>
      <c r="L33" s="2">
        <f>SUMPRODUCT(COUNTIF(L4:L31,{"G";"J";"CG"}))</f>
        <v>6</v>
      </c>
      <c r="M33" s="2">
        <f>SUMPRODUCT(COUNTIF(M4:M31,{"G";"J";"CG"}))</f>
        <v>6</v>
      </c>
      <c r="N33" s="2">
        <f>SUMPRODUCT(COUNTIF(N4:N31,{"G";"J";"CG"}))</f>
        <v>6</v>
      </c>
      <c r="O33" s="2">
        <f>SUMPRODUCT(COUNTIF(O4:O31,{"G";"J";"CG"}))</f>
        <v>7</v>
      </c>
      <c r="P33" s="2">
        <f>SUMPRODUCT(COUNTIF(P4:P31,{"G";"J";"CG"}))</f>
        <v>6</v>
      </c>
      <c r="Q33" s="2">
        <f>SUMPRODUCT(COUNTIF(Q4:Q31,{"G";"J";"CG"}))</f>
        <v>6</v>
      </c>
      <c r="R33" s="2">
        <f>SUMPRODUCT(COUNTIF(R4:R31,{"G";"J";"CG"}))</f>
        <v>6</v>
      </c>
      <c r="S33" s="2">
        <f>SUMPRODUCT(COUNTIF(S4:S31,{"G";"J";"CG"}))</f>
        <v>6</v>
      </c>
      <c r="T33" s="2">
        <f>SUMPRODUCT(COUNTIF(T4:T31,{"G";"J";"CG"}))</f>
        <v>7</v>
      </c>
      <c r="U33" s="2">
        <f>SUMPRODUCT(COUNTIF(U4:U31,{"G";"J";"CG"}))</f>
        <v>6</v>
      </c>
      <c r="V33" s="2">
        <f>SUMPRODUCT(COUNTIF(V4:V31,{"G";"J";"CG"}))</f>
        <v>5</v>
      </c>
      <c r="W33" s="2">
        <f>SUMPRODUCT(COUNTIF(W4:W31,{"G";"J";"CG"}))</f>
        <v>6</v>
      </c>
      <c r="X33" s="2">
        <f>SUMPRODUCT(COUNTIF(X4:X31,{"G";"J";"CG"}))</f>
        <v>6</v>
      </c>
      <c r="Y33" s="2">
        <f>SUMPRODUCT(COUNTIF(Y4:Y31,{"G";"J";"CG"}))</f>
        <v>6</v>
      </c>
      <c r="Z33" s="2">
        <f>SUMPRODUCT(COUNTIF(Z4:Z31,{"G";"J";"CG"}))</f>
        <v>6</v>
      </c>
      <c r="AA33" s="2">
        <f>SUMPRODUCT(COUNTIF(AA4:AA31,{"G";"J";"CG"}))</f>
        <v>6</v>
      </c>
      <c r="AB33" s="2">
        <f>SUMPRODUCT(COUNTIF(AB4:AB31,{"G";"J";"CG"}))</f>
        <v>6</v>
      </c>
      <c r="AC33" s="2">
        <f>SUMPRODUCT(COUNTIF(AC4:AC31,{"G";"J";"CG"}))</f>
        <v>6</v>
      </c>
      <c r="AD33" s="2">
        <f>SUMPRODUCT(COUNTIF(AD4:AD31,{"G";"J";"CG"}))</f>
        <v>6</v>
      </c>
      <c r="AE33" s="2">
        <f>SUMPRODUCT(COUNTIF(AE4:AE31,{"G";"J";"CG"}))</f>
        <v>6</v>
      </c>
      <c r="AF33" s="2">
        <f>SUMPRODUCT(COUNTIF(AF4:AF31,{"G";"J";"CG"}))</f>
        <v>6</v>
      </c>
      <c r="AG33" s="2">
        <f>SUMPRODUCT(COUNTIF(AG4:AG31,{"G";"J";"CG"}))</f>
        <v>6</v>
      </c>
      <c r="AH33" s="2">
        <f>SUMPRODUCT(COUNTIF(AH4:AH31,{"G";"J";"CG"}))</f>
        <v>6</v>
      </c>
      <c r="AI33" s="2">
        <f>SUMPRODUCT(COUNTIF(AI4:AI31,{"G";"J";"CG"}))</f>
        <v>6</v>
      </c>
      <c r="AJ33" s="2">
        <f>SUMPRODUCT(COUNTIF(AJ4:AJ31,{"G";"J";"CG"}))</f>
        <v>6</v>
      </c>
      <c r="AL33" s="4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SUMPRODUCT(COUNTIF(F5:F31,{"G";"N";"CG"}))</f>
        <v>6</v>
      </c>
      <c r="G34" s="2">
        <f>SUMPRODUCT(COUNTIF(G5:G31,{"G";"N";"CG"}))</f>
        <v>6</v>
      </c>
      <c r="H34" s="2">
        <f>SUMPRODUCT(COUNTIF(H5:H31,{"G";"N";"CG"}))</f>
        <v>6</v>
      </c>
      <c r="I34" s="2">
        <f>SUMPRODUCT(COUNTIF(I5:I31,{"G";"N";"CG"}))</f>
        <v>5</v>
      </c>
      <c r="J34" s="2">
        <f>SUMPRODUCT(COUNTIF(J5:J31,{"G";"N";"CG"}))</f>
        <v>6</v>
      </c>
      <c r="K34" s="2">
        <f>SUMPRODUCT(COUNTIF(K5:K31,{"G";"N";"CG"}))</f>
        <v>5</v>
      </c>
      <c r="L34" s="2">
        <f>SUMPRODUCT(COUNTIF(L5:L31,{"G";"N";"CG"}))</f>
        <v>5</v>
      </c>
      <c r="M34" s="2">
        <f>SUMPRODUCT(COUNTIF(M5:M31,{"G";"N";"CG"}))</f>
        <v>5</v>
      </c>
      <c r="N34" s="2">
        <f>SUMPRODUCT(COUNTIF(N5:N31,{"G";"N";"CG"}))</f>
        <v>5</v>
      </c>
      <c r="O34" s="2">
        <f>SUMPRODUCT(COUNTIF(O5:O31,{"G";"N";"CG"}))</f>
        <v>6</v>
      </c>
      <c r="P34" s="2">
        <f>SUMPRODUCT(COUNTIF(P5:P31,{"G";"N";"CG"}))</f>
        <v>5</v>
      </c>
      <c r="Q34" s="2">
        <f>SUMPRODUCT(COUNTIF(Q5:Q31,{"G";"N";"CG"}))</f>
        <v>6</v>
      </c>
      <c r="R34" s="2">
        <f>SUMPRODUCT(COUNTIF(R5:R31,{"G";"N";"CG"}))</f>
        <v>5</v>
      </c>
      <c r="S34" s="2">
        <f>SUMPRODUCT(COUNTIF(S5:S31,{"G";"N";"CG"}))</f>
        <v>5</v>
      </c>
      <c r="T34" s="2">
        <f>SUMPRODUCT(COUNTIF(T5:T31,{"G";"N";"CG"}))</f>
        <v>5</v>
      </c>
      <c r="U34" s="2">
        <f>SUMPRODUCT(COUNTIF(U5:U31,{"G";"N";"CG"}))</f>
        <v>6</v>
      </c>
      <c r="V34" s="2">
        <f>SUMPRODUCT(COUNTIF(V5:V31,{"G";"N";"CG"}))</f>
        <v>6</v>
      </c>
      <c r="W34" s="2">
        <f>SUMPRODUCT(COUNTIF(W5:W31,{"G";"N";"CG"}))</f>
        <v>6</v>
      </c>
      <c r="X34" s="2">
        <f>SUMPRODUCT(COUNTIF(X5:X31,{"G";"N";"CG"}))</f>
        <v>6</v>
      </c>
      <c r="Y34" s="2">
        <f>SUMPRODUCT(COUNTIF(Y5:Y31,{"G";"N";"CG"}))</f>
        <v>6</v>
      </c>
      <c r="Z34" s="2">
        <f>SUMPRODUCT(COUNTIF(Z5:Z31,{"G";"N";"CG"}))</f>
        <v>5</v>
      </c>
      <c r="AA34" s="2">
        <f>SUMPRODUCT(COUNTIF(AA5:AA31,{"G";"N";"CG"}))</f>
        <v>6</v>
      </c>
      <c r="AB34" s="2">
        <f>SUMPRODUCT(COUNTIF(AB5:AB31,{"G";"N";"CG"}))</f>
        <v>6</v>
      </c>
      <c r="AC34" s="2">
        <f>SUMPRODUCT(COUNTIF(AC5:AC31,{"G";"N";"CG"}))</f>
        <v>6</v>
      </c>
      <c r="AD34" s="2">
        <f>SUMPRODUCT(COUNTIF(AD5:AD31,{"G";"N";"CG"}))</f>
        <v>6</v>
      </c>
      <c r="AE34" s="2">
        <f>SUMPRODUCT(COUNTIF(AE5:AE31,{"G";"N";"CG"}))</f>
        <v>6</v>
      </c>
      <c r="AF34" s="2">
        <f>SUMPRODUCT(COUNTIF(AF5:AF31,{"G";"N";"CG"}))</f>
        <v>5</v>
      </c>
      <c r="AG34" s="2">
        <f>SUMPRODUCT(COUNTIF(AG5:AG31,{"G";"N";"CG"}))</f>
        <v>5</v>
      </c>
      <c r="AH34" s="2">
        <f>SUMPRODUCT(COUNTIF(AH5:AH31,{"G";"N";"CG"}))</f>
        <v>5</v>
      </c>
      <c r="AI34" s="2">
        <f>SUMPRODUCT(COUNTIF(AI5:AI31,{"G";"N";"CG"}))</f>
        <v>5</v>
      </c>
      <c r="AJ34" s="2">
        <f>SUMPRODUCT(COUNTIF(AJ5:AJ31,{"G";"N";"CG"}))</f>
        <v>6</v>
      </c>
      <c r="AL34" s="4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286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2017</v>
      </c>
      <c r="BD37" s="43"/>
      <c r="BE37" s="49"/>
      <c r="BG37" s="18"/>
      <c r="BH37" s="116" t="s">
        <v>257</v>
      </c>
      <c r="BI37" s="117"/>
      <c r="BJ37" s="117"/>
      <c r="BK37" s="118"/>
      <c r="BM37" s="2" t="s">
        <v>1</v>
      </c>
      <c r="BN37" s="2" t="s">
        <v>2</v>
      </c>
      <c r="BO37" s="2" t="s">
        <v>3</v>
      </c>
      <c r="BP37" s="2" t="s">
        <v>3</v>
      </c>
      <c r="BQ37" s="2" t="s">
        <v>4</v>
      </c>
      <c r="BR37" s="2" t="s">
        <v>5</v>
      </c>
      <c r="BS37" s="2" t="s">
        <v>6</v>
      </c>
      <c r="BT37" s="2" t="s">
        <v>1</v>
      </c>
      <c r="BU37" s="2" t="s">
        <v>2</v>
      </c>
      <c r="BV37" s="2" t="s">
        <v>3</v>
      </c>
      <c r="BW37" s="2" t="s">
        <v>3</v>
      </c>
      <c r="BX37" s="2" t="s">
        <v>4</v>
      </c>
      <c r="BY37" s="2" t="s">
        <v>5</v>
      </c>
      <c r="BZ37" s="2" t="s">
        <v>6</v>
      </c>
      <c r="CA37" s="2" t="s">
        <v>1</v>
      </c>
      <c r="CB37" s="2" t="s">
        <v>2</v>
      </c>
      <c r="CC37" s="2" t="s">
        <v>3</v>
      </c>
      <c r="CD37" s="2" t="s">
        <v>3</v>
      </c>
      <c r="CE37" s="2" t="s">
        <v>4</v>
      </c>
      <c r="CF37" s="2" t="s">
        <v>5</v>
      </c>
      <c r="CG37" s="2" t="s">
        <v>6</v>
      </c>
      <c r="CH37" s="2" t="s">
        <v>1</v>
      </c>
      <c r="CI37" s="2" t="s">
        <v>2</v>
      </c>
      <c r="CJ37" s="2" t="s">
        <v>3</v>
      </c>
      <c r="CK37" s="2" t="s">
        <v>3</v>
      </c>
      <c r="CL37" s="2" t="s">
        <v>4</v>
      </c>
      <c r="CM37" s="2" t="s">
        <v>5</v>
      </c>
      <c r="CN37" s="2" t="s">
        <v>6</v>
      </c>
      <c r="CO37" s="2" t="s">
        <v>1</v>
      </c>
      <c r="CP37" s="2" t="s">
        <v>2</v>
      </c>
      <c r="CQ37" s="2" t="s">
        <v>3</v>
      </c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3">
        <v>1</v>
      </c>
      <c r="BN38" s="2">
        <v>2</v>
      </c>
      <c r="BO38" s="2">
        <v>3</v>
      </c>
      <c r="BP38" s="2">
        <v>4</v>
      </c>
      <c r="BQ38" s="2">
        <v>5</v>
      </c>
      <c r="BR38" s="2">
        <v>6</v>
      </c>
      <c r="BS38" s="3">
        <v>7</v>
      </c>
      <c r="BT38" s="3">
        <v>8</v>
      </c>
      <c r="BU38" s="2">
        <v>9</v>
      </c>
      <c r="BV38" s="2">
        <v>10</v>
      </c>
      <c r="BW38" s="2">
        <v>11</v>
      </c>
      <c r="BX38" s="2">
        <v>12</v>
      </c>
      <c r="BY38" s="2">
        <v>13</v>
      </c>
      <c r="BZ38" s="3">
        <v>14</v>
      </c>
      <c r="CA38" s="3">
        <v>15</v>
      </c>
      <c r="CB38" s="2">
        <v>16</v>
      </c>
      <c r="CC38" s="2">
        <v>17</v>
      </c>
      <c r="CD38" s="2">
        <v>18</v>
      </c>
      <c r="CE38" s="2">
        <v>19</v>
      </c>
      <c r="CF38" s="2">
        <v>20</v>
      </c>
      <c r="CG38" s="3">
        <v>21</v>
      </c>
      <c r="CH38" s="3">
        <v>22</v>
      </c>
      <c r="CI38" s="2">
        <v>23</v>
      </c>
      <c r="CJ38" s="2">
        <v>24</v>
      </c>
      <c r="CK38" s="2">
        <v>25</v>
      </c>
      <c r="CL38" s="2">
        <v>26</v>
      </c>
      <c r="CM38" s="2">
        <v>27</v>
      </c>
      <c r="CN38" s="3">
        <v>28</v>
      </c>
      <c r="CO38" s="3">
        <v>29</v>
      </c>
      <c r="CP38" s="2">
        <v>30</v>
      </c>
      <c r="CQ38" s="2">
        <v>31</v>
      </c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97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/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97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10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97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97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10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96">
        <v>2</v>
      </c>
      <c r="B44" s="163"/>
      <c r="C44" s="164"/>
      <c r="D44" s="164"/>
      <c r="E44" s="164"/>
      <c r="F44" s="164"/>
      <c r="G44" s="128"/>
      <c r="H44" s="128"/>
      <c r="I44" s="128"/>
      <c r="J44" s="158"/>
      <c r="K44" s="127"/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96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10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96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96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10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96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/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/>
      <c r="AR48" s="128"/>
      <c r="AS48" s="128"/>
      <c r="AT48" s="128"/>
      <c r="AU48" s="129"/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96"/>
      <c r="B49" s="165"/>
      <c r="C49" s="166"/>
      <c r="D49" s="166"/>
      <c r="E49" s="166"/>
      <c r="F49" s="166"/>
      <c r="G49" s="132"/>
      <c r="H49" s="132"/>
      <c r="I49" s="132"/>
      <c r="J49" s="133"/>
      <c r="K49" s="131"/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10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96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96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10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96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/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/>
      <c r="AJ52" s="128"/>
      <c r="AK52" s="128"/>
      <c r="AL52" s="15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96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10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96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96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11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96">
        <v>5</v>
      </c>
      <c r="B56" s="163"/>
      <c r="C56" s="164"/>
      <c r="D56" s="164"/>
      <c r="E56" s="164"/>
      <c r="F56" s="164"/>
      <c r="G56" s="128"/>
      <c r="H56" s="128"/>
      <c r="I56" s="128"/>
      <c r="J56" s="158"/>
      <c r="K56" s="127"/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/>
      <c r="AR56" s="128"/>
      <c r="AS56" s="128"/>
      <c r="AT56" s="128"/>
      <c r="AU56" s="129"/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96"/>
      <c r="B57" s="165"/>
      <c r="C57" s="166"/>
      <c r="D57" s="166"/>
      <c r="E57" s="166"/>
      <c r="F57" s="166"/>
      <c r="G57" s="132"/>
      <c r="H57" s="132"/>
      <c r="I57" s="132"/>
      <c r="J57" s="133"/>
      <c r="K57" s="131"/>
      <c r="L57" s="132"/>
      <c r="M57" s="132"/>
      <c r="N57" s="132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10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96"/>
      <c r="B58" s="165"/>
      <c r="C58" s="166"/>
      <c r="D58" s="166"/>
      <c r="E58" s="166"/>
      <c r="F58" s="166"/>
      <c r="G58" s="132"/>
      <c r="H58" s="132"/>
      <c r="I58" s="132"/>
      <c r="J58" s="133"/>
      <c r="K58" s="131"/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96"/>
      <c r="B59" s="160"/>
      <c r="C59" s="161"/>
      <c r="D59" s="161"/>
      <c r="E59" s="161"/>
      <c r="F59" s="161"/>
      <c r="G59" s="153"/>
      <c r="H59" s="153"/>
      <c r="I59" s="153"/>
      <c r="J59" s="159"/>
      <c r="K59" s="152"/>
      <c r="L59" s="153"/>
      <c r="M59" s="153"/>
      <c r="N59" s="153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10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96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96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10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96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96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11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97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/>
      <c r="L64" s="128"/>
      <c r="M64" s="128"/>
      <c r="N64" s="128"/>
      <c r="O64" s="128"/>
      <c r="P64" s="128"/>
      <c r="Q64" s="128"/>
      <c r="R64" s="158"/>
      <c r="S64" s="127"/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/>
      <c r="AR64" s="128"/>
      <c r="AS64" s="128"/>
      <c r="AT64" s="128"/>
      <c r="AU64" s="129"/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97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10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97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97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11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97">
        <v>8</v>
      </c>
      <c r="B68" s="163"/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/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97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10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97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97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11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96">
        <v>9</v>
      </c>
      <c r="B72" s="163"/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/>
      <c r="AR72" s="128"/>
      <c r="AS72" s="128"/>
      <c r="AT72" s="128"/>
      <c r="AU72" s="129"/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96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10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96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96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11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96">
        <v>10</v>
      </c>
      <c r="B76" s="163"/>
      <c r="C76" s="164"/>
      <c r="D76" s="164"/>
      <c r="E76" s="164"/>
      <c r="F76" s="164"/>
      <c r="G76" s="128"/>
      <c r="H76" s="128"/>
      <c r="I76" s="128"/>
      <c r="J76" s="158"/>
      <c r="K76" s="127"/>
      <c r="L76" s="128"/>
      <c r="M76" s="128"/>
      <c r="N76" s="128"/>
      <c r="O76" s="128"/>
      <c r="P76" s="128"/>
      <c r="Q76" s="128"/>
      <c r="R76" s="158"/>
      <c r="S76" s="127"/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/>
      <c r="AR76" s="128"/>
      <c r="AS76" s="128"/>
      <c r="AT76" s="128"/>
      <c r="AU76" s="129"/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96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/>
      <c r="AR77" s="132"/>
      <c r="AS77" s="132"/>
      <c r="AT77" s="132"/>
      <c r="AU77" s="134"/>
      <c r="AV77" s="135"/>
      <c r="AW77" s="131"/>
      <c r="AX77" s="132"/>
      <c r="AY77" s="132"/>
      <c r="AZ77" s="132"/>
      <c r="BA77" s="134"/>
      <c r="BB77" s="135"/>
      <c r="BC77" s="82">
        <f>16-O33</f>
        <v>9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96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96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10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96">
        <v>11</v>
      </c>
      <c r="B80" s="163"/>
      <c r="C80" s="164"/>
      <c r="D80" s="164"/>
      <c r="E80" s="164"/>
      <c r="F80" s="164"/>
      <c r="G80" s="128"/>
      <c r="H80" s="128"/>
      <c r="I80" s="128"/>
      <c r="J80" s="158"/>
      <c r="K80" s="127"/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27"/>
      <c r="AR80" s="128"/>
      <c r="AS80" s="128"/>
      <c r="AT80" s="128"/>
      <c r="AU80" s="129"/>
      <c r="AV80" s="130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96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10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96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96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11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96">
        <v>12</v>
      </c>
      <c r="B84" s="163"/>
      <c r="C84" s="164"/>
      <c r="D84" s="164"/>
      <c r="E84" s="164"/>
      <c r="F84" s="164"/>
      <c r="G84" s="128"/>
      <c r="H84" s="128"/>
      <c r="I84" s="128"/>
      <c r="J84" s="158"/>
      <c r="K84" s="127"/>
      <c r="L84" s="128"/>
      <c r="M84" s="128"/>
      <c r="N84" s="128"/>
      <c r="O84" s="128"/>
      <c r="P84" s="128"/>
      <c r="Q84" s="128"/>
      <c r="R84" s="158"/>
      <c r="S84" s="127"/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/>
      <c r="AJ84" s="128"/>
      <c r="AK84" s="128"/>
      <c r="AL84" s="158"/>
      <c r="AM84" s="127"/>
      <c r="AN84" s="128"/>
      <c r="AO84" s="128"/>
      <c r="AP84" s="158"/>
      <c r="AQ84" s="127"/>
      <c r="AR84" s="128"/>
      <c r="AS84" s="128"/>
      <c r="AT84" s="128"/>
      <c r="AU84" s="129"/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96"/>
      <c r="B85" s="165"/>
      <c r="C85" s="166"/>
      <c r="D85" s="166"/>
      <c r="E85" s="166"/>
      <c r="F85" s="166"/>
      <c r="G85" s="132"/>
      <c r="H85" s="132"/>
      <c r="I85" s="132"/>
      <c r="J85" s="133"/>
      <c r="K85" s="131"/>
      <c r="L85" s="132"/>
      <c r="M85" s="132"/>
      <c r="N85" s="132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10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96"/>
      <c r="B86" s="165"/>
      <c r="C86" s="166"/>
      <c r="D86" s="166"/>
      <c r="E86" s="166"/>
      <c r="F86" s="166"/>
      <c r="G86" s="132"/>
      <c r="H86" s="132"/>
      <c r="I86" s="132"/>
      <c r="J86" s="133"/>
      <c r="K86" s="131"/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96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10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96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96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10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96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96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11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97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/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/>
      <c r="AR92" s="128"/>
      <c r="AS92" s="128"/>
      <c r="AT92" s="128"/>
      <c r="AU92" s="129"/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/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97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31"/>
      <c r="AR93" s="132"/>
      <c r="AS93" s="132"/>
      <c r="AT93" s="132"/>
      <c r="AU93" s="134"/>
      <c r="AV93" s="135"/>
      <c r="AW93" s="131"/>
      <c r="AX93" s="132"/>
      <c r="AY93" s="132"/>
      <c r="AZ93" s="132"/>
      <c r="BA93" s="134"/>
      <c r="BB93" s="135"/>
      <c r="BC93" s="82">
        <f>16-S33</f>
        <v>10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97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97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11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97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/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/>
      <c r="AR96" s="128"/>
      <c r="AS96" s="128"/>
      <c r="AT96" s="128"/>
      <c r="AU96" s="129"/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97"/>
      <c r="B97" s="165"/>
      <c r="C97" s="166"/>
      <c r="D97" s="166"/>
      <c r="E97" s="166"/>
      <c r="F97" s="166"/>
      <c r="G97" s="132"/>
      <c r="H97" s="132"/>
      <c r="I97" s="132"/>
      <c r="J97" s="133"/>
      <c r="K97" s="131"/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9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97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97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11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96">
        <v>16</v>
      </c>
      <c r="B100" s="163"/>
      <c r="C100" s="164"/>
      <c r="D100" s="164"/>
      <c r="E100" s="164"/>
      <c r="F100" s="164"/>
      <c r="G100" s="128"/>
      <c r="H100" s="128"/>
      <c r="I100" s="128"/>
      <c r="J100" s="158"/>
      <c r="K100" s="127"/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/>
      <c r="AJ100" s="128"/>
      <c r="AK100" s="128"/>
      <c r="AL100" s="15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96"/>
      <c r="B101" s="165"/>
      <c r="C101" s="166"/>
      <c r="D101" s="166"/>
      <c r="E101" s="166"/>
      <c r="F101" s="166"/>
      <c r="G101" s="132"/>
      <c r="H101" s="132"/>
      <c r="I101" s="132"/>
      <c r="J101" s="133"/>
      <c r="K101" s="131"/>
      <c r="L101" s="132"/>
      <c r="M101" s="132"/>
      <c r="N101" s="132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10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96"/>
      <c r="B102" s="165"/>
      <c r="C102" s="166"/>
      <c r="D102" s="166"/>
      <c r="E102" s="166"/>
      <c r="F102" s="166"/>
      <c r="G102" s="132"/>
      <c r="H102" s="132"/>
      <c r="I102" s="132"/>
      <c r="J102" s="133"/>
      <c r="K102" s="131"/>
      <c r="L102" s="132"/>
      <c r="M102" s="132"/>
      <c r="N102" s="132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96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10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96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27"/>
      <c r="L104" s="128"/>
      <c r="M104" s="128"/>
      <c r="N104" s="128"/>
      <c r="O104" s="128"/>
      <c r="P104" s="128"/>
      <c r="Q104" s="128"/>
      <c r="R104" s="158"/>
      <c r="S104" s="127"/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/>
      <c r="AR104" s="128"/>
      <c r="AS104" s="128"/>
      <c r="AT104" s="128"/>
      <c r="AU104" s="129"/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96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/>
      <c r="AR105" s="132"/>
      <c r="AS105" s="132"/>
      <c r="AT105" s="132"/>
      <c r="AU105" s="134"/>
      <c r="AV105" s="135"/>
      <c r="AW105" s="131"/>
      <c r="AX105" s="132"/>
      <c r="AY105" s="132"/>
      <c r="AZ105" s="132"/>
      <c r="BA105" s="134"/>
      <c r="BB105" s="135"/>
      <c r="BC105" s="82">
        <f>16-V33</f>
        <v>11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96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96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10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96">
        <v>18</v>
      </c>
      <c r="B108" s="163"/>
      <c r="C108" s="164"/>
      <c r="D108" s="164"/>
      <c r="E108" s="164"/>
      <c r="F108" s="164"/>
      <c r="G108" s="128"/>
      <c r="H108" s="128"/>
      <c r="I108" s="128"/>
      <c r="J108" s="158"/>
      <c r="K108" s="127"/>
      <c r="L108" s="128"/>
      <c r="M108" s="128"/>
      <c r="N108" s="128"/>
      <c r="O108" s="128"/>
      <c r="P108" s="128"/>
      <c r="Q108" s="128"/>
      <c r="R108" s="158"/>
      <c r="S108" s="127"/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96"/>
      <c r="B109" s="165"/>
      <c r="C109" s="166"/>
      <c r="D109" s="166"/>
      <c r="E109" s="166"/>
      <c r="F109" s="166"/>
      <c r="G109" s="132"/>
      <c r="H109" s="132"/>
      <c r="I109" s="132"/>
      <c r="J109" s="133"/>
      <c r="K109" s="131"/>
      <c r="L109" s="132"/>
      <c r="M109" s="132"/>
      <c r="N109" s="132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10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96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96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10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96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/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/>
      <c r="AJ112" s="128"/>
      <c r="AK112" s="128"/>
      <c r="AL112" s="158"/>
      <c r="AM112" s="127"/>
      <c r="AN112" s="128"/>
      <c r="AO112" s="128"/>
      <c r="AP112" s="158"/>
      <c r="AQ112" s="127"/>
      <c r="AR112" s="128"/>
      <c r="AS112" s="128"/>
      <c r="AT112" s="128"/>
      <c r="AU112" s="129"/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96"/>
      <c r="B113" s="165"/>
      <c r="C113" s="166"/>
      <c r="D113" s="166"/>
      <c r="E113" s="166"/>
      <c r="F113" s="166"/>
      <c r="G113" s="132"/>
      <c r="H113" s="132"/>
      <c r="I113" s="132"/>
      <c r="J113" s="133"/>
      <c r="K113" s="131"/>
      <c r="L113" s="132"/>
      <c r="M113" s="132"/>
      <c r="N113" s="132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/>
      <c r="AR113" s="132"/>
      <c r="AS113" s="132"/>
      <c r="AT113" s="132"/>
      <c r="AU113" s="134"/>
      <c r="AV113" s="135"/>
      <c r="AW113" s="131"/>
      <c r="AX113" s="132"/>
      <c r="AY113" s="132"/>
      <c r="AZ113" s="132"/>
      <c r="BA113" s="134"/>
      <c r="BB113" s="135"/>
      <c r="BC113" s="82">
        <f>16-X33</f>
        <v>10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96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/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96"/>
      <c r="B115" s="160"/>
      <c r="C115" s="161"/>
      <c r="D115" s="161"/>
      <c r="E115" s="161"/>
      <c r="F115" s="161"/>
      <c r="G115" s="153"/>
      <c r="H115" s="153"/>
      <c r="I115" s="153"/>
      <c r="J115" s="159"/>
      <c r="K115" s="152"/>
      <c r="L115" s="153"/>
      <c r="M115" s="153"/>
      <c r="N115" s="153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10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96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/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96"/>
      <c r="B117" s="165"/>
      <c r="C117" s="166"/>
      <c r="D117" s="166"/>
      <c r="E117" s="166"/>
      <c r="F117" s="166"/>
      <c r="G117" s="132"/>
      <c r="H117" s="132"/>
      <c r="I117" s="132"/>
      <c r="J117" s="133"/>
      <c r="K117" s="131"/>
      <c r="L117" s="132"/>
      <c r="M117" s="132"/>
      <c r="N117" s="132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10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96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96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10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97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/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97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31"/>
      <c r="T121" s="132"/>
      <c r="U121" s="132"/>
      <c r="V121" s="132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10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97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/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97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97">
        <v>22</v>
      </c>
      <c r="B124" s="163"/>
      <c r="C124" s="164"/>
      <c r="D124" s="164"/>
      <c r="E124" s="164"/>
      <c r="F124" s="164"/>
      <c r="G124" s="128"/>
      <c r="H124" s="128"/>
      <c r="I124" s="128"/>
      <c r="J124" s="158"/>
      <c r="K124" s="127"/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27"/>
      <c r="AR124" s="128"/>
      <c r="AS124" s="128"/>
      <c r="AT124" s="128"/>
      <c r="AU124" s="129"/>
      <c r="AV124" s="130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97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10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97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97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10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96">
        <v>23</v>
      </c>
      <c r="B128" s="163"/>
      <c r="C128" s="164"/>
      <c r="D128" s="164"/>
      <c r="E128" s="164"/>
      <c r="F128" s="164"/>
      <c r="G128" s="128"/>
      <c r="H128" s="128"/>
      <c r="I128" s="128"/>
      <c r="J128" s="158"/>
      <c r="K128" s="127"/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/>
      <c r="AJ128" s="128"/>
      <c r="AK128" s="128"/>
      <c r="AL128" s="158"/>
      <c r="AM128" s="127"/>
      <c r="AN128" s="128"/>
      <c r="AO128" s="128"/>
      <c r="AP128" s="158"/>
      <c r="AQ128" s="127"/>
      <c r="AR128" s="128"/>
      <c r="AS128" s="128"/>
      <c r="AT128" s="128"/>
      <c r="AU128" s="129"/>
      <c r="AV128" s="130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96"/>
      <c r="B129" s="165"/>
      <c r="C129" s="166"/>
      <c r="D129" s="166"/>
      <c r="E129" s="166"/>
      <c r="F129" s="166"/>
      <c r="G129" s="132"/>
      <c r="H129" s="132"/>
      <c r="I129" s="132"/>
      <c r="J129" s="133"/>
      <c r="K129" s="131"/>
      <c r="L129" s="132"/>
      <c r="M129" s="132"/>
      <c r="N129" s="132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10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96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96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10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96">
        <v>24</v>
      </c>
      <c r="B132" s="163"/>
      <c r="C132" s="164"/>
      <c r="D132" s="164"/>
      <c r="E132" s="164"/>
      <c r="F132" s="164"/>
      <c r="G132" s="128"/>
      <c r="H132" s="128"/>
      <c r="I132" s="128"/>
      <c r="J132" s="158"/>
      <c r="K132" s="127"/>
      <c r="L132" s="128"/>
      <c r="M132" s="128"/>
      <c r="N132" s="128"/>
      <c r="O132" s="128"/>
      <c r="P132" s="128"/>
      <c r="Q132" s="128"/>
      <c r="R132" s="158"/>
      <c r="S132" s="127"/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/>
      <c r="AJ132" s="128"/>
      <c r="AK132" s="128"/>
      <c r="AL132" s="158"/>
      <c r="AM132" s="127"/>
      <c r="AN132" s="128"/>
      <c r="AO132" s="128"/>
      <c r="AP132" s="158"/>
      <c r="AQ132" s="127"/>
      <c r="AR132" s="128"/>
      <c r="AS132" s="128"/>
      <c r="AT132" s="128"/>
      <c r="AU132" s="129"/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96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10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96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96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10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96">
        <v>25</v>
      </c>
      <c r="B136" s="163"/>
      <c r="C136" s="164"/>
      <c r="D136" s="164"/>
      <c r="E136" s="164"/>
      <c r="F136" s="164"/>
      <c r="G136" s="128"/>
      <c r="H136" s="128"/>
      <c r="I136" s="128"/>
      <c r="J136" s="158"/>
      <c r="K136" s="127"/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/>
      <c r="AJ136" s="128"/>
      <c r="AK136" s="128"/>
      <c r="AL136" s="15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96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10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96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96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10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96">
        <v>26</v>
      </c>
      <c r="B140" s="163"/>
      <c r="C140" s="164"/>
      <c r="D140" s="164"/>
      <c r="E140" s="164"/>
      <c r="F140" s="164"/>
      <c r="G140" s="128"/>
      <c r="H140" s="128"/>
      <c r="I140" s="128"/>
      <c r="J140" s="158"/>
      <c r="K140" s="127"/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/>
      <c r="AR140" s="128"/>
      <c r="AS140" s="128"/>
      <c r="AT140" s="128"/>
      <c r="AU140" s="129"/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96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/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10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96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96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10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96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/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96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10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96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96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11</v>
      </c>
      <c r="BD147" s="12"/>
      <c r="BE147" s="47"/>
      <c r="BG147" s="34"/>
      <c r="BH147" s="27"/>
      <c r="BI147" s="27"/>
      <c r="BJ147" s="27"/>
      <c r="BK147" s="27"/>
      <c r="BL147" s="35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97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/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97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31"/>
      <c r="T149" s="132"/>
      <c r="U149" s="132"/>
      <c r="V149" s="132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10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97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97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11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197">
        <v>29</v>
      </c>
      <c r="B152" s="163"/>
      <c r="C152" s="164"/>
      <c r="D152" s="164"/>
      <c r="E152" s="164"/>
      <c r="F152" s="164"/>
      <c r="G152" s="128"/>
      <c r="H152" s="128"/>
      <c r="I152" s="128"/>
      <c r="J152" s="158"/>
      <c r="K152" s="127"/>
      <c r="L152" s="128"/>
      <c r="M152" s="128"/>
      <c r="N152" s="128"/>
      <c r="O152" s="128"/>
      <c r="P152" s="128"/>
      <c r="Q152" s="128"/>
      <c r="R152" s="158"/>
      <c r="S152" s="127"/>
      <c r="T152" s="128"/>
      <c r="U152" s="128"/>
      <c r="V152" s="128"/>
      <c r="W152" s="128"/>
      <c r="X152" s="128"/>
      <c r="Y152" s="128"/>
      <c r="Z152" s="158"/>
      <c r="AA152" s="127"/>
      <c r="AB152" s="128"/>
      <c r="AC152" s="128"/>
      <c r="AD152" s="158"/>
      <c r="AE152" s="127"/>
      <c r="AF152" s="128"/>
      <c r="AG152" s="128"/>
      <c r="AH152" s="158"/>
      <c r="AI152" s="127"/>
      <c r="AJ152" s="128"/>
      <c r="AK152" s="128"/>
      <c r="AL152" s="158"/>
      <c r="AM152" s="127"/>
      <c r="AN152" s="128"/>
      <c r="AO152" s="128"/>
      <c r="AP152" s="158"/>
      <c r="AQ152" s="127"/>
      <c r="AR152" s="128"/>
      <c r="AS152" s="128"/>
      <c r="AT152" s="128"/>
      <c r="AU152" s="129"/>
      <c r="AV152" s="130"/>
      <c r="AW152" s="127"/>
      <c r="AX152" s="128"/>
      <c r="AY152" s="128"/>
      <c r="AZ152" s="128"/>
      <c r="BA152" s="129"/>
      <c r="BB152" s="130"/>
      <c r="BC152" s="77" t="s">
        <v>4</v>
      </c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197"/>
      <c r="B153" s="165"/>
      <c r="C153" s="166"/>
      <c r="D153" s="166"/>
      <c r="E153" s="166"/>
      <c r="F153" s="166"/>
      <c r="G153" s="132"/>
      <c r="H153" s="132"/>
      <c r="I153" s="132"/>
      <c r="J153" s="133"/>
      <c r="K153" s="131"/>
      <c r="L153" s="132"/>
      <c r="M153" s="132"/>
      <c r="N153" s="132"/>
      <c r="O153" s="132"/>
      <c r="P153" s="132"/>
      <c r="Q153" s="132"/>
      <c r="R153" s="133"/>
      <c r="S153" s="131"/>
      <c r="T153" s="132"/>
      <c r="U153" s="132"/>
      <c r="V153" s="132"/>
      <c r="W153" s="132"/>
      <c r="X153" s="132"/>
      <c r="Y153" s="132"/>
      <c r="Z153" s="133"/>
      <c r="AA153" s="131"/>
      <c r="AB153" s="132"/>
      <c r="AC153" s="132"/>
      <c r="AD153" s="133"/>
      <c r="AE153" s="131"/>
      <c r="AF153" s="132"/>
      <c r="AG153" s="132"/>
      <c r="AH153" s="133"/>
      <c r="AI153" s="131"/>
      <c r="AJ153" s="132"/>
      <c r="AK153" s="132"/>
      <c r="AL153" s="133"/>
      <c r="AM153" s="131"/>
      <c r="AN153" s="132"/>
      <c r="AO153" s="132"/>
      <c r="AP153" s="133"/>
      <c r="AQ153" s="131"/>
      <c r="AR153" s="132"/>
      <c r="AS153" s="132"/>
      <c r="AT153" s="132"/>
      <c r="AU153" s="134"/>
      <c r="AV153" s="135"/>
      <c r="AW153" s="131"/>
      <c r="AX153" s="132"/>
      <c r="AY153" s="132"/>
      <c r="AZ153" s="132"/>
      <c r="BA153" s="134"/>
      <c r="BB153" s="135"/>
      <c r="BC153" s="82">
        <f>16-AH33</f>
        <v>10</v>
      </c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197"/>
      <c r="B154" s="165"/>
      <c r="C154" s="166"/>
      <c r="D154" s="166"/>
      <c r="E154" s="166"/>
      <c r="F154" s="166"/>
      <c r="G154" s="132"/>
      <c r="H154" s="132"/>
      <c r="I154" s="132"/>
      <c r="J154" s="133"/>
      <c r="K154" s="131"/>
      <c r="L154" s="132"/>
      <c r="M154" s="132"/>
      <c r="N154" s="132"/>
      <c r="O154" s="132"/>
      <c r="P154" s="132"/>
      <c r="Q154" s="132"/>
      <c r="R154" s="133"/>
      <c r="S154" s="131"/>
      <c r="T154" s="132"/>
      <c r="U154" s="132"/>
      <c r="V154" s="132"/>
      <c r="W154" s="132"/>
      <c r="X154" s="132"/>
      <c r="Y154" s="132"/>
      <c r="Z154" s="133"/>
      <c r="AA154" s="131"/>
      <c r="AB154" s="132"/>
      <c r="AC154" s="132"/>
      <c r="AD154" s="133"/>
      <c r="AE154" s="131"/>
      <c r="AF154" s="132"/>
      <c r="AG154" s="132"/>
      <c r="AH154" s="133"/>
      <c r="AI154" s="131"/>
      <c r="AJ154" s="132"/>
      <c r="AK154" s="132"/>
      <c r="AL154" s="133"/>
      <c r="AM154" s="131"/>
      <c r="AN154" s="132"/>
      <c r="AO154" s="132"/>
      <c r="AP154" s="133"/>
      <c r="AQ154" s="131"/>
      <c r="AR154" s="132"/>
      <c r="AS154" s="132"/>
      <c r="AT154" s="132"/>
      <c r="AU154" s="134"/>
      <c r="AV154" s="135"/>
      <c r="AW154" s="131"/>
      <c r="AX154" s="132"/>
      <c r="AY154" s="132"/>
      <c r="AZ154" s="132"/>
      <c r="BA154" s="134"/>
      <c r="BB154" s="135"/>
      <c r="BC154" s="83" t="s">
        <v>103</v>
      </c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197"/>
      <c r="B155" s="160"/>
      <c r="C155" s="161"/>
      <c r="D155" s="161"/>
      <c r="E155" s="161"/>
      <c r="F155" s="161"/>
      <c r="G155" s="153"/>
      <c r="H155" s="153"/>
      <c r="I155" s="153"/>
      <c r="J155" s="159"/>
      <c r="K155" s="152"/>
      <c r="L155" s="153"/>
      <c r="M155" s="153"/>
      <c r="N155" s="153"/>
      <c r="O155" s="153"/>
      <c r="P155" s="153"/>
      <c r="Q155" s="153"/>
      <c r="R155" s="159"/>
      <c r="S155" s="152"/>
      <c r="T155" s="153"/>
      <c r="U155" s="153"/>
      <c r="V155" s="153"/>
      <c r="W155" s="153"/>
      <c r="X155" s="153"/>
      <c r="Y155" s="153"/>
      <c r="Z155" s="159"/>
      <c r="AA155" s="152"/>
      <c r="AB155" s="153"/>
      <c r="AC155" s="153"/>
      <c r="AD155" s="159"/>
      <c r="AE155" s="152"/>
      <c r="AF155" s="153"/>
      <c r="AG155" s="153"/>
      <c r="AH155" s="159"/>
      <c r="AI155" s="152"/>
      <c r="AJ155" s="153"/>
      <c r="AK155" s="153"/>
      <c r="AL155" s="159"/>
      <c r="AM155" s="152"/>
      <c r="AN155" s="153"/>
      <c r="AO155" s="153"/>
      <c r="AP155" s="159"/>
      <c r="AQ155" s="152"/>
      <c r="AR155" s="153"/>
      <c r="AS155" s="153"/>
      <c r="AT155" s="153"/>
      <c r="AU155" s="154"/>
      <c r="AV155" s="155"/>
      <c r="AW155" s="152"/>
      <c r="AX155" s="153"/>
      <c r="AY155" s="153"/>
      <c r="AZ155" s="153"/>
      <c r="BA155" s="154"/>
      <c r="BB155" s="155"/>
      <c r="BC155" s="78">
        <f>16-AH34</f>
        <v>11</v>
      </c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196">
        <v>30</v>
      </c>
      <c r="B156" s="163"/>
      <c r="C156" s="164"/>
      <c r="D156" s="164"/>
      <c r="E156" s="164"/>
      <c r="F156" s="164"/>
      <c r="G156" s="128"/>
      <c r="H156" s="128"/>
      <c r="I156" s="128"/>
      <c r="J156" s="158"/>
      <c r="K156" s="127"/>
      <c r="L156" s="128"/>
      <c r="M156" s="128"/>
      <c r="N156" s="128"/>
      <c r="O156" s="128"/>
      <c r="P156" s="128"/>
      <c r="Q156" s="128"/>
      <c r="R156" s="158"/>
      <c r="S156" s="127"/>
      <c r="T156" s="128"/>
      <c r="U156" s="128"/>
      <c r="V156" s="128"/>
      <c r="W156" s="128"/>
      <c r="X156" s="128"/>
      <c r="Y156" s="128"/>
      <c r="Z156" s="158"/>
      <c r="AA156" s="127"/>
      <c r="AB156" s="128"/>
      <c r="AC156" s="128"/>
      <c r="AD156" s="158"/>
      <c r="AE156" s="127"/>
      <c r="AF156" s="128"/>
      <c r="AG156" s="128"/>
      <c r="AH156" s="158"/>
      <c r="AI156" s="127"/>
      <c r="AJ156" s="128"/>
      <c r="AK156" s="128"/>
      <c r="AL156" s="158"/>
      <c r="AM156" s="127"/>
      <c r="AN156" s="128"/>
      <c r="AO156" s="128"/>
      <c r="AP156" s="158"/>
      <c r="AQ156" s="127"/>
      <c r="AR156" s="128"/>
      <c r="AS156" s="128"/>
      <c r="AT156" s="128"/>
      <c r="AU156" s="129"/>
      <c r="AV156" s="130"/>
      <c r="AW156" s="127"/>
      <c r="AX156" s="128"/>
      <c r="AY156" s="128"/>
      <c r="AZ156" s="128"/>
      <c r="BA156" s="129"/>
      <c r="BB156" s="130"/>
      <c r="BC156" s="77" t="s">
        <v>4</v>
      </c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196"/>
      <c r="B157" s="165"/>
      <c r="C157" s="166"/>
      <c r="D157" s="166"/>
      <c r="E157" s="166"/>
      <c r="F157" s="166"/>
      <c r="G157" s="132"/>
      <c r="H157" s="132"/>
      <c r="I157" s="132"/>
      <c r="J157" s="133"/>
      <c r="K157" s="131"/>
      <c r="L157" s="132"/>
      <c r="M157" s="132"/>
      <c r="N157" s="132"/>
      <c r="O157" s="132"/>
      <c r="P157" s="132"/>
      <c r="Q157" s="132"/>
      <c r="R157" s="133"/>
      <c r="S157" s="131"/>
      <c r="T157" s="132"/>
      <c r="U157" s="132"/>
      <c r="V157" s="132"/>
      <c r="W157" s="132"/>
      <c r="X157" s="132"/>
      <c r="Y157" s="132"/>
      <c r="Z157" s="133"/>
      <c r="AA157" s="131"/>
      <c r="AB157" s="132"/>
      <c r="AC157" s="132"/>
      <c r="AD157" s="133"/>
      <c r="AE157" s="131"/>
      <c r="AF157" s="132"/>
      <c r="AG157" s="132"/>
      <c r="AH157" s="133"/>
      <c r="AI157" s="131"/>
      <c r="AJ157" s="132"/>
      <c r="AK157" s="132"/>
      <c r="AL157" s="133"/>
      <c r="AM157" s="131"/>
      <c r="AN157" s="132"/>
      <c r="AO157" s="132"/>
      <c r="AP157" s="133"/>
      <c r="AQ157" s="131"/>
      <c r="AR157" s="132"/>
      <c r="AS157" s="132"/>
      <c r="AT157" s="132"/>
      <c r="AU157" s="134"/>
      <c r="AV157" s="135"/>
      <c r="AW157" s="131"/>
      <c r="AX157" s="132"/>
      <c r="AY157" s="132"/>
      <c r="AZ157" s="132"/>
      <c r="BA157" s="134"/>
      <c r="BB157" s="135"/>
      <c r="BC157" s="82">
        <f>16-AI33</f>
        <v>10</v>
      </c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196"/>
      <c r="B158" s="165"/>
      <c r="C158" s="166"/>
      <c r="D158" s="166"/>
      <c r="E158" s="166"/>
      <c r="F158" s="166"/>
      <c r="G158" s="132"/>
      <c r="H158" s="132"/>
      <c r="I158" s="132"/>
      <c r="J158" s="133"/>
      <c r="K158" s="131"/>
      <c r="L158" s="132"/>
      <c r="M158" s="132"/>
      <c r="N158" s="132"/>
      <c r="O158" s="132"/>
      <c r="P158" s="132"/>
      <c r="Q158" s="132"/>
      <c r="R158" s="133"/>
      <c r="S158" s="131"/>
      <c r="T158" s="132"/>
      <c r="U158" s="132"/>
      <c r="V158" s="132"/>
      <c r="W158" s="132"/>
      <c r="X158" s="132"/>
      <c r="Y158" s="132"/>
      <c r="Z158" s="133"/>
      <c r="AA158" s="131"/>
      <c r="AB158" s="132"/>
      <c r="AC158" s="132"/>
      <c r="AD158" s="133"/>
      <c r="AE158" s="131"/>
      <c r="AF158" s="132"/>
      <c r="AG158" s="132"/>
      <c r="AH158" s="133"/>
      <c r="AI158" s="131"/>
      <c r="AJ158" s="132"/>
      <c r="AK158" s="132"/>
      <c r="AL158" s="133"/>
      <c r="AM158" s="131"/>
      <c r="AN158" s="132"/>
      <c r="AO158" s="132"/>
      <c r="AP158" s="133"/>
      <c r="AQ158" s="131"/>
      <c r="AR158" s="132"/>
      <c r="AS158" s="132"/>
      <c r="AT158" s="132"/>
      <c r="AU158" s="134"/>
      <c r="AV158" s="135"/>
      <c r="AW158" s="131"/>
      <c r="AX158" s="132"/>
      <c r="AY158" s="132"/>
      <c r="AZ158" s="132"/>
      <c r="BA158" s="134"/>
      <c r="BB158" s="135"/>
      <c r="BC158" s="83" t="s">
        <v>103</v>
      </c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196"/>
      <c r="B159" s="160"/>
      <c r="C159" s="161"/>
      <c r="D159" s="161"/>
      <c r="E159" s="161"/>
      <c r="F159" s="161"/>
      <c r="G159" s="153"/>
      <c r="H159" s="153"/>
      <c r="I159" s="153"/>
      <c r="J159" s="159"/>
      <c r="K159" s="152"/>
      <c r="L159" s="153"/>
      <c r="M159" s="153"/>
      <c r="N159" s="153"/>
      <c r="O159" s="153"/>
      <c r="P159" s="153"/>
      <c r="Q159" s="153"/>
      <c r="R159" s="159"/>
      <c r="S159" s="152"/>
      <c r="T159" s="153"/>
      <c r="U159" s="153"/>
      <c r="V159" s="153"/>
      <c r="W159" s="153"/>
      <c r="X159" s="153"/>
      <c r="Y159" s="153"/>
      <c r="Z159" s="159"/>
      <c r="AA159" s="152"/>
      <c r="AB159" s="153"/>
      <c r="AC159" s="153"/>
      <c r="AD159" s="159"/>
      <c r="AE159" s="152"/>
      <c r="AF159" s="153"/>
      <c r="AG159" s="153"/>
      <c r="AH159" s="159"/>
      <c r="AI159" s="152"/>
      <c r="AJ159" s="153"/>
      <c r="AK159" s="153"/>
      <c r="AL159" s="159"/>
      <c r="AM159" s="152"/>
      <c r="AN159" s="153"/>
      <c r="AO159" s="153"/>
      <c r="AP159" s="159"/>
      <c r="AQ159" s="152"/>
      <c r="AR159" s="153"/>
      <c r="AS159" s="153"/>
      <c r="AT159" s="153"/>
      <c r="AU159" s="154"/>
      <c r="AV159" s="155"/>
      <c r="AW159" s="152"/>
      <c r="AX159" s="153"/>
      <c r="AY159" s="153"/>
      <c r="AZ159" s="153"/>
      <c r="BA159" s="154"/>
      <c r="BB159" s="155"/>
      <c r="BC159" s="78">
        <f>16-AI34</f>
        <v>11</v>
      </c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196">
        <v>31</v>
      </c>
      <c r="B160" s="163"/>
      <c r="C160" s="164"/>
      <c r="D160" s="164"/>
      <c r="E160" s="164"/>
      <c r="F160" s="164"/>
      <c r="G160" s="128"/>
      <c r="H160" s="128"/>
      <c r="I160" s="128"/>
      <c r="J160" s="158"/>
      <c r="K160" s="127"/>
      <c r="L160" s="128"/>
      <c r="M160" s="128"/>
      <c r="N160" s="128"/>
      <c r="O160" s="128"/>
      <c r="P160" s="128"/>
      <c r="Q160" s="128"/>
      <c r="R160" s="158"/>
      <c r="S160" s="127"/>
      <c r="T160" s="128"/>
      <c r="U160" s="128"/>
      <c r="V160" s="128"/>
      <c r="W160" s="128"/>
      <c r="X160" s="128"/>
      <c r="Y160" s="128"/>
      <c r="Z160" s="158"/>
      <c r="AA160" s="127"/>
      <c r="AB160" s="128"/>
      <c r="AC160" s="128"/>
      <c r="AD160" s="158"/>
      <c r="AE160" s="127"/>
      <c r="AF160" s="128"/>
      <c r="AG160" s="128"/>
      <c r="AH160" s="158"/>
      <c r="AI160" s="127"/>
      <c r="AJ160" s="128"/>
      <c r="AK160" s="128"/>
      <c r="AL160" s="158"/>
      <c r="AM160" s="127"/>
      <c r="AN160" s="128"/>
      <c r="AO160" s="128"/>
      <c r="AP160" s="158"/>
      <c r="AQ160" s="127"/>
      <c r="AR160" s="128"/>
      <c r="AS160" s="128"/>
      <c r="AT160" s="128"/>
      <c r="AU160" s="129"/>
      <c r="AV160" s="130"/>
      <c r="AW160" s="127"/>
      <c r="AX160" s="128"/>
      <c r="AY160" s="128"/>
      <c r="AZ160" s="128"/>
      <c r="BA160" s="129"/>
      <c r="BB160" s="130"/>
      <c r="BC160" s="77" t="s">
        <v>4</v>
      </c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196"/>
      <c r="B161" s="165"/>
      <c r="C161" s="166"/>
      <c r="D161" s="166"/>
      <c r="E161" s="166"/>
      <c r="F161" s="166"/>
      <c r="G161" s="132"/>
      <c r="H161" s="132"/>
      <c r="I161" s="132"/>
      <c r="J161" s="133"/>
      <c r="K161" s="131"/>
      <c r="L161" s="132"/>
      <c r="M161" s="132"/>
      <c r="N161" s="132"/>
      <c r="O161" s="132"/>
      <c r="P161" s="132"/>
      <c r="Q161" s="132"/>
      <c r="R161" s="133"/>
      <c r="S161" s="131"/>
      <c r="T161" s="132"/>
      <c r="U161" s="132"/>
      <c r="V161" s="132"/>
      <c r="W161" s="132"/>
      <c r="X161" s="132"/>
      <c r="Y161" s="132"/>
      <c r="Z161" s="133"/>
      <c r="AA161" s="131"/>
      <c r="AB161" s="132"/>
      <c r="AC161" s="132"/>
      <c r="AD161" s="133"/>
      <c r="AE161" s="131"/>
      <c r="AF161" s="132"/>
      <c r="AG161" s="132"/>
      <c r="AH161" s="133"/>
      <c r="AI161" s="131"/>
      <c r="AJ161" s="132"/>
      <c r="AK161" s="132"/>
      <c r="AL161" s="133"/>
      <c r="AM161" s="131"/>
      <c r="AN161" s="132"/>
      <c r="AO161" s="132"/>
      <c r="AP161" s="133"/>
      <c r="AQ161" s="131"/>
      <c r="AR161" s="132"/>
      <c r="AS161" s="132"/>
      <c r="AT161" s="132"/>
      <c r="AU161" s="134"/>
      <c r="AV161" s="135"/>
      <c r="AW161" s="131"/>
      <c r="AX161" s="132"/>
      <c r="AY161" s="132"/>
      <c r="AZ161" s="132"/>
      <c r="BA161" s="134"/>
      <c r="BB161" s="135"/>
      <c r="BC161" s="82">
        <f>16-AJ33</f>
        <v>10</v>
      </c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196"/>
      <c r="B162" s="165"/>
      <c r="C162" s="166"/>
      <c r="D162" s="166"/>
      <c r="E162" s="166"/>
      <c r="F162" s="166"/>
      <c r="G162" s="132"/>
      <c r="H162" s="132"/>
      <c r="I162" s="132"/>
      <c r="J162" s="133"/>
      <c r="K162" s="131"/>
      <c r="L162" s="132"/>
      <c r="M162" s="132"/>
      <c r="N162" s="132"/>
      <c r="O162" s="132"/>
      <c r="P162" s="132"/>
      <c r="Q162" s="132"/>
      <c r="R162" s="133"/>
      <c r="S162" s="131"/>
      <c r="T162" s="132"/>
      <c r="U162" s="132"/>
      <c r="V162" s="132"/>
      <c r="W162" s="132"/>
      <c r="X162" s="132"/>
      <c r="Y162" s="132"/>
      <c r="Z162" s="133"/>
      <c r="AA162" s="131"/>
      <c r="AB162" s="132"/>
      <c r="AC162" s="132"/>
      <c r="AD162" s="133"/>
      <c r="AE162" s="131"/>
      <c r="AF162" s="132"/>
      <c r="AG162" s="132"/>
      <c r="AH162" s="133"/>
      <c r="AI162" s="131"/>
      <c r="AJ162" s="132"/>
      <c r="AK162" s="132"/>
      <c r="AL162" s="133"/>
      <c r="AM162" s="131"/>
      <c r="AN162" s="132"/>
      <c r="AO162" s="132"/>
      <c r="AP162" s="133"/>
      <c r="AQ162" s="131"/>
      <c r="AR162" s="132"/>
      <c r="AS162" s="132"/>
      <c r="AT162" s="132"/>
      <c r="AU162" s="134"/>
      <c r="AV162" s="135"/>
      <c r="AW162" s="131"/>
      <c r="AX162" s="132"/>
      <c r="AY162" s="132"/>
      <c r="AZ162" s="132"/>
      <c r="BA162" s="134"/>
      <c r="BB162" s="135"/>
      <c r="BC162" s="83" t="s">
        <v>103</v>
      </c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196"/>
      <c r="B163" s="160"/>
      <c r="C163" s="161"/>
      <c r="D163" s="161"/>
      <c r="E163" s="161"/>
      <c r="F163" s="161"/>
      <c r="G163" s="153"/>
      <c r="H163" s="153"/>
      <c r="I163" s="153"/>
      <c r="J163" s="159"/>
      <c r="K163" s="152"/>
      <c r="L163" s="153"/>
      <c r="M163" s="153"/>
      <c r="N163" s="153"/>
      <c r="O163" s="153"/>
      <c r="P163" s="153"/>
      <c r="Q163" s="153"/>
      <c r="R163" s="159"/>
      <c r="S163" s="152"/>
      <c r="T163" s="153"/>
      <c r="U163" s="153"/>
      <c r="V163" s="153"/>
      <c r="W163" s="153"/>
      <c r="X163" s="153"/>
      <c r="Y163" s="153"/>
      <c r="Z163" s="159"/>
      <c r="AA163" s="152"/>
      <c r="AB163" s="153"/>
      <c r="AC163" s="153"/>
      <c r="AD163" s="159"/>
      <c r="AE163" s="152"/>
      <c r="AF163" s="153"/>
      <c r="AG163" s="153"/>
      <c r="AH163" s="159"/>
      <c r="AI163" s="152"/>
      <c r="AJ163" s="153"/>
      <c r="AK163" s="153"/>
      <c r="AL163" s="159"/>
      <c r="AM163" s="152"/>
      <c r="AN163" s="153"/>
      <c r="AO163" s="153"/>
      <c r="AP163" s="159"/>
      <c r="AQ163" s="152"/>
      <c r="AR163" s="153"/>
      <c r="AS163" s="153"/>
      <c r="AT163" s="153"/>
      <c r="AU163" s="154"/>
      <c r="AV163" s="155"/>
      <c r="AW163" s="152"/>
      <c r="AX163" s="153"/>
      <c r="AY163" s="153"/>
      <c r="AZ163" s="153"/>
      <c r="BA163" s="154"/>
      <c r="BB163" s="155"/>
      <c r="BC163" s="78">
        <f>16-AJ34</f>
        <v>10</v>
      </c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0</v>
      </c>
      <c r="B169" s="182"/>
      <c r="C169" s="65" t="s">
        <v>261</v>
      </c>
      <c r="D169" s="180">
        <f>SUM(T220:U257)</f>
        <v>0</v>
      </c>
      <c r="E169" s="180"/>
      <c r="F169" s="180"/>
      <c r="G169" s="64" t="s">
        <v>261</v>
      </c>
      <c r="H169" s="185">
        <f>SUM(T262:U330)</f>
        <v>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:T21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si="3"/>
        <v>0</v>
      </c>
      <c r="U186" s="140"/>
      <c r="V186" s="139">
        <v>168</v>
      </c>
      <c r="W186" s="140"/>
      <c r="X186" s="141">
        <f t="shared" ref="X186:X215" si="4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si="3"/>
        <v>0</v>
      </c>
      <c r="U187" s="140"/>
      <c r="V187" s="139">
        <v>168</v>
      </c>
      <c r="W187" s="140"/>
      <c r="X187" s="141">
        <f t="shared" si="4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3"/>
        <v>0</v>
      </c>
      <c r="U188" s="140"/>
      <c r="V188" s="139">
        <v>168</v>
      </c>
      <c r="W188" s="140"/>
      <c r="X188" s="141">
        <f t="shared" si="4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3"/>
        <v>0</v>
      </c>
      <c r="U189" s="140"/>
      <c r="V189" s="139">
        <v>168</v>
      </c>
      <c r="W189" s="140"/>
      <c r="X189" s="141">
        <f t="shared" si="4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3"/>
        <v>0</v>
      </c>
      <c r="U190" s="140"/>
      <c r="V190" s="139">
        <v>168</v>
      </c>
      <c r="W190" s="140"/>
      <c r="X190" s="141">
        <f t="shared" si="4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3"/>
        <v>0</v>
      </c>
      <c r="U191" s="140"/>
      <c r="V191" s="139">
        <v>168</v>
      </c>
      <c r="W191" s="140"/>
      <c r="X191" s="141">
        <f t="shared" si="4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3"/>
        <v>0</v>
      </c>
      <c r="U192" s="140"/>
      <c r="V192" s="139">
        <v>168</v>
      </c>
      <c r="W192" s="140"/>
      <c r="X192" s="141">
        <f t="shared" si="4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3"/>
        <v>0</v>
      </c>
      <c r="U193" s="140"/>
      <c r="V193" s="139">
        <v>168</v>
      </c>
      <c r="W193" s="140"/>
      <c r="X193" s="141">
        <f t="shared" si="4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3"/>
        <v>0</v>
      </c>
      <c r="U194" s="140"/>
      <c r="V194" s="139">
        <v>168</v>
      </c>
      <c r="W194" s="140"/>
      <c r="X194" s="141">
        <f t="shared" si="4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3"/>
        <v>0</v>
      </c>
      <c r="U195" s="140"/>
      <c r="V195" s="139">
        <v>168</v>
      </c>
      <c r="W195" s="140"/>
      <c r="X195" s="141">
        <f t="shared" si="4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3"/>
        <v>0</v>
      </c>
      <c r="U196" s="140"/>
      <c r="V196" s="139">
        <v>168</v>
      </c>
      <c r="W196" s="140"/>
      <c r="X196" s="141">
        <f t="shared" si="4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3"/>
        <v>0</v>
      </c>
      <c r="U197" s="140"/>
      <c r="V197" s="139">
        <v>168</v>
      </c>
      <c r="W197" s="140"/>
      <c r="X197" s="141">
        <f t="shared" si="4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3"/>
        <v>0</v>
      </c>
      <c r="U198" s="140"/>
      <c r="V198" s="139">
        <v>168</v>
      </c>
      <c r="W198" s="140"/>
      <c r="X198" s="141">
        <f t="shared" si="4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si="3"/>
        <v>0</v>
      </c>
      <c r="U199" s="140"/>
      <c r="V199" s="139">
        <v>168</v>
      </c>
      <c r="W199" s="140"/>
      <c r="X199" s="141">
        <f t="shared" si="4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3"/>
        <v>0</v>
      </c>
      <c r="U200" s="140"/>
      <c r="V200" s="139">
        <v>168</v>
      </c>
      <c r="W200" s="140"/>
      <c r="X200" s="141">
        <f t="shared" si="4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0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3"/>
        <v>0</v>
      </c>
      <c r="U201" s="140"/>
      <c r="V201" s="139">
        <v>168</v>
      </c>
      <c r="W201" s="140"/>
      <c r="X201" s="141">
        <f t="shared" si="4"/>
        <v>0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3"/>
        <v>0</v>
      </c>
      <c r="U202" s="140"/>
      <c r="V202" s="139">
        <v>168</v>
      </c>
      <c r="W202" s="140"/>
      <c r="X202" s="141">
        <f t="shared" si="4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3"/>
        <v>0</v>
      </c>
      <c r="U203" s="140"/>
      <c r="V203" s="139">
        <v>168</v>
      </c>
      <c r="W203" s="140"/>
      <c r="X203" s="141">
        <f t="shared" si="4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3"/>
        <v>0</v>
      </c>
      <c r="U204" s="140"/>
      <c r="V204" s="139">
        <v>168</v>
      </c>
      <c r="W204" s="140"/>
      <c r="X204" s="141">
        <f t="shared" si="4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3"/>
        <v>0</v>
      </c>
      <c r="U205" s="140"/>
      <c r="V205" s="139">
        <v>168</v>
      </c>
      <c r="W205" s="140"/>
      <c r="X205" s="141">
        <f t="shared" si="4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3"/>
        <v>0</v>
      </c>
      <c r="U206" s="140"/>
      <c r="V206" s="139">
        <v>168</v>
      </c>
      <c r="W206" s="140"/>
      <c r="X206" s="141">
        <f t="shared" si="4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3"/>
        <v>0</v>
      </c>
      <c r="U207" s="140"/>
      <c r="V207" s="139">
        <v>168</v>
      </c>
      <c r="W207" s="140"/>
      <c r="X207" s="141">
        <f t="shared" si="4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3"/>
        <v>0</v>
      </c>
      <c r="U208" s="140"/>
      <c r="V208" s="139">
        <v>168</v>
      </c>
      <c r="W208" s="140"/>
      <c r="X208" s="141">
        <f t="shared" si="4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3"/>
        <v>0</v>
      </c>
      <c r="U209" s="140"/>
      <c r="V209" s="139">
        <v>168</v>
      </c>
      <c r="W209" s="140"/>
      <c r="X209" s="141">
        <f t="shared" si="4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3"/>
        <v>0</v>
      </c>
      <c r="U210" s="140"/>
      <c r="V210" s="139">
        <v>168</v>
      </c>
      <c r="W210" s="140"/>
      <c r="X210" s="141">
        <f t="shared" si="4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3"/>
        <v>0</v>
      </c>
      <c r="U211" s="140"/>
      <c r="V211" s="139">
        <v>168</v>
      </c>
      <c r="W211" s="140"/>
      <c r="X211" s="141">
        <f t="shared" si="4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3"/>
        <v>0</v>
      </c>
      <c r="U212" s="140"/>
      <c r="V212" s="139">
        <v>168</v>
      </c>
      <c r="W212" s="140"/>
      <c r="X212" s="141">
        <f t="shared" si="4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3"/>
        <v>0</v>
      </c>
      <c r="U213" s="140"/>
      <c r="V213" s="139">
        <v>168</v>
      </c>
      <c r="W213" s="140"/>
      <c r="X213" s="141">
        <f t="shared" si="4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si="3"/>
        <v>0</v>
      </c>
      <c r="U214" s="140"/>
      <c r="V214" s="139">
        <v>168</v>
      </c>
      <c r="W214" s="140"/>
      <c r="X214" s="141">
        <f t="shared" si="4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3"/>
        <v>0</v>
      </c>
      <c r="U215" s="140"/>
      <c r="V215" s="139">
        <v>168</v>
      </c>
      <c r="W215" s="140"/>
      <c r="X215" s="141">
        <f t="shared" si="4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5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6">F222*24+H222*12+J222*12+L222*6+N222*6+P222*4+R222*8</f>
        <v>0</v>
      </c>
      <c r="U222" s="140"/>
      <c r="V222" s="139">
        <v>168</v>
      </c>
      <c r="W222" s="140"/>
      <c r="X222" s="141">
        <f t="shared" si="5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6"/>
        <v>0</v>
      </c>
      <c r="U223" s="140"/>
      <c r="V223" s="139">
        <v>168</v>
      </c>
      <c r="W223" s="140"/>
      <c r="X223" s="141">
        <f t="shared" si="5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6"/>
        <v>0</v>
      </c>
      <c r="U224" s="140"/>
      <c r="V224" s="139">
        <v>168</v>
      </c>
      <c r="W224" s="140"/>
      <c r="X224" s="141">
        <f t="shared" si="5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5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7">F226*24+H226*12+J226*12+L226*6+N226*6+P226*4+R226*8</f>
        <v>0</v>
      </c>
      <c r="U226" s="140"/>
      <c r="V226" s="139">
        <v>168</v>
      </c>
      <c r="W226" s="140"/>
      <c r="X226" s="141">
        <f t="shared" si="5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7"/>
        <v>0</v>
      </c>
      <c r="U227" s="140"/>
      <c r="V227" s="139">
        <v>168</v>
      </c>
      <c r="W227" s="140"/>
      <c r="X227" s="141">
        <f t="shared" si="5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7"/>
        <v>0</v>
      </c>
      <c r="U228" s="140"/>
      <c r="V228" s="139">
        <v>168</v>
      </c>
      <c r="W228" s="140"/>
      <c r="X228" s="141">
        <f t="shared" si="5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7"/>
        <v>0</v>
      </c>
      <c r="U229" s="140"/>
      <c r="V229" s="139">
        <v>168</v>
      </c>
      <c r="W229" s="140"/>
      <c r="X229" s="141">
        <f t="shared" si="5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7"/>
        <v>0</v>
      </c>
      <c r="U230" s="140"/>
      <c r="V230" s="139">
        <v>168</v>
      </c>
      <c r="W230" s="140"/>
      <c r="X230" s="141">
        <f t="shared" si="5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8">F231*24+H231*12+J231*12+L231*6+N231*6+P231*4+R231*8</f>
        <v>0</v>
      </c>
      <c r="U231" s="140"/>
      <c r="V231" s="139">
        <v>168</v>
      </c>
      <c r="W231" s="140"/>
      <c r="X231" s="141">
        <f t="shared" ref="X231" si="9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7"/>
        <v>0</v>
      </c>
      <c r="U232" s="140"/>
      <c r="V232" s="139">
        <v>168</v>
      </c>
      <c r="W232" s="140"/>
      <c r="X232" s="141">
        <f t="shared" si="5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7"/>
        <v>0</v>
      </c>
      <c r="U233" s="140"/>
      <c r="V233" s="139">
        <v>168</v>
      </c>
      <c r="W233" s="140"/>
      <c r="X233" s="141">
        <f t="shared" si="5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7"/>
        <v>0</v>
      </c>
      <c r="U234" s="140"/>
      <c r="V234" s="139">
        <v>168</v>
      </c>
      <c r="W234" s="140"/>
      <c r="X234" s="141">
        <f t="shared" si="5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0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7"/>
        <v>0</v>
      </c>
      <c r="U235" s="140"/>
      <c r="V235" s="139">
        <v>168</v>
      </c>
      <c r="W235" s="140"/>
      <c r="X235" s="141">
        <f t="shared" si="5"/>
        <v>0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7"/>
        <v>0</v>
      </c>
      <c r="U236" s="140"/>
      <c r="V236" s="139">
        <v>168</v>
      </c>
      <c r="W236" s="140"/>
      <c r="X236" s="141">
        <f t="shared" si="5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7"/>
        <v>0</v>
      </c>
      <c r="U237" s="140"/>
      <c r="V237" s="139">
        <v>168</v>
      </c>
      <c r="W237" s="140"/>
      <c r="X237" s="141">
        <f t="shared" si="5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7"/>
        <v>0</v>
      </c>
      <c r="U238" s="140"/>
      <c r="V238" s="139">
        <v>168</v>
      </c>
      <c r="W238" s="140"/>
      <c r="X238" s="141">
        <f t="shared" si="5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7"/>
        <v>0</v>
      </c>
      <c r="U239" s="140"/>
      <c r="V239" s="139">
        <v>168</v>
      </c>
      <c r="W239" s="140"/>
      <c r="X239" s="141">
        <f t="shared" si="5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7"/>
        <v>0</v>
      </c>
      <c r="U240" s="140"/>
      <c r="V240" s="139">
        <v>168</v>
      </c>
      <c r="W240" s="140"/>
      <c r="X240" s="141">
        <f t="shared" si="5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7"/>
        <v>0</v>
      </c>
      <c r="U241" s="140"/>
      <c r="V241" s="139">
        <v>168</v>
      </c>
      <c r="W241" s="140"/>
      <c r="X241" s="141">
        <f t="shared" si="5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7"/>
        <v>0</v>
      </c>
      <c r="U242" s="140"/>
      <c r="V242" s="139">
        <v>168</v>
      </c>
      <c r="W242" s="140"/>
      <c r="X242" s="141">
        <f t="shared" si="5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7"/>
        <v>0</v>
      </c>
      <c r="U243" s="140"/>
      <c r="V243" s="139">
        <v>168</v>
      </c>
      <c r="W243" s="140"/>
      <c r="X243" s="141">
        <f t="shared" si="5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7"/>
        <v>0</v>
      </c>
      <c r="U244" s="140"/>
      <c r="V244" s="139">
        <v>168</v>
      </c>
      <c r="W244" s="140"/>
      <c r="X244" s="141">
        <f t="shared" si="5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7"/>
        <v>0</v>
      </c>
      <c r="U245" s="140"/>
      <c r="V245" s="139">
        <v>168</v>
      </c>
      <c r="W245" s="140"/>
      <c r="X245" s="141">
        <f t="shared" si="5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0</v>
      </c>
      <c r="G246" s="138"/>
      <c r="H246" s="137">
        <f>SUMPRODUCT(COUNTIF($K$40:$R$163,{"URBANSKI L."}))</f>
        <v>0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7"/>
        <v>0</v>
      </c>
      <c r="U246" s="140"/>
      <c r="V246" s="139">
        <v>168</v>
      </c>
      <c r="W246" s="140"/>
      <c r="X246" s="141">
        <f t="shared" si="5"/>
        <v>0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0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7"/>
        <v>0</v>
      </c>
      <c r="U247" s="140"/>
      <c r="V247" s="139">
        <v>168</v>
      </c>
      <c r="W247" s="140"/>
      <c r="X247" s="141">
        <f t="shared" si="5"/>
        <v>0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7"/>
        <v>0</v>
      </c>
      <c r="U248" s="140"/>
      <c r="V248" s="139">
        <v>168</v>
      </c>
      <c r="W248" s="140"/>
      <c r="X248" s="141">
        <f t="shared" si="5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7"/>
        <v>0</v>
      </c>
      <c r="U249" s="140"/>
      <c r="V249" s="139">
        <v>168</v>
      </c>
      <c r="W249" s="140"/>
      <c r="X249" s="141">
        <f t="shared" si="5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7"/>
        <v>0</v>
      </c>
      <c r="U250" s="140"/>
      <c r="V250" s="139">
        <v>168</v>
      </c>
      <c r="W250" s="140"/>
      <c r="X250" s="141">
        <f t="shared" si="5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7"/>
        <v>0</v>
      </c>
      <c r="U251" s="140"/>
      <c r="V251" s="139">
        <v>168</v>
      </c>
      <c r="W251" s="140"/>
      <c r="X251" s="141">
        <f t="shared" si="5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7"/>
        <v>0</v>
      </c>
      <c r="U252" s="140"/>
      <c r="V252" s="139">
        <v>168</v>
      </c>
      <c r="W252" s="140"/>
      <c r="X252" s="141">
        <f t="shared" si="5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7"/>
        <v>0</v>
      </c>
      <c r="U253" s="140"/>
      <c r="V253" s="139">
        <v>168</v>
      </c>
      <c r="W253" s="140"/>
      <c r="X253" s="141">
        <f t="shared" si="5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7"/>
        <v>0</v>
      </c>
      <c r="U254" s="140"/>
      <c r="V254" s="139">
        <v>168</v>
      </c>
      <c r="W254" s="140"/>
      <c r="X254" s="141">
        <f t="shared" si="5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7"/>
        <v>0</v>
      </c>
      <c r="U255" s="140"/>
      <c r="V255" s="139">
        <v>168</v>
      </c>
      <c r="W255" s="140"/>
      <c r="X255" s="141">
        <f t="shared" si="5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7"/>
        <v>0</v>
      </c>
      <c r="U256" s="140"/>
      <c r="V256" s="139">
        <v>168</v>
      </c>
      <c r="W256" s="140"/>
      <c r="X256" s="141">
        <f t="shared" si="5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7"/>
        <v>0</v>
      </c>
      <c r="U257" s="140"/>
      <c r="V257" s="139">
        <v>168</v>
      </c>
      <c r="W257" s="140"/>
      <c r="X257" s="141">
        <f t="shared" si="5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0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27" si="11">F264*24+H264*12+J264*12+L264*6+N264*6+P264*4+R264*8</f>
        <v>0</v>
      </c>
      <c r="U264" s="140"/>
      <c r="V264" s="139">
        <v>168</v>
      </c>
      <c r="W264" s="140"/>
      <c r="X264" s="141">
        <f t="shared" si="10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1"/>
        <v>0</v>
      </c>
      <c r="U265" s="140"/>
      <c r="V265" s="139">
        <v>168</v>
      </c>
      <c r="W265" s="140"/>
      <c r="X265" s="141">
        <f t="shared" si="10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1"/>
        <v>0</v>
      </c>
      <c r="U266" s="140"/>
      <c r="V266" s="139">
        <v>168</v>
      </c>
      <c r="W266" s="140"/>
      <c r="X266" s="141">
        <f t="shared" si="10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1"/>
        <v>0</v>
      </c>
      <c r="U267" s="140"/>
      <c r="V267" s="139">
        <v>168</v>
      </c>
      <c r="W267" s="140"/>
      <c r="X267" s="141">
        <f t="shared" si="10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1"/>
        <v>0</v>
      </c>
      <c r="U268" s="140"/>
      <c r="V268" s="139">
        <v>168</v>
      </c>
      <c r="W268" s="140"/>
      <c r="X268" s="141">
        <f t="shared" si="10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1"/>
        <v>0</v>
      </c>
      <c r="U269" s="140"/>
      <c r="V269" s="139">
        <v>168</v>
      </c>
      <c r="W269" s="140"/>
      <c r="X269" s="141">
        <f t="shared" si="10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1"/>
        <v>0</v>
      </c>
      <c r="U270" s="140"/>
      <c r="V270" s="139">
        <v>168</v>
      </c>
      <c r="W270" s="140"/>
      <c r="X270" s="141">
        <f t="shared" si="10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1"/>
        <v>0</v>
      </c>
      <c r="U271" s="140"/>
      <c r="V271" s="139">
        <v>168</v>
      </c>
      <c r="W271" s="140"/>
      <c r="X271" s="141">
        <f t="shared" si="10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1"/>
        <v>0</v>
      </c>
      <c r="U272" s="140"/>
      <c r="V272" s="139">
        <v>168</v>
      </c>
      <c r="W272" s="140"/>
      <c r="X272" s="141">
        <f t="shared" si="10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1"/>
        <v>0</v>
      </c>
      <c r="U273" s="140"/>
      <c r="V273" s="139">
        <v>168</v>
      </c>
      <c r="W273" s="140"/>
      <c r="X273" s="141">
        <f t="shared" si="10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1"/>
        <v>0</v>
      </c>
      <c r="U274" s="140"/>
      <c r="V274" s="139">
        <v>168</v>
      </c>
      <c r="W274" s="140"/>
      <c r="X274" s="141">
        <f t="shared" si="10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0</v>
      </c>
      <c r="G275" s="138"/>
      <c r="H275" s="137">
        <f>SUMPRODUCT(COUNTIF($K$40:$R$163,{"DRUI M."}))</f>
        <v>0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1"/>
        <v>0</v>
      </c>
      <c r="U275" s="140"/>
      <c r="V275" s="139">
        <v>168</v>
      </c>
      <c r="W275" s="140"/>
      <c r="X275" s="141">
        <f t="shared" si="10"/>
        <v>0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1"/>
        <v>0</v>
      </c>
      <c r="U276" s="140"/>
      <c r="V276" s="139">
        <v>168</v>
      </c>
      <c r="W276" s="140"/>
      <c r="X276" s="141">
        <f t="shared" si="10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1"/>
        <v>0</v>
      </c>
      <c r="U277" s="140"/>
      <c r="V277" s="139">
        <v>168</v>
      </c>
      <c r="W277" s="140"/>
      <c r="X277" s="141">
        <f t="shared" si="10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1"/>
        <v>0</v>
      </c>
      <c r="U278" s="140"/>
      <c r="V278" s="139">
        <v>168</v>
      </c>
      <c r="W278" s="140"/>
      <c r="X278" s="141">
        <f t="shared" si="10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1"/>
        <v>0</v>
      </c>
      <c r="U279" s="140"/>
      <c r="V279" s="139">
        <v>168</v>
      </c>
      <c r="W279" s="140"/>
      <c r="X279" s="141">
        <f t="shared" si="10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1"/>
        <v>0</v>
      </c>
      <c r="U280" s="140"/>
      <c r="V280" s="139">
        <v>168</v>
      </c>
      <c r="W280" s="140"/>
      <c r="X280" s="141">
        <f t="shared" si="10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1"/>
        <v>0</v>
      </c>
      <c r="U281" s="140"/>
      <c r="V281" s="139">
        <v>168</v>
      </c>
      <c r="W281" s="140"/>
      <c r="X281" s="141">
        <f t="shared" si="10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1"/>
        <v>0</v>
      </c>
      <c r="U282" s="140"/>
      <c r="V282" s="139">
        <v>168</v>
      </c>
      <c r="W282" s="140"/>
      <c r="X282" s="141">
        <f t="shared" si="10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1"/>
        <v>0</v>
      </c>
      <c r="U283" s="140"/>
      <c r="V283" s="139">
        <v>168</v>
      </c>
      <c r="W283" s="140"/>
      <c r="X283" s="141">
        <f t="shared" si="10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1"/>
        <v>0</v>
      </c>
      <c r="U284" s="140"/>
      <c r="V284" s="139">
        <v>168</v>
      </c>
      <c r="W284" s="140"/>
      <c r="X284" s="141">
        <f t="shared" si="10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1"/>
        <v>0</v>
      </c>
      <c r="U285" s="140"/>
      <c r="V285" s="139">
        <v>168</v>
      </c>
      <c r="W285" s="140"/>
      <c r="X285" s="141">
        <f t="shared" si="10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1"/>
        <v>0</v>
      </c>
      <c r="U286" s="140"/>
      <c r="V286" s="139">
        <v>168</v>
      </c>
      <c r="W286" s="140"/>
      <c r="X286" s="141">
        <f t="shared" si="10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1"/>
        <v>0</v>
      </c>
      <c r="U287" s="140"/>
      <c r="V287" s="139">
        <v>168</v>
      </c>
      <c r="W287" s="140"/>
      <c r="X287" s="141">
        <f t="shared" si="10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1"/>
        <v>0</v>
      </c>
      <c r="U288" s="140"/>
      <c r="V288" s="139">
        <v>168</v>
      </c>
      <c r="W288" s="140"/>
      <c r="X288" s="141">
        <f t="shared" si="10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1"/>
        <v>0</v>
      </c>
      <c r="U289" s="140"/>
      <c r="V289" s="139">
        <v>168</v>
      </c>
      <c r="W289" s="140"/>
      <c r="X289" s="141">
        <f t="shared" si="10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1"/>
        <v>0</v>
      </c>
      <c r="U290" s="140"/>
      <c r="V290" s="139">
        <v>168</v>
      </c>
      <c r="W290" s="140"/>
      <c r="X290" s="141">
        <f t="shared" si="10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1"/>
        <v>0</v>
      </c>
      <c r="U291" s="140"/>
      <c r="V291" s="139">
        <v>168</v>
      </c>
      <c r="W291" s="140"/>
      <c r="X291" s="141">
        <f t="shared" si="10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1"/>
        <v>0</v>
      </c>
      <c r="U292" s="140"/>
      <c r="V292" s="139">
        <v>168</v>
      </c>
      <c r="W292" s="140"/>
      <c r="X292" s="141">
        <f t="shared" si="10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1"/>
        <v>0</v>
      </c>
      <c r="U293" s="140"/>
      <c r="V293" s="139">
        <v>168</v>
      </c>
      <c r="W293" s="140"/>
      <c r="X293" s="141">
        <f t="shared" si="10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1"/>
        <v>0</v>
      </c>
      <c r="U294" s="140"/>
      <c r="V294" s="139">
        <v>168</v>
      </c>
      <c r="W294" s="140"/>
      <c r="X294" s="141">
        <f t="shared" si="10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0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1"/>
        <v>0</v>
      </c>
      <c r="U295" s="140"/>
      <c r="V295" s="139">
        <v>168</v>
      </c>
      <c r="W295" s="140"/>
      <c r="X295" s="141">
        <f t="shared" si="10"/>
        <v>0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1"/>
        <v>0</v>
      </c>
      <c r="U296" s="140"/>
      <c r="V296" s="139">
        <v>168</v>
      </c>
      <c r="W296" s="140"/>
      <c r="X296" s="141">
        <f t="shared" si="10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1"/>
        <v>0</v>
      </c>
      <c r="U297" s="140"/>
      <c r="V297" s="139">
        <v>168</v>
      </c>
      <c r="W297" s="140"/>
      <c r="X297" s="141">
        <f t="shared" si="10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1"/>
        <v>0</v>
      </c>
      <c r="U298" s="140"/>
      <c r="V298" s="139">
        <v>168</v>
      </c>
      <c r="W298" s="140"/>
      <c r="X298" s="141">
        <f t="shared" si="10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1"/>
        <v>0</v>
      </c>
      <c r="U299" s="140"/>
      <c r="V299" s="139">
        <v>168</v>
      </c>
      <c r="W299" s="140"/>
      <c r="X299" s="141">
        <f t="shared" si="10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1"/>
        <v>0</v>
      </c>
      <c r="U300" s="140"/>
      <c r="V300" s="139">
        <v>168</v>
      </c>
      <c r="W300" s="140"/>
      <c r="X300" s="141">
        <f t="shared" si="10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1"/>
        <v>0</v>
      </c>
      <c r="U301" s="140"/>
      <c r="V301" s="139">
        <v>168</v>
      </c>
      <c r="W301" s="140"/>
      <c r="X301" s="141">
        <f t="shared" si="10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1"/>
        <v>0</v>
      </c>
      <c r="U302" s="140"/>
      <c r="V302" s="139">
        <v>168</v>
      </c>
      <c r="W302" s="140"/>
      <c r="X302" s="141">
        <f t="shared" si="10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1"/>
        <v>0</v>
      </c>
      <c r="U303" s="140"/>
      <c r="V303" s="139">
        <v>168</v>
      </c>
      <c r="W303" s="140"/>
      <c r="X303" s="141">
        <f t="shared" si="10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1"/>
        <v>0</v>
      </c>
      <c r="U304" s="140"/>
      <c r="V304" s="139">
        <v>168</v>
      </c>
      <c r="W304" s="140"/>
      <c r="X304" s="141">
        <f t="shared" si="10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1"/>
        <v>0</v>
      </c>
      <c r="U305" s="140"/>
      <c r="V305" s="139">
        <v>168</v>
      </c>
      <c r="W305" s="140"/>
      <c r="X305" s="141">
        <f t="shared" si="10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1"/>
        <v>0</v>
      </c>
      <c r="U306" s="140"/>
      <c r="V306" s="139">
        <v>168</v>
      </c>
      <c r="W306" s="140"/>
      <c r="X306" s="141">
        <f t="shared" si="10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1"/>
        <v>0</v>
      </c>
      <c r="U307" s="140"/>
      <c r="V307" s="139">
        <v>168</v>
      </c>
      <c r="W307" s="140"/>
      <c r="X307" s="141">
        <f t="shared" si="10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0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1"/>
        <v>0</v>
      </c>
      <c r="U308" s="140"/>
      <c r="V308" s="139">
        <v>168</v>
      </c>
      <c r="W308" s="140"/>
      <c r="X308" s="141">
        <f t="shared" si="10"/>
        <v>0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0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0</v>
      </c>
      <c r="Q309" s="138"/>
      <c r="R309" s="137">
        <f>SUMPRODUCT(COUNTIF($AM$40:$AP$163,{"SCHWARZ S."}))</f>
        <v>0</v>
      </c>
      <c r="S309" s="138"/>
      <c r="T309" s="139">
        <f t="shared" si="11"/>
        <v>0</v>
      </c>
      <c r="U309" s="140"/>
      <c r="V309" s="139">
        <v>168</v>
      </c>
      <c r="W309" s="140"/>
      <c r="X309" s="141">
        <f t="shared" si="10"/>
        <v>0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1"/>
        <v>0</v>
      </c>
      <c r="U310" s="140"/>
      <c r="V310" s="139">
        <v>168</v>
      </c>
      <c r="W310" s="140"/>
      <c r="X310" s="141">
        <f t="shared" si="10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1"/>
        <v>0</v>
      </c>
      <c r="U311" s="140"/>
      <c r="V311" s="139">
        <v>168</v>
      </c>
      <c r="W311" s="140"/>
      <c r="X311" s="141">
        <f t="shared" si="10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1"/>
        <v>0</v>
      </c>
      <c r="U312" s="140"/>
      <c r="V312" s="139">
        <v>168</v>
      </c>
      <c r="W312" s="140"/>
      <c r="X312" s="141">
        <f t="shared" si="10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1"/>
        <v>0</v>
      </c>
      <c r="U313" s="140"/>
      <c r="V313" s="139">
        <v>168</v>
      </c>
      <c r="W313" s="140"/>
      <c r="X313" s="141">
        <f t="shared" si="10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1"/>
        <v>0</v>
      </c>
      <c r="U314" s="140"/>
      <c r="V314" s="139">
        <v>168</v>
      </c>
      <c r="W314" s="140"/>
      <c r="X314" s="141">
        <f t="shared" si="10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1"/>
        <v>0</v>
      </c>
      <c r="U315" s="140"/>
      <c r="V315" s="139">
        <v>168</v>
      </c>
      <c r="W315" s="140"/>
      <c r="X315" s="141">
        <f t="shared" si="10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1"/>
        <v>0</v>
      </c>
      <c r="U316" s="140"/>
      <c r="V316" s="139">
        <v>168</v>
      </c>
      <c r="W316" s="140"/>
      <c r="X316" s="141">
        <f t="shared" si="10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1"/>
        <v>0</v>
      </c>
      <c r="U317" s="140"/>
      <c r="V317" s="139">
        <v>168</v>
      </c>
      <c r="W317" s="140"/>
      <c r="X317" s="141">
        <f t="shared" si="10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1"/>
        <v>0</v>
      </c>
      <c r="U318" s="140"/>
      <c r="V318" s="139">
        <v>168</v>
      </c>
      <c r="W318" s="140"/>
      <c r="X318" s="141">
        <f t="shared" si="10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1"/>
        <v>0</v>
      </c>
      <c r="U319" s="140"/>
      <c r="V319" s="139">
        <v>168</v>
      </c>
      <c r="W319" s="140"/>
      <c r="X319" s="141">
        <f t="shared" si="10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si="11"/>
        <v>0</v>
      </c>
      <c r="U320" s="140"/>
      <c r="V320" s="139">
        <v>168</v>
      </c>
      <c r="W320" s="140"/>
      <c r="X320" s="141">
        <f t="shared" si="10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1"/>
        <v>0</v>
      </c>
      <c r="U321" s="140"/>
      <c r="V321" s="139">
        <v>168</v>
      </c>
      <c r="W321" s="140"/>
      <c r="X321" s="141">
        <f t="shared" si="10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1"/>
        <v>0</v>
      </c>
      <c r="U322" s="140"/>
      <c r="V322" s="139">
        <v>168</v>
      </c>
      <c r="W322" s="140"/>
      <c r="X322" s="141">
        <f t="shared" si="10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1"/>
        <v>0</v>
      </c>
      <c r="U323" s="140"/>
      <c r="V323" s="139">
        <v>168</v>
      </c>
      <c r="W323" s="140"/>
      <c r="X323" s="141">
        <f t="shared" si="10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1"/>
        <v>0</v>
      </c>
      <c r="U324" s="140"/>
      <c r="V324" s="139">
        <v>168</v>
      </c>
      <c r="W324" s="140"/>
      <c r="X324" s="141">
        <f t="shared" si="10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1"/>
        <v>0</v>
      </c>
      <c r="U325" s="140"/>
      <c r="V325" s="139">
        <v>168</v>
      </c>
      <c r="W325" s="140"/>
      <c r="X325" s="141">
        <f t="shared" si="10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1"/>
        <v>0</v>
      </c>
      <c r="U326" s="140"/>
      <c r="V326" s="139">
        <v>168</v>
      </c>
      <c r="W326" s="140"/>
      <c r="X326" s="141">
        <f t="shared" si="10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1"/>
        <v>0</v>
      </c>
      <c r="U327" s="140"/>
      <c r="V327" s="139">
        <v>168</v>
      </c>
      <c r="W327" s="140"/>
      <c r="X327" s="141">
        <f t="shared" ref="X327:X330" si="12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ref="T328:T330" si="13">F328*24+H328*12+J328*12+L328*6+N328*6+P328*4+R328*8</f>
        <v>0</v>
      </c>
      <c r="U328" s="140"/>
      <c r="V328" s="139">
        <v>168</v>
      </c>
      <c r="W328" s="140"/>
      <c r="X328" s="141">
        <f t="shared" si="12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3"/>
        <v>0</v>
      </c>
      <c r="U329" s="140"/>
      <c r="V329" s="139">
        <v>168</v>
      </c>
      <c r="W329" s="140"/>
      <c r="X329" s="141">
        <f t="shared" si="12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3"/>
        <v>0</v>
      </c>
      <c r="U330" s="140"/>
      <c r="V330" s="139">
        <v>168</v>
      </c>
      <c r="W330" s="140"/>
      <c r="X330" s="141">
        <f t="shared" si="12"/>
        <v>0</v>
      </c>
      <c r="Y330" s="142"/>
      <c r="Z330" s="143"/>
      <c r="AA330" s="136"/>
      <c r="AB330" s="136"/>
      <c r="AC330" s="136"/>
      <c r="AD330" s="124"/>
    </row>
  </sheetData>
  <sheetProtection selectLockedCells="1"/>
  <mergeCells count="3647">
    <mergeCell ref="V330:W330"/>
    <mergeCell ref="X330:Z330"/>
    <mergeCell ref="AA330:AD330"/>
    <mergeCell ref="AA329:AD329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N329:O329"/>
    <mergeCell ref="P329:Q329"/>
    <mergeCell ref="R329:S329"/>
    <mergeCell ref="T329:U329"/>
    <mergeCell ref="V329:W329"/>
    <mergeCell ref="X329:Z329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V327:W327"/>
    <mergeCell ref="X327:Z327"/>
    <mergeCell ref="AA327:AD327"/>
    <mergeCell ref="A328:D328"/>
    <mergeCell ref="F328:G328"/>
    <mergeCell ref="H328:I328"/>
    <mergeCell ref="J328:K328"/>
    <mergeCell ref="L328:M328"/>
    <mergeCell ref="N328:O328"/>
    <mergeCell ref="P328:Q328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N326:O326"/>
    <mergeCell ref="P326:Q326"/>
    <mergeCell ref="R326:S326"/>
    <mergeCell ref="T326:U326"/>
    <mergeCell ref="V326:W326"/>
    <mergeCell ref="X326:Z326"/>
    <mergeCell ref="R325:S325"/>
    <mergeCell ref="T325:U325"/>
    <mergeCell ref="V325:W325"/>
    <mergeCell ref="X325:Z325"/>
    <mergeCell ref="AA325:AD325"/>
    <mergeCell ref="A326:D326"/>
    <mergeCell ref="F326:G326"/>
    <mergeCell ref="H326:I326"/>
    <mergeCell ref="J326:K326"/>
    <mergeCell ref="L326:M326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AA323:AD323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N323:O323"/>
    <mergeCell ref="P323:Q323"/>
    <mergeCell ref="R323:S323"/>
    <mergeCell ref="T323:U323"/>
    <mergeCell ref="V323:W323"/>
    <mergeCell ref="X323:Z323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V321:W321"/>
    <mergeCell ref="X321:Z321"/>
    <mergeCell ref="AA321:AD321"/>
    <mergeCell ref="A322:D322"/>
    <mergeCell ref="F322:G322"/>
    <mergeCell ref="H322:I322"/>
    <mergeCell ref="J322:K322"/>
    <mergeCell ref="L322:M322"/>
    <mergeCell ref="N322:O322"/>
    <mergeCell ref="P322:Q322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N320:O320"/>
    <mergeCell ref="P320:Q320"/>
    <mergeCell ref="R320:S320"/>
    <mergeCell ref="T320:U320"/>
    <mergeCell ref="V320:W320"/>
    <mergeCell ref="X320:Z320"/>
    <mergeCell ref="R319:S319"/>
    <mergeCell ref="T319:U319"/>
    <mergeCell ref="V319:W319"/>
    <mergeCell ref="X319:Z319"/>
    <mergeCell ref="AA319:AD319"/>
    <mergeCell ref="A320:D320"/>
    <mergeCell ref="F320:G320"/>
    <mergeCell ref="H320:I320"/>
    <mergeCell ref="J320:K320"/>
    <mergeCell ref="L320:M320"/>
    <mergeCell ref="V318:W318"/>
    <mergeCell ref="X318:Z318"/>
    <mergeCell ref="AA318:AD318"/>
    <mergeCell ref="A319:D319"/>
    <mergeCell ref="F319:G319"/>
    <mergeCell ref="H319:I319"/>
    <mergeCell ref="J319:K319"/>
    <mergeCell ref="L319:M319"/>
    <mergeCell ref="N319:O319"/>
    <mergeCell ref="P319:Q319"/>
    <mergeCell ref="AA317:AD317"/>
    <mergeCell ref="A318:D318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N317:O317"/>
    <mergeCell ref="P317:Q317"/>
    <mergeCell ref="R317:S317"/>
    <mergeCell ref="T317:U317"/>
    <mergeCell ref="V317:W317"/>
    <mergeCell ref="X317:Z317"/>
    <mergeCell ref="R316:S316"/>
    <mergeCell ref="T316:U316"/>
    <mergeCell ref="V316:W316"/>
    <mergeCell ref="X316:Z316"/>
    <mergeCell ref="AA316:AD316"/>
    <mergeCell ref="A317:D317"/>
    <mergeCell ref="F317:G317"/>
    <mergeCell ref="H317:I317"/>
    <mergeCell ref="J317:K317"/>
    <mergeCell ref="L317:M317"/>
    <mergeCell ref="V315:W315"/>
    <mergeCell ref="X315:Z315"/>
    <mergeCell ref="AA315:AD315"/>
    <mergeCell ref="A316:D316"/>
    <mergeCell ref="F316:G316"/>
    <mergeCell ref="H316:I316"/>
    <mergeCell ref="J316:K316"/>
    <mergeCell ref="L316:M316"/>
    <mergeCell ref="N316:O316"/>
    <mergeCell ref="P316:Q316"/>
    <mergeCell ref="AA314:AD314"/>
    <mergeCell ref="A315:D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N314:O314"/>
    <mergeCell ref="P314:Q314"/>
    <mergeCell ref="R314:S314"/>
    <mergeCell ref="T314:U314"/>
    <mergeCell ref="V314:W314"/>
    <mergeCell ref="X314:Z314"/>
    <mergeCell ref="R313:S313"/>
    <mergeCell ref="T313:U313"/>
    <mergeCell ref="V313:W313"/>
    <mergeCell ref="X313:Z313"/>
    <mergeCell ref="AA313:AD313"/>
    <mergeCell ref="A314:D314"/>
    <mergeCell ref="F314:G314"/>
    <mergeCell ref="H314:I314"/>
    <mergeCell ref="J314:K314"/>
    <mergeCell ref="L314:M314"/>
    <mergeCell ref="V312:W312"/>
    <mergeCell ref="X312:Z312"/>
    <mergeCell ref="AA312:AD312"/>
    <mergeCell ref="A313:D313"/>
    <mergeCell ref="F313:G313"/>
    <mergeCell ref="H313:I313"/>
    <mergeCell ref="J313:K313"/>
    <mergeCell ref="L313:M313"/>
    <mergeCell ref="N313:O313"/>
    <mergeCell ref="P313:Q313"/>
    <mergeCell ref="AA311:AD311"/>
    <mergeCell ref="A312:D312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N311:O311"/>
    <mergeCell ref="P311:Q311"/>
    <mergeCell ref="R311:S311"/>
    <mergeCell ref="T311:U311"/>
    <mergeCell ref="V311:W311"/>
    <mergeCell ref="X311:Z311"/>
    <mergeCell ref="R310:S310"/>
    <mergeCell ref="T310:U310"/>
    <mergeCell ref="V310:W310"/>
    <mergeCell ref="X310:Z310"/>
    <mergeCell ref="AA310:AD310"/>
    <mergeCell ref="A311:D311"/>
    <mergeCell ref="F311:G311"/>
    <mergeCell ref="H311:I311"/>
    <mergeCell ref="J311:K311"/>
    <mergeCell ref="L311:M311"/>
    <mergeCell ref="V309:W309"/>
    <mergeCell ref="X309:Z309"/>
    <mergeCell ref="AA309:AD309"/>
    <mergeCell ref="A310:D310"/>
    <mergeCell ref="F310:G310"/>
    <mergeCell ref="H310:I310"/>
    <mergeCell ref="J310:K310"/>
    <mergeCell ref="L310:M310"/>
    <mergeCell ref="N310:O310"/>
    <mergeCell ref="P310:Q310"/>
    <mergeCell ref="AA308:AD308"/>
    <mergeCell ref="A309:D309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N308:O308"/>
    <mergeCell ref="P308:Q308"/>
    <mergeCell ref="R308:S308"/>
    <mergeCell ref="T308:U308"/>
    <mergeCell ref="V308:W308"/>
    <mergeCell ref="X308:Z308"/>
    <mergeCell ref="R307:S307"/>
    <mergeCell ref="T307:U307"/>
    <mergeCell ref="V307:W307"/>
    <mergeCell ref="X307:Z307"/>
    <mergeCell ref="AA307:AD307"/>
    <mergeCell ref="A308:D308"/>
    <mergeCell ref="F308:G308"/>
    <mergeCell ref="H308:I308"/>
    <mergeCell ref="J308:K308"/>
    <mergeCell ref="L308:M308"/>
    <mergeCell ref="V306:W306"/>
    <mergeCell ref="X306:Z306"/>
    <mergeCell ref="AA306:AD306"/>
    <mergeCell ref="A307:D307"/>
    <mergeCell ref="F307:G307"/>
    <mergeCell ref="H307:I307"/>
    <mergeCell ref="J307:K307"/>
    <mergeCell ref="L307:M307"/>
    <mergeCell ref="N307:O307"/>
    <mergeCell ref="P307:Q307"/>
    <mergeCell ref="AA305:AD305"/>
    <mergeCell ref="A306:D306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N305:O305"/>
    <mergeCell ref="P305:Q305"/>
    <mergeCell ref="R305:S305"/>
    <mergeCell ref="T305:U305"/>
    <mergeCell ref="V305:W305"/>
    <mergeCell ref="X305:Z305"/>
    <mergeCell ref="R304:S304"/>
    <mergeCell ref="T304:U304"/>
    <mergeCell ref="V304:W304"/>
    <mergeCell ref="X304:Z304"/>
    <mergeCell ref="AA304:AD304"/>
    <mergeCell ref="A305:D305"/>
    <mergeCell ref="F305:G305"/>
    <mergeCell ref="H305:I305"/>
    <mergeCell ref="J305:K305"/>
    <mergeCell ref="L305:M305"/>
    <mergeCell ref="V303:W303"/>
    <mergeCell ref="X303:Z303"/>
    <mergeCell ref="AA303:AD303"/>
    <mergeCell ref="A304:D304"/>
    <mergeCell ref="F304:G304"/>
    <mergeCell ref="H304:I304"/>
    <mergeCell ref="J304:K304"/>
    <mergeCell ref="L304:M304"/>
    <mergeCell ref="N304:O304"/>
    <mergeCell ref="P304:Q304"/>
    <mergeCell ref="AA302:AD302"/>
    <mergeCell ref="A303:D303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N302:O302"/>
    <mergeCell ref="P302:Q302"/>
    <mergeCell ref="R302:S302"/>
    <mergeCell ref="T302:U302"/>
    <mergeCell ref="V302:W302"/>
    <mergeCell ref="X302:Z302"/>
    <mergeCell ref="R301:S301"/>
    <mergeCell ref="T301:U301"/>
    <mergeCell ref="V301:W301"/>
    <mergeCell ref="X301:Z301"/>
    <mergeCell ref="AA301:AD301"/>
    <mergeCell ref="A302:D302"/>
    <mergeCell ref="F302:G302"/>
    <mergeCell ref="H302:I302"/>
    <mergeCell ref="J302:K302"/>
    <mergeCell ref="L302:M302"/>
    <mergeCell ref="V300:W300"/>
    <mergeCell ref="X300:Z300"/>
    <mergeCell ref="AA300:AD300"/>
    <mergeCell ref="A301:D301"/>
    <mergeCell ref="F301:G301"/>
    <mergeCell ref="H301:I301"/>
    <mergeCell ref="J301:K301"/>
    <mergeCell ref="L301:M301"/>
    <mergeCell ref="N301:O301"/>
    <mergeCell ref="P301:Q301"/>
    <mergeCell ref="AA299:AD299"/>
    <mergeCell ref="A300:D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N299:O299"/>
    <mergeCell ref="P299:Q299"/>
    <mergeCell ref="R299:S299"/>
    <mergeCell ref="T299:U299"/>
    <mergeCell ref="V299:W299"/>
    <mergeCell ref="X299:Z299"/>
    <mergeCell ref="R298:S298"/>
    <mergeCell ref="T298:U298"/>
    <mergeCell ref="V298:W298"/>
    <mergeCell ref="X298:Z298"/>
    <mergeCell ref="AA298:AD298"/>
    <mergeCell ref="A299:D299"/>
    <mergeCell ref="F299:G299"/>
    <mergeCell ref="H299:I299"/>
    <mergeCell ref="J299:K299"/>
    <mergeCell ref="L299:M299"/>
    <mergeCell ref="V297:W297"/>
    <mergeCell ref="X297:Z297"/>
    <mergeCell ref="AA297:AD297"/>
    <mergeCell ref="A298:D298"/>
    <mergeCell ref="F298:G298"/>
    <mergeCell ref="H298:I298"/>
    <mergeCell ref="J298:K298"/>
    <mergeCell ref="L298:M298"/>
    <mergeCell ref="N298:O298"/>
    <mergeCell ref="P298:Q298"/>
    <mergeCell ref="AA296:AD296"/>
    <mergeCell ref="A297:D297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N296:O296"/>
    <mergeCell ref="P296:Q296"/>
    <mergeCell ref="R296:S296"/>
    <mergeCell ref="T296:U296"/>
    <mergeCell ref="V296:W296"/>
    <mergeCell ref="X296:Z296"/>
    <mergeCell ref="R295:S295"/>
    <mergeCell ref="T295:U295"/>
    <mergeCell ref="V295:W295"/>
    <mergeCell ref="X295:Z295"/>
    <mergeCell ref="AA295:AD295"/>
    <mergeCell ref="A296:D296"/>
    <mergeCell ref="F296:G296"/>
    <mergeCell ref="H296:I296"/>
    <mergeCell ref="J296:K296"/>
    <mergeCell ref="L296:M296"/>
    <mergeCell ref="V294:W294"/>
    <mergeCell ref="X294:Z294"/>
    <mergeCell ref="AA294:AD294"/>
    <mergeCell ref="A295:D295"/>
    <mergeCell ref="F295:G295"/>
    <mergeCell ref="H295:I295"/>
    <mergeCell ref="J295:K295"/>
    <mergeCell ref="L295:M295"/>
    <mergeCell ref="N295:O295"/>
    <mergeCell ref="P295:Q295"/>
    <mergeCell ref="AA293:AD293"/>
    <mergeCell ref="A294:D294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N293:O293"/>
    <mergeCell ref="P293:Q293"/>
    <mergeCell ref="R293:S293"/>
    <mergeCell ref="T293:U293"/>
    <mergeCell ref="V293:W293"/>
    <mergeCell ref="X293:Z293"/>
    <mergeCell ref="R292:S292"/>
    <mergeCell ref="T292:U292"/>
    <mergeCell ref="V292:W292"/>
    <mergeCell ref="X292:Z292"/>
    <mergeCell ref="AA292:AD292"/>
    <mergeCell ref="A293:D293"/>
    <mergeCell ref="F293:G293"/>
    <mergeCell ref="H293:I293"/>
    <mergeCell ref="J293:K293"/>
    <mergeCell ref="L293:M293"/>
    <mergeCell ref="V291:W291"/>
    <mergeCell ref="X291:Z291"/>
    <mergeCell ref="AA291:AD291"/>
    <mergeCell ref="A292:D292"/>
    <mergeCell ref="F292:G292"/>
    <mergeCell ref="H292:I292"/>
    <mergeCell ref="J292:K292"/>
    <mergeCell ref="L292:M292"/>
    <mergeCell ref="N292:O292"/>
    <mergeCell ref="P292:Q292"/>
    <mergeCell ref="AA290:AD290"/>
    <mergeCell ref="A291:D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N290:O290"/>
    <mergeCell ref="P290:Q290"/>
    <mergeCell ref="R290:S290"/>
    <mergeCell ref="T290:U290"/>
    <mergeCell ref="V290:W290"/>
    <mergeCell ref="X290:Z290"/>
    <mergeCell ref="R289:S289"/>
    <mergeCell ref="T289:U289"/>
    <mergeCell ref="V289:W289"/>
    <mergeCell ref="X289:Z289"/>
    <mergeCell ref="AA289:AD289"/>
    <mergeCell ref="A290:D290"/>
    <mergeCell ref="F290:G290"/>
    <mergeCell ref="H290:I290"/>
    <mergeCell ref="J290:K290"/>
    <mergeCell ref="L290:M290"/>
    <mergeCell ref="V288:W288"/>
    <mergeCell ref="X288:Z288"/>
    <mergeCell ref="AA288:AD288"/>
    <mergeCell ref="A289:D289"/>
    <mergeCell ref="F289:G289"/>
    <mergeCell ref="H289:I289"/>
    <mergeCell ref="J289:K289"/>
    <mergeCell ref="L289:M289"/>
    <mergeCell ref="N289:O289"/>
    <mergeCell ref="P289:Q289"/>
    <mergeCell ref="AA287:AD287"/>
    <mergeCell ref="A288:D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N287:O287"/>
    <mergeCell ref="P287:Q287"/>
    <mergeCell ref="R287:S287"/>
    <mergeCell ref="T287:U287"/>
    <mergeCell ref="V287:W287"/>
    <mergeCell ref="X287:Z287"/>
    <mergeCell ref="R286:S286"/>
    <mergeCell ref="T286:U286"/>
    <mergeCell ref="V286:W286"/>
    <mergeCell ref="X286:Z286"/>
    <mergeCell ref="AA286:AD286"/>
    <mergeCell ref="A287:D287"/>
    <mergeCell ref="F287:G287"/>
    <mergeCell ref="H287:I287"/>
    <mergeCell ref="J287:K287"/>
    <mergeCell ref="L287:M287"/>
    <mergeCell ref="V285:W285"/>
    <mergeCell ref="X285:Z285"/>
    <mergeCell ref="AA285:AD285"/>
    <mergeCell ref="A286:D286"/>
    <mergeCell ref="F286:G286"/>
    <mergeCell ref="H286:I286"/>
    <mergeCell ref="J286:K286"/>
    <mergeCell ref="L286:M286"/>
    <mergeCell ref="N286:O286"/>
    <mergeCell ref="P286:Q286"/>
    <mergeCell ref="AA284:AD284"/>
    <mergeCell ref="A285:D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N284:O284"/>
    <mergeCell ref="P284:Q284"/>
    <mergeCell ref="R284:S284"/>
    <mergeCell ref="T284:U284"/>
    <mergeCell ref="V284:W284"/>
    <mergeCell ref="X284:Z284"/>
    <mergeCell ref="R283:S283"/>
    <mergeCell ref="T283:U283"/>
    <mergeCell ref="V283:W283"/>
    <mergeCell ref="X283:Z283"/>
    <mergeCell ref="AA283:AD283"/>
    <mergeCell ref="A284:D284"/>
    <mergeCell ref="F284:G284"/>
    <mergeCell ref="H284:I284"/>
    <mergeCell ref="J284:K284"/>
    <mergeCell ref="L284:M284"/>
    <mergeCell ref="V282:W282"/>
    <mergeCell ref="X282:Z282"/>
    <mergeCell ref="AA282:AD282"/>
    <mergeCell ref="A283:D283"/>
    <mergeCell ref="F283:G283"/>
    <mergeCell ref="H283:I283"/>
    <mergeCell ref="J283:K283"/>
    <mergeCell ref="L283:M283"/>
    <mergeCell ref="N283:O283"/>
    <mergeCell ref="P283:Q283"/>
    <mergeCell ref="AA281:AD281"/>
    <mergeCell ref="A282:D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N281:O281"/>
    <mergeCell ref="P281:Q281"/>
    <mergeCell ref="R281:S281"/>
    <mergeCell ref="T281:U281"/>
    <mergeCell ref="V281:W281"/>
    <mergeCell ref="X281:Z281"/>
    <mergeCell ref="R280:S280"/>
    <mergeCell ref="T280:U280"/>
    <mergeCell ref="V280:W280"/>
    <mergeCell ref="X280:Z280"/>
    <mergeCell ref="AA280:AD280"/>
    <mergeCell ref="A281:D281"/>
    <mergeCell ref="F281:G281"/>
    <mergeCell ref="H281:I281"/>
    <mergeCell ref="J281:K281"/>
    <mergeCell ref="L281:M281"/>
    <mergeCell ref="V279:W279"/>
    <mergeCell ref="X279:Z279"/>
    <mergeCell ref="AA279:AD279"/>
    <mergeCell ref="A280:D280"/>
    <mergeCell ref="F280:G280"/>
    <mergeCell ref="H280:I280"/>
    <mergeCell ref="J280:K280"/>
    <mergeCell ref="L280:M280"/>
    <mergeCell ref="N280:O280"/>
    <mergeCell ref="P280:Q280"/>
    <mergeCell ref="AA278:AD278"/>
    <mergeCell ref="A279:D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N278:O278"/>
    <mergeCell ref="P278:Q278"/>
    <mergeCell ref="R278:S278"/>
    <mergeCell ref="T278:U278"/>
    <mergeCell ref="V278:W278"/>
    <mergeCell ref="X278:Z278"/>
    <mergeCell ref="R277:S277"/>
    <mergeCell ref="T277:U277"/>
    <mergeCell ref="V277:W277"/>
    <mergeCell ref="X277:Z277"/>
    <mergeCell ref="AA277:AD277"/>
    <mergeCell ref="A278:D278"/>
    <mergeCell ref="F278:G278"/>
    <mergeCell ref="H278:I278"/>
    <mergeCell ref="J278:K278"/>
    <mergeCell ref="L278:M278"/>
    <mergeCell ref="V276:W276"/>
    <mergeCell ref="X276:Z276"/>
    <mergeCell ref="AA276:AD276"/>
    <mergeCell ref="A277:D277"/>
    <mergeCell ref="F277:G277"/>
    <mergeCell ref="H277:I277"/>
    <mergeCell ref="J277:K277"/>
    <mergeCell ref="L277:M277"/>
    <mergeCell ref="N277:O277"/>
    <mergeCell ref="P277:Q277"/>
    <mergeCell ref="AA275:AD275"/>
    <mergeCell ref="A276:D276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N275:O275"/>
    <mergeCell ref="P275:Q275"/>
    <mergeCell ref="R275:S275"/>
    <mergeCell ref="T275:U275"/>
    <mergeCell ref="V275:W275"/>
    <mergeCell ref="X275:Z275"/>
    <mergeCell ref="R274:S274"/>
    <mergeCell ref="T274:U274"/>
    <mergeCell ref="V274:W274"/>
    <mergeCell ref="X274:Z274"/>
    <mergeCell ref="AA274:AD274"/>
    <mergeCell ref="A275:D275"/>
    <mergeCell ref="F275:G275"/>
    <mergeCell ref="H275:I275"/>
    <mergeCell ref="J275:K275"/>
    <mergeCell ref="L275:M275"/>
    <mergeCell ref="V273:W273"/>
    <mergeCell ref="X273:Z273"/>
    <mergeCell ref="AA273:AD273"/>
    <mergeCell ref="A274:D274"/>
    <mergeCell ref="F274:G274"/>
    <mergeCell ref="H274:I274"/>
    <mergeCell ref="J274:K274"/>
    <mergeCell ref="L274:M274"/>
    <mergeCell ref="N274:O274"/>
    <mergeCell ref="P274:Q274"/>
    <mergeCell ref="AA272:AD272"/>
    <mergeCell ref="A273:D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N272:O272"/>
    <mergeCell ref="P272:Q272"/>
    <mergeCell ref="R272:S272"/>
    <mergeCell ref="T272:U272"/>
    <mergeCell ref="V272:W272"/>
    <mergeCell ref="X272:Z272"/>
    <mergeCell ref="R271:S271"/>
    <mergeCell ref="T271:U271"/>
    <mergeCell ref="V271:W271"/>
    <mergeCell ref="X271:Z271"/>
    <mergeCell ref="AA271:AD271"/>
    <mergeCell ref="A272:D272"/>
    <mergeCell ref="F272:G272"/>
    <mergeCell ref="H272:I272"/>
    <mergeCell ref="J272:K272"/>
    <mergeCell ref="L272:M272"/>
    <mergeCell ref="V270:W270"/>
    <mergeCell ref="X270:Z270"/>
    <mergeCell ref="AA270:AD270"/>
    <mergeCell ref="A271:D271"/>
    <mergeCell ref="F271:G271"/>
    <mergeCell ref="H271:I271"/>
    <mergeCell ref="J271:K271"/>
    <mergeCell ref="L271:M271"/>
    <mergeCell ref="N271:O271"/>
    <mergeCell ref="P271:Q271"/>
    <mergeCell ref="AA269:AD269"/>
    <mergeCell ref="A270:D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N269:O269"/>
    <mergeCell ref="P269:Q269"/>
    <mergeCell ref="R269:S269"/>
    <mergeCell ref="T269:U269"/>
    <mergeCell ref="V269:W269"/>
    <mergeCell ref="X269:Z269"/>
    <mergeCell ref="R268:S268"/>
    <mergeCell ref="T268:U268"/>
    <mergeCell ref="V268:W268"/>
    <mergeCell ref="X268:Z268"/>
    <mergeCell ref="AA268:AD268"/>
    <mergeCell ref="A269:D269"/>
    <mergeCell ref="F269:G269"/>
    <mergeCell ref="H269:I269"/>
    <mergeCell ref="J269:K269"/>
    <mergeCell ref="L269:M269"/>
    <mergeCell ref="V267:W267"/>
    <mergeCell ref="X267:Z267"/>
    <mergeCell ref="AA267:AD267"/>
    <mergeCell ref="A268:D268"/>
    <mergeCell ref="F268:G268"/>
    <mergeCell ref="H268:I268"/>
    <mergeCell ref="J268:K268"/>
    <mergeCell ref="L268:M268"/>
    <mergeCell ref="N268:O268"/>
    <mergeCell ref="P268:Q268"/>
    <mergeCell ref="AA266:AD266"/>
    <mergeCell ref="A267:D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N266:O266"/>
    <mergeCell ref="P266:Q266"/>
    <mergeCell ref="R266:S266"/>
    <mergeCell ref="T266:U266"/>
    <mergeCell ref="V266:W266"/>
    <mergeCell ref="X266:Z266"/>
    <mergeCell ref="R265:S265"/>
    <mergeCell ref="T265:U265"/>
    <mergeCell ref="V265:W265"/>
    <mergeCell ref="X265:Z265"/>
    <mergeCell ref="AA265:AD265"/>
    <mergeCell ref="A266:D266"/>
    <mergeCell ref="F266:G266"/>
    <mergeCell ref="H266:I266"/>
    <mergeCell ref="J266:K266"/>
    <mergeCell ref="L266:M266"/>
    <mergeCell ref="V264:W264"/>
    <mergeCell ref="X264:Z264"/>
    <mergeCell ref="AA264:AD264"/>
    <mergeCell ref="A265:D265"/>
    <mergeCell ref="F265:G265"/>
    <mergeCell ref="H265:I265"/>
    <mergeCell ref="J265:K265"/>
    <mergeCell ref="L265:M265"/>
    <mergeCell ref="N265:O265"/>
    <mergeCell ref="P265:Q265"/>
    <mergeCell ref="AA263:AD263"/>
    <mergeCell ref="A264:D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N263:O263"/>
    <mergeCell ref="P263:Q263"/>
    <mergeCell ref="R263:S263"/>
    <mergeCell ref="T263:U263"/>
    <mergeCell ref="V263:W263"/>
    <mergeCell ref="X263:Z263"/>
    <mergeCell ref="R262:S262"/>
    <mergeCell ref="T262:U262"/>
    <mergeCell ref="V262:W262"/>
    <mergeCell ref="X262:Z262"/>
    <mergeCell ref="AA262:AD262"/>
    <mergeCell ref="A263:D263"/>
    <mergeCell ref="F263:G263"/>
    <mergeCell ref="H263:I263"/>
    <mergeCell ref="J263:K263"/>
    <mergeCell ref="L263:M263"/>
    <mergeCell ref="T260:U260"/>
    <mergeCell ref="V260:W260"/>
    <mergeCell ref="X260:Z260"/>
    <mergeCell ref="A262:D262"/>
    <mergeCell ref="F262:G262"/>
    <mergeCell ref="H262:I262"/>
    <mergeCell ref="J262:K262"/>
    <mergeCell ref="L262:M262"/>
    <mergeCell ref="N262:O262"/>
    <mergeCell ref="P262:Q262"/>
    <mergeCell ref="A259:D260"/>
    <mergeCell ref="E259:Z259"/>
    <mergeCell ref="AA259:AD260"/>
    <mergeCell ref="F260:G260"/>
    <mergeCell ref="H260:I260"/>
    <mergeCell ref="J260:K260"/>
    <mergeCell ref="L260:M260"/>
    <mergeCell ref="N260:O260"/>
    <mergeCell ref="P260:Q260"/>
    <mergeCell ref="R260:S260"/>
    <mergeCell ref="P257:Q257"/>
    <mergeCell ref="R257:S257"/>
    <mergeCell ref="T257:U257"/>
    <mergeCell ref="V257:W257"/>
    <mergeCell ref="X257:Z257"/>
    <mergeCell ref="AA257:AD257"/>
    <mergeCell ref="A257:D257"/>
    <mergeCell ref="F257:G257"/>
    <mergeCell ref="H257:I257"/>
    <mergeCell ref="J257:K257"/>
    <mergeCell ref="L257:M257"/>
    <mergeCell ref="N257:O257"/>
    <mergeCell ref="P256:Q256"/>
    <mergeCell ref="R256:S256"/>
    <mergeCell ref="T256:U256"/>
    <mergeCell ref="V256:W256"/>
    <mergeCell ref="X256:Z256"/>
    <mergeCell ref="AA256:AD256"/>
    <mergeCell ref="A256:D256"/>
    <mergeCell ref="F256:G256"/>
    <mergeCell ref="H256:I256"/>
    <mergeCell ref="J256:K256"/>
    <mergeCell ref="L256:M256"/>
    <mergeCell ref="N256:O256"/>
    <mergeCell ref="P255:Q255"/>
    <mergeCell ref="R255:S255"/>
    <mergeCell ref="T255:U255"/>
    <mergeCell ref="V255:W255"/>
    <mergeCell ref="X255:Z255"/>
    <mergeCell ref="AA255:AD255"/>
    <mergeCell ref="A255:D255"/>
    <mergeCell ref="F255:G255"/>
    <mergeCell ref="H255:I255"/>
    <mergeCell ref="J255:K255"/>
    <mergeCell ref="L255:M255"/>
    <mergeCell ref="N255:O255"/>
    <mergeCell ref="P254:Q254"/>
    <mergeCell ref="R254:S254"/>
    <mergeCell ref="T254:U254"/>
    <mergeCell ref="V254:W254"/>
    <mergeCell ref="X254:Z254"/>
    <mergeCell ref="AA254:AD254"/>
    <mergeCell ref="A254:D254"/>
    <mergeCell ref="F254:G254"/>
    <mergeCell ref="H254:I254"/>
    <mergeCell ref="J254:K254"/>
    <mergeCell ref="L254:M254"/>
    <mergeCell ref="N254:O254"/>
    <mergeCell ref="P253:Q253"/>
    <mergeCell ref="R253:S253"/>
    <mergeCell ref="T253:U253"/>
    <mergeCell ref="V253:W253"/>
    <mergeCell ref="X253:Z253"/>
    <mergeCell ref="AA253:AD253"/>
    <mergeCell ref="A253:D253"/>
    <mergeCell ref="F253:G253"/>
    <mergeCell ref="H253:I253"/>
    <mergeCell ref="J253:K253"/>
    <mergeCell ref="L253:M253"/>
    <mergeCell ref="N253:O253"/>
    <mergeCell ref="P252:Q252"/>
    <mergeCell ref="R252:S252"/>
    <mergeCell ref="T252:U252"/>
    <mergeCell ref="V252:W252"/>
    <mergeCell ref="X252:Z252"/>
    <mergeCell ref="AA252:AD252"/>
    <mergeCell ref="A252:D252"/>
    <mergeCell ref="F252:G252"/>
    <mergeCell ref="H252:I252"/>
    <mergeCell ref="J252:K252"/>
    <mergeCell ref="L252:M252"/>
    <mergeCell ref="N252:O252"/>
    <mergeCell ref="P251:Q251"/>
    <mergeCell ref="R251:S251"/>
    <mergeCell ref="T251:U251"/>
    <mergeCell ref="V251:W251"/>
    <mergeCell ref="X251:Z251"/>
    <mergeCell ref="AA251:AD251"/>
    <mergeCell ref="A251:D251"/>
    <mergeCell ref="F251:G251"/>
    <mergeCell ref="H251:I251"/>
    <mergeCell ref="J251:K251"/>
    <mergeCell ref="L251:M251"/>
    <mergeCell ref="N251:O251"/>
    <mergeCell ref="P250:Q250"/>
    <mergeCell ref="R250:S250"/>
    <mergeCell ref="T250:U250"/>
    <mergeCell ref="V250:W250"/>
    <mergeCell ref="X250:Z250"/>
    <mergeCell ref="AA250:AD250"/>
    <mergeCell ref="A250:D250"/>
    <mergeCell ref="F250:G250"/>
    <mergeCell ref="H250:I250"/>
    <mergeCell ref="J250:K250"/>
    <mergeCell ref="L250:M250"/>
    <mergeCell ref="N250:O250"/>
    <mergeCell ref="P249:Q249"/>
    <mergeCell ref="R249:S249"/>
    <mergeCell ref="T249:U249"/>
    <mergeCell ref="V249:W249"/>
    <mergeCell ref="X249:Z249"/>
    <mergeCell ref="AA249:AD249"/>
    <mergeCell ref="A249:D249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Z248"/>
    <mergeCell ref="AA248:AD248"/>
    <mergeCell ref="A248:D248"/>
    <mergeCell ref="F248:G248"/>
    <mergeCell ref="H248:I248"/>
    <mergeCell ref="J248:K248"/>
    <mergeCell ref="L248:M248"/>
    <mergeCell ref="N248:O248"/>
    <mergeCell ref="P247:Q247"/>
    <mergeCell ref="R247:S247"/>
    <mergeCell ref="T247:U247"/>
    <mergeCell ref="V247:W247"/>
    <mergeCell ref="X247:Z247"/>
    <mergeCell ref="AA247:AD247"/>
    <mergeCell ref="A247:D247"/>
    <mergeCell ref="F247:G247"/>
    <mergeCell ref="H247:I247"/>
    <mergeCell ref="J247:K247"/>
    <mergeCell ref="L247:M247"/>
    <mergeCell ref="N247:O247"/>
    <mergeCell ref="P246:Q246"/>
    <mergeCell ref="R246:S246"/>
    <mergeCell ref="T246:U246"/>
    <mergeCell ref="V246:W246"/>
    <mergeCell ref="X246:Z246"/>
    <mergeCell ref="AA246:AD246"/>
    <mergeCell ref="A246:D246"/>
    <mergeCell ref="F246:G246"/>
    <mergeCell ref="H246:I246"/>
    <mergeCell ref="J246:K246"/>
    <mergeCell ref="L246:M246"/>
    <mergeCell ref="N246:O246"/>
    <mergeCell ref="P245:Q245"/>
    <mergeCell ref="R245:S245"/>
    <mergeCell ref="T245:U245"/>
    <mergeCell ref="V245:W245"/>
    <mergeCell ref="X245:Z245"/>
    <mergeCell ref="AA245:AD245"/>
    <mergeCell ref="A245:D245"/>
    <mergeCell ref="F245:G245"/>
    <mergeCell ref="H245:I245"/>
    <mergeCell ref="J245:K245"/>
    <mergeCell ref="L245:M245"/>
    <mergeCell ref="N245:O245"/>
    <mergeCell ref="P244:Q244"/>
    <mergeCell ref="R244:S244"/>
    <mergeCell ref="T244:U244"/>
    <mergeCell ref="V244:W244"/>
    <mergeCell ref="X244:Z244"/>
    <mergeCell ref="AA244:AD244"/>
    <mergeCell ref="A244:D244"/>
    <mergeCell ref="F244:G244"/>
    <mergeCell ref="H244:I244"/>
    <mergeCell ref="J244:K244"/>
    <mergeCell ref="L244:M244"/>
    <mergeCell ref="N244:O244"/>
    <mergeCell ref="P243:Q243"/>
    <mergeCell ref="R243:S243"/>
    <mergeCell ref="T243:U243"/>
    <mergeCell ref="V243:W243"/>
    <mergeCell ref="X243:Z243"/>
    <mergeCell ref="AA243:AD243"/>
    <mergeCell ref="A243:D243"/>
    <mergeCell ref="F243:G243"/>
    <mergeCell ref="H243:I243"/>
    <mergeCell ref="J243:K243"/>
    <mergeCell ref="L243:M243"/>
    <mergeCell ref="N243:O243"/>
    <mergeCell ref="P242:Q242"/>
    <mergeCell ref="R242:S242"/>
    <mergeCell ref="T242:U242"/>
    <mergeCell ref="V242:W242"/>
    <mergeCell ref="X242:Z242"/>
    <mergeCell ref="AA242:AD242"/>
    <mergeCell ref="A242:D242"/>
    <mergeCell ref="F242:G242"/>
    <mergeCell ref="H242:I242"/>
    <mergeCell ref="J242:K242"/>
    <mergeCell ref="L242:M242"/>
    <mergeCell ref="N242:O242"/>
    <mergeCell ref="P241:Q241"/>
    <mergeCell ref="R241:S241"/>
    <mergeCell ref="T241:U241"/>
    <mergeCell ref="V241:W241"/>
    <mergeCell ref="X241:Z241"/>
    <mergeCell ref="AA241:AD241"/>
    <mergeCell ref="A241:D241"/>
    <mergeCell ref="F241:G241"/>
    <mergeCell ref="H241:I241"/>
    <mergeCell ref="J241:K241"/>
    <mergeCell ref="L241:M241"/>
    <mergeCell ref="N241:O241"/>
    <mergeCell ref="P240:Q240"/>
    <mergeCell ref="R240:S240"/>
    <mergeCell ref="T240:U240"/>
    <mergeCell ref="V240:W240"/>
    <mergeCell ref="X240:Z240"/>
    <mergeCell ref="AA240:AD240"/>
    <mergeCell ref="A240:D240"/>
    <mergeCell ref="F240:G240"/>
    <mergeCell ref="H240:I240"/>
    <mergeCell ref="J240:K240"/>
    <mergeCell ref="L240:M240"/>
    <mergeCell ref="N240:O240"/>
    <mergeCell ref="P239:Q239"/>
    <mergeCell ref="R239:S239"/>
    <mergeCell ref="T239:U239"/>
    <mergeCell ref="V239:W239"/>
    <mergeCell ref="X239:Z239"/>
    <mergeCell ref="AA239:AD239"/>
    <mergeCell ref="A239:D239"/>
    <mergeCell ref="F239:G239"/>
    <mergeCell ref="H239:I239"/>
    <mergeCell ref="J239:K239"/>
    <mergeCell ref="L239:M239"/>
    <mergeCell ref="N239:O239"/>
    <mergeCell ref="P238:Q238"/>
    <mergeCell ref="R238:S238"/>
    <mergeCell ref="T238:U238"/>
    <mergeCell ref="V238:W238"/>
    <mergeCell ref="X238:Z238"/>
    <mergeCell ref="AA238:AD238"/>
    <mergeCell ref="A238:D238"/>
    <mergeCell ref="F238:G238"/>
    <mergeCell ref="H238:I238"/>
    <mergeCell ref="J238:K238"/>
    <mergeCell ref="L238:M238"/>
    <mergeCell ref="N238:O238"/>
    <mergeCell ref="P237:Q237"/>
    <mergeCell ref="R237:S237"/>
    <mergeCell ref="T237:U237"/>
    <mergeCell ref="V237:W237"/>
    <mergeCell ref="X237:Z237"/>
    <mergeCell ref="AA237:AD237"/>
    <mergeCell ref="A237:D237"/>
    <mergeCell ref="F237:G237"/>
    <mergeCell ref="H237:I237"/>
    <mergeCell ref="J237:K237"/>
    <mergeCell ref="L237:M237"/>
    <mergeCell ref="N237:O237"/>
    <mergeCell ref="P236:Q236"/>
    <mergeCell ref="R236:S236"/>
    <mergeCell ref="T236:U236"/>
    <mergeCell ref="V236:W236"/>
    <mergeCell ref="X236:Z236"/>
    <mergeCell ref="AA236:AD236"/>
    <mergeCell ref="A236:D236"/>
    <mergeCell ref="F236:G236"/>
    <mergeCell ref="H236:I236"/>
    <mergeCell ref="J236:K236"/>
    <mergeCell ref="L236:M236"/>
    <mergeCell ref="N236:O236"/>
    <mergeCell ref="P235:Q235"/>
    <mergeCell ref="R235:S235"/>
    <mergeCell ref="T235:U235"/>
    <mergeCell ref="V235:W235"/>
    <mergeCell ref="X235:Z235"/>
    <mergeCell ref="AA235:AD235"/>
    <mergeCell ref="A235:D235"/>
    <mergeCell ref="F235:G235"/>
    <mergeCell ref="H235:I235"/>
    <mergeCell ref="J235:K235"/>
    <mergeCell ref="L235:M235"/>
    <mergeCell ref="N235:O235"/>
    <mergeCell ref="P234:Q234"/>
    <mergeCell ref="R234:S234"/>
    <mergeCell ref="T234:U234"/>
    <mergeCell ref="V234:W234"/>
    <mergeCell ref="X234:Z234"/>
    <mergeCell ref="AA234:AD234"/>
    <mergeCell ref="A234:D234"/>
    <mergeCell ref="F234:G234"/>
    <mergeCell ref="H234:I234"/>
    <mergeCell ref="J234:K234"/>
    <mergeCell ref="L234:M234"/>
    <mergeCell ref="N234:O234"/>
    <mergeCell ref="P233:Q233"/>
    <mergeCell ref="R233:S233"/>
    <mergeCell ref="T233:U233"/>
    <mergeCell ref="V233:W233"/>
    <mergeCell ref="X233:Z233"/>
    <mergeCell ref="AA233:AD233"/>
    <mergeCell ref="A233:D233"/>
    <mergeCell ref="F233:G233"/>
    <mergeCell ref="H233:I233"/>
    <mergeCell ref="J233:K233"/>
    <mergeCell ref="L233:M233"/>
    <mergeCell ref="N233:O233"/>
    <mergeCell ref="P232:Q232"/>
    <mergeCell ref="R232:S232"/>
    <mergeCell ref="T232:U232"/>
    <mergeCell ref="V232:W232"/>
    <mergeCell ref="X232:Z232"/>
    <mergeCell ref="AA232:AD232"/>
    <mergeCell ref="A232:D232"/>
    <mergeCell ref="F232:G232"/>
    <mergeCell ref="H232:I232"/>
    <mergeCell ref="J232:K232"/>
    <mergeCell ref="L232:M232"/>
    <mergeCell ref="N232:O232"/>
    <mergeCell ref="P231:Q231"/>
    <mergeCell ref="R231:S231"/>
    <mergeCell ref="T231:U231"/>
    <mergeCell ref="V231:W231"/>
    <mergeCell ref="X231:Z231"/>
    <mergeCell ref="AA231:AD231"/>
    <mergeCell ref="A231:D231"/>
    <mergeCell ref="F231:G231"/>
    <mergeCell ref="H231:I231"/>
    <mergeCell ref="J231:K231"/>
    <mergeCell ref="L231:M231"/>
    <mergeCell ref="N231:O231"/>
    <mergeCell ref="P230:Q230"/>
    <mergeCell ref="R230:S230"/>
    <mergeCell ref="T230:U230"/>
    <mergeCell ref="V230:W230"/>
    <mergeCell ref="X230:Z230"/>
    <mergeCell ref="AA230:AD230"/>
    <mergeCell ref="A230:D230"/>
    <mergeCell ref="F230:G230"/>
    <mergeCell ref="H230:I230"/>
    <mergeCell ref="J230:K230"/>
    <mergeCell ref="L230:M230"/>
    <mergeCell ref="N230:O230"/>
    <mergeCell ref="P229:Q229"/>
    <mergeCell ref="R229:S229"/>
    <mergeCell ref="T229:U229"/>
    <mergeCell ref="V229:W229"/>
    <mergeCell ref="X229:Z229"/>
    <mergeCell ref="AA229:AD229"/>
    <mergeCell ref="A229:D229"/>
    <mergeCell ref="F229:G229"/>
    <mergeCell ref="H229:I229"/>
    <mergeCell ref="J229:K229"/>
    <mergeCell ref="L229:M229"/>
    <mergeCell ref="N229:O229"/>
    <mergeCell ref="P228:Q228"/>
    <mergeCell ref="R228:S228"/>
    <mergeCell ref="T228:U228"/>
    <mergeCell ref="V228:W228"/>
    <mergeCell ref="X228:Z228"/>
    <mergeCell ref="AA228:AD228"/>
    <mergeCell ref="A228:D228"/>
    <mergeCell ref="F228:G228"/>
    <mergeCell ref="H228:I228"/>
    <mergeCell ref="J228:K228"/>
    <mergeCell ref="L228:M228"/>
    <mergeCell ref="N228:O228"/>
    <mergeCell ref="P227:Q227"/>
    <mergeCell ref="R227:S227"/>
    <mergeCell ref="T227:U227"/>
    <mergeCell ref="V227:W227"/>
    <mergeCell ref="X227:Z227"/>
    <mergeCell ref="AA227:AD227"/>
    <mergeCell ref="A227:D227"/>
    <mergeCell ref="F227:G227"/>
    <mergeCell ref="H227:I227"/>
    <mergeCell ref="J227:K227"/>
    <mergeCell ref="L227:M227"/>
    <mergeCell ref="N227:O227"/>
    <mergeCell ref="P226:Q226"/>
    <mergeCell ref="R226:S226"/>
    <mergeCell ref="T226:U226"/>
    <mergeCell ref="V226:W226"/>
    <mergeCell ref="X226:Z226"/>
    <mergeCell ref="AA226:AD226"/>
    <mergeCell ref="A226:D226"/>
    <mergeCell ref="F226:G226"/>
    <mergeCell ref="H226:I226"/>
    <mergeCell ref="J226:K226"/>
    <mergeCell ref="L226:M226"/>
    <mergeCell ref="N226:O226"/>
    <mergeCell ref="P225:Q225"/>
    <mergeCell ref="R225:S225"/>
    <mergeCell ref="T225:U225"/>
    <mergeCell ref="V225:W225"/>
    <mergeCell ref="X225:Z225"/>
    <mergeCell ref="AA225:AD225"/>
    <mergeCell ref="A225:D225"/>
    <mergeCell ref="F225:G225"/>
    <mergeCell ref="H225:I225"/>
    <mergeCell ref="J225:K225"/>
    <mergeCell ref="L225:M225"/>
    <mergeCell ref="N225:O225"/>
    <mergeCell ref="P224:Q224"/>
    <mergeCell ref="R224:S224"/>
    <mergeCell ref="T224:U224"/>
    <mergeCell ref="V224:W224"/>
    <mergeCell ref="X224:Z224"/>
    <mergeCell ref="AA224:AD224"/>
    <mergeCell ref="A224:D224"/>
    <mergeCell ref="F224:G224"/>
    <mergeCell ref="H224:I224"/>
    <mergeCell ref="J224:K224"/>
    <mergeCell ref="L224:M224"/>
    <mergeCell ref="N224:O224"/>
    <mergeCell ref="P223:Q223"/>
    <mergeCell ref="R223:S223"/>
    <mergeCell ref="T223:U223"/>
    <mergeCell ref="V223:W223"/>
    <mergeCell ref="X223:Z223"/>
    <mergeCell ref="AA223:AD223"/>
    <mergeCell ref="A223:D223"/>
    <mergeCell ref="F223:G223"/>
    <mergeCell ref="H223:I223"/>
    <mergeCell ref="J223:K223"/>
    <mergeCell ref="L223:M223"/>
    <mergeCell ref="N223:O223"/>
    <mergeCell ref="P222:Q222"/>
    <mergeCell ref="R222:S222"/>
    <mergeCell ref="T222:U222"/>
    <mergeCell ref="V222:W222"/>
    <mergeCell ref="X222:Z222"/>
    <mergeCell ref="AA222:AD222"/>
    <mergeCell ref="A222:D222"/>
    <mergeCell ref="F222:G222"/>
    <mergeCell ref="H222:I222"/>
    <mergeCell ref="J222:K222"/>
    <mergeCell ref="L222:M222"/>
    <mergeCell ref="N222:O222"/>
    <mergeCell ref="P221:Q221"/>
    <mergeCell ref="R221:S221"/>
    <mergeCell ref="T221:U221"/>
    <mergeCell ref="V221:W221"/>
    <mergeCell ref="X221:Z221"/>
    <mergeCell ref="AA221:AD221"/>
    <mergeCell ref="T220:U220"/>
    <mergeCell ref="V220:W220"/>
    <mergeCell ref="X220:Z220"/>
    <mergeCell ref="AA220:AD220"/>
    <mergeCell ref="A221:D221"/>
    <mergeCell ref="F221:G221"/>
    <mergeCell ref="H221:I221"/>
    <mergeCell ref="J221:K221"/>
    <mergeCell ref="L221:M221"/>
    <mergeCell ref="N221:O221"/>
    <mergeCell ref="V218:W218"/>
    <mergeCell ref="X218:Z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J218:K218"/>
    <mergeCell ref="L218:M218"/>
    <mergeCell ref="N218:O218"/>
    <mergeCell ref="P218:Q218"/>
    <mergeCell ref="R218:S218"/>
    <mergeCell ref="T218:U218"/>
    <mergeCell ref="R215:S215"/>
    <mergeCell ref="T215:U215"/>
    <mergeCell ref="V215:W215"/>
    <mergeCell ref="X215:Z215"/>
    <mergeCell ref="AA215:AD215"/>
    <mergeCell ref="A217:D218"/>
    <mergeCell ref="E217:Z217"/>
    <mergeCell ref="AA217:AD218"/>
    <mergeCell ref="F218:G218"/>
    <mergeCell ref="H218:I218"/>
    <mergeCell ref="V214:W214"/>
    <mergeCell ref="X214:Z214"/>
    <mergeCell ref="AA214:AD214"/>
    <mergeCell ref="A215:D215"/>
    <mergeCell ref="F215:G215"/>
    <mergeCell ref="H215:I215"/>
    <mergeCell ref="J215:K215"/>
    <mergeCell ref="L215:M215"/>
    <mergeCell ref="N215:O215"/>
    <mergeCell ref="P215:Q215"/>
    <mergeCell ref="AA213:AD213"/>
    <mergeCell ref="A214:D214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N213:O213"/>
    <mergeCell ref="P213:Q213"/>
    <mergeCell ref="R213:S213"/>
    <mergeCell ref="T213:U213"/>
    <mergeCell ref="V213:W213"/>
    <mergeCell ref="X213:Z213"/>
    <mergeCell ref="R212:S212"/>
    <mergeCell ref="T212:U212"/>
    <mergeCell ref="V212:W212"/>
    <mergeCell ref="X212:Z212"/>
    <mergeCell ref="AA212:AD212"/>
    <mergeCell ref="A213:D213"/>
    <mergeCell ref="F213:G213"/>
    <mergeCell ref="H213:I213"/>
    <mergeCell ref="J213:K213"/>
    <mergeCell ref="L213:M213"/>
    <mergeCell ref="V211:W211"/>
    <mergeCell ref="X211:Z211"/>
    <mergeCell ref="AA211:AD211"/>
    <mergeCell ref="A212:D212"/>
    <mergeCell ref="F212:G212"/>
    <mergeCell ref="H212:I212"/>
    <mergeCell ref="J212:K212"/>
    <mergeCell ref="L212:M212"/>
    <mergeCell ref="N212:O212"/>
    <mergeCell ref="P212:Q212"/>
    <mergeCell ref="AA210:AD210"/>
    <mergeCell ref="A211:D211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N210:O210"/>
    <mergeCell ref="P210:Q210"/>
    <mergeCell ref="R210:S210"/>
    <mergeCell ref="T210:U210"/>
    <mergeCell ref="V210:W210"/>
    <mergeCell ref="X210:Z210"/>
    <mergeCell ref="R209:S209"/>
    <mergeCell ref="T209:U209"/>
    <mergeCell ref="V209:W209"/>
    <mergeCell ref="X209:Z209"/>
    <mergeCell ref="AA209:AD209"/>
    <mergeCell ref="A210:D210"/>
    <mergeCell ref="F210:G210"/>
    <mergeCell ref="H210:I210"/>
    <mergeCell ref="J210:K210"/>
    <mergeCell ref="L210:M210"/>
    <mergeCell ref="V208:W208"/>
    <mergeCell ref="X208:Z208"/>
    <mergeCell ref="AA208:AD208"/>
    <mergeCell ref="A209:D209"/>
    <mergeCell ref="F209:G209"/>
    <mergeCell ref="H209:I209"/>
    <mergeCell ref="J209:K209"/>
    <mergeCell ref="L209:M209"/>
    <mergeCell ref="N209:O209"/>
    <mergeCell ref="P209:Q209"/>
    <mergeCell ref="AA207:AD207"/>
    <mergeCell ref="A208:D208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N207:O207"/>
    <mergeCell ref="P207:Q207"/>
    <mergeCell ref="R207:S207"/>
    <mergeCell ref="T207:U207"/>
    <mergeCell ref="V207:W207"/>
    <mergeCell ref="X207:Z207"/>
    <mergeCell ref="A207:D207"/>
    <mergeCell ref="F207:G207"/>
    <mergeCell ref="H207:I207"/>
    <mergeCell ref="J207:K207"/>
    <mergeCell ref="L207:M207"/>
    <mergeCell ref="V206:W206"/>
    <mergeCell ref="X206:Z206"/>
    <mergeCell ref="AA206:AD206"/>
    <mergeCell ref="AA205:AD205"/>
    <mergeCell ref="A206:D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N205:O205"/>
    <mergeCell ref="P205:Q205"/>
    <mergeCell ref="R205:S205"/>
    <mergeCell ref="T205:U205"/>
    <mergeCell ref="V205:W205"/>
    <mergeCell ref="X205:Z205"/>
    <mergeCell ref="R204:S204"/>
    <mergeCell ref="T204:U204"/>
    <mergeCell ref="V204:W204"/>
    <mergeCell ref="X204:Z204"/>
    <mergeCell ref="AA204:AD204"/>
    <mergeCell ref="A205:D205"/>
    <mergeCell ref="F205:G205"/>
    <mergeCell ref="H205:I205"/>
    <mergeCell ref="J205:K205"/>
    <mergeCell ref="L205:M205"/>
    <mergeCell ref="V203:W203"/>
    <mergeCell ref="X203:Z203"/>
    <mergeCell ref="AA203:AD203"/>
    <mergeCell ref="A204:D204"/>
    <mergeCell ref="F204:G204"/>
    <mergeCell ref="H204:I204"/>
    <mergeCell ref="J204:K204"/>
    <mergeCell ref="L204:M204"/>
    <mergeCell ref="N204:O204"/>
    <mergeCell ref="P204:Q204"/>
    <mergeCell ref="AA202:AD202"/>
    <mergeCell ref="A203:D203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N202:O202"/>
    <mergeCell ref="P202:Q202"/>
    <mergeCell ref="R202:S202"/>
    <mergeCell ref="T202:U202"/>
    <mergeCell ref="V202:W202"/>
    <mergeCell ref="X202:Z202"/>
    <mergeCell ref="R201:S201"/>
    <mergeCell ref="T201:U201"/>
    <mergeCell ref="V201:W201"/>
    <mergeCell ref="X201:Z201"/>
    <mergeCell ref="AA201:AD201"/>
    <mergeCell ref="A202:D202"/>
    <mergeCell ref="F202:G202"/>
    <mergeCell ref="H202:I202"/>
    <mergeCell ref="J202:K202"/>
    <mergeCell ref="L202:M202"/>
    <mergeCell ref="V200:W200"/>
    <mergeCell ref="X200:Z200"/>
    <mergeCell ref="AA200:AD200"/>
    <mergeCell ref="A201:D201"/>
    <mergeCell ref="F201:G201"/>
    <mergeCell ref="H201:I201"/>
    <mergeCell ref="J201:K201"/>
    <mergeCell ref="L201:M201"/>
    <mergeCell ref="N201:O201"/>
    <mergeCell ref="P201:Q201"/>
    <mergeCell ref="A200:D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R199:S199"/>
    <mergeCell ref="T199:U199"/>
    <mergeCell ref="V199:W199"/>
    <mergeCell ref="X199:Z199"/>
    <mergeCell ref="AA199:AD199"/>
    <mergeCell ref="V198:W198"/>
    <mergeCell ref="X198:Z198"/>
    <mergeCell ref="AA198:AD198"/>
    <mergeCell ref="A199:D199"/>
    <mergeCell ref="F199:G199"/>
    <mergeCell ref="H199:I199"/>
    <mergeCell ref="J199:K199"/>
    <mergeCell ref="L199:M199"/>
    <mergeCell ref="N199:O199"/>
    <mergeCell ref="P199:Q199"/>
    <mergeCell ref="AA197:AD197"/>
    <mergeCell ref="A198:D198"/>
    <mergeCell ref="F198:G198"/>
    <mergeCell ref="H198:I198"/>
    <mergeCell ref="J198:K198"/>
    <mergeCell ref="L198:M198"/>
    <mergeCell ref="N198:O198"/>
    <mergeCell ref="P198:Q198"/>
    <mergeCell ref="R198:S198"/>
    <mergeCell ref="T198:U198"/>
    <mergeCell ref="N197:O197"/>
    <mergeCell ref="P197:Q197"/>
    <mergeCell ref="R197:S197"/>
    <mergeCell ref="T197:U197"/>
    <mergeCell ref="V197:W197"/>
    <mergeCell ref="X197:Z197"/>
    <mergeCell ref="R196:S196"/>
    <mergeCell ref="T196:U196"/>
    <mergeCell ref="V196:W196"/>
    <mergeCell ref="X196:Z196"/>
    <mergeCell ref="AA196:AD196"/>
    <mergeCell ref="A197:D197"/>
    <mergeCell ref="F197:G197"/>
    <mergeCell ref="H197:I197"/>
    <mergeCell ref="J197:K197"/>
    <mergeCell ref="L197:M197"/>
    <mergeCell ref="V195:W195"/>
    <mergeCell ref="X195:Z195"/>
    <mergeCell ref="AA195:AD195"/>
    <mergeCell ref="A196:D196"/>
    <mergeCell ref="F196:G196"/>
    <mergeCell ref="H196:I196"/>
    <mergeCell ref="J196:K196"/>
    <mergeCell ref="L196:M196"/>
    <mergeCell ref="N196:O196"/>
    <mergeCell ref="P196:Q196"/>
    <mergeCell ref="AA194:AD194"/>
    <mergeCell ref="A195:D195"/>
    <mergeCell ref="F195:G195"/>
    <mergeCell ref="H195:I195"/>
    <mergeCell ref="J195:K195"/>
    <mergeCell ref="L195:M195"/>
    <mergeCell ref="N195:O195"/>
    <mergeCell ref="P195:Q195"/>
    <mergeCell ref="R195:S195"/>
    <mergeCell ref="T195:U195"/>
    <mergeCell ref="N194:O194"/>
    <mergeCell ref="P194:Q194"/>
    <mergeCell ref="R194:S194"/>
    <mergeCell ref="T194:U194"/>
    <mergeCell ref="V194:W194"/>
    <mergeCell ref="X194:Z194"/>
    <mergeCell ref="R193:S193"/>
    <mergeCell ref="T193:U193"/>
    <mergeCell ref="V193:W193"/>
    <mergeCell ref="X193:Z193"/>
    <mergeCell ref="AA193:AD193"/>
    <mergeCell ref="A194:D194"/>
    <mergeCell ref="F194:G194"/>
    <mergeCell ref="H194:I194"/>
    <mergeCell ref="J194:K194"/>
    <mergeCell ref="L194:M194"/>
    <mergeCell ref="V192:W192"/>
    <mergeCell ref="X192:Z192"/>
    <mergeCell ref="AA192:AD192"/>
    <mergeCell ref="A193:D193"/>
    <mergeCell ref="F193:G193"/>
    <mergeCell ref="H193:I193"/>
    <mergeCell ref="J193:K193"/>
    <mergeCell ref="L193:M193"/>
    <mergeCell ref="N193:O193"/>
    <mergeCell ref="P193:Q193"/>
    <mergeCell ref="AA191:AD191"/>
    <mergeCell ref="A192:D192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N191:O191"/>
    <mergeCell ref="P191:Q191"/>
    <mergeCell ref="R191:S191"/>
    <mergeCell ref="T191:U191"/>
    <mergeCell ref="V191:W191"/>
    <mergeCell ref="X191:Z191"/>
    <mergeCell ref="R190:S190"/>
    <mergeCell ref="T190:U190"/>
    <mergeCell ref="V190:W190"/>
    <mergeCell ref="X190:Z190"/>
    <mergeCell ref="AA190:AD190"/>
    <mergeCell ref="A191:D191"/>
    <mergeCell ref="F191:G191"/>
    <mergeCell ref="H191:I191"/>
    <mergeCell ref="J191:K191"/>
    <mergeCell ref="L191:M191"/>
    <mergeCell ref="V189:W189"/>
    <mergeCell ref="X189:Z189"/>
    <mergeCell ref="AA189:AD189"/>
    <mergeCell ref="A190:D190"/>
    <mergeCell ref="F190:G190"/>
    <mergeCell ref="H190:I190"/>
    <mergeCell ref="J190:K190"/>
    <mergeCell ref="L190:M190"/>
    <mergeCell ref="N190:O190"/>
    <mergeCell ref="P190:Q190"/>
    <mergeCell ref="AA188:AD188"/>
    <mergeCell ref="A189:D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N188:O188"/>
    <mergeCell ref="P188:Q188"/>
    <mergeCell ref="R188:S188"/>
    <mergeCell ref="T188:U188"/>
    <mergeCell ref="V188:W188"/>
    <mergeCell ref="X188:Z188"/>
    <mergeCell ref="R187:S187"/>
    <mergeCell ref="T187:U187"/>
    <mergeCell ref="V187:W187"/>
    <mergeCell ref="X187:Z187"/>
    <mergeCell ref="AA187:AD187"/>
    <mergeCell ref="A188:D188"/>
    <mergeCell ref="F188:G188"/>
    <mergeCell ref="H188:I188"/>
    <mergeCell ref="J188:K188"/>
    <mergeCell ref="L188:M188"/>
    <mergeCell ref="V186:W186"/>
    <mergeCell ref="X186:Z186"/>
    <mergeCell ref="AA186:AD186"/>
    <mergeCell ref="A187:D187"/>
    <mergeCell ref="F187:G187"/>
    <mergeCell ref="H187:I187"/>
    <mergeCell ref="J187:K187"/>
    <mergeCell ref="L187:M187"/>
    <mergeCell ref="N187:O187"/>
    <mergeCell ref="P187:Q187"/>
    <mergeCell ref="AA185:AD185"/>
    <mergeCell ref="A186:D186"/>
    <mergeCell ref="F186:G186"/>
    <mergeCell ref="H186:I186"/>
    <mergeCell ref="J186:K186"/>
    <mergeCell ref="L186:M186"/>
    <mergeCell ref="N186:O186"/>
    <mergeCell ref="P186:Q186"/>
    <mergeCell ref="R186:S186"/>
    <mergeCell ref="T186:U186"/>
    <mergeCell ref="N185:O185"/>
    <mergeCell ref="P185:Q185"/>
    <mergeCell ref="R185:S185"/>
    <mergeCell ref="T185:U185"/>
    <mergeCell ref="V185:W185"/>
    <mergeCell ref="X185:Z185"/>
    <mergeCell ref="P183:Q183"/>
    <mergeCell ref="R183:S183"/>
    <mergeCell ref="T183:U183"/>
    <mergeCell ref="V183:W183"/>
    <mergeCell ref="X183:Z183"/>
    <mergeCell ref="A185:D185"/>
    <mergeCell ref="F185:G185"/>
    <mergeCell ref="H185:I185"/>
    <mergeCell ref="J185:K185"/>
    <mergeCell ref="L185:M185"/>
    <mergeCell ref="A160:A163"/>
    <mergeCell ref="AA160:AD160"/>
    <mergeCell ref="Y169:Z169"/>
    <mergeCell ref="AB169:AC169"/>
    <mergeCell ref="A182:D183"/>
    <mergeCell ref="E182:Z182"/>
    <mergeCell ref="AA182:AD183"/>
    <mergeCell ref="F183:G183"/>
    <mergeCell ref="H183:I183"/>
    <mergeCell ref="J183:K183"/>
    <mergeCell ref="L183:M183"/>
    <mergeCell ref="N183:O183"/>
    <mergeCell ref="V168:X168"/>
    <mergeCell ref="Y168:AA168"/>
    <mergeCell ref="AB168:AD168"/>
    <mergeCell ref="A169:B169"/>
    <mergeCell ref="D169:F169"/>
    <mergeCell ref="H169:I169"/>
    <mergeCell ref="L169:M169"/>
    <mergeCell ref="O169:P169"/>
    <mergeCell ref="R169:S169"/>
    <mergeCell ref="V169:W169"/>
    <mergeCell ref="BA163:BB163"/>
    <mergeCell ref="BA162:BB162"/>
    <mergeCell ref="B160:F160"/>
    <mergeCell ref="G160:J160"/>
    <mergeCell ref="K160:N160"/>
    <mergeCell ref="O160:R160"/>
    <mergeCell ref="S160:V160"/>
    <mergeCell ref="W160:Z160"/>
    <mergeCell ref="A166:J166"/>
    <mergeCell ref="L166:T166"/>
    <mergeCell ref="V166:AD166"/>
    <mergeCell ref="A168:C168"/>
    <mergeCell ref="D168:G168"/>
    <mergeCell ref="H168:J168"/>
    <mergeCell ref="L168:N168"/>
    <mergeCell ref="O168:Q168"/>
    <mergeCell ref="R168:T168"/>
    <mergeCell ref="AE163:AH163"/>
    <mergeCell ref="AI163:AL163"/>
    <mergeCell ref="AM163:AP163"/>
    <mergeCell ref="AQ163:AT163"/>
    <mergeCell ref="AU163:AV163"/>
    <mergeCell ref="AW163:AZ163"/>
    <mergeCell ref="AU162:AV162"/>
    <mergeCell ref="AW162:AZ162"/>
    <mergeCell ref="B163:F163"/>
    <mergeCell ref="G163:J163"/>
    <mergeCell ref="K163:N163"/>
    <mergeCell ref="O163:R163"/>
    <mergeCell ref="S163:V163"/>
    <mergeCell ref="W163:Z163"/>
    <mergeCell ref="AA163:AD163"/>
    <mergeCell ref="BA161:BB161"/>
    <mergeCell ref="B162:F162"/>
    <mergeCell ref="G162:J162"/>
    <mergeCell ref="K162:N162"/>
    <mergeCell ref="O162:R162"/>
    <mergeCell ref="S162:V162"/>
    <mergeCell ref="B161:F161"/>
    <mergeCell ref="G161:J161"/>
    <mergeCell ref="K161:N161"/>
    <mergeCell ref="O161:R161"/>
    <mergeCell ref="S161:V161"/>
    <mergeCell ref="W161:Z161"/>
    <mergeCell ref="AA161:AD161"/>
    <mergeCell ref="AE161:AH161"/>
    <mergeCell ref="AI161:AL161"/>
    <mergeCell ref="AI160:AL160"/>
    <mergeCell ref="AM160:AP160"/>
    <mergeCell ref="AQ160:AT160"/>
    <mergeCell ref="AU160:AV160"/>
    <mergeCell ref="AW160:AZ160"/>
    <mergeCell ref="BA160:BB160"/>
    <mergeCell ref="W162:Z162"/>
    <mergeCell ref="AA162:AD162"/>
    <mergeCell ref="AE162:AH162"/>
    <mergeCell ref="AI162:AL162"/>
    <mergeCell ref="AM162:AP162"/>
    <mergeCell ref="AQ162:AT162"/>
    <mergeCell ref="AM161:AP161"/>
    <mergeCell ref="AQ161:AT161"/>
    <mergeCell ref="AU161:AV161"/>
    <mergeCell ref="AW161:AZ161"/>
    <mergeCell ref="AI156:AL156"/>
    <mergeCell ref="AM156:AP156"/>
    <mergeCell ref="AQ156:AT156"/>
    <mergeCell ref="AU156:AV156"/>
    <mergeCell ref="AW156:AZ156"/>
    <mergeCell ref="BA156:BB156"/>
    <mergeCell ref="BA159:BB159"/>
    <mergeCell ref="BA158:BB158"/>
    <mergeCell ref="AE160:AH160"/>
    <mergeCell ref="AE159:AH159"/>
    <mergeCell ref="AI159:AL159"/>
    <mergeCell ref="AM159:AP159"/>
    <mergeCell ref="AQ159:AT159"/>
    <mergeCell ref="AU159:AV159"/>
    <mergeCell ref="AW159:AZ159"/>
    <mergeCell ref="AU158:AV158"/>
    <mergeCell ref="AW158:AZ158"/>
    <mergeCell ref="AE158:AH158"/>
    <mergeCell ref="AI158:AL158"/>
    <mergeCell ref="AM158:AP158"/>
    <mergeCell ref="AQ158:AT158"/>
    <mergeCell ref="AM157:AP157"/>
    <mergeCell ref="AQ157:AT157"/>
    <mergeCell ref="AU157:AV157"/>
    <mergeCell ref="AW157:AZ157"/>
    <mergeCell ref="BA157:BB157"/>
    <mergeCell ref="B158:F158"/>
    <mergeCell ref="G158:J158"/>
    <mergeCell ref="K158:N158"/>
    <mergeCell ref="O158:R158"/>
    <mergeCell ref="S158:V158"/>
    <mergeCell ref="B157:F157"/>
    <mergeCell ref="G157:J157"/>
    <mergeCell ref="K157:N157"/>
    <mergeCell ref="O157:R157"/>
    <mergeCell ref="S157:V157"/>
    <mergeCell ref="W157:Z157"/>
    <mergeCell ref="AA157:AD157"/>
    <mergeCell ref="AE157:AH157"/>
    <mergeCell ref="AI157:AL157"/>
    <mergeCell ref="B159:F159"/>
    <mergeCell ref="G159:J159"/>
    <mergeCell ref="K159:N159"/>
    <mergeCell ref="O159:R159"/>
    <mergeCell ref="S159:V159"/>
    <mergeCell ref="W159:Z159"/>
    <mergeCell ref="AA159:AD159"/>
    <mergeCell ref="W158:Z158"/>
    <mergeCell ref="AA158:AD158"/>
    <mergeCell ref="AI152:AL152"/>
    <mergeCell ref="AM152:AP152"/>
    <mergeCell ref="AQ152:AT152"/>
    <mergeCell ref="AU152:AV152"/>
    <mergeCell ref="AW152:AZ152"/>
    <mergeCell ref="BA152:BB152"/>
    <mergeCell ref="BA155:BB155"/>
    <mergeCell ref="BA154:BB154"/>
    <mergeCell ref="A156:A159"/>
    <mergeCell ref="B156:F156"/>
    <mergeCell ref="G156:J156"/>
    <mergeCell ref="K156:N156"/>
    <mergeCell ref="O156:R156"/>
    <mergeCell ref="S156:V156"/>
    <mergeCell ref="W156:Z156"/>
    <mergeCell ref="AA156:AD156"/>
    <mergeCell ref="AE156:AH156"/>
    <mergeCell ref="AE155:AH155"/>
    <mergeCell ref="AI155:AL155"/>
    <mergeCell ref="AM155:AP155"/>
    <mergeCell ref="AQ155:AT155"/>
    <mergeCell ref="AU155:AV155"/>
    <mergeCell ref="AW155:AZ155"/>
    <mergeCell ref="AU154:AV154"/>
    <mergeCell ref="AW154:AZ154"/>
    <mergeCell ref="B155:F155"/>
    <mergeCell ref="G155:J155"/>
    <mergeCell ref="K155:N155"/>
    <mergeCell ref="O155:R155"/>
    <mergeCell ref="S155:V155"/>
    <mergeCell ref="W155:Z155"/>
    <mergeCell ref="AA155:AD155"/>
    <mergeCell ref="AM153:AP153"/>
    <mergeCell ref="AQ153:AT153"/>
    <mergeCell ref="AU153:AV153"/>
    <mergeCell ref="AW153:AZ153"/>
    <mergeCell ref="BA153:BB153"/>
    <mergeCell ref="B154:F154"/>
    <mergeCell ref="G154:J154"/>
    <mergeCell ref="K154:N154"/>
    <mergeCell ref="O154:R154"/>
    <mergeCell ref="S154:V154"/>
    <mergeCell ref="B153:F153"/>
    <mergeCell ref="G153:J153"/>
    <mergeCell ref="K153:N153"/>
    <mergeCell ref="O153:R153"/>
    <mergeCell ref="S153:V153"/>
    <mergeCell ref="W153:Z153"/>
    <mergeCell ref="AA153:AD153"/>
    <mergeCell ref="AE153:AH153"/>
    <mergeCell ref="AI153:AL153"/>
    <mergeCell ref="W154:Z154"/>
    <mergeCell ref="AA154:AD154"/>
    <mergeCell ref="AE154:AH154"/>
    <mergeCell ref="AI154:AL154"/>
    <mergeCell ref="AM154:AP154"/>
    <mergeCell ref="AQ154:AT154"/>
    <mergeCell ref="AI148:AL148"/>
    <mergeCell ref="AM148:AP148"/>
    <mergeCell ref="AQ148:AT148"/>
    <mergeCell ref="AU148:AV148"/>
    <mergeCell ref="AW148:AZ148"/>
    <mergeCell ref="BA148:BB148"/>
    <mergeCell ref="BA151:BB151"/>
    <mergeCell ref="BA150:BB150"/>
    <mergeCell ref="A152:A155"/>
    <mergeCell ref="B152:F152"/>
    <mergeCell ref="G152:J152"/>
    <mergeCell ref="K152:N152"/>
    <mergeCell ref="O152:R152"/>
    <mergeCell ref="S152:V152"/>
    <mergeCell ref="W152:Z152"/>
    <mergeCell ref="AA152:AD152"/>
    <mergeCell ref="AE152:AH152"/>
    <mergeCell ref="AE151:AH151"/>
    <mergeCell ref="AI151:AL151"/>
    <mergeCell ref="AM151:AP151"/>
    <mergeCell ref="AQ151:AT151"/>
    <mergeCell ref="AU151:AV151"/>
    <mergeCell ref="AW151:AZ151"/>
    <mergeCell ref="AU150:AV150"/>
    <mergeCell ref="AW150:AZ150"/>
    <mergeCell ref="B151:F151"/>
    <mergeCell ref="G151:J151"/>
    <mergeCell ref="K151:N151"/>
    <mergeCell ref="O151:R151"/>
    <mergeCell ref="S151:V151"/>
    <mergeCell ref="W151:Z151"/>
    <mergeCell ref="AA151:AD151"/>
    <mergeCell ref="AM149:AP149"/>
    <mergeCell ref="AQ149:AT149"/>
    <mergeCell ref="AU149:AV149"/>
    <mergeCell ref="AW149:AZ149"/>
    <mergeCell ref="BA149:BB149"/>
    <mergeCell ref="B150:F150"/>
    <mergeCell ref="G150:J150"/>
    <mergeCell ref="K150:N150"/>
    <mergeCell ref="O150:R150"/>
    <mergeCell ref="S150:V150"/>
    <mergeCell ref="B149:F149"/>
    <mergeCell ref="G149:J149"/>
    <mergeCell ref="K149:N149"/>
    <mergeCell ref="O149:R149"/>
    <mergeCell ref="S149:V149"/>
    <mergeCell ref="W149:Z149"/>
    <mergeCell ref="AA149:AD149"/>
    <mergeCell ref="AE149:AH149"/>
    <mergeCell ref="AI149:AL149"/>
    <mergeCell ref="W150:Z150"/>
    <mergeCell ref="AA150:AD150"/>
    <mergeCell ref="AE150:AH150"/>
    <mergeCell ref="AI150:AL150"/>
    <mergeCell ref="AM150:AP150"/>
    <mergeCell ref="AQ150:AT150"/>
    <mergeCell ref="AI144:AL144"/>
    <mergeCell ref="AM144:AP144"/>
    <mergeCell ref="AQ144:AT144"/>
    <mergeCell ref="AU144:AV144"/>
    <mergeCell ref="AW144:AZ144"/>
    <mergeCell ref="BA144:BB144"/>
    <mergeCell ref="BA147:BB147"/>
    <mergeCell ref="BA146:BB146"/>
    <mergeCell ref="A148:A151"/>
    <mergeCell ref="B148:F148"/>
    <mergeCell ref="G148:J148"/>
    <mergeCell ref="K148:N148"/>
    <mergeCell ref="O148:R148"/>
    <mergeCell ref="S148:V148"/>
    <mergeCell ref="W148:Z148"/>
    <mergeCell ref="AA148:AD148"/>
    <mergeCell ref="AE148:AH148"/>
    <mergeCell ref="AE147:AH147"/>
    <mergeCell ref="AI147:AL147"/>
    <mergeCell ref="AM147:AP147"/>
    <mergeCell ref="AQ147:AT147"/>
    <mergeCell ref="AU147:AV147"/>
    <mergeCell ref="AW147:AZ147"/>
    <mergeCell ref="AU146:AV146"/>
    <mergeCell ref="AW146:AZ146"/>
    <mergeCell ref="B147:F147"/>
    <mergeCell ref="G147:J147"/>
    <mergeCell ref="K147:N147"/>
    <mergeCell ref="O147:R147"/>
    <mergeCell ref="S147:V147"/>
    <mergeCell ref="W147:Z147"/>
    <mergeCell ref="AA147:AD147"/>
    <mergeCell ref="AM145:AP145"/>
    <mergeCell ref="AQ145:AT145"/>
    <mergeCell ref="AU145:AV145"/>
    <mergeCell ref="AW145:AZ145"/>
    <mergeCell ref="BA145:BB145"/>
    <mergeCell ref="B146:F146"/>
    <mergeCell ref="G146:J146"/>
    <mergeCell ref="K146:N146"/>
    <mergeCell ref="O146:R146"/>
    <mergeCell ref="S146:V146"/>
    <mergeCell ref="B145:F145"/>
    <mergeCell ref="G145:J145"/>
    <mergeCell ref="K145:N145"/>
    <mergeCell ref="O145:R145"/>
    <mergeCell ref="S145:V145"/>
    <mergeCell ref="W145:Z145"/>
    <mergeCell ref="AA145:AD145"/>
    <mergeCell ref="AE145:AH145"/>
    <mergeCell ref="AI145:AL145"/>
    <mergeCell ref="W146:Z146"/>
    <mergeCell ref="AA146:AD146"/>
    <mergeCell ref="AE146:AH146"/>
    <mergeCell ref="AI146:AL146"/>
    <mergeCell ref="AM146:AP146"/>
    <mergeCell ref="AQ146:AT146"/>
    <mergeCell ref="AI140:AL140"/>
    <mergeCell ref="AM140:AP140"/>
    <mergeCell ref="AQ140:AT140"/>
    <mergeCell ref="AU140:AV140"/>
    <mergeCell ref="AW140:AZ140"/>
    <mergeCell ref="BA140:BB140"/>
    <mergeCell ref="BA143:BB143"/>
    <mergeCell ref="BA142:BB142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E143:AH143"/>
    <mergeCell ref="AI143:AL143"/>
    <mergeCell ref="AM143:AP143"/>
    <mergeCell ref="AQ143:AT143"/>
    <mergeCell ref="AU143:AV143"/>
    <mergeCell ref="AW143:AZ143"/>
    <mergeCell ref="AU142:AV142"/>
    <mergeCell ref="AW142:AZ142"/>
    <mergeCell ref="B143:F143"/>
    <mergeCell ref="G143:J143"/>
    <mergeCell ref="K143:N143"/>
    <mergeCell ref="O143:R143"/>
    <mergeCell ref="S143:V143"/>
    <mergeCell ref="W143:Z143"/>
    <mergeCell ref="AA143:AD143"/>
    <mergeCell ref="AM141:AP141"/>
    <mergeCell ref="AQ141:AT141"/>
    <mergeCell ref="AU141:AV141"/>
    <mergeCell ref="AW141:AZ141"/>
    <mergeCell ref="BA141:BB141"/>
    <mergeCell ref="B142:F142"/>
    <mergeCell ref="G142:J142"/>
    <mergeCell ref="K142:N142"/>
    <mergeCell ref="O142:R142"/>
    <mergeCell ref="S142:V142"/>
    <mergeCell ref="B141:F141"/>
    <mergeCell ref="G141:J141"/>
    <mergeCell ref="K141:N141"/>
    <mergeCell ref="O141:R141"/>
    <mergeCell ref="S141:V141"/>
    <mergeCell ref="W141:Z141"/>
    <mergeCell ref="AA141:AD141"/>
    <mergeCell ref="AE141:AH141"/>
    <mergeCell ref="AI141:AL141"/>
    <mergeCell ref="W142:Z142"/>
    <mergeCell ref="AA142:AD142"/>
    <mergeCell ref="AE142:AH142"/>
    <mergeCell ref="AI142:AL142"/>
    <mergeCell ref="AM142:AP142"/>
    <mergeCell ref="AQ142:AT142"/>
    <mergeCell ref="AI136:AL136"/>
    <mergeCell ref="AM136:AP136"/>
    <mergeCell ref="AQ136:AT136"/>
    <mergeCell ref="AU136:AV136"/>
    <mergeCell ref="AW136:AZ136"/>
    <mergeCell ref="BA136:BB136"/>
    <mergeCell ref="BA139:BB139"/>
    <mergeCell ref="BA138:BB138"/>
    <mergeCell ref="A140:A143"/>
    <mergeCell ref="B140:F140"/>
    <mergeCell ref="G140:J140"/>
    <mergeCell ref="K140:N140"/>
    <mergeCell ref="O140:R140"/>
    <mergeCell ref="S140:V140"/>
    <mergeCell ref="W140:Z140"/>
    <mergeCell ref="AA140:AD140"/>
    <mergeCell ref="AE140:AH140"/>
    <mergeCell ref="AE139:AH139"/>
    <mergeCell ref="AI139:AL139"/>
    <mergeCell ref="AM139:AP139"/>
    <mergeCell ref="AQ139:AT139"/>
    <mergeCell ref="AU139:AV139"/>
    <mergeCell ref="AW139:AZ139"/>
    <mergeCell ref="AU138:AV138"/>
    <mergeCell ref="AW138:AZ138"/>
    <mergeCell ref="B139:F139"/>
    <mergeCell ref="G139:J139"/>
    <mergeCell ref="K139:N139"/>
    <mergeCell ref="O139:R139"/>
    <mergeCell ref="S139:V139"/>
    <mergeCell ref="W139:Z139"/>
    <mergeCell ref="AA139:AD139"/>
    <mergeCell ref="AM137:AP137"/>
    <mergeCell ref="AQ137:AT137"/>
    <mergeCell ref="AU137:AV137"/>
    <mergeCell ref="AW137:AZ137"/>
    <mergeCell ref="BA137:BB137"/>
    <mergeCell ref="B138:F138"/>
    <mergeCell ref="G138:J138"/>
    <mergeCell ref="K138:N138"/>
    <mergeCell ref="O138:R138"/>
    <mergeCell ref="S138:V138"/>
    <mergeCell ref="B137:F137"/>
    <mergeCell ref="G137:J137"/>
    <mergeCell ref="K137:N137"/>
    <mergeCell ref="O137:R137"/>
    <mergeCell ref="S137:V137"/>
    <mergeCell ref="W137:Z137"/>
    <mergeCell ref="AA137:AD137"/>
    <mergeCell ref="AE137:AH137"/>
    <mergeCell ref="AI137:AL137"/>
    <mergeCell ref="W138:Z138"/>
    <mergeCell ref="AA138:AD138"/>
    <mergeCell ref="AE138:AH138"/>
    <mergeCell ref="AI138:AL138"/>
    <mergeCell ref="AM138:AP138"/>
    <mergeCell ref="AQ138:AT138"/>
    <mergeCell ref="AI132:AL132"/>
    <mergeCell ref="AM132:AP132"/>
    <mergeCell ref="AQ132:AT132"/>
    <mergeCell ref="AU132:AV132"/>
    <mergeCell ref="AW132:AZ132"/>
    <mergeCell ref="BA132:BB132"/>
    <mergeCell ref="BA135:BB135"/>
    <mergeCell ref="BA134:BB134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E135:AH135"/>
    <mergeCell ref="AI135:AL135"/>
    <mergeCell ref="AM135:AP135"/>
    <mergeCell ref="AQ135:AT135"/>
    <mergeCell ref="AU135:AV135"/>
    <mergeCell ref="AW135:AZ135"/>
    <mergeCell ref="AU134:AV134"/>
    <mergeCell ref="AW134:AZ134"/>
    <mergeCell ref="B135:F135"/>
    <mergeCell ref="G135:J135"/>
    <mergeCell ref="K135:N135"/>
    <mergeCell ref="O135:R135"/>
    <mergeCell ref="S135:V135"/>
    <mergeCell ref="W135:Z135"/>
    <mergeCell ref="AA135:AD135"/>
    <mergeCell ref="AM133:AP133"/>
    <mergeCell ref="AQ133:AT133"/>
    <mergeCell ref="AU133:AV133"/>
    <mergeCell ref="AW133:AZ133"/>
    <mergeCell ref="BA133:BB133"/>
    <mergeCell ref="B134:F134"/>
    <mergeCell ref="G134:J134"/>
    <mergeCell ref="K134:N134"/>
    <mergeCell ref="O134:R134"/>
    <mergeCell ref="S134:V134"/>
    <mergeCell ref="B133:F133"/>
    <mergeCell ref="G133:J133"/>
    <mergeCell ref="K133:N133"/>
    <mergeCell ref="O133:R133"/>
    <mergeCell ref="S133:V133"/>
    <mergeCell ref="W133:Z133"/>
    <mergeCell ref="AA133:AD133"/>
    <mergeCell ref="AE133:AH133"/>
    <mergeCell ref="AI133:AL133"/>
    <mergeCell ref="W134:Z134"/>
    <mergeCell ref="AA134:AD134"/>
    <mergeCell ref="AE134:AH134"/>
    <mergeCell ref="AI134:AL134"/>
    <mergeCell ref="AM134:AP134"/>
    <mergeCell ref="AQ134:AT134"/>
    <mergeCell ref="AI128:AL128"/>
    <mergeCell ref="AM128:AP128"/>
    <mergeCell ref="AQ128:AT128"/>
    <mergeCell ref="AU128:AV128"/>
    <mergeCell ref="AW128:AZ128"/>
    <mergeCell ref="BA128:BB128"/>
    <mergeCell ref="BA131:BB131"/>
    <mergeCell ref="BA130:BB130"/>
    <mergeCell ref="A132:A135"/>
    <mergeCell ref="B132:F132"/>
    <mergeCell ref="G132:J132"/>
    <mergeCell ref="K132:N132"/>
    <mergeCell ref="O132:R132"/>
    <mergeCell ref="S132:V132"/>
    <mergeCell ref="W132:Z132"/>
    <mergeCell ref="AA132:AD132"/>
    <mergeCell ref="AE132:AH132"/>
    <mergeCell ref="AE131:AH131"/>
    <mergeCell ref="AI131:AL131"/>
    <mergeCell ref="AM131:AP131"/>
    <mergeCell ref="AQ131:AT131"/>
    <mergeCell ref="AU131:AV131"/>
    <mergeCell ref="AW131:AZ131"/>
    <mergeCell ref="AU130:AV130"/>
    <mergeCell ref="AW130:AZ130"/>
    <mergeCell ref="B131:F131"/>
    <mergeCell ref="G131:J131"/>
    <mergeCell ref="K131:N131"/>
    <mergeCell ref="O131:R131"/>
    <mergeCell ref="S131:V131"/>
    <mergeCell ref="W131:Z131"/>
    <mergeCell ref="AA131:AD131"/>
    <mergeCell ref="AM129:AP129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B129:F129"/>
    <mergeCell ref="G129:J129"/>
    <mergeCell ref="K129:N129"/>
    <mergeCell ref="O129:R129"/>
    <mergeCell ref="S129:V129"/>
    <mergeCell ref="W129:Z129"/>
    <mergeCell ref="AA129:AD129"/>
    <mergeCell ref="AE129:AH129"/>
    <mergeCell ref="AI129:AL129"/>
    <mergeCell ref="W130:Z130"/>
    <mergeCell ref="AA130:AD130"/>
    <mergeCell ref="AE130:AH130"/>
    <mergeCell ref="AI130:AL130"/>
    <mergeCell ref="AM130:AP130"/>
    <mergeCell ref="AQ130:AT130"/>
    <mergeCell ref="AI124:AL124"/>
    <mergeCell ref="AM124:AP124"/>
    <mergeCell ref="AQ124:AT124"/>
    <mergeCell ref="AU124:AV124"/>
    <mergeCell ref="AW124:AZ124"/>
    <mergeCell ref="BA124:BB124"/>
    <mergeCell ref="BA127:BB127"/>
    <mergeCell ref="BA126:BB126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E127:AH127"/>
    <mergeCell ref="AI127:AL127"/>
    <mergeCell ref="AM127:AP127"/>
    <mergeCell ref="AQ127:AT127"/>
    <mergeCell ref="AU127:AV127"/>
    <mergeCell ref="AW127:AZ127"/>
    <mergeCell ref="AU126:AV126"/>
    <mergeCell ref="AW126:AZ126"/>
    <mergeCell ref="B127:F127"/>
    <mergeCell ref="G127:J127"/>
    <mergeCell ref="K127:N127"/>
    <mergeCell ref="O127:R127"/>
    <mergeCell ref="S127:V127"/>
    <mergeCell ref="W127:Z127"/>
    <mergeCell ref="AA127:AD127"/>
    <mergeCell ref="AM125:AP125"/>
    <mergeCell ref="AQ125:AT125"/>
    <mergeCell ref="AU125:AV125"/>
    <mergeCell ref="AW125:AZ125"/>
    <mergeCell ref="BA125:BB125"/>
    <mergeCell ref="B126:F126"/>
    <mergeCell ref="G126:J126"/>
    <mergeCell ref="K126:N126"/>
    <mergeCell ref="O126:R126"/>
    <mergeCell ref="S126:V126"/>
    <mergeCell ref="B125:F125"/>
    <mergeCell ref="G125:J125"/>
    <mergeCell ref="K125:N125"/>
    <mergeCell ref="O125:R125"/>
    <mergeCell ref="S125:V125"/>
    <mergeCell ref="W125:Z125"/>
    <mergeCell ref="AA125:AD125"/>
    <mergeCell ref="AE125:AH125"/>
    <mergeCell ref="AI125:AL125"/>
    <mergeCell ref="W126:Z126"/>
    <mergeCell ref="AA126:AD126"/>
    <mergeCell ref="AE126:AH126"/>
    <mergeCell ref="AI126:AL126"/>
    <mergeCell ref="AM126:AP126"/>
    <mergeCell ref="AQ126:AT126"/>
    <mergeCell ref="AI120:AL120"/>
    <mergeCell ref="AM120:AP120"/>
    <mergeCell ref="AQ120:AT120"/>
    <mergeCell ref="AU120:AV120"/>
    <mergeCell ref="AW120:AZ120"/>
    <mergeCell ref="BA120:BB120"/>
    <mergeCell ref="BA123:BB123"/>
    <mergeCell ref="BA122:BB122"/>
    <mergeCell ref="A124:A127"/>
    <mergeCell ref="B124:F124"/>
    <mergeCell ref="G124:J124"/>
    <mergeCell ref="K124:N124"/>
    <mergeCell ref="O124:R124"/>
    <mergeCell ref="S124:V124"/>
    <mergeCell ref="W124:Z124"/>
    <mergeCell ref="AA124:AD124"/>
    <mergeCell ref="AE124:AH124"/>
    <mergeCell ref="AE123:AH123"/>
    <mergeCell ref="AI123:AL123"/>
    <mergeCell ref="AM123:AP123"/>
    <mergeCell ref="AQ123:AT123"/>
    <mergeCell ref="AU123:AV123"/>
    <mergeCell ref="AW123:AZ123"/>
    <mergeCell ref="AU122:AV122"/>
    <mergeCell ref="AW122:AZ122"/>
    <mergeCell ref="B123:F123"/>
    <mergeCell ref="G123:J123"/>
    <mergeCell ref="K123:N123"/>
    <mergeCell ref="O123:R123"/>
    <mergeCell ref="S123:V123"/>
    <mergeCell ref="W123:Z123"/>
    <mergeCell ref="AA123:AD123"/>
    <mergeCell ref="AM121:AP121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B121:F121"/>
    <mergeCell ref="G121:J121"/>
    <mergeCell ref="K121:N121"/>
    <mergeCell ref="O121:R121"/>
    <mergeCell ref="S121:V121"/>
    <mergeCell ref="W121:Z121"/>
    <mergeCell ref="AA121:AD121"/>
    <mergeCell ref="AE121:AH121"/>
    <mergeCell ref="AI121:AL121"/>
    <mergeCell ref="W122:Z122"/>
    <mergeCell ref="AA122:AD122"/>
    <mergeCell ref="AE122:AH122"/>
    <mergeCell ref="AI122:AL122"/>
    <mergeCell ref="AM122:AP122"/>
    <mergeCell ref="AQ122:AT122"/>
    <mergeCell ref="AI116:AL116"/>
    <mergeCell ref="AM116:AP116"/>
    <mergeCell ref="AQ116:AT116"/>
    <mergeCell ref="AU116:AV116"/>
    <mergeCell ref="AW116:AZ116"/>
    <mergeCell ref="BA116:BB116"/>
    <mergeCell ref="BA119:BB119"/>
    <mergeCell ref="BA118:BB118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E119:AH119"/>
    <mergeCell ref="AI119:AL119"/>
    <mergeCell ref="AM119:AP119"/>
    <mergeCell ref="AQ119:AT119"/>
    <mergeCell ref="AU119:AV119"/>
    <mergeCell ref="AW119:AZ119"/>
    <mergeCell ref="AU118:AV118"/>
    <mergeCell ref="AW118:AZ118"/>
    <mergeCell ref="B119:F119"/>
    <mergeCell ref="G119:J119"/>
    <mergeCell ref="K119:N119"/>
    <mergeCell ref="O119:R119"/>
    <mergeCell ref="S119:V119"/>
    <mergeCell ref="W119:Z119"/>
    <mergeCell ref="AA119:AD119"/>
    <mergeCell ref="AM117:AP117"/>
    <mergeCell ref="AQ117:AT117"/>
    <mergeCell ref="AU117:AV117"/>
    <mergeCell ref="AW117:AZ117"/>
    <mergeCell ref="BA117:BB117"/>
    <mergeCell ref="B118:F118"/>
    <mergeCell ref="G118:J118"/>
    <mergeCell ref="K118:N118"/>
    <mergeCell ref="O118:R118"/>
    <mergeCell ref="S118:V118"/>
    <mergeCell ref="B117:F117"/>
    <mergeCell ref="G117:J117"/>
    <mergeCell ref="K117:N117"/>
    <mergeCell ref="O117:R117"/>
    <mergeCell ref="S117:V117"/>
    <mergeCell ref="W117:Z117"/>
    <mergeCell ref="AA117:AD117"/>
    <mergeCell ref="AE117:AH117"/>
    <mergeCell ref="AI117:AL117"/>
    <mergeCell ref="W118:Z118"/>
    <mergeCell ref="AA118:AD118"/>
    <mergeCell ref="AE118:AH118"/>
    <mergeCell ref="AI118:AL118"/>
    <mergeCell ref="AM118:AP118"/>
    <mergeCell ref="AQ118:AT118"/>
    <mergeCell ref="AI112:AL112"/>
    <mergeCell ref="AM112:AP112"/>
    <mergeCell ref="AQ112:AT112"/>
    <mergeCell ref="AU112:AV112"/>
    <mergeCell ref="AW112:AZ112"/>
    <mergeCell ref="BA112:BB112"/>
    <mergeCell ref="BA115:BB115"/>
    <mergeCell ref="BA114:BB114"/>
    <mergeCell ref="A116:A119"/>
    <mergeCell ref="B116:F116"/>
    <mergeCell ref="G116:J116"/>
    <mergeCell ref="K116:N116"/>
    <mergeCell ref="O116:R116"/>
    <mergeCell ref="S116:V116"/>
    <mergeCell ref="W116:Z116"/>
    <mergeCell ref="AA116:AD116"/>
    <mergeCell ref="AE116:AH116"/>
    <mergeCell ref="AE115:AH115"/>
    <mergeCell ref="AI115:AL115"/>
    <mergeCell ref="AM115:AP115"/>
    <mergeCell ref="AQ115:AT115"/>
    <mergeCell ref="AU115:AV115"/>
    <mergeCell ref="AW115:AZ115"/>
    <mergeCell ref="AU114:AV114"/>
    <mergeCell ref="AW114:AZ114"/>
    <mergeCell ref="B115:F115"/>
    <mergeCell ref="G115:J115"/>
    <mergeCell ref="K115:N115"/>
    <mergeCell ref="O115:R115"/>
    <mergeCell ref="S115:V115"/>
    <mergeCell ref="W115:Z115"/>
    <mergeCell ref="AA115:AD115"/>
    <mergeCell ref="AM113:AP113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B113:F113"/>
    <mergeCell ref="G113:J113"/>
    <mergeCell ref="K113:N113"/>
    <mergeCell ref="O113:R113"/>
    <mergeCell ref="S113:V113"/>
    <mergeCell ref="W113:Z113"/>
    <mergeCell ref="AA113:AD113"/>
    <mergeCell ref="AE113:AH113"/>
    <mergeCell ref="AI113:AL113"/>
    <mergeCell ref="W114:Z114"/>
    <mergeCell ref="AA114:AD114"/>
    <mergeCell ref="AE114:AH114"/>
    <mergeCell ref="AI114:AL114"/>
    <mergeCell ref="AM114:AP114"/>
    <mergeCell ref="AQ114:AT114"/>
    <mergeCell ref="AI108:AL108"/>
    <mergeCell ref="AM108:AP108"/>
    <mergeCell ref="AQ108:AT108"/>
    <mergeCell ref="AU108:AV108"/>
    <mergeCell ref="AW108:AZ108"/>
    <mergeCell ref="BA108:BB108"/>
    <mergeCell ref="BA111:BB111"/>
    <mergeCell ref="BA110:BB110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E111:AH111"/>
    <mergeCell ref="AI111:AL111"/>
    <mergeCell ref="AM111:AP111"/>
    <mergeCell ref="AQ111:AT111"/>
    <mergeCell ref="AU111:AV111"/>
    <mergeCell ref="AW111:AZ111"/>
    <mergeCell ref="AU110:AV110"/>
    <mergeCell ref="AW110:AZ110"/>
    <mergeCell ref="B111:F111"/>
    <mergeCell ref="G111:J111"/>
    <mergeCell ref="K111:N111"/>
    <mergeCell ref="O111:R111"/>
    <mergeCell ref="S111:V111"/>
    <mergeCell ref="W111:Z111"/>
    <mergeCell ref="AA111:AD111"/>
    <mergeCell ref="AM109:AP109"/>
    <mergeCell ref="AQ109:AT109"/>
    <mergeCell ref="AU109:AV109"/>
    <mergeCell ref="AW109:AZ109"/>
    <mergeCell ref="BA109:BB109"/>
    <mergeCell ref="B110:F110"/>
    <mergeCell ref="G110:J110"/>
    <mergeCell ref="K110:N110"/>
    <mergeCell ref="O110:R110"/>
    <mergeCell ref="S110:V110"/>
    <mergeCell ref="B109:F109"/>
    <mergeCell ref="G109:J109"/>
    <mergeCell ref="K109:N109"/>
    <mergeCell ref="O109:R109"/>
    <mergeCell ref="S109:V109"/>
    <mergeCell ref="W109:Z109"/>
    <mergeCell ref="AA109:AD109"/>
    <mergeCell ref="AE109:AH109"/>
    <mergeCell ref="AI109:AL109"/>
    <mergeCell ref="W110:Z110"/>
    <mergeCell ref="AA110:AD110"/>
    <mergeCell ref="AE110:AH110"/>
    <mergeCell ref="AI110:AL110"/>
    <mergeCell ref="AM110:AP110"/>
    <mergeCell ref="AQ110:AT110"/>
    <mergeCell ref="AI104:AL104"/>
    <mergeCell ref="AM104:AP104"/>
    <mergeCell ref="AQ104:AT104"/>
    <mergeCell ref="AU104:AV104"/>
    <mergeCell ref="AW104:AZ104"/>
    <mergeCell ref="BA104:BB104"/>
    <mergeCell ref="BA107:BB107"/>
    <mergeCell ref="BA106:BB106"/>
    <mergeCell ref="A108:A111"/>
    <mergeCell ref="B108:F108"/>
    <mergeCell ref="G108:J108"/>
    <mergeCell ref="K108:N108"/>
    <mergeCell ref="O108:R108"/>
    <mergeCell ref="S108:V108"/>
    <mergeCell ref="W108:Z108"/>
    <mergeCell ref="AA108:AD108"/>
    <mergeCell ref="AE108:AH108"/>
    <mergeCell ref="AE107:AH107"/>
    <mergeCell ref="AI107:AL107"/>
    <mergeCell ref="AM107:AP107"/>
    <mergeCell ref="AQ107:AT107"/>
    <mergeCell ref="AU107:AV107"/>
    <mergeCell ref="AW107:AZ107"/>
    <mergeCell ref="AU106:AV106"/>
    <mergeCell ref="AW106:AZ106"/>
    <mergeCell ref="B107:F107"/>
    <mergeCell ref="G107:J107"/>
    <mergeCell ref="K107:N107"/>
    <mergeCell ref="O107:R107"/>
    <mergeCell ref="S107:V107"/>
    <mergeCell ref="W107:Z107"/>
    <mergeCell ref="AA107:AD107"/>
    <mergeCell ref="AM105:AP105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B105:F105"/>
    <mergeCell ref="G105:J105"/>
    <mergeCell ref="K105:N105"/>
    <mergeCell ref="O105:R105"/>
    <mergeCell ref="S105:V105"/>
    <mergeCell ref="W105:Z105"/>
    <mergeCell ref="AA105:AD105"/>
    <mergeCell ref="AE105:AH105"/>
    <mergeCell ref="AI105:AL105"/>
    <mergeCell ref="W106:Z106"/>
    <mergeCell ref="AA106:AD106"/>
    <mergeCell ref="AE106:AH106"/>
    <mergeCell ref="AI106:AL106"/>
    <mergeCell ref="AM106:AP106"/>
    <mergeCell ref="AQ106:AT106"/>
    <mergeCell ref="AI100:AL100"/>
    <mergeCell ref="AM100:AP100"/>
    <mergeCell ref="AQ100:AT100"/>
    <mergeCell ref="AU100:AV100"/>
    <mergeCell ref="AW100:AZ100"/>
    <mergeCell ref="BA100:BB100"/>
    <mergeCell ref="BA103:BB103"/>
    <mergeCell ref="BA102:BB102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E103:AH103"/>
    <mergeCell ref="AI103:AL103"/>
    <mergeCell ref="AM103:AP103"/>
    <mergeCell ref="AQ103:AT103"/>
    <mergeCell ref="AU103:AV103"/>
    <mergeCell ref="AW103:AZ103"/>
    <mergeCell ref="AU102:AV102"/>
    <mergeCell ref="AW102:AZ102"/>
    <mergeCell ref="B103:F103"/>
    <mergeCell ref="G103:J103"/>
    <mergeCell ref="K103:N103"/>
    <mergeCell ref="O103:R103"/>
    <mergeCell ref="S103:V103"/>
    <mergeCell ref="W103:Z103"/>
    <mergeCell ref="AA103:AD103"/>
    <mergeCell ref="AM101:AP101"/>
    <mergeCell ref="AQ101:AT101"/>
    <mergeCell ref="AU101:AV101"/>
    <mergeCell ref="AW101:AZ101"/>
    <mergeCell ref="BA101:BB101"/>
    <mergeCell ref="B102:F102"/>
    <mergeCell ref="G102:J102"/>
    <mergeCell ref="K102:N102"/>
    <mergeCell ref="O102:R102"/>
    <mergeCell ref="S102:V102"/>
    <mergeCell ref="B101:F101"/>
    <mergeCell ref="G101:J101"/>
    <mergeCell ref="K101:N101"/>
    <mergeCell ref="O101:R101"/>
    <mergeCell ref="S101:V101"/>
    <mergeCell ref="W101:Z101"/>
    <mergeCell ref="AA101:AD101"/>
    <mergeCell ref="AE101:AH101"/>
    <mergeCell ref="AI101:AL101"/>
    <mergeCell ref="W102:Z102"/>
    <mergeCell ref="AA102:AD102"/>
    <mergeCell ref="AE102:AH102"/>
    <mergeCell ref="AI102:AL102"/>
    <mergeCell ref="AM102:AP102"/>
    <mergeCell ref="AQ102:AT102"/>
    <mergeCell ref="AI96:AL96"/>
    <mergeCell ref="AM96:AP96"/>
    <mergeCell ref="AQ96:AT96"/>
    <mergeCell ref="AU96:AV96"/>
    <mergeCell ref="AW96:AZ96"/>
    <mergeCell ref="BA96:BB96"/>
    <mergeCell ref="BA99:BB99"/>
    <mergeCell ref="BA98:BB98"/>
    <mergeCell ref="A100:A103"/>
    <mergeCell ref="B100:F100"/>
    <mergeCell ref="G100:J100"/>
    <mergeCell ref="K100:N100"/>
    <mergeCell ref="O100:R100"/>
    <mergeCell ref="S100:V100"/>
    <mergeCell ref="W100:Z100"/>
    <mergeCell ref="AA100:AD100"/>
    <mergeCell ref="AE100:AH100"/>
    <mergeCell ref="AE99:AH99"/>
    <mergeCell ref="AI99:AL99"/>
    <mergeCell ref="AM99:AP99"/>
    <mergeCell ref="AQ99:AT99"/>
    <mergeCell ref="AU99:AV99"/>
    <mergeCell ref="AW99:AZ99"/>
    <mergeCell ref="AU98:AV98"/>
    <mergeCell ref="AW98:AZ98"/>
    <mergeCell ref="B99:F99"/>
    <mergeCell ref="G99:J99"/>
    <mergeCell ref="K99:N99"/>
    <mergeCell ref="O99:R99"/>
    <mergeCell ref="S99:V99"/>
    <mergeCell ref="W99:Z99"/>
    <mergeCell ref="AA99:AD99"/>
    <mergeCell ref="AM97:AP97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B97:F97"/>
    <mergeCell ref="G97:J97"/>
    <mergeCell ref="K97:N97"/>
    <mergeCell ref="O97:R97"/>
    <mergeCell ref="S97:V97"/>
    <mergeCell ref="W97:Z97"/>
    <mergeCell ref="AA97:AD97"/>
    <mergeCell ref="AE97:AH97"/>
    <mergeCell ref="AI97:AL97"/>
    <mergeCell ref="W98:Z98"/>
    <mergeCell ref="AA98:AD98"/>
    <mergeCell ref="AE98:AH98"/>
    <mergeCell ref="AI98:AL98"/>
    <mergeCell ref="AM98:AP98"/>
    <mergeCell ref="AQ98:AT98"/>
    <mergeCell ref="AI92:AL92"/>
    <mergeCell ref="AM92:AP92"/>
    <mergeCell ref="AQ92:AT92"/>
    <mergeCell ref="AU92:AV92"/>
    <mergeCell ref="AW92:AZ92"/>
    <mergeCell ref="BA92:BB92"/>
    <mergeCell ref="BA95:BB95"/>
    <mergeCell ref="BA94:BB94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E95:AH95"/>
    <mergeCell ref="AI95:AL95"/>
    <mergeCell ref="AM95:AP95"/>
    <mergeCell ref="AQ95:AT95"/>
    <mergeCell ref="AU95:AV95"/>
    <mergeCell ref="AW95:AZ95"/>
    <mergeCell ref="AU94:AV94"/>
    <mergeCell ref="AW94:AZ94"/>
    <mergeCell ref="B95:F95"/>
    <mergeCell ref="G95:J95"/>
    <mergeCell ref="K95:N95"/>
    <mergeCell ref="O95:R95"/>
    <mergeCell ref="S95:V95"/>
    <mergeCell ref="W95:Z95"/>
    <mergeCell ref="AA95:AD95"/>
    <mergeCell ref="AM93:AP93"/>
    <mergeCell ref="AQ93:AT93"/>
    <mergeCell ref="AU93:AV93"/>
    <mergeCell ref="AW93:AZ93"/>
    <mergeCell ref="BA93:BB93"/>
    <mergeCell ref="B94:F94"/>
    <mergeCell ref="G94:J94"/>
    <mergeCell ref="K94:N94"/>
    <mergeCell ref="O94:R94"/>
    <mergeCell ref="S94:V94"/>
    <mergeCell ref="B93:F93"/>
    <mergeCell ref="G93:J93"/>
    <mergeCell ref="K93:N93"/>
    <mergeCell ref="O93:R93"/>
    <mergeCell ref="S93:V93"/>
    <mergeCell ref="W93:Z93"/>
    <mergeCell ref="AA93:AD93"/>
    <mergeCell ref="AE93:AH93"/>
    <mergeCell ref="AI93:AL93"/>
    <mergeCell ref="W94:Z94"/>
    <mergeCell ref="AA94:AD94"/>
    <mergeCell ref="AE94:AH94"/>
    <mergeCell ref="AI94:AL94"/>
    <mergeCell ref="AM94:AP94"/>
    <mergeCell ref="AQ94:AT94"/>
    <mergeCell ref="AI88:AL88"/>
    <mergeCell ref="AM88:AP88"/>
    <mergeCell ref="AQ88:AT88"/>
    <mergeCell ref="AU88:AV88"/>
    <mergeCell ref="AW88:AZ88"/>
    <mergeCell ref="BA88:BB88"/>
    <mergeCell ref="BA91:BB91"/>
    <mergeCell ref="BA90:BB90"/>
    <mergeCell ref="A92:A95"/>
    <mergeCell ref="B92:F92"/>
    <mergeCell ref="G92:J92"/>
    <mergeCell ref="K92:N92"/>
    <mergeCell ref="O92:R92"/>
    <mergeCell ref="S92:V92"/>
    <mergeCell ref="W92:Z92"/>
    <mergeCell ref="AA92:AD92"/>
    <mergeCell ref="AE92:AH92"/>
    <mergeCell ref="AE91:AH91"/>
    <mergeCell ref="AI91:AL91"/>
    <mergeCell ref="AM91:AP91"/>
    <mergeCell ref="AQ91:AT91"/>
    <mergeCell ref="AU91:AV91"/>
    <mergeCell ref="AW91:AZ91"/>
    <mergeCell ref="AU90:AV90"/>
    <mergeCell ref="AW90:AZ90"/>
    <mergeCell ref="B91:F91"/>
    <mergeCell ref="G91:J91"/>
    <mergeCell ref="K91:N91"/>
    <mergeCell ref="O91:R91"/>
    <mergeCell ref="S91:V91"/>
    <mergeCell ref="W91:Z91"/>
    <mergeCell ref="AA91:AD91"/>
    <mergeCell ref="AM89:AP89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B89:F89"/>
    <mergeCell ref="G89:J89"/>
    <mergeCell ref="K89:N89"/>
    <mergeCell ref="O89:R89"/>
    <mergeCell ref="S89:V89"/>
    <mergeCell ref="W89:Z89"/>
    <mergeCell ref="AA89:AD89"/>
    <mergeCell ref="AE89:AH89"/>
    <mergeCell ref="AI89:AL89"/>
    <mergeCell ref="W90:Z90"/>
    <mergeCell ref="AA90:AD90"/>
    <mergeCell ref="AE90:AH90"/>
    <mergeCell ref="AI90:AL90"/>
    <mergeCell ref="AM90:AP90"/>
    <mergeCell ref="AQ90:AT90"/>
    <mergeCell ref="AI84:AL84"/>
    <mergeCell ref="AM84:AP84"/>
    <mergeCell ref="AQ84:AT84"/>
    <mergeCell ref="AU84:AV84"/>
    <mergeCell ref="AW84:AZ84"/>
    <mergeCell ref="BA84:BB84"/>
    <mergeCell ref="BA87:BB87"/>
    <mergeCell ref="BA86:BB86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E87:AH87"/>
    <mergeCell ref="AI87:AL87"/>
    <mergeCell ref="AM87:AP87"/>
    <mergeCell ref="AQ87:AT87"/>
    <mergeCell ref="AU87:AV87"/>
    <mergeCell ref="AW87:AZ87"/>
    <mergeCell ref="AU86:AV86"/>
    <mergeCell ref="AW86:AZ86"/>
    <mergeCell ref="B87:F87"/>
    <mergeCell ref="G87:J87"/>
    <mergeCell ref="K87:N87"/>
    <mergeCell ref="O87:R87"/>
    <mergeCell ref="S87:V87"/>
    <mergeCell ref="W87:Z87"/>
    <mergeCell ref="AA87:AD87"/>
    <mergeCell ref="AM85:AP85"/>
    <mergeCell ref="AQ85:AT85"/>
    <mergeCell ref="AU85:AV85"/>
    <mergeCell ref="AW85:AZ85"/>
    <mergeCell ref="BA85:BB85"/>
    <mergeCell ref="B86:F86"/>
    <mergeCell ref="G86:J86"/>
    <mergeCell ref="K86:N86"/>
    <mergeCell ref="O86:R86"/>
    <mergeCell ref="S86:V86"/>
    <mergeCell ref="B85:F85"/>
    <mergeCell ref="G85:J85"/>
    <mergeCell ref="K85:N85"/>
    <mergeCell ref="O85:R85"/>
    <mergeCell ref="S85:V85"/>
    <mergeCell ref="W85:Z85"/>
    <mergeCell ref="AA85:AD85"/>
    <mergeCell ref="AE85:AH85"/>
    <mergeCell ref="AI85:AL85"/>
    <mergeCell ref="W86:Z86"/>
    <mergeCell ref="AA86:AD86"/>
    <mergeCell ref="AE86:AH86"/>
    <mergeCell ref="AI86:AL86"/>
    <mergeCell ref="AM86:AP86"/>
    <mergeCell ref="AQ86:AT86"/>
    <mergeCell ref="AI80:AL80"/>
    <mergeCell ref="AM80:AP80"/>
    <mergeCell ref="AQ80:AT80"/>
    <mergeCell ref="AU80:AV80"/>
    <mergeCell ref="AW80:AZ80"/>
    <mergeCell ref="BA80:BB80"/>
    <mergeCell ref="BA83:BB83"/>
    <mergeCell ref="BA82:BB82"/>
    <mergeCell ref="A84:A87"/>
    <mergeCell ref="B84:F84"/>
    <mergeCell ref="G84:J84"/>
    <mergeCell ref="K84:N84"/>
    <mergeCell ref="O84:R84"/>
    <mergeCell ref="S84:V84"/>
    <mergeCell ref="W84:Z84"/>
    <mergeCell ref="AA84:AD84"/>
    <mergeCell ref="AE84:AH84"/>
    <mergeCell ref="AE83:AH83"/>
    <mergeCell ref="AI83:AL83"/>
    <mergeCell ref="AM83:AP83"/>
    <mergeCell ref="AQ83:AT83"/>
    <mergeCell ref="AU83:AV83"/>
    <mergeCell ref="AW83:AZ83"/>
    <mergeCell ref="AU82:AV82"/>
    <mergeCell ref="AW82:AZ82"/>
    <mergeCell ref="B83:F83"/>
    <mergeCell ref="G83:J83"/>
    <mergeCell ref="K83:N83"/>
    <mergeCell ref="O83:R83"/>
    <mergeCell ref="S83:V83"/>
    <mergeCell ref="W83:Z83"/>
    <mergeCell ref="AA83:AD83"/>
    <mergeCell ref="AM81:AP81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B81:F81"/>
    <mergeCell ref="G81:J81"/>
    <mergeCell ref="K81:N81"/>
    <mergeCell ref="O81:R81"/>
    <mergeCell ref="S81:V81"/>
    <mergeCell ref="W81:Z81"/>
    <mergeCell ref="AA81:AD81"/>
    <mergeCell ref="AE81:AH81"/>
    <mergeCell ref="AI81:AL81"/>
    <mergeCell ref="W82:Z82"/>
    <mergeCell ref="AA82:AD82"/>
    <mergeCell ref="AE82:AH82"/>
    <mergeCell ref="AI82:AL82"/>
    <mergeCell ref="AM82:AP82"/>
    <mergeCell ref="AQ82:AT82"/>
    <mergeCell ref="CV79:CY79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M79:AP79"/>
    <mergeCell ref="AQ79:AT79"/>
    <mergeCell ref="AU79:AV79"/>
    <mergeCell ref="AW79:AZ79"/>
    <mergeCell ref="BA79:BB79"/>
    <mergeCell ref="BH79:BK79"/>
    <mergeCell ref="CV78:CY78"/>
    <mergeCell ref="B79:F79"/>
    <mergeCell ref="G79:J79"/>
    <mergeCell ref="K79:N79"/>
    <mergeCell ref="O79:R79"/>
    <mergeCell ref="S79:V79"/>
    <mergeCell ref="W79:Z79"/>
    <mergeCell ref="AA79:AD79"/>
    <mergeCell ref="AE79:AH79"/>
    <mergeCell ref="AI79:AL79"/>
    <mergeCell ref="AM78:AP78"/>
    <mergeCell ref="AQ78:AT78"/>
    <mergeCell ref="AU78:AV78"/>
    <mergeCell ref="AW78:AZ78"/>
    <mergeCell ref="BA78:BB78"/>
    <mergeCell ref="BH78:BK78"/>
    <mergeCell ref="CV77:CY77"/>
    <mergeCell ref="B78:F78"/>
    <mergeCell ref="G78:J78"/>
    <mergeCell ref="K78:N78"/>
    <mergeCell ref="O78:R78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BH77:BK77"/>
    <mergeCell ref="CV76:CY76"/>
    <mergeCell ref="B77:F77"/>
    <mergeCell ref="G77:J77"/>
    <mergeCell ref="K77:N77"/>
    <mergeCell ref="O77:R77"/>
    <mergeCell ref="S77:V77"/>
    <mergeCell ref="W77:Z77"/>
    <mergeCell ref="AA77:AD77"/>
    <mergeCell ref="AE77:AH77"/>
    <mergeCell ref="AI77:AL77"/>
    <mergeCell ref="AU76:AV76"/>
    <mergeCell ref="AW76:AZ76"/>
    <mergeCell ref="BA76:BB76"/>
    <mergeCell ref="BH76:BK76"/>
    <mergeCell ref="CS76:CT76"/>
    <mergeCell ref="CS77:CT77"/>
    <mergeCell ref="CS78:CT78"/>
    <mergeCell ref="CS79:CT79"/>
    <mergeCell ref="W76:Z76"/>
    <mergeCell ref="AA76:AD76"/>
    <mergeCell ref="AE76:AH76"/>
    <mergeCell ref="AI76:AL76"/>
    <mergeCell ref="AM76:AP76"/>
    <mergeCell ref="AQ76:AT76"/>
    <mergeCell ref="A76:A79"/>
    <mergeCell ref="B76:F76"/>
    <mergeCell ref="G76:J76"/>
    <mergeCell ref="K76:N76"/>
    <mergeCell ref="O76:R76"/>
    <mergeCell ref="S76:V76"/>
    <mergeCell ref="AU75:AV75"/>
    <mergeCell ref="AW75:AZ75"/>
    <mergeCell ref="BA75:BB75"/>
    <mergeCell ref="BH75:BK75"/>
    <mergeCell ref="CS75:CT75"/>
    <mergeCell ref="B75:F75"/>
    <mergeCell ref="G75:J75"/>
    <mergeCell ref="K75:N75"/>
    <mergeCell ref="O75:R75"/>
    <mergeCell ref="S75:V75"/>
    <mergeCell ref="AA75:AD75"/>
    <mergeCell ref="AE75:AH75"/>
    <mergeCell ref="AI75:AL75"/>
    <mergeCell ref="AM75:AP75"/>
    <mergeCell ref="AQ75:AT75"/>
    <mergeCell ref="A72:A75"/>
    <mergeCell ref="B72:F72"/>
    <mergeCell ref="G72:J72"/>
    <mergeCell ref="BH73:BK73"/>
    <mergeCell ref="CS73:CT73"/>
    <mergeCell ref="B74:F74"/>
    <mergeCell ref="G74:J74"/>
    <mergeCell ref="K74:N74"/>
    <mergeCell ref="O74:R74"/>
    <mergeCell ref="S74:V74"/>
    <mergeCell ref="W74:Z74"/>
    <mergeCell ref="BA72:BB72"/>
    <mergeCell ref="BH72:BK72"/>
    <mergeCell ref="CS72:CT72"/>
    <mergeCell ref="CV72:CY72"/>
    <mergeCell ref="CV75:CY75"/>
    <mergeCell ref="W75:Z75"/>
    <mergeCell ref="CV73:CY73"/>
    <mergeCell ref="W73:Z73"/>
    <mergeCell ref="AA73:AD73"/>
    <mergeCell ref="AE73:AH73"/>
    <mergeCell ref="AI73:AL73"/>
    <mergeCell ref="AM73:AP73"/>
    <mergeCell ref="AQ73:AT73"/>
    <mergeCell ref="B73:F73"/>
    <mergeCell ref="G73:J73"/>
    <mergeCell ref="K73:N73"/>
    <mergeCell ref="O73:R73"/>
    <mergeCell ref="S73:V73"/>
    <mergeCell ref="AW74:AZ74"/>
    <mergeCell ref="BA74:BB74"/>
    <mergeCell ref="BH74:BK74"/>
    <mergeCell ref="CS74:CT74"/>
    <mergeCell ref="CV74:CY74"/>
    <mergeCell ref="AA74:AD74"/>
    <mergeCell ref="K72:N72"/>
    <mergeCell ref="O72:R72"/>
    <mergeCell ref="S72:V72"/>
    <mergeCell ref="W72:Z72"/>
    <mergeCell ref="AA72:AD72"/>
    <mergeCell ref="AI71:AL71"/>
    <mergeCell ref="AM71:AP71"/>
    <mergeCell ref="AQ71:AT71"/>
    <mergeCell ref="AU71:AV71"/>
    <mergeCell ref="AW71:AZ71"/>
    <mergeCell ref="BA71:BB71"/>
    <mergeCell ref="AU73:AV73"/>
    <mergeCell ref="AW73:AZ73"/>
    <mergeCell ref="BA73:BB73"/>
    <mergeCell ref="AE74:AH74"/>
    <mergeCell ref="AI74:AL74"/>
    <mergeCell ref="AM74:AP74"/>
    <mergeCell ref="AQ74:AT74"/>
    <mergeCell ref="AU74:AV74"/>
    <mergeCell ref="AE72:AH72"/>
    <mergeCell ref="AI72:AL72"/>
    <mergeCell ref="AM72:AP72"/>
    <mergeCell ref="AQ72:AT72"/>
    <mergeCell ref="AU72:AV72"/>
    <mergeCell ref="AW72:AZ72"/>
    <mergeCell ref="CS70:CT70"/>
    <mergeCell ref="CV70:CY70"/>
    <mergeCell ref="B71:F71"/>
    <mergeCell ref="G71:J71"/>
    <mergeCell ref="K71:N71"/>
    <mergeCell ref="O71:R71"/>
    <mergeCell ref="S71:V71"/>
    <mergeCell ref="AW70:AZ70"/>
    <mergeCell ref="BA70:BB70"/>
    <mergeCell ref="CS69:CT69"/>
    <mergeCell ref="CV69:CY69"/>
    <mergeCell ref="B70:F70"/>
    <mergeCell ref="G70:J70"/>
    <mergeCell ref="K70:N70"/>
    <mergeCell ref="CS68:CT68"/>
    <mergeCell ref="BA69:BB69"/>
    <mergeCell ref="CS71:CT71"/>
    <mergeCell ref="CV71:CY71"/>
    <mergeCell ref="B67:F67"/>
    <mergeCell ref="G67:J67"/>
    <mergeCell ref="K67:N67"/>
    <mergeCell ref="O67:R67"/>
    <mergeCell ref="S67:V67"/>
    <mergeCell ref="W67:Z67"/>
    <mergeCell ref="W71:Z71"/>
    <mergeCell ref="AA71:AD71"/>
    <mergeCell ref="AE71:AH71"/>
    <mergeCell ref="AI70:AL70"/>
    <mergeCell ref="AM70:AP70"/>
    <mergeCell ref="AQ70:AT70"/>
    <mergeCell ref="AU70:AV70"/>
    <mergeCell ref="S68:V68"/>
    <mergeCell ref="W68:Z68"/>
    <mergeCell ref="AA68:AD68"/>
    <mergeCell ref="AE68:AH68"/>
    <mergeCell ref="AI68:AL68"/>
    <mergeCell ref="AM68:AP68"/>
    <mergeCell ref="A68:A71"/>
    <mergeCell ref="B68:F68"/>
    <mergeCell ref="G68:J68"/>
    <mergeCell ref="K68:N68"/>
    <mergeCell ref="O68:R68"/>
    <mergeCell ref="CV68:CY68"/>
    <mergeCell ref="B69:F69"/>
    <mergeCell ref="G69:J69"/>
    <mergeCell ref="K69:N69"/>
    <mergeCell ref="O69:R69"/>
    <mergeCell ref="S69:V69"/>
    <mergeCell ref="W69:Z69"/>
    <mergeCell ref="AA69:AD69"/>
    <mergeCell ref="AE69:AH69"/>
    <mergeCell ref="AQ68:AT68"/>
    <mergeCell ref="AU68:AV68"/>
    <mergeCell ref="AW68:AZ68"/>
    <mergeCell ref="BA68:BB68"/>
    <mergeCell ref="BH68:BK68"/>
    <mergeCell ref="BH69:BK69"/>
    <mergeCell ref="BH70:BK70"/>
    <mergeCell ref="BH71:BK71"/>
    <mergeCell ref="O70:R70"/>
    <mergeCell ref="S70:V70"/>
    <mergeCell ref="W70:Z70"/>
    <mergeCell ref="AA70:AD70"/>
    <mergeCell ref="AE70:AH70"/>
    <mergeCell ref="AI69:AL69"/>
    <mergeCell ref="AM69:AP69"/>
    <mergeCell ref="AQ69:AT69"/>
    <mergeCell ref="AU69:AV69"/>
    <mergeCell ref="AW69:AZ69"/>
    <mergeCell ref="W66:Z66"/>
    <mergeCell ref="AA66:AD66"/>
    <mergeCell ref="AE66:AH66"/>
    <mergeCell ref="AI66:AL66"/>
    <mergeCell ref="AM66:AP66"/>
    <mergeCell ref="AQ66:AT66"/>
    <mergeCell ref="AW65:AZ65"/>
    <mergeCell ref="BA65:BB65"/>
    <mergeCell ref="BH65:BK65"/>
    <mergeCell ref="CS65:CT65"/>
    <mergeCell ref="CV65:CY65"/>
    <mergeCell ref="AW67:AZ67"/>
    <mergeCell ref="BA67:BB67"/>
    <mergeCell ref="BH67:BK67"/>
    <mergeCell ref="CS67:CT67"/>
    <mergeCell ref="CV67:CY67"/>
    <mergeCell ref="AA67:AD67"/>
    <mergeCell ref="AE67:AH67"/>
    <mergeCell ref="AI67:AL67"/>
    <mergeCell ref="AM67:AP67"/>
    <mergeCell ref="AQ67:AT67"/>
    <mergeCell ref="AU67:AV67"/>
    <mergeCell ref="B66:F66"/>
    <mergeCell ref="G66:J66"/>
    <mergeCell ref="K66:N66"/>
    <mergeCell ref="O66:R66"/>
    <mergeCell ref="S66:V66"/>
    <mergeCell ref="AA65:AD65"/>
    <mergeCell ref="AE65:AH65"/>
    <mergeCell ref="AI65:AL65"/>
    <mergeCell ref="AM65:AP65"/>
    <mergeCell ref="AQ65:AT65"/>
    <mergeCell ref="AU65:AV65"/>
    <mergeCell ref="BH64:BK64"/>
    <mergeCell ref="CS64:CT64"/>
    <mergeCell ref="CV64:CY64"/>
    <mergeCell ref="B65:F65"/>
    <mergeCell ref="G65:J65"/>
    <mergeCell ref="K65:N65"/>
    <mergeCell ref="O65:R65"/>
    <mergeCell ref="S65:V65"/>
    <mergeCell ref="W65:Z65"/>
    <mergeCell ref="AI64:AL64"/>
    <mergeCell ref="AM64:AP64"/>
    <mergeCell ref="AQ64:AT64"/>
    <mergeCell ref="AU64:AV64"/>
    <mergeCell ref="AW64:AZ64"/>
    <mergeCell ref="BA64:BB64"/>
    <mergeCell ref="AU66:AV66"/>
    <mergeCell ref="AW66:AZ66"/>
    <mergeCell ref="BA66:BB66"/>
    <mergeCell ref="BH66:BK66"/>
    <mergeCell ref="CS66:CT66"/>
    <mergeCell ref="CV66:CY66"/>
    <mergeCell ref="CV63:CY63"/>
    <mergeCell ref="A64:A67"/>
    <mergeCell ref="B64:F64"/>
    <mergeCell ref="G64:J64"/>
    <mergeCell ref="K64:N64"/>
    <mergeCell ref="O64:R64"/>
    <mergeCell ref="S64:V64"/>
    <mergeCell ref="W64:Z64"/>
    <mergeCell ref="AA64:AD64"/>
    <mergeCell ref="AE64:AH64"/>
    <mergeCell ref="AM63:AP63"/>
    <mergeCell ref="AQ63:AT63"/>
    <mergeCell ref="AU63:AV63"/>
    <mergeCell ref="AW63:AZ63"/>
    <mergeCell ref="BA63:BB63"/>
    <mergeCell ref="BH63:BK63"/>
    <mergeCell ref="CV62:CY62"/>
    <mergeCell ref="B63:F63"/>
    <mergeCell ref="G63:J63"/>
    <mergeCell ref="K63:N63"/>
    <mergeCell ref="O63:R63"/>
    <mergeCell ref="S63:V63"/>
    <mergeCell ref="W63:Z63"/>
    <mergeCell ref="AA63:AD63"/>
    <mergeCell ref="AE63:AH63"/>
    <mergeCell ref="AI63:AL63"/>
    <mergeCell ref="AM62:AP62"/>
    <mergeCell ref="AQ62:AT62"/>
    <mergeCell ref="AU62:AV62"/>
    <mergeCell ref="AW62:AZ62"/>
    <mergeCell ref="BA62:BB62"/>
    <mergeCell ref="BH62:BK62"/>
    <mergeCell ref="CV61:CY61"/>
    <mergeCell ref="B62:F62"/>
    <mergeCell ref="G62:J62"/>
    <mergeCell ref="K62:N62"/>
    <mergeCell ref="O62:R62"/>
    <mergeCell ref="S62:V62"/>
    <mergeCell ref="W62:Z62"/>
    <mergeCell ref="AA62:AD62"/>
    <mergeCell ref="AE62:AH62"/>
    <mergeCell ref="AI62:AL62"/>
    <mergeCell ref="AM61:AP61"/>
    <mergeCell ref="AQ61:AT61"/>
    <mergeCell ref="AU61:AV61"/>
    <mergeCell ref="AW61:AZ61"/>
    <mergeCell ref="BA61:BB61"/>
    <mergeCell ref="BH61:BK61"/>
    <mergeCell ref="CV60:CY60"/>
    <mergeCell ref="B61:F61"/>
    <mergeCell ref="G61:J61"/>
    <mergeCell ref="K61:N61"/>
    <mergeCell ref="O61:R61"/>
    <mergeCell ref="S61:V61"/>
    <mergeCell ref="W61:Z61"/>
    <mergeCell ref="AA61:AD61"/>
    <mergeCell ref="AE61:AH61"/>
    <mergeCell ref="AI61:AL61"/>
    <mergeCell ref="AU60:AV60"/>
    <mergeCell ref="AW60:AZ60"/>
    <mergeCell ref="BA60:BB60"/>
    <mergeCell ref="BH60:BK60"/>
    <mergeCell ref="CS60:CT60"/>
    <mergeCell ref="CS61:CT61"/>
    <mergeCell ref="CS62:CT62"/>
    <mergeCell ref="CS63:CT63"/>
    <mergeCell ref="W60:Z60"/>
    <mergeCell ref="AA60:AD60"/>
    <mergeCell ref="AE60:AH60"/>
    <mergeCell ref="AI60:AL60"/>
    <mergeCell ref="AM60:AP60"/>
    <mergeCell ref="AQ60:AT60"/>
    <mergeCell ref="A60:A63"/>
    <mergeCell ref="B60:F60"/>
    <mergeCell ref="G60:J60"/>
    <mergeCell ref="K60:N60"/>
    <mergeCell ref="O60:R60"/>
    <mergeCell ref="S60:V60"/>
    <mergeCell ref="AU59:AV59"/>
    <mergeCell ref="AW59:AZ59"/>
    <mergeCell ref="BA59:BB59"/>
    <mergeCell ref="BH59:BK59"/>
    <mergeCell ref="CS59:CT59"/>
    <mergeCell ref="B59:F59"/>
    <mergeCell ref="G59:J59"/>
    <mergeCell ref="K59:N59"/>
    <mergeCell ref="O59:R59"/>
    <mergeCell ref="S59:V59"/>
    <mergeCell ref="AA59:AD59"/>
    <mergeCell ref="AE59:AH59"/>
    <mergeCell ref="AI59:AL59"/>
    <mergeCell ref="AM59:AP59"/>
    <mergeCell ref="AQ59:AT59"/>
    <mergeCell ref="A56:A59"/>
    <mergeCell ref="B56:F56"/>
    <mergeCell ref="G56:J56"/>
    <mergeCell ref="BH57:BK57"/>
    <mergeCell ref="CS57:CT57"/>
    <mergeCell ref="B58:F58"/>
    <mergeCell ref="G58:J58"/>
    <mergeCell ref="K58:N58"/>
    <mergeCell ref="O58:R58"/>
    <mergeCell ref="S58:V58"/>
    <mergeCell ref="W58:Z58"/>
    <mergeCell ref="BA56:BB56"/>
    <mergeCell ref="BH56:BK56"/>
    <mergeCell ref="CS56:CT56"/>
    <mergeCell ref="CV56:CY56"/>
    <mergeCell ref="CV59:CY59"/>
    <mergeCell ref="W59:Z59"/>
    <mergeCell ref="CV57:CY57"/>
    <mergeCell ref="W57:Z57"/>
    <mergeCell ref="AA57:AD57"/>
    <mergeCell ref="AE57:AH57"/>
    <mergeCell ref="AI57:AL57"/>
    <mergeCell ref="AM57:AP57"/>
    <mergeCell ref="AQ57:AT57"/>
    <mergeCell ref="B57:F57"/>
    <mergeCell ref="G57:J57"/>
    <mergeCell ref="K57:N57"/>
    <mergeCell ref="O57:R57"/>
    <mergeCell ref="S57:V57"/>
    <mergeCell ref="AW58:AZ58"/>
    <mergeCell ref="BA58:BB58"/>
    <mergeCell ref="BH58:BK58"/>
    <mergeCell ref="CS58:CT58"/>
    <mergeCell ref="CV58:CY58"/>
    <mergeCell ref="AA58:AD58"/>
    <mergeCell ref="K56:N56"/>
    <mergeCell ref="O56:R56"/>
    <mergeCell ref="S56:V56"/>
    <mergeCell ref="W56:Z56"/>
    <mergeCell ref="AA56:AD56"/>
    <mergeCell ref="AI55:AL55"/>
    <mergeCell ref="AM55:AP55"/>
    <mergeCell ref="AQ55:AT55"/>
    <mergeCell ref="AU55:AV55"/>
    <mergeCell ref="AW55:AZ55"/>
    <mergeCell ref="BA55:BB55"/>
    <mergeCell ref="AU57:AV57"/>
    <mergeCell ref="AW57:AZ57"/>
    <mergeCell ref="BA57:BB57"/>
    <mergeCell ref="AE58:AH58"/>
    <mergeCell ref="AI58:AL58"/>
    <mergeCell ref="AM58:AP58"/>
    <mergeCell ref="AQ58:AT58"/>
    <mergeCell ref="AU58:AV58"/>
    <mergeCell ref="AE56:AH56"/>
    <mergeCell ref="AI56:AL56"/>
    <mergeCell ref="AM56:AP56"/>
    <mergeCell ref="AQ56:AT56"/>
    <mergeCell ref="AU56:AV56"/>
    <mergeCell ref="AW56:AZ56"/>
    <mergeCell ref="CS54:CT54"/>
    <mergeCell ref="CV54:CY54"/>
    <mergeCell ref="B55:F55"/>
    <mergeCell ref="G55:J55"/>
    <mergeCell ref="K55:N55"/>
    <mergeCell ref="O55:R55"/>
    <mergeCell ref="S55:V55"/>
    <mergeCell ref="AW54:AZ54"/>
    <mergeCell ref="BA54:BB54"/>
    <mergeCell ref="CS53:CT53"/>
    <mergeCell ref="CV53:CY53"/>
    <mergeCell ref="B54:F54"/>
    <mergeCell ref="G54:J54"/>
    <mergeCell ref="K54:N54"/>
    <mergeCell ref="CS52:CT52"/>
    <mergeCell ref="BA53:BB53"/>
    <mergeCell ref="CS55:CT55"/>
    <mergeCell ref="CV55:CY55"/>
    <mergeCell ref="B51:F51"/>
    <mergeCell ref="G51:J51"/>
    <mergeCell ref="K51:N51"/>
    <mergeCell ref="O51:R51"/>
    <mergeCell ref="S51:V51"/>
    <mergeCell ref="W51:Z51"/>
    <mergeCell ref="W55:Z55"/>
    <mergeCell ref="AA55:AD55"/>
    <mergeCell ref="AE55:AH55"/>
    <mergeCell ref="AI54:AL54"/>
    <mergeCell ref="AM54:AP54"/>
    <mergeCell ref="AQ54:AT54"/>
    <mergeCell ref="AU54:AV54"/>
    <mergeCell ref="S52:V52"/>
    <mergeCell ref="W52:Z52"/>
    <mergeCell ref="AA52:AD52"/>
    <mergeCell ref="AE52:AH52"/>
    <mergeCell ref="AI52:AL52"/>
    <mergeCell ref="AM52:AP52"/>
    <mergeCell ref="A52:A55"/>
    <mergeCell ref="B52:F52"/>
    <mergeCell ref="G52:J52"/>
    <mergeCell ref="K52:N52"/>
    <mergeCell ref="O52:R52"/>
    <mergeCell ref="CV52:CY52"/>
    <mergeCell ref="B53:F53"/>
    <mergeCell ref="G53:J53"/>
    <mergeCell ref="K53:N53"/>
    <mergeCell ref="O53:R53"/>
    <mergeCell ref="S53:V53"/>
    <mergeCell ref="W53:Z53"/>
    <mergeCell ref="AA53:AD53"/>
    <mergeCell ref="AE53:AH53"/>
    <mergeCell ref="AQ52:AT52"/>
    <mergeCell ref="AU52:AV52"/>
    <mergeCell ref="AW52:AZ52"/>
    <mergeCell ref="BA52:BB52"/>
    <mergeCell ref="BH52:BK52"/>
    <mergeCell ref="BH53:BK53"/>
    <mergeCell ref="BH54:BK54"/>
    <mergeCell ref="BH55:BK55"/>
    <mergeCell ref="O54:R54"/>
    <mergeCell ref="S54:V54"/>
    <mergeCell ref="W54:Z54"/>
    <mergeCell ref="AA54:AD54"/>
    <mergeCell ref="AE54:AH54"/>
    <mergeCell ref="AI53:AL53"/>
    <mergeCell ref="AM53:AP53"/>
    <mergeCell ref="AQ53:AT53"/>
    <mergeCell ref="AU53:AV53"/>
    <mergeCell ref="AW53:AZ53"/>
    <mergeCell ref="W50:Z50"/>
    <mergeCell ref="AA50:AD50"/>
    <mergeCell ref="AE50:AH50"/>
    <mergeCell ref="AI50:AL50"/>
    <mergeCell ref="AM50:AP50"/>
    <mergeCell ref="AQ50:AT50"/>
    <mergeCell ref="AW49:AZ49"/>
    <mergeCell ref="BA49:BB49"/>
    <mergeCell ref="BH49:BK49"/>
    <mergeCell ref="CS49:CT49"/>
    <mergeCell ref="CV49:CY49"/>
    <mergeCell ref="AW51:AZ51"/>
    <mergeCell ref="BA51:BB51"/>
    <mergeCell ref="BH51:BK51"/>
    <mergeCell ref="CS51:CT51"/>
    <mergeCell ref="CV51:CY51"/>
    <mergeCell ref="AA51:AD51"/>
    <mergeCell ref="AE51:AH51"/>
    <mergeCell ref="AI51:AL51"/>
    <mergeCell ref="AM51:AP51"/>
    <mergeCell ref="AQ51:AT51"/>
    <mergeCell ref="AU51:AV51"/>
    <mergeCell ref="B50:F50"/>
    <mergeCell ref="G50:J50"/>
    <mergeCell ref="K50:N50"/>
    <mergeCell ref="O50:R50"/>
    <mergeCell ref="S50:V50"/>
    <mergeCell ref="AA49:AD49"/>
    <mergeCell ref="AE49:AH49"/>
    <mergeCell ref="AI49:AL49"/>
    <mergeCell ref="AM49:AP49"/>
    <mergeCell ref="AQ49:AT49"/>
    <mergeCell ref="AU49:AV49"/>
    <mergeCell ref="BH48:BK48"/>
    <mergeCell ref="CS48:CT48"/>
    <mergeCell ref="CV48:CY48"/>
    <mergeCell ref="B49:F49"/>
    <mergeCell ref="G49:J49"/>
    <mergeCell ref="K49:N49"/>
    <mergeCell ref="O49:R49"/>
    <mergeCell ref="S49:V49"/>
    <mergeCell ref="W49:Z49"/>
    <mergeCell ref="AI48:AL48"/>
    <mergeCell ref="AM48:AP48"/>
    <mergeCell ref="AQ48:AT48"/>
    <mergeCell ref="AU48:AV48"/>
    <mergeCell ref="AW48:AZ48"/>
    <mergeCell ref="BA48:BB48"/>
    <mergeCell ref="AU50:AV50"/>
    <mergeCell ref="AW50:AZ50"/>
    <mergeCell ref="BA50:BB50"/>
    <mergeCell ref="BH50:BK50"/>
    <mergeCell ref="CS50:CT50"/>
    <mergeCell ref="CV50:CY50"/>
    <mergeCell ref="CV47:CY47"/>
    <mergeCell ref="A48:A51"/>
    <mergeCell ref="B48:F48"/>
    <mergeCell ref="G48:J48"/>
    <mergeCell ref="K48:N48"/>
    <mergeCell ref="O48:R48"/>
    <mergeCell ref="S48:V48"/>
    <mergeCell ref="W48:Z48"/>
    <mergeCell ref="AA48:AD48"/>
    <mergeCell ref="AE48:AH48"/>
    <mergeCell ref="AM47:AP47"/>
    <mergeCell ref="AQ47:AT47"/>
    <mergeCell ref="AU47:AV47"/>
    <mergeCell ref="AW47:AZ47"/>
    <mergeCell ref="BA47:BB47"/>
    <mergeCell ref="BH47:BK47"/>
    <mergeCell ref="CV46:CY46"/>
    <mergeCell ref="B47:F47"/>
    <mergeCell ref="G47:J47"/>
    <mergeCell ref="K47:N47"/>
    <mergeCell ref="O47:R47"/>
    <mergeCell ref="S47:V47"/>
    <mergeCell ref="W47:Z47"/>
    <mergeCell ref="AA47:AD47"/>
    <mergeCell ref="AE47:AH47"/>
    <mergeCell ref="AI47:AL47"/>
    <mergeCell ref="AM46:AP46"/>
    <mergeCell ref="AQ46:AT46"/>
    <mergeCell ref="AU46:AV46"/>
    <mergeCell ref="AW46:AZ46"/>
    <mergeCell ref="BA46:BB46"/>
    <mergeCell ref="BH46:BK46"/>
    <mergeCell ref="CV45:CY45"/>
    <mergeCell ref="B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5:AP45"/>
    <mergeCell ref="AQ45:AT45"/>
    <mergeCell ref="AU45:AV45"/>
    <mergeCell ref="AW45:AZ45"/>
    <mergeCell ref="BA45:BB45"/>
    <mergeCell ref="BH45:BK45"/>
    <mergeCell ref="CV44:CY44"/>
    <mergeCell ref="B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U44:AV44"/>
    <mergeCell ref="AW44:AZ44"/>
    <mergeCell ref="BA44:BB44"/>
    <mergeCell ref="BH44:BK44"/>
    <mergeCell ref="CS44:CT44"/>
    <mergeCell ref="CS45:CT45"/>
    <mergeCell ref="CS46:CT46"/>
    <mergeCell ref="CS47:CT47"/>
    <mergeCell ref="W44:Z44"/>
    <mergeCell ref="AA44:AD44"/>
    <mergeCell ref="AE44:AH44"/>
    <mergeCell ref="AI44:AL44"/>
    <mergeCell ref="AM44:AP44"/>
    <mergeCell ref="AQ44:AT44"/>
    <mergeCell ref="A44:A47"/>
    <mergeCell ref="B44:F44"/>
    <mergeCell ref="G44:J44"/>
    <mergeCell ref="K44:N44"/>
    <mergeCell ref="O44:R44"/>
    <mergeCell ref="S44:V44"/>
    <mergeCell ref="AU43:AV43"/>
    <mergeCell ref="AW43:AZ43"/>
    <mergeCell ref="BA43:BB43"/>
    <mergeCell ref="BH43:BK43"/>
    <mergeCell ref="CS43:CT43"/>
    <mergeCell ref="B43:F43"/>
    <mergeCell ref="G43:J43"/>
    <mergeCell ref="K43:N43"/>
    <mergeCell ref="O43:R43"/>
    <mergeCell ref="S43:V43"/>
    <mergeCell ref="AQ43:AT43"/>
    <mergeCell ref="CV41:CY41"/>
    <mergeCell ref="W41:Z41"/>
    <mergeCell ref="AA41:AD41"/>
    <mergeCell ref="AE41:AH41"/>
    <mergeCell ref="AI41:AL41"/>
    <mergeCell ref="AM41:AP41"/>
    <mergeCell ref="AQ41:AT41"/>
    <mergeCell ref="B41:F41"/>
    <mergeCell ref="G41:J41"/>
    <mergeCell ref="K41:N41"/>
    <mergeCell ref="O41:R41"/>
    <mergeCell ref="S41:V41"/>
    <mergeCell ref="AW42:AZ42"/>
    <mergeCell ref="BA42:BB42"/>
    <mergeCell ref="BH42:BK42"/>
    <mergeCell ref="CS42:CT42"/>
    <mergeCell ref="CV42:CY42"/>
    <mergeCell ref="CS41:CT41"/>
    <mergeCell ref="O40:R40"/>
    <mergeCell ref="S40:V40"/>
    <mergeCell ref="W40:Z40"/>
    <mergeCell ref="AA40:AD40"/>
    <mergeCell ref="AE37:AH38"/>
    <mergeCell ref="AI37:AL38"/>
    <mergeCell ref="AM37:AP38"/>
    <mergeCell ref="AQ37:BB38"/>
    <mergeCell ref="BC37:BC38"/>
    <mergeCell ref="BH37:BK38"/>
    <mergeCell ref="AU41:AV41"/>
    <mergeCell ref="AW41:AZ41"/>
    <mergeCell ref="BA41:BB41"/>
    <mergeCell ref="BH41:BK41"/>
    <mergeCell ref="B42:F42"/>
    <mergeCell ref="G42:J42"/>
    <mergeCell ref="K42:N42"/>
    <mergeCell ref="O42:R42"/>
    <mergeCell ref="S42:V42"/>
    <mergeCell ref="W42:Z42"/>
    <mergeCell ref="BA40:BB40"/>
    <mergeCell ref="BH40:BK40"/>
    <mergeCell ref="CS40:CT40"/>
    <mergeCell ref="CV40:CY40"/>
    <mergeCell ref="CV43:CY43"/>
    <mergeCell ref="W43:Z43"/>
    <mergeCell ref="AA43:AD43"/>
    <mergeCell ref="AE43:AH43"/>
    <mergeCell ref="AI43:AL43"/>
    <mergeCell ref="AM43:AP43"/>
    <mergeCell ref="A34:D34"/>
    <mergeCell ref="A37:A38"/>
    <mergeCell ref="B37:J38"/>
    <mergeCell ref="K37:R38"/>
    <mergeCell ref="S37:Z38"/>
    <mergeCell ref="AA37:AD38"/>
    <mergeCell ref="AE40:AH40"/>
    <mergeCell ref="AI40:AL40"/>
    <mergeCell ref="AM40:AP40"/>
    <mergeCell ref="AQ40:AT40"/>
    <mergeCell ref="AU40:AV40"/>
    <mergeCell ref="AW40:AZ40"/>
    <mergeCell ref="AA42:AD42"/>
    <mergeCell ref="AE42:AH42"/>
    <mergeCell ref="AI42:AL42"/>
    <mergeCell ref="AM42:AP42"/>
    <mergeCell ref="AQ42:AT42"/>
    <mergeCell ref="AU42:AV42"/>
    <mergeCell ref="CS37:CT38"/>
    <mergeCell ref="CV37:CY38"/>
    <mergeCell ref="A40:A43"/>
    <mergeCell ref="B40:F40"/>
    <mergeCell ref="G40:J40"/>
    <mergeCell ref="K40:N40"/>
    <mergeCell ref="A30:D30"/>
    <mergeCell ref="A33:D33"/>
    <mergeCell ref="A28:D28"/>
    <mergeCell ref="A29:D29"/>
    <mergeCell ref="A25:D25"/>
    <mergeCell ref="A26:D26"/>
    <mergeCell ref="A27:D27"/>
    <mergeCell ref="A23:D23"/>
    <mergeCell ref="A24:D24"/>
    <mergeCell ref="A19:D19"/>
    <mergeCell ref="A20:D20"/>
    <mergeCell ref="A21:D21"/>
    <mergeCell ref="A16:D16"/>
    <mergeCell ref="A17:D17"/>
    <mergeCell ref="A18:D18"/>
    <mergeCell ref="A14:D14"/>
    <mergeCell ref="A15:D15"/>
    <mergeCell ref="A2:D2"/>
    <mergeCell ref="A3:D3"/>
    <mergeCell ref="A11:D11"/>
    <mergeCell ref="A12:D12"/>
    <mergeCell ref="A8:D8"/>
    <mergeCell ref="A9:D9"/>
    <mergeCell ref="A10:D10"/>
    <mergeCell ref="A5:D5"/>
    <mergeCell ref="A6:D6"/>
    <mergeCell ref="A7:D7"/>
    <mergeCell ref="AM1:AP1"/>
    <mergeCell ref="AM2:AN2"/>
    <mergeCell ref="AO2:AP2"/>
  </mergeCells>
  <conditionalFormatting sqref="EW37:EW38 ET37:ET38 EQ37:EQ38 EN37:EN38 EK37:EK38 EH37:EH38 EE37:EE38 EB37:EB38 DY37:DY38 DV37:DV38">
    <cfRule type="containsText" dxfId="267" priority="120" operator="containsText" text="D">
      <formula>NOT(ISERROR(SEARCH("D",DV37)))</formula>
    </cfRule>
    <cfRule type="containsText" dxfId="266" priority="121" operator="containsText" text="S">
      <formula>NOT(ISERROR(SEARCH("S",DV37)))</formula>
    </cfRule>
  </conditionalFormatting>
  <conditionalFormatting sqref="CU37">
    <cfRule type="containsText" dxfId="265" priority="116" operator="containsText" text="D">
      <formula>NOT(ISERROR(SEARCH("D",CU37)))</formula>
    </cfRule>
    <cfRule type="containsText" dxfId="264" priority="117" operator="containsText" text="S">
      <formula>NOT(ISERROR(SEARCH("S",CU37)))</formula>
    </cfRule>
  </conditionalFormatting>
  <conditionalFormatting sqref="CU38">
    <cfRule type="containsText" dxfId="263" priority="114" operator="containsText" text="D">
      <formula>NOT(ISERROR(SEARCH("D",CU38)))</formula>
    </cfRule>
    <cfRule type="containsText" dxfId="262" priority="115" operator="containsText" text="S">
      <formula>NOT(ISERROR(SEARCH("S",CU38)))</formula>
    </cfRule>
  </conditionalFormatting>
  <conditionalFormatting sqref="DA37">
    <cfRule type="containsText" dxfId="261" priority="112" operator="containsText" text="D">
      <formula>NOT(ISERROR(SEARCH("D",DA37)))</formula>
    </cfRule>
    <cfRule type="containsText" dxfId="260" priority="113" operator="containsText" text="S">
      <formula>NOT(ISERROR(SEARCH("S",DA37)))</formula>
    </cfRule>
  </conditionalFormatting>
  <conditionalFormatting sqref="DA38">
    <cfRule type="containsText" dxfId="259" priority="110" operator="containsText" text="D">
      <formula>NOT(ISERROR(SEARCH("D",DA38)))</formula>
    </cfRule>
    <cfRule type="containsText" dxfId="258" priority="111" operator="containsText" text="S">
      <formula>NOT(ISERROR(SEARCH("S",DA38)))</formula>
    </cfRule>
  </conditionalFormatting>
  <conditionalFormatting sqref="DC37:DC38">
    <cfRule type="containsText" dxfId="257" priority="108" operator="containsText" text="D">
      <formula>NOT(ISERROR(SEARCH("D",DC37)))</formula>
    </cfRule>
    <cfRule type="containsText" dxfId="256" priority="109" operator="containsText" text="S">
      <formula>NOT(ISERROR(SEARCH("S",DC37)))</formula>
    </cfRule>
  </conditionalFormatting>
  <conditionalFormatting sqref="DE37">
    <cfRule type="containsText" dxfId="255" priority="106" operator="containsText" text="D">
      <formula>NOT(ISERROR(SEARCH("D",DE37)))</formula>
    </cfRule>
    <cfRule type="containsText" dxfId="254" priority="107" operator="containsText" text="S">
      <formula>NOT(ISERROR(SEARCH("S",DE37)))</formula>
    </cfRule>
  </conditionalFormatting>
  <conditionalFormatting sqref="DE38">
    <cfRule type="containsText" dxfId="253" priority="104" operator="containsText" text="D">
      <formula>NOT(ISERROR(SEARCH("D",DE38)))</formula>
    </cfRule>
    <cfRule type="containsText" dxfId="252" priority="105" operator="containsText" text="S">
      <formula>NOT(ISERROR(SEARCH("S",DE38)))</formula>
    </cfRule>
  </conditionalFormatting>
  <conditionalFormatting sqref="DG37">
    <cfRule type="containsText" dxfId="251" priority="102" operator="containsText" text="D">
      <formula>NOT(ISERROR(SEARCH("D",DG37)))</formula>
    </cfRule>
    <cfRule type="containsText" dxfId="250" priority="103" operator="containsText" text="S">
      <formula>NOT(ISERROR(SEARCH("S",DG37)))</formula>
    </cfRule>
  </conditionalFormatting>
  <conditionalFormatting sqref="DG38">
    <cfRule type="containsText" dxfId="249" priority="100" operator="containsText" text="D">
      <formula>NOT(ISERROR(SEARCH("D",DG38)))</formula>
    </cfRule>
    <cfRule type="containsText" dxfId="248" priority="101" operator="containsText" text="S">
      <formula>NOT(ISERROR(SEARCH("S",DG38)))</formula>
    </cfRule>
  </conditionalFormatting>
  <conditionalFormatting sqref="DI37:DI38">
    <cfRule type="containsText" dxfId="247" priority="98" operator="containsText" text="D">
      <formula>NOT(ISERROR(SEARCH("D",DI37)))</formula>
    </cfRule>
    <cfRule type="containsText" dxfId="246" priority="99" operator="containsText" text="S">
      <formula>NOT(ISERROR(SEARCH("S",DI37)))</formula>
    </cfRule>
  </conditionalFormatting>
  <conditionalFormatting sqref="DK37">
    <cfRule type="containsText" dxfId="245" priority="96" operator="containsText" text="D">
      <formula>NOT(ISERROR(SEARCH("D",DK37)))</formula>
    </cfRule>
    <cfRule type="containsText" dxfId="244" priority="97" operator="containsText" text="S">
      <formula>NOT(ISERROR(SEARCH("S",DK37)))</formula>
    </cfRule>
  </conditionalFormatting>
  <conditionalFormatting sqref="DK38">
    <cfRule type="containsText" dxfId="243" priority="94" operator="containsText" text="D">
      <formula>NOT(ISERROR(SEARCH("D",DK38)))</formula>
    </cfRule>
    <cfRule type="containsText" dxfId="242" priority="95" operator="containsText" text="S">
      <formula>NOT(ISERROR(SEARCH("S",DK38)))</formula>
    </cfRule>
  </conditionalFormatting>
  <conditionalFormatting sqref="DM37">
    <cfRule type="containsText" dxfId="241" priority="92" operator="containsText" text="D">
      <formula>NOT(ISERROR(SEARCH("D",DM37)))</formula>
    </cfRule>
    <cfRule type="containsText" dxfId="240" priority="93" operator="containsText" text="S">
      <formula>NOT(ISERROR(SEARCH("S",DM37)))</formula>
    </cfRule>
  </conditionalFormatting>
  <conditionalFormatting sqref="DM38">
    <cfRule type="containsText" dxfId="239" priority="90" operator="containsText" text="D">
      <formula>NOT(ISERROR(SEARCH("D",DM38)))</formula>
    </cfRule>
    <cfRule type="containsText" dxfId="238" priority="91" operator="containsText" text="S">
      <formula>NOT(ISERROR(SEARCH("S",DM38)))</formula>
    </cfRule>
  </conditionalFormatting>
  <conditionalFormatting sqref="DO37:DO38">
    <cfRule type="containsText" dxfId="237" priority="88" operator="containsText" text="D">
      <formula>NOT(ISERROR(SEARCH("D",DO37)))</formula>
    </cfRule>
    <cfRule type="containsText" dxfId="236" priority="89" operator="containsText" text="S">
      <formula>NOT(ISERROR(SEARCH("S",DO37)))</formula>
    </cfRule>
  </conditionalFormatting>
  <conditionalFormatting sqref="DQ37">
    <cfRule type="containsText" dxfId="235" priority="86" operator="containsText" text="D">
      <formula>NOT(ISERROR(SEARCH("D",DQ37)))</formula>
    </cfRule>
    <cfRule type="containsText" dxfId="234" priority="87" operator="containsText" text="S">
      <formula>NOT(ISERROR(SEARCH("S",DQ37)))</formula>
    </cfRule>
  </conditionalFormatting>
  <conditionalFormatting sqref="DQ38">
    <cfRule type="containsText" dxfId="233" priority="84" operator="containsText" text="D">
      <formula>NOT(ISERROR(SEARCH("D",DQ38)))</formula>
    </cfRule>
    <cfRule type="containsText" dxfId="232" priority="85" operator="containsText" text="S">
      <formula>NOT(ISERROR(SEARCH("S",DQ38)))</formula>
    </cfRule>
  </conditionalFormatting>
  <conditionalFormatting sqref="DS37">
    <cfRule type="containsText" dxfId="231" priority="82" operator="containsText" text="D">
      <formula>NOT(ISERROR(SEARCH("D",DS37)))</formula>
    </cfRule>
    <cfRule type="containsText" dxfId="230" priority="83" operator="containsText" text="S">
      <formula>NOT(ISERROR(SEARCH("S",DS37)))</formula>
    </cfRule>
  </conditionalFormatting>
  <conditionalFormatting sqref="DS38">
    <cfRule type="containsText" dxfId="229" priority="80" operator="containsText" text="D">
      <formula>NOT(ISERROR(SEARCH("D",DS38)))</formula>
    </cfRule>
    <cfRule type="containsText" dxfId="228" priority="81" operator="containsText" text="S">
      <formula>NOT(ISERROR(SEARCH("S",DS38)))</formula>
    </cfRule>
  </conditionalFormatting>
  <conditionalFormatting sqref="CR37:CR38">
    <cfRule type="containsText" dxfId="227" priority="118" operator="containsText" text="D">
      <formula>NOT(ISERROR(SEARCH("D",CR37)))</formula>
    </cfRule>
    <cfRule type="containsText" dxfId="226" priority="119" operator="containsText" text="S">
      <formula>NOT(ISERROR(SEARCH("S",CR37)))</formula>
    </cfRule>
  </conditionalFormatting>
  <conditionalFormatting sqref="T262:U330 T185:U215 T220:U230 T232:U257">
    <cfRule type="cellIs" dxfId="225" priority="67" operator="between">
      <formula>48</formula>
      <formula>168</formula>
    </cfRule>
    <cfRule type="cellIs" dxfId="224" priority="77" operator="greaterThan">
      <formula>168</formula>
    </cfRule>
  </conditionalFormatting>
  <conditionalFormatting sqref="AA185:AD215 AA220:AD230 AA232:AD257">
    <cfRule type="expression" dxfId="223" priority="60">
      <formula>IF(T185&gt;47,T185&lt;169)</formula>
    </cfRule>
    <cfRule type="expression" dxfId="222" priority="66">
      <formula>T185&gt;168</formula>
    </cfRule>
  </conditionalFormatting>
  <conditionalFormatting sqref="A185:D215 A220:D230 A232:D257">
    <cfRule type="expression" dxfId="221" priority="58">
      <formula>IF(T185&gt;47,T185&lt;169)</formula>
    </cfRule>
    <cfRule type="expression" dxfId="220" priority="65">
      <formula>T185&gt;168</formula>
    </cfRule>
  </conditionalFormatting>
  <conditionalFormatting sqref="AA262:AD330">
    <cfRule type="expression" dxfId="219" priority="56">
      <formula>IF(T262&gt;47,T262&lt;169)</formula>
    </cfRule>
    <cfRule type="expression" dxfId="218" priority="62">
      <formula>T262&gt;168</formula>
    </cfRule>
  </conditionalFormatting>
  <conditionalFormatting sqref="A262:D330">
    <cfRule type="expression" dxfId="217" priority="55">
      <formula>IF(T262&gt;47,T262&lt;169)</formula>
    </cfRule>
    <cfRule type="expression" dxfId="216" priority="61">
      <formula>T262&gt;168</formula>
    </cfRule>
  </conditionalFormatting>
  <conditionalFormatting sqref="BM37:CQ38">
    <cfRule type="containsText" dxfId="215" priority="53" operator="containsText" text="D">
      <formula>NOT(ISERROR(SEARCH("D",BM37)))</formula>
    </cfRule>
    <cfRule type="containsText" dxfId="214" priority="54" operator="containsText" text="S">
      <formula>NOT(ISERROR(SEARCH("S",BM37)))</formula>
    </cfRule>
  </conditionalFormatting>
  <conditionalFormatting sqref="F2:AJ3">
    <cfRule type="expression" dxfId="213" priority="43">
      <formula>F$6="F"</formula>
    </cfRule>
  </conditionalFormatting>
  <conditionalFormatting sqref="CS40:CT74">
    <cfRule type="cellIs" dxfId="212" priority="42" operator="greaterThan">
      <formula>23</formula>
    </cfRule>
  </conditionalFormatting>
  <conditionalFormatting sqref="CV65:CY74">
    <cfRule type="expression" dxfId="211" priority="41">
      <formula>CS65&gt;23</formula>
    </cfRule>
  </conditionalFormatting>
  <conditionalFormatting sqref="BH40:BK40">
    <cfRule type="expression" dxfId="210" priority="40">
      <formula>CS40&gt;23</formula>
    </cfRule>
  </conditionalFormatting>
  <conditionalFormatting sqref="BH41:BK74">
    <cfRule type="expression" dxfId="209" priority="39">
      <formula>CS41&gt;23</formula>
    </cfRule>
  </conditionalFormatting>
  <conditionalFormatting sqref="CS75:CT79">
    <cfRule type="cellIs" dxfId="208" priority="38" operator="greaterThan">
      <formula>23</formula>
    </cfRule>
  </conditionalFormatting>
  <conditionalFormatting sqref="CV75:CY79">
    <cfRule type="expression" dxfId="207" priority="37">
      <formula>CS75&gt;23</formula>
    </cfRule>
  </conditionalFormatting>
  <conditionalFormatting sqref="BH75:BK79">
    <cfRule type="expression" dxfId="206" priority="36">
      <formula>CS75&gt;23</formula>
    </cfRule>
  </conditionalFormatting>
  <conditionalFormatting sqref="CV40:CY40">
    <cfRule type="expression" dxfId="205" priority="35">
      <formula>EG40&gt;23</formula>
    </cfRule>
  </conditionalFormatting>
  <conditionalFormatting sqref="CV41:CY64">
    <cfRule type="expression" dxfId="204" priority="34">
      <formula>EG41&gt;23</formula>
    </cfRule>
  </conditionalFormatting>
  <conditionalFormatting sqref="F33:AJ34">
    <cfRule type="cellIs" dxfId="203" priority="32" operator="greaterThanOrEqual">
      <formula>5</formula>
    </cfRule>
    <cfRule type="cellIs" dxfId="202" priority="33" operator="lessThan">
      <formula>5</formula>
    </cfRule>
  </conditionalFormatting>
  <conditionalFormatting sqref="T231:U231">
    <cfRule type="cellIs" dxfId="201" priority="30" operator="between">
      <formula>48</formula>
      <formula>168</formula>
    </cfRule>
    <cfRule type="cellIs" dxfId="200" priority="31" operator="greaterThan">
      <formula>168</formula>
    </cfRule>
  </conditionalFormatting>
  <conditionalFormatting sqref="AA231:AD231">
    <cfRule type="expression" dxfId="199" priority="27">
      <formula>IF(T231&gt;47,T231&lt;169)</formula>
    </cfRule>
    <cfRule type="expression" dxfId="198" priority="29">
      <formula>T231&gt;168</formula>
    </cfRule>
  </conditionalFormatting>
  <conditionalFormatting sqref="A231:D231">
    <cfRule type="expression" dxfId="197" priority="26">
      <formula>IF(T231&gt;47,T231&lt;169)</formula>
    </cfRule>
    <cfRule type="expression" dxfId="196" priority="28">
      <formula>T231&gt;168</formula>
    </cfRule>
  </conditionalFormatting>
  <conditionalFormatting sqref="F5:AJ31">
    <cfRule type="containsText" dxfId="195" priority="1" operator="containsText" text="F">
      <formula>NOT(ISERROR(SEARCH("F",F5)))</formula>
    </cfRule>
    <cfRule type="containsText" dxfId="194" priority="2" operator="containsText" text="C">
      <formula>NOT(ISERROR(SEARCH("C",F5)))</formula>
    </cfRule>
    <cfRule type="containsText" dxfId="193" priority="3" operator="containsText" text="N">
      <formula>NOT(ISERROR(SEARCH("N",F5)))</formula>
    </cfRule>
    <cfRule type="containsText" dxfId="192" priority="4" operator="containsText" text="J">
      <formula>NOT(ISERROR(SEARCH("J",F5)))</formula>
    </cfRule>
    <cfRule type="containsText" dxfId="191" priority="5" operator="containsText" text="G">
      <formula>NOT(ISERROR(SEARCH("G",F5)))</formula>
    </cfRule>
  </conditionalFormatting>
  <dataValidations count="2">
    <dataValidation type="list" allowBlank="1" showInputMessage="1" showErrorMessage="1" sqref="AW40:AZ163 AQ40:AT163">
      <formula1>OFFSET(Personnels,MATCH(AQ40,Personnels),,)</formula1>
    </dataValidation>
    <dataValidation type="list" allowBlank="1" showInputMessage="1" sqref="B40:AP163">
      <formula1>OFFSET(Personnels,MATCH(B40,Personnels),,)</formula1>
    </dataValidation>
  </dataValidations>
  <printOptions horizontalCentered="1" verticalCentered="1"/>
  <pageMargins left="0" right="0" top="0" bottom="0" header="0" footer="0"/>
  <pageSetup paperSize="9" scale="99" orientation="landscape" r:id="rId1"/>
  <ignoredErrors>
    <ignoredError sqref="F33:AJ34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 t="s">
        <v>0</v>
      </c>
      <c r="AL1" s="72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276</v>
      </c>
      <c r="B2" s="174"/>
      <c r="C2" s="174"/>
      <c r="D2" s="174"/>
      <c r="F2" s="76" t="s">
        <v>4</v>
      </c>
      <c r="G2" s="2" t="s">
        <v>5</v>
      </c>
      <c r="H2" s="76" t="s">
        <v>6</v>
      </c>
      <c r="I2" s="76" t="s">
        <v>1</v>
      </c>
      <c r="J2" s="2" t="s">
        <v>2</v>
      </c>
      <c r="K2" s="2" t="s">
        <v>3</v>
      </c>
      <c r="L2" s="2" t="s">
        <v>3</v>
      </c>
      <c r="M2" s="2" t="s">
        <v>4</v>
      </c>
      <c r="N2" s="2" t="s">
        <v>5</v>
      </c>
      <c r="O2" s="76" t="s">
        <v>6</v>
      </c>
      <c r="P2" s="76" t="s">
        <v>1</v>
      </c>
      <c r="Q2" s="2" t="s">
        <v>2</v>
      </c>
      <c r="R2" s="2" t="s">
        <v>3</v>
      </c>
      <c r="S2" s="2" t="s">
        <v>3</v>
      </c>
      <c r="T2" s="2" t="s">
        <v>4</v>
      </c>
      <c r="U2" s="2" t="s">
        <v>5</v>
      </c>
      <c r="V2" s="76" t="s">
        <v>6</v>
      </c>
      <c r="W2" s="76" t="s">
        <v>1</v>
      </c>
      <c r="X2" s="2" t="s">
        <v>2</v>
      </c>
      <c r="Y2" s="2" t="s">
        <v>3</v>
      </c>
      <c r="Z2" s="2" t="s">
        <v>3</v>
      </c>
      <c r="AA2" s="2" t="s">
        <v>4</v>
      </c>
      <c r="AB2" s="2" t="s">
        <v>5</v>
      </c>
      <c r="AC2" s="76" t="s">
        <v>6</v>
      </c>
      <c r="AD2" s="76" t="s">
        <v>1</v>
      </c>
      <c r="AE2" s="2" t="s">
        <v>2</v>
      </c>
      <c r="AF2" s="2" t="s">
        <v>3</v>
      </c>
      <c r="AG2" s="2" t="s">
        <v>3</v>
      </c>
      <c r="AH2" s="73" t="s">
        <v>4</v>
      </c>
      <c r="AI2" s="2" t="s">
        <v>5</v>
      </c>
      <c r="AJ2" s="42"/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75">
        <v>2018</v>
      </c>
      <c r="B3" s="175"/>
      <c r="C3" s="175"/>
      <c r="D3" s="175"/>
      <c r="F3" s="76">
        <v>1</v>
      </c>
      <c r="G3" s="73">
        <v>2</v>
      </c>
      <c r="H3" s="76">
        <v>3</v>
      </c>
      <c r="I3" s="76">
        <v>4</v>
      </c>
      <c r="J3" s="73">
        <v>5</v>
      </c>
      <c r="K3" s="73">
        <v>6</v>
      </c>
      <c r="L3" s="73">
        <v>7</v>
      </c>
      <c r="M3" s="73">
        <v>8</v>
      </c>
      <c r="N3" s="73">
        <v>9</v>
      </c>
      <c r="O3" s="76">
        <v>10</v>
      </c>
      <c r="P3" s="76">
        <v>11</v>
      </c>
      <c r="Q3" s="73">
        <v>12</v>
      </c>
      <c r="R3" s="73">
        <v>13</v>
      </c>
      <c r="S3" s="73">
        <v>14</v>
      </c>
      <c r="T3" s="73">
        <v>15</v>
      </c>
      <c r="U3" s="73">
        <v>16</v>
      </c>
      <c r="V3" s="76">
        <v>17</v>
      </c>
      <c r="W3" s="76">
        <v>18</v>
      </c>
      <c r="X3" s="73">
        <v>19</v>
      </c>
      <c r="Y3" s="73">
        <v>20</v>
      </c>
      <c r="Z3" s="73">
        <v>21</v>
      </c>
      <c r="AA3" s="73">
        <v>22</v>
      </c>
      <c r="AB3" s="73">
        <v>23</v>
      </c>
      <c r="AC3" s="76">
        <v>24</v>
      </c>
      <c r="AD3" s="76">
        <v>25</v>
      </c>
      <c r="AE3" s="73">
        <v>26</v>
      </c>
      <c r="AF3" s="73">
        <v>27</v>
      </c>
      <c r="AG3" s="73">
        <v>28</v>
      </c>
      <c r="AH3" s="73">
        <v>29</v>
      </c>
      <c r="AI3" s="73">
        <v>30</v>
      </c>
      <c r="AJ3" s="42"/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J4" s="35"/>
      <c r="AK4" s="59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 t="s">
        <v>103</v>
      </c>
      <c r="G5" s="85" t="s">
        <v>4</v>
      </c>
      <c r="H5" s="85"/>
      <c r="I5" s="84"/>
      <c r="J5" s="84" t="s">
        <v>296</v>
      </c>
      <c r="K5" s="84"/>
      <c r="L5" s="84"/>
      <c r="M5" s="84"/>
      <c r="N5" s="84"/>
      <c r="O5" s="84"/>
      <c r="P5" s="84" t="s">
        <v>296</v>
      </c>
      <c r="Q5" s="84"/>
      <c r="R5" s="84"/>
      <c r="S5" s="84" t="s">
        <v>296</v>
      </c>
      <c r="T5" s="84"/>
      <c r="U5" s="84"/>
      <c r="V5" s="84" t="s">
        <v>4</v>
      </c>
      <c r="W5" s="84"/>
      <c r="X5" s="84"/>
      <c r="Y5" s="84" t="s">
        <v>296</v>
      </c>
      <c r="Z5" s="84"/>
      <c r="AA5" s="84"/>
      <c r="AB5" s="84" t="s">
        <v>296</v>
      </c>
      <c r="AC5" s="84"/>
      <c r="AD5" s="84"/>
      <c r="AE5" s="84" t="s">
        <v>4</v>
      </c>
      <c r="AF5" s="84"/>
      <c r="AG5" s="84"/>
      <c r="AH5" s="84" t="s">
        <v>296</v>
      </c>
      <c r="AI5" s="84"/>
      <c r="AJ5" s="84"/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/>
      <c r="G6" s="84" t="s">
        <v>296</v>
      </c>
      <c r="H6" s="84"/>
      <c r="I6" s="84"/>
      <c r="J6" s="84" t="s">
        <v>4</v>
      </c>
      <c r="K6" s="84"/>
      <c r="L6" s="84"/>
      <c r="M6" s="84" t="s">
        <v>296</v>
      </c>
      <c r="N6" s="84"/>
      <c r="O6" s="84"/>
      <c r="P6" s="84" t="s">
        <v>309</v>
      </c>
      <c r="Q6" s="84"/>
      <c r="R6" s="84"/>
      <c r="S6" s="84" t="s">
        <v>103</v>
      </c>
      <c r="T6" s="84"/>
      <c r="U6" s="84"/>
      <c r="V6" s="84" t="s">
        <v>296</v>
      </c>
      <c r="W6" s="84"/>
      <c r="X6" s="84"/>
      <c r="Y6" s="84" t="s">
        <v>103</v>
      </c>
      <c r="Z6" s="84"/>
      <c r="AA6" s="84"/>
      <c r="AB6" s="84" t="s">
        <v>296</v>
      </c>
      <c r="AC6" s="84"/>
      <c r="AD6" s="84"/>
      <c r="AE6" s="84" t="s">
        <v>296</v>
      </c>
      <c r="AF6" s="84"/>
      <c r="AG6" s="84"/>
      <c r="AH6" s="84"/>
      <c r="AI6" s="84"/>
      <c r="AJ6" s="84"/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/>
      <c r="G7" s="84" t="s">
        <v>296</v>
      </c>
      <c r="H7" s="84"/>
      <c r="I7" s="84" t="s">
        <v>4</v>
      </c>
      <c r="J7" s="84" t="s">
        <v>296</v>
      </c>
      <c r="K7" s="84"/>
      <c r="L7" s="84"/>
      <c r="M7" s="84"/>
      <c r="N7" s="84"/>
      <c r="O7" s="84"/>
      <c r="P7" s="84" t="s">
        <v>296</v>
      </c>
      <c r="Q7" s="84"/>
      <c r="R7" s="84"/>
      <c r="S7" s="84" t="s">
        <v>4</v>
      </c>
      <c r="T7" s="84" t="s">
        <v>4</v>
      </c>
      <c r="U7" s="84"/>
      <c r="V7" s="84" t="s">
        <v>296</v>
      </c>
      <c r="W7" s="84"/>
      <c r="X7" s="84"/>
      <c r="Y7" s="84" t="s">
        <v>296</v>
      </c>
      <c r="Z7" s="84"/>
      <c r="AA7" s="84"/>
      <c r="AB7" s="84" t="s">
        <v>4</v>
      </c>
      <c r="AC7" s="84"/>
      <c r="AD7" s="84"/>
      <c r="AE7" s="84"/>
      <c r="AF7" s="84"/>
      <c r="AG7" s="84"/>
      <c r="AH7" s="84" t="s">
        <v>296</v>
      </c>
      <c r="AI7" s="84"/>
      <c r="AJ7" s="84"/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/>
      <c r="G8" s="84" t="s">
        <v>296</v>
      </c>
      <c r="H8" s="84"/>
      <c r="I8" s="84"/>
      <c r="J8" s="84"/>
      <c r="K8" s="84"/>
      <c r="L8" s="84"/>
      <c r="M8" s="84" t="s">
        <v>296</v>
      </c>
      <c r="N8" s="84"/>
      <c r="O8" s="84"/>
      <c r="P8" s="84" t="s">
        <v>4</v>
      </c>
      <c r="Q8" s="84"/>
      <c r="R8" s="84"/>
      <c r="S8" s="84" t="s">
        <v>4</v>
      </c>
      <c r="T8" s="84"/>
      <c r="U8" s="84"/>
      <c r="V8" s="84" t="s">
        <v>4</v>
      </c>
      <c r="W8" s="84" t="s">
        <v>4</v>
      </c>
      <c r="X8" s="84"/>
      <c r="Y8" s="84" t="s">
        <v>296</v>
      </c>
      <c r="Z8" s="84"/>
      <c r="AA8" s="84"/>
      <c r="AB8" s="84" t="s">
        <v>296</v>
      </c>
      <c r="AC8" s="84"/>
      <c r="AD8" s="84"/>
      <c r="AE8" s="84" t="s">
        <v>103</v>
      </c>
      <c r="AF8" s="84"/>
      <c r="AG8" s="84"/>
      <c r="AH8" s="84"/>
      <c r="AI8" s="84"/>
      <c r="AJ8" s="84"/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/>
      <c r="G9" s="84" t="s">
        <v>296</v>
      </c>
      <c r="H9" s="84"/>
      <c r="I9" s="84"/>
      <c r="J9" s="84" t="s">
        <v>296</v>
      </c>
      <c r="K9" s="84"/>
      <c r="L9" s="84"/>
      <c r="M9" s="84"/>
      <c r="N9" s="84"/>
      <c r="O9" s="84"/>
      <c r="P9" s="84" t="s">
        <v>296</v>
      </c>
      <c r="Q9" s="84"/>
      <c r="R9" s="84"/>
      <c r="S9" s="84" t="s">
        <v>296</v>
      </c>
      <c r="T9" s="84"/>
      <c r="U9" s="84"/>
      <c r="V9" s="84" t="s">
        <v>296</v>
      </c>
      <c r="W9" s="84"/>
      <c r="X9" s="84" t="s">
        <v>4</v>
      </c>
      <c r="Y9" s="84"/>
      <c r="Z9" s="84"/>
      <c r="AA9" s="84" t="s">
        <v>4</v>
      </c>
      <c r="AB9" s="84" t="s">
        <v>309</v>
      </c>
      <c r="AC9" s="84"/>
      <c r="AD9" s="84"/>
      <c r="AE9" s="84" t="s">
        <v>296</v>
      </c>
      <c r="AF9" s="84"/>
      <c r="AG9" s="84"/>
      <c r="AH9" s="84" t="s">
        <v>296</v>
      </c>
      <c r="AI9" s="84"/>
      <c r="AJ9" s="84"/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/>
      <c r="G10" s="84"/>
      <c r="H10" s="84"/>
      <c r="I10" s="84"/>
      <c r="J10" s="84" t="s">
        <v>296</v>
      </c>
      <c r="K10" s="84"/>
      <c r="L10" s="84"/>
      <c r="M10" s="84"/>
      <c r="N10" s="84"/>
      <c r="O10" s="84"/>
      <c r="P10" s="84" t="s">
        <v>296</v>
      </c>
      <c r="Q10" s="84"/>
      <c r="R10" s="84"/>
      <c r="S10" s="84" t="s">
        <v>296</v>
      </c>
      <c r="T10" s="84"/>
      <c r="U10" s="84"/>
      <c r="V10" s="84" t="s">
        <v>103</v>
      </c>
      <c r="W10" s="84"/>
      <c r="X10" s="84"/>
      <c r="Y10" s="84" t="s">
        <v>296</v>
      </c>
      <c r="Z10" s="84"/>
      <c r="AA10" s="84"/>
      <c r="AB10" s="84" t="s">
        <v>4</v>
      </c>
      <c r="AC10" s="84"/>
      <c r="AD10" s="84"/>
      <c r="AE10" s="84" t="s">
        <v>296</v>
      </c>
      <c r="AF10" s="84"/>
      <c r="AG10" s="84"/>
      <c r="AH10" s="84" t="s">
        <v>296</v>
      </c>
      <c r="AI10" s="84"/>
      <c r="AJ10" s="84"/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/>
      <c r="G11" s="84" t="s">
        <v>103</v>
      </c>
      <c r="H11" s="84"/>
      <c r="I11" s="84"/>
      <c r="J11" s="84" t="s">
        <v>296</v>
      </c>
      <c r="K11" s="84"/>
      <c r="L11" s="84"/>
      <c r="M11" s="84" t="s">
        <v>296</v>
      </c>
      <c r="N11" s="84"/>
      <c r="O11" s="84"/>
      <c r="P11" s="84"/>
      <c r="Q11" s="84"/>
      <c r="R11" s="84"/>
      <c r="S11" s="84" t="s">
        <v>296</v>
      </c>
      <c r="T11" s="84"/>
      <c r="U11" s="84"/>
      <c r="V11" s="84" t="s">
        <v>296</v>
      </c>
      <c r="W11" s="84"/>
      <c r="X11" s="84"/>
      <c r="Y11" s="84" t="s">
        <v>4</v>
      </c>
      <c r="Z11" s="84"/>
      <c r="AA11" s="84"/>
      <c r="AB11" s="84" t="s">
        <v>296</v>
      </c>
      <c r="AC11" s="84"/>
      <c r="AD11" s="84"/>
      <c r="AE11" s="84"/>
      <c r="AF11" s="84"/>
      <c r="AG11" s="84"/>
      <c r="AH11" s="84" t="s">
        <v>296</v>
      </c>
      <c r="AI11" s="84"/>
      <c r="AJ11" s="84"/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/>
      <c r="G12" s="84" t="s">
        <v>296</v>
      </c>
      <c r="H12" s="84"/>
      <c r="I12" s="84"/>
      <c r="J12" s="84"/>
      <c r="K12" s="84"/>
      <c r="L12" s="84"/>
      <c r="M12" s="84" t="s">
        <v>296</v>
      </c>
      <c r="N12" s="84"/>
      <c r="O12" s="84"/>
      <c r="P12" s="84" t="s">
        <v>296</v>
      </c>
      <c r="Q12" s="84"/>
      <c r="R12" s="84"/>
      <c r="S12" s="84" t="s">
        <v>103</v>
      </c>
      <c r="T12" s="84"/>
      <c r="U12" s="84"/>
      <c r="V12" s="84" t="s">
        <v>296</v>
      </c>
      <c r="W12" s="84"/>
      <c r="X12" s="84"/>
      <c r="Y12" s="84" t="s">
        <v>296</v>
      </c>
      <c r="Z12" s="84"/>
      <c r="AA12" s="84"/>
      <c r="AB12" s="84" t="s">
        <v>103</v>
      </c>
      <c r="AC12" s="84"/>
      <c r="AD12" s="84"/>
      <c r="AE12" s="84" t="s">
        <v>296</v>
      </c>
      <c r="AF12" s="84"/>
      <c r="AG12" s="84"/>
      <c r="AH12" s="84"/>
      <c r="AI12" s="84"/>
      <c r="AJ12" s="84"/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/>
      <c r="G14" s="84"/>
      <c r="H14" s="84"/>
      <c r="I14" s="84"/>
      <c r="J14" s="84"/>
      <c r="K14" s="84" t="s">
        <v>4</v>
      </c>
      <c r="L14" s="84"/>
      <c r="M14" s="84"/>
      <c r="N14" s="84" t="s">
        <v>296</v>
      </c>
      <c r="O14" s="84"/>
      <c r="P14" s="84"/>
      <c r="Q14" s="84" t="s">
        <v>103</v>
      </c>
      <c r="R14" s="84"/>
      <c r="S14" s="84"/>
      <c r="T14" s="84" t="s">
        <v>296</v>
      </c>
      <c r="U14" s="84"/>
      <c r="V14" s="84"/>
      <c r="W14" s="84" t="s">
        <v>309</v>
      </c>
      <c r="X14" s="84"/>
      <c r="Y14" s="84"/>
      <c r="Z14" s="84" t="s">
        <v>296</v>
      </c>
      <c r="AA14" s="84"/>
      <c r="AB14" s="84"/>
      <c r="AC14" s="84" t="s">
        <v>4</v>
      </c>
      <c r="AD14" s="84" t="s">
        <v>4</v>
      </c>
      <c r="AE14" s="84"/>
      <c r="AF14" s="84" t="s">
        <v>296</v>
      </c>
      <c r="AG14" s="84"/>
      <c r="AH14" s="84"/>
      <c r="AI14" s="84"/>
      <c r="AJ14" s="84"/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/>
      <c r="G15" s="84"/>
      <c r="H15" s="84" t="s">
        <v>296</v>
      </c>
      <c r="I15" s="84"/>
      <c r="J15" s="84"/>
      <c r="K15" s="84" t="s">
        <v>296</v>
      </c>
      <c r="L15" s="84"/>
      <c r="M15" s="84" t="s">
        <v>4</v>
      </c>
      <c r="N15" s="84" t="s">
        <v>4</v>
      </c>
      <c r="O15" s="84"/>
      <c r="P15" s="84"/>
      <c r="Q15" s="84" t="s">
        <v>296</v>
      </c>
      <c r="R15" s="84"/>
      <c r="S15" s="84"/>
      <c r="T15" s="84"/>
      <c r="U15" s="84"/>
      <c r="V15" s="84"/>
      <c r="W15" s="84" t="s">
        <v>296</v>
      </c>
      <c r="X15" s="84"/>
      <c r="Y15" s="84"/>
      <c r="Z15" s="84" t="s">
        <v>4</v>
      </c>
      <c r="AA15" s="84" t="s">
        <v>103</v>
      </c>
      <c r="AB15" s="84"/>
      <c r="AC15" s="84" t="s">
        <v>296</v>
      </c>
      <c r="AD15" s="84"/>
      <c r="AE15" s="84" t="s">
        <v>4</v>
      </c>
      <c r="AF15" s="84" t="s">
        <v>4</v>
      </c>
      <c r="AG15" s="84"/>
      <c r="AH15" s="84"/>
      <c r="AI15" s="84" t="s">
        <v>296</v>
      </c>
      <c r="AJ15" s="84"/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/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/>
      <c r="G16" s="84"/>
      <c r="H16" s="84" t="s">
        <v>103</v>
      </c>
      <c r="I16" s="84" t="s">
        <v>103</v>
      </c>
      <c r="J16" s="84"/>
      <c r="K16" s="84" t="s">
        <v>296</v>
      </c>
      <c r="L16" s="84"/>
      <c r="M16" s="84"/>
      <c r="N16" s="84" t="s">
        <v>296</v>
      </c>
      <c r="O16" s="84"/>
      <c r="P16" s="84"/>
      <c r="Q16" s="84" t="s">
        <v>4</v>
      </c>
      <c r="R16" s="84"/>
      <c r="S16" s="84"/>
      <c r="T16" s="84"/>
      <c r="U16" s="84"/>
      <c r="V16" s="84"/>
      <c r="W16" s="84" t="s">
        <v>296</v>
      </c>
      <c r="X16" s="84"/>
      <c r="Y16" s="84"/>
      <c r="Z16" s="84" t="s">
        <v>296</v>
      </c>
      <c r="AA16" s="84"/>
      <c r="AB16" s="84"/>
      <c r="AC16" s="84"/>
      <c r="AD16" s="84" t="s">
        <v>103</v>
      </c>
      <c r="AE16" s="84"/>
      <c r="AF16" s="84" t="s">
        <v>296</v>
      </c>
      <c r="AG16" s="84"/>
      <c r="AH16" s="84"/>
      <c r="AI16" s="84" t="s">
        <v>296</v>
      </c>
      <c r="AJ16" s="84"/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 t="s">
        <v>4</v>
      </c>
      <c r="G17" s="84"/>
      <c r="H17" s="84" t="s">
        <v>296</v>
      </c>
      <c r="I17" s="84"/>
      <c r="J17" s="84" t="s">
        <v>103</v>
      </c>
      <c r="K17" s="84" t="s">
        <v>103</v>
      </c>
      <c r="L17" s="84"/>
      <c r="M17" s="84"/>
      <c r="N17" s="84" t="s">
        <v>296</v>
      </c>
      <c r="O17" s="84"/>
      <c r="P17" s="84"/>
      <c r="Q17" s="84" t="s">
        <v>296</v>
      </c>
      <c r="R17" s="84"/>
      <c r="S17" s="84"/>
      <c r="T17" s="84" t="s">
        <v>296</v>
      </c>
      <c r="U17" s="84"/>
      <c r="V17" s="84"/>
      <c r="W17" s="84"/>
      <c r="X17" s="84"/>
      <c r="Y17" s="84"/>
      <c r="Z17" s="84" t="s">
        <v>103</v>
      </c>
      <c r="AA17" s="84"/>
      <c r="AB17" s="84"/>
      <c r="AC17" s="84" t="s">
        <v>296</v>
      </c>
      <c r="AD17" s="84"/>
      <c r="AE17" s="84"/>
      <c r="AF17" s="84"/>
      <c r="AG17" s="84"/>
      <c r="AH17" s="84"/>
      <c r="AI17" s="84" t="s">
        <v>296</v>
      </c>
      <c r="AJ17" s="84"/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/>
      <c r="G18" s="84"/>
      <c r="H18" s="84" t="s">
        <v>4</v>
      </c>
      <c r="I18" s="84" t="s">
        <v>103</v>
      </c>
      <c r="J18" s="84"/>
      <c r="K18" s="84" t="s">
        <v>296</v>
      </c>
      <c r="L18" s="84"/>
      <c r="M18" s="84"/>
      <c r="N18" s="84" t="s">
        <v>103</v>
      </c>
      <c r="O18" s="84"/>
      <c r="P18" s="84"/>
      <c r="Q18" s="84" t="s">
        <v>296</v>
      </c>
      <c r="R18" s="84"/>
      <c r="S18" s="84"/>
      <c r="T18" s="84"/>
      <c r="U18" s="84"/>
      <c r="V18" s="84"/>
      <c r="W18" s="84" t="s">
        <v>296</v>
      </c>
      <c r="X18" s="84"/>
      <c r="Y18" s="84"/>
      <c r="Z18" s="84" t="s">
        <v>4</v>
      </c>
      <c r="AA18" s="84"/>
      <c r="AB18" s="84"/>
      <c r="AC18" s="84" t="s">
        <v>296</v>
      </c>
      <c r="AD18" s="84"/>
      <c r="AE18" s="84"/>
      <c r="AF18" s="84" t="s">
        <v>296</v>
      </c>
      <c r="AG18" s="84"/>
      <c r="AH18" s="84"/>
      <c r="AI18" s="84" t="s">
        <v>103</v>
      </c>
      <c r="AJ18" s="84"/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/>
      <c r="G19" s="84"/>
      <c r="H19" s="84" t="s">
        <v>296</v>
      </c>
      <c r="I19" s="84"/>
      <c r="J19" s="84"/>
      <c r="K19" s="84" t="s">
        <v>296</v>
      </c>
      <c r="L19" s="84"/>
      <c r="M19" s="84" t="s">
        <v>4</v>
      </c>
      <c r="N19" s="84" t="s">
        <v>4</v>
      </c>
      <c r="O19" s="84"/>
      <c r="P19" s="84"/>
      <c r="Q19" s="84" t="s">
        <v>296</v>
      </c>
      <c r="R19" s="84"/>
      <c r="S19" s="84"/>
      <c r="T19" s="84" t="s">
        <v>296</v>
      </c>
      <c r="U19" s="84"/>
      <c r="V19" s="84"/>
      <c r="W19" s="84"/>
      <c r="X19" s="84"/>
      <c r="Y19" s="84"/>
      <c r="Z19" s="84" t="s">
        <v>296</v>
      </c>
      <c r="AA19" s="84"/>
      <c r="AB19" s="84"/>
      <c r="AC19" s="84" t="s">
        <v>296</v>
      </c>
      <c r="AD19" s="84"/>
      <c r="AE19" s="84"/>
      <c r="AF19" s="84" t="s">
        <v>103</v>
      </c>
      <c r="AG19" s="84"/>
      <c r="AH19" s="84"/>
      <c r="AI19" s="84" t="s">
        <v>296</v>
      </c>
      <c r="AJ19" s="84"/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/>
      <c r="G20" s="84"/>
      <c r="H20" s="84" t="s">
        <v>296</v>
      </c>
      <c r="I20" s="84"/>
      <c r="J20" s="84"/>
      <c r="K20" s="84" t="s">
        <v>309</v>
      </c>
      <c r="L20" s="84"/>
      <c r="M20" s="84"/>
      <c r="N20" s="84" t="s">
        <v>4</v>
      </c>
      <c r="O20" s="84" t="s">
        <v>309</v>
      </c>
      <c r="P20" s="84"/>
      <c r="Q20" s="84"/>
      <c r="R20" s="84"/>
      <c r="S20" s="84"/>
      <c r="T20" s="84" t="s">
        <v>296</v>
      </c>
      <c r="U20" s="84"/>
      <c r="V20" s="84"/>
      <c r="W20" s="84" t="s">
        <v>296</v>
      </c>
      <c r="X20" s="84"/>
      <c r="Y20" s="84"/>
      <c r="Z20" s="84" t="s">
        <v>296</v>
      </c>
      <c r="AA20" s="84"/>
      <c r="AB20" s="84"/>
      <c r="AC20" s="84" t="s">
        <v>103</v>
      </c>
      <c r="AD20" s="84" t="s">
        <v>103</v>
      </c>
      <c r="AE20" s="84"/>
      <c r="AF20" s="84" t="s">
        <v>296</v>
      </c>
      <c r="AG20" s="84"/>
      <c r="AH20" s="84"/>
      <c r="AI20" s="84" t="s">
        <v>4</v>
      </c>
      <c r="AJ20" s="84"/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/>
      <c r="G21" s="84"/>
      <c r="H21" s="84" t="s">
        <v>4</v>
      </c>
      <c r="I21" s="84" t="s">
        <v>4</v>
      </c>
      <c r="J21" s="84"/>
      <c r="K21" s="84" t="s">
        <v>296</v>
      </c>
      <c r="L21" s="84"/>
      <c r="M21" s="84"/>
      <c r="N21" s="84" t="s">
        <v>103</v>
      </c>
      <c r="O21" s="84"/>
      <c r="P21" s="84" t="s">
        <v>103</v>
      </c>
      <c r="Q21" s="84"/>
      <c r="R21" s="84"/>
      <c r="S21" s="84"/>
      <c r="T21" s="84" t="s">
        <v>296</v>
      </c>
      <c r="U21" s="84"/>
      <c r="V21" s="84"/>
      <c r="W21" s="84" t="s">
        <v>296</v>
      </c>
      <c r="X21" s="84"/>
      <c r="Y21" s="84"/>
      <c r="Z21" s="84"/>
      <c r="AA21" s="84"/>
      <c r="AB21" s="84"/>
      <c r="AC21" s="84" t="s">
        <v>296</v>
      </c>
      <c r="AD21" s="84"/>
      <c r="AE21" s="84"/>
      <c r="AF21" s="84" t="s">
        <v>4</v>
      </c>
      <c r="AG21" s="84"/>
      <c r="AH21" s="84"/>
      <c r="AI21" s="84" t="s">
        <v>296</v>
      </c>
      <c r="AJ21" s="84"/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 t="s">
        <v>296</v>
      </c>
      <c r="G23" s="84"/>
      <c r="H23" s="84"/>
      <c r="I23" s="84"/>
      <c r="J23" s="84"/>
      <c r="K23" s="84"/>
      <c r="L23" s="84" t="s">
        <v>296</v>
      </c>
      <c r="M23" s="84"/>
      <c r="N23" s="84"/>
      <c r="O23" s="84" t="s">
        <v>103</v>
      </c>
      <c r="P23" s="84" t="s">
        <v>103</v>
      </c>
      <c r="Q23" s="84"/>
      <c r="R23" s="84" t="s">
        <v>296</v>
      </c>
      <c r="S23" s="84"/>
      <c r="T23" s="84"/>
      <c r="U23" s="84" t="s">
        <v>4</v>
      </c>
      <c r="V23" s="84"/>
      <c r="W23" s="84"/>
      <c r="X23" s="84" t="s">
        <v>4</v>
      </c>
      <c r="Y23" s="84"/>
      <c r="Z23" s="84"/>
      <c r="AA23" s="84" t="s">
        <v>296</v>
      </c>
      <c r="AB23" s="84"/>
      <c r="AC23" s="84"/>
      <c r="AD23" s="84"/>
      <c r="AE23" s="84"/>
      <c r="AF23" s="84"/>
      <c r="AG23" s="84" t="s">
        <v>296</v>
      </c>
      <c r="AH23" s="84"/>
      <c r="AI23" s="84"/>
      <c r="AJ23" s="84"/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 t="s">
        <v>296</v>
      </c>
      <c r="G24" s="84"/>
      <c r="H24" s="84"/>
      <c r="I24" s="84" t="s">
        <v>296</v>
      </c>
      <c r="J24" s="84"/>
      <c r="K24" s="84"/>
      <c r="L24" s="84" t="s">
        <v>296</v>
      </c>
      <c r="M24" s="84"/>
      <c r="N24" s="84"/>
      <c r="O24" s="84" t="s">
        <v>296</v>
      </c>
      <c r="P24" s="84"/>
      <c r="Q24" s="84"/>
      <c r="R24" s="84" t="s">
        <v>103</v>
      </c>
      <c r="S24" s="84"/>
      <c r="T24" s="84"/>
      <c r="U24" s="84" t="s">
        <v>296</v>
      </c>
      <c r="V24" s="84"/>
      <c r="W24" s="84"/>
      <c r="X24" s="84" t="s">
        <v>296</v>
      </c>
      <c r="Y24" s="84"/>
      <c r="Z24" s="84"/>
      <c r="AA24" s="84"/>
      <c r="AB24" s="84"/>
      <c r="AC24" s="84"/>
      <c r="AD24" s="84" t="s">
        <v>296</v>
      </c>
      <c r="AE24" s="84"/>
      <c r="AF24" s="84"/>
      <c r="AG24" s="84" t="s">
        <v>4</v>
      </c>
      <c r="AH24" s="84" t="s">
        <v>4</v>
      </c>
      <c r="AI24" s="84"/>
      <c r="AJ24" s="84"/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 t="s">
        <v>309</v>
      </c>
      <c r="G25" s="84"/>
      <c r="H25" s="84"/>
      <c r="I25" s="84" t="s">
        <v>296</v>
      </c>
      <c r="J25" s="84"/>
      <c r="K25" s="84"/>
      <c r="L25" s="84" t="s">
        <v>4</v>
      </c>
      <c r="M25" s="84"/>
      <c r="N25" s="84"/>
      <c r="O25" s="84" t="s">
        <v>296</v>
      </c>
      <c r="P25" s="84"/>
      <c r="Q25" s="84" t="s">
        <v>4</v>
      </c>
      <c r="R25" s="84" t="s">
        <v>4</v>
      </c>
      <c r="S25" s="84"/>
      <c r="T25" s="84"/>
      <c r="U25" s="84" t="s">
        <v>296</v>
      </c>
      <c r="V25" s="84"/>
      <c r="W25" s="84"/>
      <c r="X25" s="84" t="s">
        <v>103</v>
      </c>
      <c r="Y25" s="84"/>
      <c r="Z25" s="84"/>
      <c r="AA25" s="84" t="s">
        <v>296</v>
      </c>
      <c r="AB25" s="84"/>
      <c r="AC25" s="84"/>
      <c r="AD25" s="84"/>
      <c r="AE25" s="84"/>
      <c r="AF25" s="84"/>
      <c r="AG25" s="84" t="s">
        <v>296</v>
      </c>
      <c r="AH25" s="84"/>
      <c r="AI25" s="84"/>
      <c r="AJ25" s="84"/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/>
      <c r="G26" s="84"/>
      <c r="H26" s="84"/>
      <c r="I26" s="84" t="s">
        <v>296</v>
      </c>
      <c r="J26" s="84"/>
      <c r="K26" s="84"/>
      <c r="L26" s="84" t="s">
        <v>296</v>
      </c>
      <c r="M26" s="84"/>
      <c r="N26" s="84"/>
      <c r="O26" s="84" t="s">
        <v>4</v>
      </c>
      <c r="P26" s="84"/>
      <c r="Q26" s="84"/>
      <c r="R26" s="84" t="s">
        <v>296</v>
      </c>
      <c r="S26" s="84"/>
      <c r="T26" s="84"/>
      <c r="U26" s="84" t="s">
        <v>103</v>
      </c>
      <c r="V26" s="84"/>
      <c r="W26" s="84"/>
      <c r="X26" s="84" t="s">
        <v>296</v>
      </c>
      <c r="Y26" s="84"/>
      <c r="Z26" s="84"/>
      <c r="AA26" s="84"/>
      <c r="AB26" s="84"/>
      <c r="AC26" s="84"/>
      <c r="AD26" s="84" t="s">
        <v>4</v>
      </c>
      <c r="AE26" s="84"/>
      <c r="AF26" s="84"/>
      <c r="AG26" s="84" t="s">
        <v>296</v>
      </c>
      <c r="AH26" s="84"/>
      <c r="AI26" s="84"/>
      <c r="AJ26" s="84"/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 t="s">
        <v>296</v>
      </c>
      <c r="G27" s="84"/>
      <c r="H27" s="84"/>
      <c r="I27" s="84"/>
      <c r="J27" s="84"/>
      <c r="K27" s="84"/>
      <c r="L27" s="84" t="s">
        <v>296</v>
      </c>
      <c r="M27" s="84"/>
      <c r="N27" s="84"/>
      <c r="O27" s="84"/>
      <c r="P27" s="84" t="s">
        <v>309</v>
      </c>
      <c r="Q27" s="84"/>
      <c r="R27" s="84" t="s">
        <v>296</v>
      </c>
      <c r="S27" s="84"/>
      <c r="T27" s="84"/>
      <c r="U27" s="84" t="s">
        <v>296</v>
      </c>
      <c r="V27" s="84"/>
      <c r="W27" s="84"/>
      <c r="X27" s="84"/>
      <c r="Y27" s="84"/>
      <c r="Z27" s="84"/>
      <c r="AA27" s="84" t="s">
        <v>296</v>
      </c>
      <c r="AB27" s="84"/>
      <c r="AC27" s="84"/>
      <c r="AD27" s="84" t="s">
        <v>296</v>
      </c>
      <c r="AE27" s="84"/>
      <c r="AF27" s="84"/>
      <c r="AG27" s="84" t="s">
        <v>103</v>
      </c>
      <c r="AH27" s="84"/>
      <c r="AI27" s="84"/>
      <c r="AJ27" s="84"/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 t="s">
        <v>309</v>
      </c>
      <c r="G28" s="84" t="s">
        <v>309</v>
      </c>
      <c r="H28" s="84" t="s">
        <v>309</v>
      </c>
      <c r="I28" s="84" t="s">
        <v>309</v>
      </c>
      <c r="J28" s="84"/>
      <c r="K28" s="84"/>
      <c r="L28" s="84" t="s">
        <v>103</v>
      </c>
      <c r="M28" s="84"/>
      <c r="N28" s="84"/>
      <c r="O28" s="84" t="s">
        <v>296</v>
      </c>
      <c r="P28" s="84"/>
      <c r="Q28" s="84"/>
      <c r="R28" s="84" t="s">
        <v>103</v>
      </c>
      <c r="S28" s="84"/>
      <c r="T28" s="84"/>
      <c r="U28" s="84" t="s">
        <v>296</v>
      </c>
      <c r="V28" s="84"/>
      <c r="W28" s="84"/>
      <c r="X28" s="84" t="s">
        <v>296</v>
      </c>
      <c r="Y28" s="84"/>
      <c r="Z28" s="84"/>
      <c r="AA28" s="84"/>
      <c r="AB28" s="84"/>
      <c r="AC28" s="84"/>
      <c r="AD28" s="84" t="s">
        <v>296</v>
      </c>
      <c r="AE28" s="84"/>
      <c r="AF28" s="84"/>
      <c r="AG28" s="84" t="s">
        <v>296</v>
      </c>
      <c r="AH28" s="84"/>
      <c r="AI28" s="84"/>
      <c r="AJ28" s="84"/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 t="s">
        <v>4</v>
      </c>
      <c r="G29" s="84"/>
      <c r="H29" s="84"/>
      <c r="I29" s="84"/>
      <c r="J29" s="84"/>
      <c r="K29" s="84"/>
      <c r="L29" s="84" t="s">
        <v>296</v>
      </c>
      <c r="M29" s="84"/>
      <c r="N29" s="84"/>
      <c r="O29" s="84" t="s">
        <v>4</v>
      </c>
      <c r="P29" s="84"/>
      <c r="Q29" s="84"/>
      <c r="R29" s="84" t="s">
        <v>296</v>
      </c>
      <c r="S29" s="84"/>
      <c r="T29" s="84"/>
      <c r="U29" s="84" t="s">
        <v>4</v>
      </c>
      <c r="V29" s="84"/>
      <c r="W29" s="84"/>
      <c r="X29" s="84" t="s">
        <v>296</v>
      </c>
      <c r="Y29" s="84"/>
      <c r="Z29" s="84"/>
      <c r="AA29" s="84" t="s">
        <v>296</v>
      </c>
      <c r="AB29" s="84"/>
      <c r="AC29" s="84"/>
      <c r="AD29" s="84"/>
      <c r="AE29" s="84"/>
      <c r="AF29" s="84"/>
      <c r="AG29" s="84" t="s">
        <v>4</v>
      </c>
      <c r="AH29" s="84"/>
      <c r="AI29" s="84"/>
      <c r="AJ29" s="84"/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 t="s">
        <v>296</v>
      </c>
      <c r="G30" s="84"/>
      <c r="H30" s="84"/>
      <c r="I30" s="84" t="s">
        <v>296</v>
      </c>
      <c r="J30" s="84"/>
      <c r="K30" s="84"/>
      <c r="L30" s="84"/>
      <c r="M30" s="84"/>
      <c r="N30" s="84"/>
      <c r="O30" s="84" t="s">
        <v>296</v>
      </c>
      <c r="P30" s="84"/>
      <c r="Q30" s="84"/>
      <c r="R30" s="84" t="s">
        <v>4</v>
      </c>
      <c r="S30" s="84"/>
      <c r="T30" s="84" t="s">
        <v>309</v>
      </c>
      <c r="U30" s="84"/>
      <c r="V30" s="84"/>
      <c r="W30" s="84" t="s">
        <v>309</v>
      </c>
      <c r="X30" s="84"/>
      <c r="Y30" s="84"/>
      <c r="Z30" s="84"/>
      <c r="AA30" s="84" t="s">
        <v>4</v>
      </c>
      <c r="AB30" s="84"/>
      <c r="AC30" s="84"/>
      <c r="AD30" s="84" t="s">
        <v>296</v>
      </c>
      <c r="AE30" s="84"/>
      <c r="AF30" s="84" t="s">
        <v>103</v>
      </c>
      <c r="AG30" s="84" t="s">
        <v>103</v>
      </c>
      <c r="AH30" s="84"/>
      <c r="AI30" s="84"/>
      <c r="AJ30" s="84"/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>
      <c r="AJ32" s="35"/>
    </row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6</v>
      </c>
      <c r="G33" s="2">
        <f>SUMPRODUCT(COUNTIF(G4:G31,{"G";"J";"CG"}))</f>
        <v>6</v>
      </c>
      <c r="H33" s="2">
        <f>SUMPRODUCT(COUNTIF(H4:H31,{"G";"J";"CG"}))</f>
        <v>6</v>
      </c>
      <c r="I33" s="2">
        <f>SUMPRODUCT(COUNTIF(I4:I31,{"G";"J";"CG"}))</f>
        <v>6</v>
      </c>
      <c r="J33" s="2">
        <f>SUMPRODUCT(COUNTIF(J4:J31,{"G";"J";"CG"}))</f>
        <v>6</v>
      </c>
      <c r="K33" s="2">
        <f>SUMPRODUCT(COUNTIF(K4:K31,{"G";"J";"CG"}))</f>
        <v>6</v>
      </c>
      <c r="L33" s="2">
        <f>SUMPRODUCT(COUNTIF(L4:L31,{"G";"J";"CG"}))</f>
        <v>6</v>
      </c>
      <c r="M33" s="2">
        <f>SUMPRODUCT(COUNTIF(M4:M31,{"G";"J";"CG"}))</f>
        <v>6</v>
      </c>
      <c r="N33" s="2">
        <f>SUMPRODUCT(COUNTIF(N4:N31,{"G";"J";"CG"}))</f>
        <v>6</v>
      </c>
      <c r="O33" s="2">
        <f>SUMPRODUCT(COUNTIF(O4:O31,{"G";"J";"CG"}))</f>
        <v>6</v>
      </c>
      <c r="P33" s="2">
        <f>SUMPRODUCT(COUNTIF(P4:P31,{"G";"J";"CG"}))</f>
        <v>6</v>
      </c>
      <c r="Q33" s="2">
        <f>SUMPRODUCT(COUNTIF(Q4:Q31,{"G";"J";"CG"}))</f>
        <v>6</v>
      </c>
      <c r="R33" s="2">
        <f>SUMPRODUCT(COUNTIF(R4:R31,{"G";"J";"CG"}))</f>
        <v>6</v>
      </c>
      <c r="S33" s="2">
        <f>SUMPRODUCT(COUNTIF(S4:S31,{"G";"J";"CG"}))</f>
        <v>6</v>
      </c>
      <c r="T33" s="2">
        <f>SUMPRODUCT(COUNTIF(T4:T31,{"G";"J";"CG"}))</f>
        <v>6</v>
      </c>
      <c r="U33" s="2">
        <f>SUMPRODUCT(COUNTIF(U4:U31,{"G";"J";"CG"}))</f>
        <v>6</v>
      </c>
      <c r="V33" s="2">
        <f>SUMPRODUCT(COUNTIF(V4:V31,{"G";"J";"CG"}))</f>
        <v>7</v>
      </c>
      <c r="W33" s="2">
        <f>SUMPRODUCT(COUNTIF(W4:W31,{"G";"J";"CG"}))</f>
        <v>6</v>
      </c>
      <c r="X33" s="2">
        <f>SUMPRODUCT(COUNTIF(X4:X31,{"G";"J";"CG"}))</f>
        <v>6</v>
      </c>
      <c r="Y33" s="2">
        <f>SUMPRODUCT(COUNTIF(Y4:Y31,{"G";"J";"CG"}))</f>
        <v>6</v>
      </c>
      <c r="Z33" s="2">
        <f>SUMPRODUCT(COUNTIF(Z4:Z31,{"G";"J";"CG"}))</f>
        <v>6</v>
      </c>
      <c r="AA33" s="2">
        <f>SUMPRODUCT(COUNTIF(AA4:AA31,{"G";"J";"CG"}))</f>
        <v>6</v>
      </c>
      <c r="AB33" s="2">
        <f>SUMPRODUCT(COUNTIF(AB4:AB31,{"G";"J";"CG"}))</f>
        <v>6</v>
      </c>
      <c r="AC33" s="2">
        <f>SUMPRODUCT(COUNTIF(AC4:AC31,{"G";"J";"CG"}))</f>
        <v>6</v>
      </c>
      <c r="AD33" s="2">
        <f>SUMPRODUCT(COUNTIF(AD4:AD31,{"G";"J";"CG"}))</f>
        <v>6</v>
      </c>
      <c r="AE33" s="2">
        <f>SUMPRODUCT(COUNTIF(AE4:AE31,{"G";"J";"CG"}))</f>
        <v>6</v>
      </c>
      <c r="AF33" s="2">
        <f>SUMPRODUCT(COUNTIF(AF4:AF31,{"G";"J";"CG"}))</f>
        <v>6</v>
      </c>
      <c r="AG33" s="2">
        <f>SUMPRODUCT(COUNTIF(AG4:AG31,{"G";"J";"CG"}))</f>
        <v>6</v>
      </c>
      <c r="AH33" s="2">
        <f>SUMPRODUCT(COUNTIF(AH4:AH31,{"G";"J";"CG"}))</f>
        <v>6</v>
      </c>
      <c r="AI33" s="2">
        <f>SUMPRODUCT(COUNTIF(AI4:AI31,{"G";"J";"CG"}))</f>
        <v>6</v>
      </c>
      <c r="AJ33" s="42"/>
      <c r="AL33" s="4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SUMPRODUCT(COUNTIF(F5:F31,{"G";"N";"CG"}))</f>
        <v>5</v>
      </c>
      <c r="G34" s="2">
        <f>SUMPRODUCT(COUNTIF(G5:G31,{"G";"N";"CG"}))</f>
        <v>6</v>
      </c>
      <c r="H34" s="2">
        <f>SUMPRODUCT(COUNTIF(H5:H31,{"G";"N";"CG"}))</f>
        <v>5</v>
      </c>
      <c r="I34" s="2">
        <f>SUMPRODUCT(COUNTIF(I5:I31,{"G";"N";"CG"}))</f>
        <v>6</v>
      </c>
      <c r="J34" s="2">
        <f>SUMPRODUCT(COUNTIF(J5:J31,{"G";"N";"CG"}))</f>
        <v>6</v>
      </c>
      <c r="K34" s="2">
        <f>SUMPRODUCT(COUNTIF(K5:K31,{"G";"N";"CG"}))</f>
        <v>6</v>
      </c>
      <c r="L34" s="2">
        <f>SUMPRODUCT(COUNTIF(L5:L31,{"G";"N";"CG"}))</f>
        <v>6</v>
      </c>
      <c r="M34" s="2">
        <f>SUMPRODUCT(COUNTIF(M5:M31,{"G";"N";"CG"}))</f>
        <v>4</v>
      </c>
      <c r="N34" s="2">
        <f>SUMPRODUCT(COUNTIF(N5:N31,{"G";"N";"CG"}))</f>
        <v>5</v>
      </c>
      <c r="O34" s="2">
        <f>SUMPRODUCT(COUNTIF(O5:O31,{"G";"N";"CG"}))</f>
        <v>5</v>
      </c>
      <c r="P34" s="2">
        <f>SUMPRODUCT(COUNTIF(P5:P31,{"G";"N";"CG"}))</f>
        <v>7</v>
      </c>
      <c r="Q34" s="2">
        <f>SUMPRODUCT(COUNTIF(Q5:Q31,{"G";"N";"CG"}))</f>
        <v>5</v>
      </c>
      <c r="R34" s="2">
        <f>SUMPRODUCT(COUNTIF(R5:R31,{"G";"N";"CG"}))</f>
        <v>6</v>
      </c>
      <c r="S34" s="2">
        <f>SUMPRODUCT(COUNTIF(S5:S31,{"G";"N";"CG"}))</f>
        <v>6</v>
      </c>
      <c r="T34" s="2">
        <f>SUMPRODUCT(COUNTIF(T5:T31,{"G";"N";"CG"}))</f>
        <v>5</v>
      </c>
      <c r="U34" s="2">
        <f>SUMPRODUCT(COUNTIF(U5:U31,{"G";"N";"CG"}))</f>
        <v>5</v>
      </c>
      <c r="V34" s="2">
        <f>SUMPRODUCT(COUNTIF(V5:V31,{"G";"N";"CG"}))</f>
        <v>6</v>
      </c>
      <c r="W34" s="2">
        <f>SUMPRODUCT(COUNTIF(W5:W31,{"G";"N";"CG"}))</f>
        <v>5</v>
      </c>
      <c r="X34" s="2">
        <f>SUMPRODUCT(COUNTIF(X5:X31,{"G";"N";"CG"}))</f>
        <v>5</v>
      </c>
      <c r="Y34" s="2">
        <f>SUMPRODUCT(COUNTIF(Y5:Y31,{"G";"N";"CG"}))</f>
        <v>6</v>
      </c>
      <c r="Z34" s="2">
        <f>SUMPRODUCT(COUNTIF(Z5:Z31,{"G";"N";"CG"}))</f>
        <v>5</v>
      </c>
      <c r="AA34" s="2">
        <f>SUMPRODUCT(COUNTIF(AA5:AA31,{"G";"N";"CG"}))</f>
        <v>5</v>
      </c>
      <c r="AB34" s="2">
        <f>SUMPRODUCT(COUNTIF(AB5:AB31,{"G";"N";"CG"}))</f>
        <v>5</v>
      </c>
      <c r="AC34" s="2">
        <f>SUMPRODUCT(COUNTIF(AC5:AC31,{"G";"N";"CG"}))</f>
        <v>6</v>
      </c>
      <c r="AD34" s="2">
        <f>SUMPRODUCT(COUNTIF(AD5:AD31,{"G";"N";"CG"}))</f>
        <v>6</v>
      </c>
      <c r="AE34" s="2">
        <f>SUMPRODUCT(COUNTIF(AE5:AE31,{"G";"N";"CG"}))</f>
        <v>5</v>
      </c>
      <c r="AF34" s="2">
        <f>SUMPRODUCT(COUNTIF(AF5:AF31,{"G";"N";"CG"}))</f>
        <v>6</v>
      </c>
      <c r="AG34" s="2">
        <f>SUMPRODUCT(COUNTIF(AG5:AG31,{"G";"N";"CG"}))</f>
        <v>6</v>
      </c>
      <c r="AH34" s="2">
        <f>SUMPRODUCT(COUNTIF(AH5:AH31,{"G";"N";"CG"}))</f>
        <v>5</v>
      </c>
      <c r="AI34" s="2">
        <f>SUMPRODUCT(COUNTIF(AI5:AI31,{"G";"N";"CG"}))</f>
        <v>6</v>
      </c>
      <c r="AJ34" s="42"/>
      <c r="AL34" s="4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287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2017</v>
      </c>
      <c r="BD37" s="43"/>
      <c r="BE37" s="49"/>
      <c r="BG37" s="18"/>
      <c r="BH37" s="116" t="s">
        <v>257</v>
      </c>
      <c r="BI37" s="117"/>
      <c r="BJ37" s="117"/>
      <c r="BK37" s="118"/>
      <c r="BM37" s="3" t="s">
        <v>3</v>
      </c>
      <c r="BN37" s="2" t="s">
        <v>4</v>
      </c>
      <c r="BO37" s="2" t="s">
        <v>5</v>
      </c>
      <c r="BP37" s="2" t="s">
        <v>6</v>
      </c>
      <c r="BQ37" s="2" t="s">
        <v>1</v>
      </c>
      <c r="BR37" s="2" t="s">
        <v>2</v>
      </c>
      <c r="BS37" s="2" t="s">
        <v>3</v>
      </c>
      <c r="BT37" s="2" t="s">
        <v>3</v>
      </c>
      <c r="BU37" s="2" t="s">
        <v>4</v>
      </c>
      <c r="BV37" s="2" t="s">
        <v>5</v>
      </c>
      <c r="BW37" s="2" t="s">
        <v>6</v>
      </c>
      <c r="BX37" s="2" t="s">
        <v>1</v>
      </c>
      <c r="BY37" s="2" t="s">
        <v>2</v>
      </c>
      <c r="BZ37" s="2" t="s">
        <v>3</v>
      </c>
      <c r="CA37" s="2" t="s">
        <v>3</v>
      </c>
      <c r="CB37" s="2" t="s">
        <v>4</v>
      </c>
      <c r="CC37" s="2" t="s">
        <v>5</v>
      </c>
      <c r="CD37" s="2" t="s">
        <v>6</v>
      </c>
      <c r="CE37" s="2" t="s">
        <v>1</v>
      </c>
      <c r="CF37" s="2" t="s">
        <v>2</v>
      </c>
      <c r="CG37" s="2" t="s">
        <v>3</v>
      </c>
      <c r="CH37" s="2" t="s">
        <v>3</v>
      </c>
      <c r="CI37" s="2" t="s">
        <v>4</v>
      </c>
      <c r="CJ37" s="2" t="s">
        <v>5</v>
      </c>
      <c r="CK37" s="2" t="s">
        <v>6</v>
      </c>
      <c r="CL37" s="2" t="s">
        <v>1</v>
      </c>
      <c r="CM37" s="2" t="s">
        <v>2</v>
      </c>
      <c r="CN37" s="2" t="s">
        <v>3</v>
      </c>
      <c r="CO37" s="2" t="s">
        <v>3</v>
      </c>
      <c r="CP37" s="2" t="s">
        <v>4</v>
      </c>
      <c r="CQ37" s="42"/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3">
        <v>1</v>
      </c>
      <c r="BN38" s="73">
        <v>2</v>
      </c>
      <c r="BO38" s="73">
        <v>3</v>
      </c>
      <c r="BP38" s="3">
        <v>4</v>
      </c>
      <c r="BQ38" s="3">
        <v>5</v>
      </c>
      <c r="BR38" s="73">
        <v>6</v>
      </c>
      <c r="BS38" s="73">
        <v>7</v>
      </c>
      <c r="BT38" s="73">
        <v>8</v>
      </c>
      <c r="BU38" s="73">
        <v>9</v>
      </c>
      <c r="BV38" s="73">
        <v>10</v>
      </c>
      <c r="BW38" s="3">
        <v>11</v>
      </c>
      <c r="BX38" s="3">
        <v>12</v>
      </c>
      <c r="BY38" s="73">
        <v>13</v>
      </c>
      <c r="BZ38" s="73">
        <v>14</v>
      </c>
      <c r="CA38" s="73">
        <v>15</v>
      </c>
      <c r="CB38" s="73">
        <v>16</v>
      </c>
      <c r="CC38" s="73">
        <v>17</v>
      </c>
      <c r="CD38" s="3">
        <v>18</v>
      </c>
      <c r="CE38" s="3">
        <v>19</v>
      </c>
      <c r="CF38" s="73">
        <v>20</v>
      </c>
      <c r="CG38" s="73">
        <v>21</v>
      </c>
      <c r="CH38" s="73">
        <v>22</v>
      </c>
      <c r="CI38" s="73">
        <v>23</v>
      </c>
      <c r="CJ38" s="73">
        <v>24</v>
      </c>
      <c r="CK38" s="3">
        <v>25</v>
      </c>
      <c r="CL38" s="3">
        <v>26</v>
      </c>
      <c r="CM38" s="73">
        <v>27</v>
      </c>
      <c r="CN38" s="73">
        <v>28</v>
      </c>
      <c r="CO38" s="73">
        <v>29</v>
      </c>
      <c r="CP38" s="73">
        <v>30</v>
      </c>
      <c r="CQ38" s="42"/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74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97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/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97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10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97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97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11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96">
        <v>2</v>
      </c>
      <c r="B44" s="163"/>
      <c r="C44" s="164"/>
      <c r="D44" s="164"/>
      <c r="E44" s="164"/>
      <c r="F44" s="164"/>
      <c r="G44" s="128"/>
      <c r="H44" s="128"/>
      <c r="I44" s="128"/>
      <c r="J44" s="158"/>
      <c r="K44" s="127"/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96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10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96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96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10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96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/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/>
      <c r="AR48" s="128"/>
      <c r="AS48" s="128"/>
      <c r="AT48" s="128"/>
      <c r="AU48" s="129"/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96"/>
      <c r="B49" s="165"/>
      <c r="C49" s="166"/>
      <c r="D49" s="166"/>
      <c r="E49" s="166"/>
      <c r="F49" s="166"/>
      <c r="G49" s="132"/>
      <c r="H49" s="132"/>
      <c r="I49" s="132"/>
      <c r="J49" s="133"/>
      <c r="K49" s="131"/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10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96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96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11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97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/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/>
      <c r="AJ52" s="128"/>
      <c r="AK52" s="128"/>
      <c r="AL52" s="15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97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10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97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97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10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97">
        <v>5</v>
      </c>
      <c r="B56" s="163"/>
      <c r="C56" s="164"/>
      <c r="D56" s="164"/>
      <c r="E56" s="164"/>
      <c r="F56" s="164"/>
      <c r="G56" s="128"/>
      <c r="H56" s="128"/>
      <c r="I56" s="128"/>
      <c r="J56" s="158"/>
      <c r="K56" s="127"/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/>
      <c r="AR56" s="128"/>
      <c r="AS56" s="128"/>
      <c r="AT56" s="128"/>
      <c r="AU56" s="129"/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97"/>
      <c r="B57" s="165"/>
      <c r="C57" s="166"/>
      <c r="D57" s="166"/>
      <c r="E57" s="166"/>
      <c r="F57" s="166"/>
      <c r="G57" s="132"/>
      <c r="H57" s="132"/>
      <c r="I57" s="132"/>
      <c r="J57" s="133"/>
      <c r="K57" s="131"/>
      <c r="L57" s="132"/>
      <c r="M57" s="132"/>
      <c r="N57" s="132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10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97"/>
      <c r="B58" s="165"/>
      <c r="C58" s="166"/>
      <c r="D58" s="166"/>
      <c r="E58" s="166"/>
      <c r="F58" s="166"/>
      <c r="G58" s="132"/>
      <c r="H58" s="132"/>
      <c r="I58" s="132"/>
      <c r="J58" s="133"/>
      <c r="K58" s="131"/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97"/>
      <c r="B59" s="160"/>
      <c r="C59" s="161"/>
      <c r="D59" s="161"/>
      <c r="E59" s="161"/>
      <c r="F59" s="161"/>
      <c r="G59" s="153"/>
      <c r="H59" s="153"/>
      <c r="I59" s="153"/>
      <c r="J59" s="159"/>
      <c r="K59" s="152"/>
      <c r="L59" s="153"/>
      <c r="M59" s="153"/>
      <c r="N59" s="153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10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96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96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10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96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96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10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96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/>
      <c r="L64" s="128"/>
      <c r="M64" s="128"/>
      <c r="N64" s="128"/>
      <c r="O64" s="128"/>
      <c r="P64" s="128"/>
      <c r="Q64" s="128"/>
      <c r="R64" s="158"/>
      <c r="S64" s="127"/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/>
      <c r="AR64" s="128"/>
      <c r="AS64" s="128"/>
      <c r="AT64" s="128"/>
      <c r="AU64" s="129"/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96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10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96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96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10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96">
        <v>8</v>
      </c>
      <c r="B68" s="163"/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/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96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10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96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96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12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96">
        <v>9</v>
      </c>
      <c r="B72" s="163"/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/>
      <c r="AR72" s="128"/>
      <c r="AS72" s="128"/>
      <c r="AT72" s="128"/>
      <c r="AU72" s="129"/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96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10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96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96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11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96">
        <v>10</v>
      </c>
      <c r="B76" s="163"/>
      <c r="C76" s="164"/>
      <c r="D76" s="164"/>
      <c r="E76" s="164"/>
      <c r="F76" s="164"/>
      <c r="G76" s="128"/>
      <c r="H76" s="128"/>
      <c r="I76" s="128"/>
      <c r="J76" s="158"/>
      <c r="K76" s="127"/>
      <c r="L76" s="128"/>
      <c r="M76" s="128"/>
      <c r="N76" s="128"/>
      <c r="O76" s="128"/>
      <c r="P76" s="128"/>
      <c r="Q76" s="128"/>
      <c r="R76" s="158"/>
      <c r="S76" s="127"/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/>
      <c r="AR76" s="128"/>
      <c r="AS76" s="128"/>
      <c r="AT76" s="128"/>
      <c r="AU76" s="129"/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96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/>
      <c r="AR77" s="132"/>
      <c r="AS77" s="132"/>
      <c r="AT77" s="132"/>
      <c r="AU77" s="134"/>
      <c r="AV77" s="135"/>
      <c r="AW77" s="131"/>
      <c r="AX77" s="132"/>
      <c r="AY77" s="132"/>
      <c r="AZ77" s="132"/>
      <c r="BA77" s="134"/>
      <c r="BB77" s="135"/>
      <c r="BC77" s="82">
        <f>16-O33</f>
        <v>10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96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96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11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97">
        <v>11</v>
      </c>
      <c r="B80" s="163"/>
      <c r="C80" s="164"/>
      <c r="D80" s="164"/>
      <c r="E80" s="164"/>
      <c r="F80" s="164"/>
      <c r="G80" s="128"/>
      <c r="H80" s="128"/>
      <c r="I80" s="128"/>
      <c r="J80" s="158"/>
      <c r="K80" s="127"/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27"/>
      <c r="AR80" s="128"/>
      <c r="AS80" s="128"/>
      <c r="AT80" s="128"/>
      <c r="AU80" s="129"/>
      <c r="AV80" s="130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97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10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97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97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9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97">
        <v>12</v>
      </c>
      <c r="B84" s="163"/>
      <c r="C84" s="164"/>
      <c r="D84" s="164"/>
      <c r="E84" s="164"/>
      <c r="F84" s="164"/>
      <c r="G84" s="128"/>
      <c r="H84" s="128"/>
      <c r="I84" s="128"/>
      <c r="J84" s="158"/>
      <c r="K84" s="127"/>
      <c r="L84" s="128"/>
      <c r="M84" s="128"/>
      <c r="N84" s="128"/>
      <c r="O84" s="128"/>
      <c r="P84" s="128"/>
      <c r="Q84" s="128"/>
      <c r="R84" s="158"/>
      <c r="S84" s="127"/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/>
      <c r="AJ84" s="128"/>
      <c r="AK84" s="128"/>
      <c r="AL84" s="158"/>
      <c r="AM84" s="127"/>
      <c r="AN84" s="128"/>
      <c r="AO84" s="128"/>
      <c r="AP84" s="158"/>
      <c r="AQ84" s="127"/>
      <c r="AR84" s="128"/>
      <c r="AS84" s="128"/>
      <c r="AT84" s="128"/>
      <c r="AU84" s="129"/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97"/>
      <c r="B85" s="165"/>
      <c r="C85" s="166"/>
      <c r="D85" s="166"/>
      <c r="E85" s="166"/>
      <c r="F85" s="166"/>
      <c r="G85" s="132"/>
      <c r="H85" s="132"/>
      <c r="I85" s="132"/>
      <c r="J85" s="133"/>
      <c r="K85" s="131"/>
      <c r="L85" s="132"/>
      <c r="M85" s="132"/>
      <c r="N85" s="132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10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97"/>
      <c r="B86" s="165"/>
      <c r="C86" s="166"/>
      <c r="D86" s="166"/>
      <c r="E86" s="166"/>
      <c r="F86" s="166"/>
      <c r="G86" s="132"/>
      <c r="H86" s="132"/>
      <c r="I86" s="132"/>
      <c r="J86" s="133"/>
      <c r="K86" s="131"/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97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11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96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96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10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96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96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10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96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/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/>
      <c r="AR92" s="128"/>
      <c r="AS92" s="128"/>
      <c r="AT92" s="128"/>
      <c r="AU92" s="129"/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/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96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31"/>
      <c r="AR93" s="132"/>
      <c r="AS93" s="132"/>
      <c r="AT93" s="132"/>
      <c r="AU93" s="134"/>
      <c r="AV93" s="135"/>
      <c r="AW93" s="131"/>
      <c r="AX93" s="132"/>
      <c r="AY93" s="132"/>
      <c r="AZ93" s="132"/>
      <c r="BA93" s="134"/>
      <c r="BB93" s="135"/>
      <c r="BC93" s="82">
        <f>16-S33</f>
        <v>10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96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96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10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96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/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/>
      <c r="AR96" s="128"/>
      <c r="AS96" s="128"/>
      <c r="AT96" s="128"/>
      <c r="AU96" s="129"/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96"/>
      <c r="B97" s="165"/>
      <c r="C97" s="166"/>
      <c r="D97" s="166"/>
      <c r="E97" s="166"/>
      <c r="F97" s="166"/>
      <c r="G97" s="132"/>
      <c r="H97" s="132"/>
      <c r="I97" s="132"/>
      <c r="J97" s="133"/>
      <c r="K97" s="131"/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10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96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96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11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96">
        <v>16</v>
      </c>
      <c r="B100" s="163"/>
      <c r="C100" s="164"/>
      <c r="D100" s="164"/>
      <c r="E100" s="164"/>
      <c r="F100" s="164"/>
      <c r="G100" s="128"/>
      <c r="H100" s="128"/>
      <c r="I100" s="128"/>
      <c r="J100" s="158"/>
      <c r="K100" s="127"/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/>
      <c r="AJ100" s="128"/>
      <c r="AK100" s="128"/>
      <c r="AL100" s="15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96"/>
      <c r="B101" s="165"/>
      <c r="C101" s="166"/>
      <c r="D101" s="166"/>
      <c r="E101" s="166"/>
      <c r="F101" s="166"/>
      <c r="G101" s="132"/>
      <c r="H101" s="132"/>
      <c r="I101" s="132"/>
      <c r="J101" s="133"/>
      <c r="K101" s="131"/>
      <c r="L101" s="132"/>
      <c r="M101" s="132"/>
      <c r="N101" s="132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10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96"/>
      <c r="B102" s="165"/>
      <c r="C102" s="166"/>
      <c r="D102" s="166"/>
      <c r="E102" s="166"/>
      <c r="F102" s="166"/>
      <c r="G102" s="132"/>
      <c r="H102" s="132"/>
      <c r="I102" s="132"/>
      <c r="J102" s="133"/>
      <c r="K102" s="131"/>
      <c r="L102" s="132"/>
      <c r="M102" s="132"/>
      <c r="N102" s="132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96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11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96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27"/>
      <c r="L104" s="128"/>
      <c r="M104" s="128"/>
      <c r="N104" s="128"/>
      <c r="O104" s="128"/>
      <c r="P104" s="128"/>
      <c r="Q104" s="128"/>
      <c r="R104" s="158"/>
      <c r="S104" s="127"/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/>
      <c r="AR104" s="128"/>
      <c r="AS104" s="128"/>
      <c r="AT104" s="128"/>
      <c r="AU104" s="129"/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96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/>
      <c r="AR105" s="132"/>
      <c r="AS105" s="132"/>
      <c r="AT105" s="132"/>
      <c r="AU105" s="134"/>
      <c r="AV105" s="135"/>
      <c r="AW105" s="131"/>
      <c r="AX105" s="132"/>
      <c r="AY105" s="132"/>
      <c r="AZ105" s="132"/>
      <c r="BA105" s="134"/>
      <c r="BB105" s="135"/>
      <c r="BC105" s="82">
        <f>16-V33</f>
        <v>9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96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96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10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97">
        <v>18</v>
      </c>
      <c r="B108" s="163"/>
      <c r="C108" s="164"/>
      <c r="D108" s="164"/>
      <c r="E108" s="164"/>
      <c r="F108" s="164"/>
      <c r="G108" s="128"/>
      <c r="H108" s="128"/>
      <c r="I108" s="128"/>
      <c r="J108" s="158"/>
      <c r="K108" s="127"/>
      <c r="L108" s="128"/>
      <c r="M108" s="128"/>
      <c r="N108" s="128"/>
      <c r="O108" s="128"/>
      <c r="P108" s="128"/>
      <c r="Q108" s="128"/>
      <c r="R108" s="158"/>
      <c r="S108" s="127"/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97"/>
      <c r="B109" s="165"/>
      <c r="C109" s="166"/>
      <c r="D109" s="166"/>
      <c r="E109" s="166"/>
      <c r="F109" s="166"/>
      <c r="G109" s="132"/>
      <c r="H109" s="132"/>
      <c r="I109" s="132"/>
      <c r="J109" s="133"/>
      <c r="K109" s="131"/>
      <c r="L109" s="132"/>
      <c r="M109" s="132"/>
      <c r="N109" s="132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10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97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97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11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97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/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/>
      <c r="AJ112" s="128"/>
      <c r="AK112" s="128"/>
      <c r="AL112" s="158"/>
      <c r="AM112" s="127"/>
      <c r="AN112" s="128"/>
      <c r="AO112" s="128"/>
      <c r="AP112" s="158"/>
      <c r="AQ112" s="127"/>
      <c r="AR112" s="128"/>
      <c r="AS112" s="128"/>
      <c r="AT112" s="128"/>
      <c r="AU112" s="129"/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97"/>
      <c r="B113" s="165"/>
      <c r="C113" s="166"/>
      <c r="D113" s="166"/>
      <c r="E113" s="166"/>
      <c r="F113" s="166"/>
      <c r="G113" s="132"/>
      <c r="H113" s="132"/>
      <c r="I113" s="132"/>
      <c r="J113" s="133"/>
      <c r="K113" s="131"/>
      <c r="L113" s="132"/>
      <c r="M113" s="132"/>
      <c r="N113" s="132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/>
      <c r="AR113" s="132"/>
      <c r="AS113" s="132"/>
      <c r="AT113" s="132"/>
      <c r="AU113" s="134"/>
      <c r="AV113" s="135"/>
      <c r="AW113" s="131"/>
      <c r="AX113" s="132"/>
      <c r="AY113" s="132"/>
      <c r="AZ113" s="132"/>
      <c r="BA113" s="134"/>
      <c r="BB113" s="135"/>
      <c r="BC113" s="82">
        <f>16-X33</f>
        <v>10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97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/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97"/>
      <c r="B115" s="160"/>
      <c r="C115" s="161"/>
      <c r="D115" s="161"/>
      <c r="E115" s="161"/>
      <c r="F115" s="161"/>
      <c r="G115" s="153"/>
      <c r="H115" s="153"/>
      <c r="I115" s="153"/>
      <c r="J115" s="159"/>
      <c r="K115" s="152"/>
      <c r="L115" s="153"/>
      <c r="M115" s="153"/>
      <c r="N115" s="153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11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96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/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96"/>
      <c r="B117" s="165"/>
      <c r="C117" s="166"/>
      <c r="D117" s="166"/>
      <c r="E117" s="166"/>
      <c r="F117" s="166"/>
      <c r="G117" s="132"/>
      <c r="H117" s="132"/>
      <c r="I117" s="132"/>
      <c r="J117" s="133"/>
      <c r="K117" s="131"/>
      <c r="L117" s="132"/>
      <c r="M117" s="132"/>
      <c r="N117" s="132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10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96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96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10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96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/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96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31"/>
      <c r="T121" s="132"/>
      <c r="U121" s="132"/>
      <c r="V121" s="132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10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96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/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96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96">
        <v>22</v>
      </c>
      <c r="B124" s="163"/>
      <c r="C124" s="164"/>
      <c r="D124" s="164"/>
      <c r="E124" s="164"/>
      <c r="F124" s="164"/>
      <c r="G124" s="128"/>
      <c r="H124" s="128"/>
      <c r="I124" s="128"/>
      <c r="J124" s="158"/>
      <c r="K124" s="127"/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27"/>
      <c r="AR124" s="128"/>
      <c r="AS124" s="128"/>
      <c r="AT124" s="128"/>
      <c r="AU124" s="129"/>
      <c r="AV124" s="130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96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10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96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96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11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96">
        <v>23</v>
      </c>
      <c r="B128" s="163"/>
      <c r="C128" s="164"/>
      <c r="D128" s="164"/>
      <c r="E128" s="164"/>
      <c r="F128" s="164"/>
      <c r="G128" s="128"/>
      <c r="H128" s="128"/>
      <c r="I128" s="128"/>
      <c r="J128" s="158"/>
      <c r="K128" s="127"/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/>
      <c r="AJ128" s="128"/>
      <c r="AK128" s="128"/>
      <c r="AL128" s="158"/>
      <c r="AM128" s="127"/>
      <c r="AN128" s="128"/>
      <c r="AO128" s="128"/>
      <c r="AP128" s="158"/>
      <c r="AQ128" s="127"/>
      <c r="AR128" s="128"/>
      <c r="AS128" s="128"/>
      <c r="AT128" s="128"/>
      <c r="AU128" s="129"/>
      <c r="AV128" s="130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96"/>
      <c r="B129" s="165"/>
      <c r="C129" s="166"/>
      <c r="D129" s="166"/>
      <c r="E129" s="166"/>
      <c r="F129" s="166"/>
      <c r="G129" s="132"/>
      <c r="H129" s="132"/>
      <c r="I129" s="132"/>
      <c r="J129" s="133"/>
      <c r="K129" s="131"/>
      <c r="L129" s="132"/>
      <c r="M129" s="132"/>
      <c r="N129" s="132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10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96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96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11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96">
        <v>24</v>
      </c>
      <c r="B132" s="163"/>
      <c r="C132" s="164"/>
      <c r="D132" s="164"/>
      <c r="E132" s="164"/>
      <c r="F132" s="164"/>
      <c r="G132" s="128"/>
      <c r="H132" s="128"/>
      <c r="I132" s="128"/>
      <c r="J132" s="158"/>
      <c r="K132" s="127"/>
      <c r="L132" s="128"/>
      <c r="M132" s="128"/>
      <c r="N132" s="128"/>
      <c r="O132" s="128"/>
      <c r="P132" s="128"/>
      <c r="Q132" s="128"/>
      <c r="R132" s="158"/>
      <c r="S132" s="127"/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/>
      <c r="AJ132" s="128"/>
      <c r="AK132" s="128"/>
      <c r="AL132" s="158"/>
      <c r="AM132" s="127"/>
      <c r="AN132" s="128"/>
      <c r="AO132" s="128"/>
      <c r="AP132" s="158"/>
      <c r="AQ132" s="127"/>
      <c r="AR132" s="128"/>
      <c r="AS132" s="128"/>
      <c r="AT132" s="128"/>
      <c r="AU132" s="129"/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96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10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96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96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10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97">
        <v>25</v>
      </c>
      <c r="B136" s="163"/>
      <c r="C136" s="164"/>
      <c r="D136" s="164"/>
      <c r="E136" s="164"/>
      <c r="F136" s="164"/>
      <c r="G136" s="128"/>
      <c r="H136" s="128"/>
      <c r="I136" s="128"/>
      <c r="J136" s="158"/>
      <c r="K136" s="127"/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/>
      <c r="AJ136" s="128"/>
      <c r="AK136" s="128"/>
      <c r="AL136" s="15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97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10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97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97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10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97">
        <v>26</v>
      </c>
      <c r="B140" s="163"/>
      <c r="C140" s="164"/>
      <c r="D140" s="164"/>
      <c r="E140" s="164"/>
      <c r="F140" s="164"/>
      <c r="G140" s="128"/>
      <c r="H140" s="128"/>
      <c r="I140" s="128"/>
      <c r="J140" s="158"/>
      <c r="K140" s="127"/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/>
      <c r="AR140" s="128"/>
      <c r="AS140" s="128"/>
      <c r="AT140" s="128"/>
      <c r="AU140" s="129"/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97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/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10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97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97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11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96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/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96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10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96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96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10</v>
      </c>
      <c r="BD147" s="12"/>
      <c r="BE147" s="47"/>
      <c r="BG147" s="34"/>
      <c r="BH147" s="27"/>
      <c r="BI147" s="27"/>
      <c r="BJ147" s="27"/>
      <c r="BK147" s="27"/>
      <c r="BL147" s="35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96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/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96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31"/>
      <c r="T149" s="132"/>
      <c r="U149" s="132"/>
      <c r="V149" s="132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10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96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96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10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196">
        <v>29</v>
      </c>
      <c r="B152" s="163"/>
      <c r="C152" s="164"/>
      <c r="D152" s="164"/>
      <c r="E152" s="164"/>
      <c r="F152" s="164"/>
      <c r="G152" s="128"/>
      <c r="H152" s="128"/>
      <c r="I152" s="128"/>
      <c r="J152" s="158"/>
      <c r="K152" s="127"/>
      <c r="L152" s="128"/>
      <c r="M152" s="128"/>
      <c r="N152" s="128"/>
      <c r="O152" s="128"/>
      <c r="P152" s="128"/>
      <c r="Q152" s="128"/>
      <c r="R152" s="158"/>
      <c r="S152" s="127"/>
      <c r="T152" s="128"/>
      <c r="U152" s="128"/>
      <c r="V152" s="128"/>
      <c r="W152" s="128"/>
      <c r="X152" s="128"/>
      <c r="Y152" s="128"/>
      <c r="Z152" s="158"/>
      <c r="AA152" s="127"/>
      <c r="AB152" s="128"/>
      <c r="AC152" s="128"/>
      <c r="AD152" s="158"/>
      <c r="AE152" s="127"/>
      <c r="AF152" s="128"/>
      <c r="AG152" s="128"/>
      <c r="AH152" s="158"/>
      <c r="AI152" s="127"/>
      <c r="AJ152" s="128"/>
      <c r="AK152" s="128"/>
      <c r="AL152" s="158"/>
      <c r="AM152" s="127"/>
      <c r="AN152" s="128"/>
      <c r="AO152" s="128"/>
      <c r="AP152" s="158"/>
      <c r="AQ152" s="127"/>
      <c r="AR152" s="128"/>
      <c r="AS152" s="128"/>
      <c r="AT152" s="128"/>
      <c r="AU152" s="129"/>
      <c r="AV152" s="130"/>
      <c r="AW152" s="127"/>
      <c r="AX152" s="128"/>
      <c r="AY152" s="128"/>
      <c r="AZ152" s="128"/>
      <c r="BA152" s="129"/>
      <c r="BB152" s="130"/>
      <c r="BC152" s="77" t="s">
        <v>4</v>
      </c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196"/>
      <c r="B153" s="165"/>
      <c r="C153" s="166"/>
      <c r="D153" s="166"/>
      <c r="E153" s="166"/>
      <c r="F153" s="166"/>
      <c r="G153" s="132"/>
      <c r="H153" s="132"/>
      <c r="I153" s="132"/>
      <c r="J153" s="133"/>
      <c r="K153" s="131"/>
      <c r="L153" s="132"/>
      <c r="M153" s="132"/>
      <c r="N153" s="132"/>
      <c r="O153" s="132"/>
      <c r="P153" s="132"/>
      <c r="Q153" s="132"/>
      <c r="R153" s="133"/>
      <c r="S153" s="131"/>
      <c r="T153" s="132"/>
      <c r="U153" s="132"/>
      <c r="V153" s="132"/>
      <c r="W153" s="132"/>
      <c r="X153" s="132"/>
      <c r="Y153" s="132"/>
      <c r="Z153" s="133"/>
      <c r="AA153" s="131"/>
      <c r="AB153" s="132"/>
      <c r="AC153" s="132"/>
      <c r="AD153" s="133"/>
      <c r="AE153" s="131"/>
      <c r="AF153" s="132"/>
      <c r="AG153" s="132"/>
      <c r="AH153" s="133"/>
      <c r="AI153" s="131"/>
      <c r="AJ153" s="132"/>
      <c r="AK153" s="132"/>
      <c r="AL153" s="133"/>
      <c r="AM153" s="131"/>
      <c r="AN153" s="132"/>
      <c r="AO153" s="132"/>
      <c r="AP153" s="133"/>
      <c r="AQ153" s="131"/>
      <c r="AR153" s="132"/>
      <c r="AS153" s="132"/>
      <c r="AT153" s="132"/>
      <c r="AU153" s="134"/>
      <c r="AV153" s="135"/>
      <c r="AW153" s="131"/>
      <c r="AX153" s="132"/>
      <c r="AY153" s="132"/>
      <c r="AZ153" s="132"/>
      <c r="BA153" s="134"/>
      <c r="BB153" s="135"/>
      <c r="BC153" s="82">
        <f>16-AH33</f>
        <v>10</v>
      </c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196"/>
      <c r="B154" s="165"/>
      <c r="C154" s="166"/>
      <c r="D154" s="166"/>
      <c r="E154" s="166"/>
      <c r="F154" s="166"/>
      <c r="G154" s="132"/>
      <c r="H154" s="132"/>
      <c r="I154" s="132"/>
      <c r="J154" s="133"/>
      <c r="K154" s="131"/>
      <c r="L154" s="132"/>
      <c r="M154" s="132"/>
      <c r="N154" s="132"/>
      <c r="O154" s="132"/>
      <c r="P154" s="132"/>
      <c r="Q154" s="132"/>
      <c r="R154" s="133"/>
      <c r="S154" s="131"/>
      <c r="T154" s="132"/>
      <c r="U154" s="132"/>
      <c r="V154" s="132"/>
      <c r="W154" s="132"/>
      <c r="X154" s="132"/>
      <c r="Y154" s="132"/>
      <c r="Z154" s="133"/>
      <c r="AA154" s="131"/>
      <c r="AB154" s="132"/>
      <c r="AC154" s="132"/>
      <c r="AD154" s="133"/>
      <c r="AE154" s="131"/>
      <c r="AF154" s="132"/>
      <c r="AG154" s="132"/>
      <c r="AH154" s="133"/>
      <c r="AI154" s="131"/>
      <c r="AJ154" s="132"/>
      <c r="AK154" s="132"/>
      <c r="AL154" s="133"/>
      <c r="AM154" s="131"/>
      <c r="AN154" s="132"/>
      <c r="AO154" s="132"/>
      <c r="AP154" s="133"/>
      <c r="AQ154" s="131"/>
      <c r="AR154" s="132"/>
      <c r="AS154" s="132"/>
      <c r="AT154" s="132"/>
      <c r="AU154" s="134"/>
      <c r="AV154" s="135"/>
      <c r="AW154" s="131"/>
      <c r="AX154" s="132"/>
      <c r="AY154" s="132"/>
      <c r="AZ154" s="132"/>
      <c r="BA154" s="134"/>
      <c r="BB154" s="135"/>
      <c r="BC154" s="83" t="s">
        <v>103</v>
      </c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196"/>
      <c r="B155" s="160"/>
      <c r="C155" s="161"/>
      <c r="D155" s="161"/>
      <c r="E155" s="161"/>
      <c r="F155" s="161"/>
      <c r="G155" s="153"/>
      <c r="H155" s="153"/>
      <c r="I155" s="153"/>
      <c r="J155" s="159"/>
      <c r="K155" s="152"/>
      <c r="L155" s="153"/>
      <c r="M155" s="153"/>
      <c r="N155" s="153"/>
      <c r="O155" s="153"/>
      <c r="P155" s="153"/>
      <c r="Q155" s="153"/>
      <c r="R155" s="159"/>
      <c r="S155" s="152"/>
      <c r="T155" s="153"/>
      <c r="U155" s="153"/>
      <c r="V155" s="153"/>
      <c r="W155" s="153"/>
      <c r="X155" s="153"/>
      <c r="Y155" s="153"/>
      <c r="Z155" s="159"/>
      <c r="AA155" s="152"/>
      <c r="AB155" s="153"/>
      <c r="AC155" s="153"/>
      <c r="AD155" s="159"/>
      <c r="AE155" s="152"/>
      <c r="AF155" s="153"/>
      <c r="AG155" s="153"/>
      <c r="AH155" s="159"/>
      <c r="AI155" s="152"/>
      <c r="AJ155" s="153"/>
      <c r="AK155" s="153"/>
      <c r="AL155" s="159"/>
      <c r="AM155" s="152"/>
      <c r="AN155" s="153"/>
      <c r="AO155" s="153"/>
      <c r="AP155" s="159"/>
      <c r="AQ155" s="152"/>
      <c r="AR155" s="153"/>
      <c r="AS155" s="153"/>
      <c r="AT155" s="153"/>
      <c r="AU155" s="154"/>
      <c r="AV155" s="155"/>
      <c r="AW155" s="152"/>
      <c r="AX155" s="153"/>
      <c r="AY155" s="153"/>
      <c r="AZ155" s="153"/>
      <c r="BA155" s="154"/>
      <c r="BB155" s="155"/>
      <c r="BC155" s="78">
        <f>16-AH34</f>
        <v>11</v>
      </c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196">
        <v>30</v>
      </c>
      <c r="B156" s="163"/>
      <c r="C156" s="164"/>
      <c r="D156" s="164"/>
      <c r="E156" s="164"/>
      <c r="F156" s="164"/>
      <c r="G156" s="128"/>
      <c r="H156" s="128"/>
      <c r="I156" s="128"/>
      <c r="J156" s="158"/>
      <c r="K156" s="127"/>
      <c r="L156" s="128"/>
      <c r="M156" s="128"/>
      <c r="N156" s="128"/>
      <c r="O156" s="128"/>
      <c r="P156" s="128"/>
      <c r="Q156" s="128"/>
      <c r="R156" s="158"/>
      <c r="S156" s="127"/>
      <c r="T156" s="128"/>
      <c r="U156" s="128"/>
      <c r="V156" s="128"/>
      <c r="W156" s="128"/>
      <c r="X156" s="128"/>
      <c r="Y156" s="128"/>
      <c r="Z156" s="158"/>
      <c r="AA156" s="127"/>
      <c r="AB156" s="128"/>
      <c r="AC156" s="128"/>
      <c r="AD156" s="158"/>
      <c r="AE156" s="127"/>
      <c r="AF156" s="128"/>
      <c r="AG156" s="128"/>
      <c r="AH156" s="158"/>
      <c r="AI156" s="127"/>
      <c r="AJ156" s="128"/>
      <c r="AK156" s="128"/>
      <c r="AL156" s="158"/>
      <c r="AM156" s="127"/>
      <c r="AN156" s="128"/>
      <c r="AO156" s="128"/>
      <c r="AP156" s="158"/>
      <c r="AQ156" s="127"/>
      <c r="AR156" s="128"/>
      <c r="AS156" s="128"/>
      <c r="AT156" s="128"/>
      <c r="AU156" s="129"/>
      <c r="AV156" s="130"/>
      <c r="AW156" s="127"/>
      <c r="AX156" s="128"/>
      <c r="AY156" s="128"/>
      <c r="AZ156" s="128"/>
      <c r="BA156" s="129"/>
      <c r="BB156" s="130"/>
      <c r="BC156" s="77" t="s">
        <v>4</v>
      </c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196"/>
      <c r="B157" s="165"/>
      <c r="C157" s="166"/>
      <c r="D157" s="166"/>
      <c r="E157" s="166"/>
      <c r="F157" s="166"/>
      <c r="G157" s="132"/>
      <c r="H157" s="132"/>
      <c r="I157" s="132"/>
      <c r="J157" s="133"/>
      <c r="K157" s="131"/>
      <c r="L157" s="132"/>
      <c r="M157" s="132"/>
      <c r="N157" s="132"/>
      <c r="O157" s="132"/>
      <c r="P157" s="132"/>
      <c r="Q157" s="132"/>
      <c r="R157" s="133"/>
      <c r="S157" s="131"/>
      <c r="T157" s="132"/>
      <c r="U157" s="132"/>
      <c r="V157" s="132"/>
      <c r="W157" s="132"/>
      <c r="X157" s="132"/>
      <c r="Y157" s="132"/>
      <c r="Z157" s="133"/>
      <c r="AA157" s="131"/>
      <c r="AB157" s="132"/>
      <c r="AC157" s="132"/>
      <c r="AD157" s="133"/>
      <c r="AE157" s="131"/>
      <c r="AF157" s="132"/>
      <c r="AG157" s="132"/>
      <c r="AH157" s="133"/>
      <c r="AI157" s="131"/>
      <c r="AJ157" s="132"/>
      <c r="AK157" s="132"/>
      <c r="AL157" s="133"/>
      <c r="AM157" s="131"/>
      <c r="AN157" s="132"/>
      <c r="AO157" s="132"/>
      <c r="AP157" s="133"/>
      <c r="AQ157" s="131"/>
      <c r="AR157" s="132"/>
      <c r="AS157" s="132"/>
      <c r="AT157" s="132"/>
      <c r="AU157" s="134"/>
      <c r="AV157" s="135"/>
      <c r="AW157" s="131"/>
      <c r="AX157" s="132"/>
      <c r="AY157" s="132"/>
      <c r="AZ157" s="132"/>
      <c r="BA157" s="134"/>
      <c r="BB157" s="135"/>
      <c r="BC157" s="82">
        <f>16-AI33</f>
        <v>10</v>
      </c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196"/>
      <c r="B158" s="165"/>
      <c r="C158" s="166"/>
      <c r="D158" s="166"/>
      <c r="E158" s="166"/>
      <c r="F158" s="166"/>
      <c r="G158" s="132"/>
      <c r="H158" s="132"/>
      <c r="I158" s="132"/>
      <c r="J158" s="133"/>
      <c r="K158" s="131"/>
      <c r="L158" s="132"/>
      <c r="M158" s="132"/>
      <c r="N158" s="132"/>
      <c r="O158" s="132"/>
      <c r="P158" s="132"/>
      <c r="Q158" s="132"/>
      <c r="R158" s="133"/>
      <c r="S158" s="131"/>
      <c r="T158" s="132"/>
      <c r="U158" s="132"/>
      <c r="V158" s="132"/>
      <c r="W158" s="132"/>
      <c r="X158" s="132"/>
      <c r="Y158" s="132"/>
      <c r="Z158" s="133"/>
      <c r="AA158" s="131"/>
      <c r="AB158" s="132"/>
      <c r="AC158" s="132"/>
      <c r="AD158" s="133"/>
      <c r="AE158" s="131"/>
      <c r="AF158" s="132"/>
      <c r="AG158" s="132"/>
      <c r="AH158" s="133"/>
      <c r="AI158" s="131"/>
      <c r="AJ158" s="132"/>
      <c r="AK158" s="132"/>
      <c r="AL158" s="133"/>
      <c r="AM158" s="131"/>
      <c r="AN158" s="132"/>
      <c r="AO158" s="132"/>
      <c r="AP158" s="133"/>
      <c r="AQ158" s="131"/>
      <c r="AR158" s="132"/>
      <c r="AS158" s="132"/>
      <c r="AT158" s="132"/>
      <c r="AU158" s="134"/>
      <c r="AV158" s="135"/>
      <c r="AW158" s="131"/>
      <c r="AX158" s="132"/>
      <c r="AY158" s="132"/>
      <c r="AZ158" s="132"/>
      <c r="BA158" s="134"/>
      <c r="BB158" s="135"/>
      <c r="BC158" s="83" t="s">
        <v>103</v>
      </c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196"/>
      <c r="B159" s="160"/>
      <c r="C159" s="161"/>
      <c r="D159" s="161"/>
      <c r="E159" s="161"/>
      <c r="F159" s="161"/>
      <c r="G159" s="153"/>
      <c r="H159" s="153"/>
      <c r="I159" s="153"/>
      <c r="J159" s="159"/>
      <c r="K159" s="152"/>
      <c r="L159" s="153"/>
      <c r="M159" s="153"/>
      <c r="N159" s="153"/>
      <c r="O159" s="153"/>
      <c r="P159" s="153"/>
      <c r="Q159" s="153"/>
      <c r="R159" s="159"/>
      <c r="S159" s="152"/>
      <c r="T159" s="153"/>
      <c r="U159" s="153"/>
      <c r="V159" s="153"/>
      <c r="W159" s="153"/>
      <c r="X159" s="153"/>
      <c r="Y159" s="153"/>
      <c r="Z159" s="159"/>
      <c r="AA159" s="152"/>
      <c r="AB159" s="153"/>
      <c r="AC159" s="153"/>
      <c r="AD159" s="159"/>
      <c r="AE159" s="152"/>
      <c r="AF159" s="153"/>
      <c r="AG159" s="153"/>
      <c r="AH159" s="159"/>
      <c r="AI159" s="152"/>
      <c r="AJ159" s="153"/>
      <c r="AK159" s="153"/>
      <c r="AL159" s="159"/>
      <c r="AM159" s="152"/>
      <c r="AN159" s="153"/>
      <c r="AO159" s="153"/>
      <c r="AP159" s="159"/>
      <c r="AQ159" s="152"/>
      <c r="AR159" s="153"/>
      <c r="AS159" s="153"/>
      <c r="AT159" s="153"/>
      <c r="AU159" s="154"/>
      <c r="AV159" s="155"/>
      <c r="AW159" s="152"/>
      <c r="AX159" s="153"/>
      <c r="AY159" s="153"/>
      <c r="AZ159" s="153"/>
      <c r="BA159" s="154"/>
      <c r="BB159" s="155"/>
      <c r="BC159" s="78">
        <f>16-AI34</f>
        <v>10</v>
      </c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39"/>
      <c r="B160" s="75"/>
      <c r="C160" s="75"/>
      <c r="D160" s="75"/>
      <c r="E160" s="75"/>
      <c r="F160" s="75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12"/>
      <c r="AV160" s="12"/>
      <c r="AW160" s="27"/>
      <c r="AX160" s="27"/>
      <c r="AY160" s="27"/>
      <c r="AZ160" s="27"/>
      <c r="BA160" s="12"/>
      <c r="BB160" s="12"/>
      <c r="BC160" s="12"/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39"/>
      <c r="B161" s="75"/>
      <c r="C161" s="75"/>
      <c r="D161" s="75"/>
      <c r="E161" s="75"/>
      <c r="F161" s="75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12"/>
      <c r="AV161" s="12"/>
      <c r="AW161" s="27"/>
      <c r="AX161" s="27"/>
      <c r="AY161" s="27"/>
      <c r="AZ161" s="27"/>
      <c r="BA161" s="12"/>
      <c r="BB161" s="12"/>
      <c r="BC161" s="12"/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39"/>
      <c r="B162" s="75"/>
      <c r="C162" s="75"/>
      <c r="D162" s="75"/>
      <c r="E162" s="75"/>
      <c r="F162" s="75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12"/>
      <c r="AV162" s="12"/>
      <c r="AW162" s="27"/>
      <c r="AX162" s="27"/>
      <c r="AY162" s="27"/>
      <c r="AZ162" s="27"/>
      <c r="BA162" s="12"/>
      <c r="BB162" s="12"/>
      <c r="BC162" s="12"/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39"/>
      <c r="B163" s="75"/>
      <c r="C163" s="75"/>
      <c r="D163" s="75"/>
      <c r="E163" s="75"/>
      <c r="F163" s="75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12"/>
      <c r="AV163" s="12"/>
      <c r="AW163" s="27"/>
      <c r="AX163" s="27"/>
      <c r="AY163" s="27"/>
      <c r="AZ163" s="27"/>
      <c r="BA163" s="12"/>
      <c r="BB163" s="12"/>
      <c r="BC163" s="12"/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0</v>
      </c>
      <c r="B169" s="182"/>
      <c r="C169" s="65" t="s">
        <v>261</v>
      </c>
      <c r="D169" s="180">
        <f>SUM(T220:U257)</f>
        <v>0</v>
      </c>
      <c r="E169" s="180"/>
      <c r="F169" s="180"/>
      <c r="G169" s="64" t="s">
        <v>261</v>
      </c>
      <c r="H169" s="185">
        <f>SUM(T262:U330)</f>
        <v>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:T21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si="3"/>
        <v>0</v>
      </c>
      <c r="U186" s="140"/>
      <c r="V186" s="139">
        <v>168</v>
      </c>
      <c r="W186" s="140"/>
      <c r="X186" s="141">
        <f t="shared" ref="X186:X215" si="4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si="3"/>
        <v>0</v>
      </c>
      <c r="U187" s="140"/>
      <c r="V187" s="139">
        <v>168</v>
      </c>
      <c r="W187" s="140"/>
      <c r="X187" s="141">
        <f t="shared" si="4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3"/>
        <v>0</v>
      </c>
      <c r="U188" s="140"/>
      <c r="V188" s="139">
        <v>168</v>
      </c>
      <c r="W188" s="140"/>
      <c r="X188" s="141">
        <f t="shared" si="4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3"/>
        <v>0</v>
      </c>
      <c r="U189" s="140"/>
      <c r="V189" s="139">
        <v>168</v>
      </c>
      <c r="W189" s="140"/>
      <c r="X189" s="141">
        <f t="shared" si="4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3"/>
        <v>0</v>
      </c>
      <c r="U190" s="140"/>
      <c r="V190" s="139">
        <v>168</v>
      </c>
      <c r="W190" s="140"/>
      <c r="X190" s="141">
        <f t="shared" si="4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3"/>
        <v>0</v>
      </c>
      <c r="U191" s="140"/>
      <c r="V191" s="139">
        <v>168</v>
      </c>
      <c r="W191" s="140"/>
      <c r="X191" s="141">
        <f t="shared" si="4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3"/>
        <v>0</v>
      </c>
      <c r="U192" s="140"/>
      <c r="V192" s="139">
        <v>168</v>
      </c>
      <c r="W192" s="140"/>
      <c r="X192" s="141">
        <f t="shared" si="4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3"/>
        <v>0</v>
      </c>
      <c r="U193" s="140"/>
      <c r="V193" s="139">
        <v>168</v>
      </c>
      <c r="W193" s="140"/>
      <c r="X193" s="141">
        <f t="shared" si="4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3"/>
        <v>0</v>
      </c>
      <c r="U194" s="140"/>
      <c r="V194" s="139">
        <v>168</v>
      </c>
      <c r="W194" s="140"/>
      <c r="X194" s="141">
        <f t="shared" si="4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3"/>
        <v>0</v>
      </c>
      <c r="U195" s="140"/>
      <c r="V195" s="139">
        <v>168</v>
      </c>
      <c r="W195" s="140"/>
      <c r="X195" s="141">
        <f t="shared" si="4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3"/>
        <v>0</v>
      </c>
      <c r="U196" s="140"/>
      <c r="V196" s="139">
        <v>168</v>
      </c>
      <c r="W196" s="140"/>
      <c r="X196" s="141">
        <f t="shared" si="4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3"/>
        <v>0</v>
      </c>
      <c r="U197" s="140"/>
      <c r="V197" s="139">
        <v>168</v>
      </c>
      <c r="W197" s="140"/>
      <c r="X197" s="141">
        <f t="shared" si="4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3"/>
        <v>0</v>
      </c>
      <c r="U198" s="140"/>
      <c r="V198" s="139">
        <v>168</v>
      </c>
      <c r="W198" s="140"/>
      <c r="X198" s="141">
        <f t="shared" si="4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si="3"/>
        <v>0</v>
      </c>
      <c r="U199" s="140"/>
      <c r="V199" s="139">
        <v>168</v>
      </c>
      <c r="W199" s="140"/>
      <c r="X199" s="141">
        <f t="shared" si="4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3"/>
        <v>0</v>
      </c>
      <c r="U200" s="140"/>
      <c r="V200" s="139">
        <v>168</v>
      </c>
      <c r="W200" s="140"/>
      <c r="X200" s="141">
        <f t="shared" si="4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0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3"/>
        <v>0</v>
      </c>
      <c r="U201" s="140"/>
      <c r="V201" s="139">
        <v>168</v>
      </c>
      <c r="W201" s="140"/>
      <c r="X201" s="141">
        <f t="shared" si="4"/>
        <v>0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3"/>
        <v>0</v>
      </c>
      <c r="U202" s="140"/>
      <c r="V202" s="139">
        <v>168</v>
      </c>
      <c r="W202" s="140"/>
      <c r="X202" s="141">
        <f t="shared" si="4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3"/>
        <v>0</v>
      </c>
      <c r="U203" s="140"/>
      <c r="V203" s="139">
        <v>168</v>
      </c>
      <c r="W203" s="140"/>
      <c r="X203" s="141">
        <f t="shared" si="4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3"/>
        <v>0</v>
      </c>
      <c r="U204" s="140"/>
      <c r="V204" s="139">
        <v>168</v>
      </c>
      <c r="W204" s="140"/>
      <c r="X204" s="141">
        <f t="shared" si="4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3"/>
        <v>0</v>
      </c>
      <c r="U205" s="140"/>
      <c r="V205" s="139">
        <v>168</v>
      </c>
      <c r="W205" s="140"/>
      <c r="X205" s="141">
        <f t="shared" si="4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3"/>
        <v>0</v>
      </c>
      <c r="U206" s="140"/>
      <c r="V206" s="139">
        <v>168</v>
      </c>
      <c r="W206" s="140"/>
      <c r="X206" s="141">
        <f t="shared" si="4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3"/>
        <v>0</v>
      </c>
      <c r="U207" s="140"/>
      <c r="V207" s="139">
        <v>168</v>
      </c>
      <c r="W207" s="140"/>
      <c r="X207" s="141">
        <f t="shared" si="4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3"/>
        <v>0</v>
      </c>
      <c r="U208" s="140"/>
      <c r="V208" s="139">
        <v>168</v>
      </c>
      <c r="W208" s="140"/>
      <c r="X208" s="141">
        <f t="shared" si="4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3"/>
        <v>0</v>
      </c>
      <c r="U209" s="140"/>
      <c r="V209" s="139">
        <v>168</v>
      </c>
      <c r="W209" s="140"/>
      <c r="X209" s="141">
        <f t="shared" si="4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3"/>
        <v>0</v>
      </c>
      <c r="U210" s="140"/>
      <c r="V210" s="139">
        <v>168</v>
      </c>
      <c r="W210" s="140"/>
      <c r="X210" s="141">
        <f t="shared" si="4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3"/>
        <v>0</v>
      </c>
      <c r="U211" s="140"/>
      <c r="V211" s="139">
        <v>168</v>
      </c>
      <c r="W211" s="140"/>
      <c r="X211" s="141">
        <f t="shared" si="4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3"/>
        <v>0</v>
      </c>
      <c r="U212" s="140"/>
      <c r="V212" s="139">
        <v>168</v>
      </c>
      <c r="W212" s="140"/>
      <c r="X212" s="141">
        <f t="shared" si="4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3"/>
        <v>0</v>
      </c>
      <c r="U213" s="140"/>
      <c r="V213" s="139">
        <v>168</v>
      </c>
      <c r="W213" s="140"/>
      <c r="X213" s="141">
        <f t="shared" si="4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si="3"/>
        <v>0</v>
      </c>
      <c r="U214" s="140"/>
      <c r="V214" s="139">
        <v>168</v>
      </c>
      <c r="W214" s="140"/>
      <c r="X214" s="141">
        <f t="shared" si="4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3"/>
        <v>0</v>
      </c>
      <c r="U215" s="140"/>
      <c r="V215" s="139">
        <v>168</v>
      </c>
      <c r="W215" s="140"/>
      <c r="X215" s="141">
        <f t="shared" si="4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5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6">F222*24+H222*12+J222*12+L222*6+N222*6+P222*4+R222*8</f>
        <v>0</v>
      </c>
      <c r="U222" s="140"/>
      <c r="V222" s="139">
        <v>168</v>
      </c>
      <c r="W222" s="140"/>
      <c r="X222" s="141">
        <f t="shared" si="5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6"/>
        <v>0</v>
      </c>
      <c r="U223" s="140"/>
      <c r="V223" s="139">
        <v>168</v>
      </c>
      <c r="W223" s="140"/>
      <c r="X223" s="141">
        <f t="shared" si="5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6"/>
        <v>0</v>
      </c>
      <c r="U224" s="140"/>
      <c r="V224" s="139">
        <v>168</v>
      </c>
      <c r="W224" s="140"/>
      <c r="X224" s="141">
        <f t="shared" si="5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5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7">F226*24+H226*12+J226*12+L226*6+N226*6+P226*4+R226*8</f>
        <v>0</v>
      </c>
      <c r="U226" s="140"/>
      <c r="V226" s="139">
        <v>168</v>
      </c>
      <c r="W226" s="140"/>
      <c r="X226" s="141">
        <f t="shared" si="5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7"/>
        <v>0</v>
      </c>
      <c r="U227" s="140"/>
      <c r="V227" s="139">
        <v>168</v>
      </c>
      <c r="W227" s="140"/>
      <c r="X227" s="141">
        <f t="shared" si="5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7"/>
        <v>0</v>
      </c>
      <c r="U228" s="140"/>
      <c r="V228" s="139">
        <v>168</v>
      </c>
      <c r="W228" s="140"/>
      <c r="X228" s="141">
        <f t="shared" si="5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7"/>
        <v>0</v>
      </c>
      <c r="U229" s="140"/>
      <c r="V229" s="139">
        <v>168</v>
      </c>
      <c r="W229" s="140"/>
      <c r="X229" s="141">
        <f t="shared" si="5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7"/>
        <v>0</v>
      </c>
      <c r="U230" s="140"/>
      <c r="V230" s="139">
        <v>168</v>
      </c>
      <c r="W230" s="140"/>
      <c r="X230" s="141">
        <f t="shared" si="5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8">F231*24+H231*12+J231*12+L231*6+N231*6+P231*4+R231*8</f>
        <v>0</v>
      </c>
      <c r="U231" s="140"/>
      <c r="V231" s="139">
        <v>168</v>
      </c>
      <c r="W231" s="140"/>
      <c r="X231" s="141">
        <f t="shared" ref="X231" si="9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7"/>
        <v>0</v>
      </c>
      <c r="U232" s="140"/>
      <c r="V232" s="139">
        <v>168</v>
      </c>
      <c r="W232" s="140"/>
      <c r="X232" s="141">
        <f t="shared" si="5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7"/>
        <v>0</v>
      </c>
      <c r="U233" s="140"/>
      <c r="V233" s="139">
        <v>168</v>
      </c>
      <c r="W233" s="140"/>
      <c r="X233" s="141">
        <f t="shared" si="5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7"/>
        <v>0</v>
      </c>
      <c r="U234" s="140"/>
      <c r="V234" s="139">
        <v>168</v>
      </c>
      <c r="W234" s="140"/>
      <c r="X234" s="141">
        <f t="shared" si="5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0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7"/>
        <v>0</v>
      </c>
      <c r="U235" s="140"/>
      <c r="V235" s="139">
        <v>168</v>
      </c>
      <c r="W235" s="140"/>
      <c r="X235" s="141">
        <f t="shared" si="5"/>
        <v>0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7"/>
        <v>0</v>
      </c>
      <c r="U236" s="140"/>
      <c r="V236" s="139">
        <v>168</v>
      </c>
      <c r="W236" s="140"/>
      <c r="X236" s="141">
        <f t="shared" si="5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7"/>
        <v>0</v>
      </c>
      <c r="U237" s="140"/>
      <c r="V237" s="139">
        <v>168</v>
      </c>
      <c r="W237" s="140"/>
      <c r="X237" s="141">
        <f t="shared" si="5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7"/>
        <v>0</v>
      </c>
      <c r="U238" s="140"/>
      <c r="V238" s="139">
        <v>168</v>
      </c>
      <c r="W238" s="140"/>
      <c r="X238" s="141">
        <f t="shared" si="5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7"/>
        <v>0</v>
      </c>
      <c r="U239" s="140"/>
      <c r="V239" s="139">
        <v>168</v>
      </c>
      <c r="W239" s="140"/>
      <c r="X239" s="141">
        <f t="shared" si="5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7"/>
        <v>0</v>
      </c>
      <c r="U240" s="140"/>
      <c r="V240" s="139">
        <v>168</v>
      </c>
      <c r="W240" s="140"/>
      <c r="X240" s="141">
        <f t="shared" si="5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7"/>
        <v>0</v>
      </c>
      <c r="U241" s="140"/>
      <c r="V241" s="139">
        <v>168</v>
      </c>
      <c r="W241" s="140"/>
      <c r="X241" s="141">
        <f t="shared" si="5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7"/>
        <v>0</v>
      </c>
      <c r="U242" s="140"/>
      <c r="V242" s="139">
        <v>168</v>
      </c>
      <c r="W242" s="140"/>
      <c r="X242" s="141">
        <f t="shared" si="5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7"/>
        <v>0</v>
      </c>
      <c r="U243" s="140"/>
      <c r="V243" s="139">
        <v>168</v>
      </c>
      <c r="W243" s="140"/>
      <c r="X243" s="141">
        <f t="shared" si="5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7"/>
        <v>0</v>
      </c>
      <c r="U244" s="140"/>
      <c r="V244" s="139">
        <v>168</v>
      </c>
      <c r="W244" s="140"/>
      <c r="X244" s="141">
        <f t="shared" si="5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7"/>
        <v>0</v>
      </c>
      <c r="U245" s="140"/>
      <c r="V245" s="139">
        <v>168</v>
      </c>
      <c r="W245" s="140"/>
      <c r="X245" s="141">
        <f t="shared" si="5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0</v>
      </c>
      <c r="G246" s="138"/>
      <c r="H246" s="137">
        <f>SUMPRODUCT(COUNTIF($K$40:$R$163,{"URBANSKI L."}))</f>
        <v>0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7"/>
        <v>0</v>
      </c>
      <c r="U246" s="140"/>
      <c r="V246" s="139">
        <v>168</v>
      </c>
      <c r="W246" s="140"/>
      <c r="X246" s="141">
        <f t="shared" si="5"/>
        <v>0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0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7"/>
        <v>0</v>
      </c>
      <c r="U247" s="140"/>
      <c r="V247" s="139">
        <v>168</v>
      </c>
      <c r="W247" s="140"/>
      <c r="X247" s="141">
        <f t="shared" si="5"/>
        <v>0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7"/>
        <v>0</v>
      </c>
      <c r="U248" s="140"/>
      <c r="V248" s="139">
        <v>168</v>
      </c>
      <c r="W248" s="140"/>
      <c r="X248" s="141">
        <f t="shared" si="5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7"/>
        <v>0</v>
      </c>
      <c r="U249" s="140"/>
      <c r="V249" s="139">
        <v>168</v>
      </c>
      <c r="W249" s="140"/>
      <c r="X249" s="141">
        <f t="shared" si="5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7"/>
        <v>0</v>
      </c>
      <c r="U250" s="140"/>
      <c r="V250" s="139">
        <v>168</v>
      </c>
      <c r="W250" s="140"/>
      <c r="X250" s="141">
        <f t="shared" si="5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7"/>
        <v>0</v>
      </c>
      <c r="U251" s="140"/>
      <c r="V251" s="139">
        <v>168</v>
      </c>
      <c r="W251" s="140"/>
      <c r="X251" s="141">
        <f t="shared" si="5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7"/>
        <v>0</v>
      </c>
      <c r="U252" s="140"/>
      <c r="V252" s="139">
        <v>168</v>
      </c>
      <c r="W252" s="140"/>
      <c r="X252" s="141">
        <f t="shared" si="5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7"/>
        <v>0</v>
      </c>
      <c r="U253" s="140"/>
      <c r="V253" s="139">
        <v>168</v>
      </c>
      <c r="W253" s="140"/>
      <c r="X253" s="141">
        <f t="shared" si="5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7"/>
        <v>0</v>
      </c>
      <c r="U254" s="140"/>
      <c r="V254" s="139">
        <v>168</v>
      </c>
      <c r="W254" s="140"/>
      <c r="X254" s="141">
        <f t="shared" si="5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7"/>
        <v>0</v>
      </c>
      <c r="U255" s="140"/>
      <c r="V255" s="139">
        <v>168</v>
      </c>
      <c r="W255" s="140"/>
      <c r="X255" s="141">
        <f t="shared" si="5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7"/>
        <v>0</v>
      </c>
      <c r="U256" s="140"/>
      <c r="V256" s="139">
        <v>168</v>
      </c>
      <c r="W256" s="140"/>
      <c r="X256" s="141">
        <f t="shared" si="5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7"/>
        <v>0</v>
      </c>
      <c r="U257" s="140"/>
      <c r="V257" s="139">
        <v>168</v>
      </c>
      <c r="W257" s="140"/>
      <c r="X257" s="141">
        <f t="shared" si="5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0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27" si="11">F264*24+H264*12+J264*12+L264*6+N264*6+P264*4+R264*8</f>
        <v>0</v>
      </c>
      <c r="U264" s="140"/>
      <c r="V264" s="139">
        <v>168</v>
      </c>
      <c r="W264" s="140"/>
      <c r="X264" s="141">
        <f t="shared" si="10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1"/>
        <v>0</v>
      </c>
      <c r="U265" s="140"/>
      <c r="V265" s="139">
        <v>168</v>
      </c>
      <c r="W265" s="140"/>
      <c r="X265" s="141">
        <f t="shared" si="10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1"/>
        <v>0</v>
      </c>
      <c r="U266" s="140"/>
      <c r="V266" s="139">
        <v>168</v>
      </c>
      <c r="W266" s="140"/>
      <c r="X266" s="141">
        <f t="shared" si="10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1"/>
        <v>0</v>
      </c>
      <c r="U267" s="140"/>
      <c r="V267" s="139">
        <v>168</v>
      </c>
      <c r="W267" s="140"/>
      <c r="X267" s="141">
        <f t="shared" si="10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1"/>
        <v>0</v>
      </c>
      <c r="U268" s="140"/>
      <c r="V268" s="139">
        <v>168</v>
      </c>
      <c r="W268" s="140"/>
      <c r="X268" s="141">
        <f t="shared" si="10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1"/>
        <v>0</v>
      </c>
      <c r="U269" s="140"/>
      <c r="V269" s="139">
        <v>168</v>
      </c>
      <c r="W269" s="140"/>
      <c r="X269" s="141">
        <f t="shared" si="10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1"/>
        <v>0</v>
      </c>
      <c r="U270" s="140"/>
      <c r="V270" s="139">
        <v>168</v>
      </c>
      <c r="W270" s="140"/>
      <c r="X270" s="141">
        <f t="shared" si="10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1"/>
        <v>0</v>
      </c>
      <c r="U271" s="140"/>
      <c r="V271" s="139">
        <v>168</v>
      </c>
      <c r="W271" s="140"/>
      <c r="X271" s="141">
        <f t="shared" si="10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1"/>
        <v>0</v>
      </c>
      <c r="U272" s="140"/>
      <c r="V272" s="139">
        <v>168</v>
      </c>
      <c r="W272" s="140"/>
      <c r="X272" s="141">
        <f t="shared" si="10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1"/>
        <v>0</v>
      </c>
      <c r="U273" s="140"/>
      <c r="V273" s="139">
        <v>168</v>
      </c>
      <c r="W273" s="140"/>
      <c r="X273" s="141">
        <f t="shared" si="10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1"/>
        <v>0</v>
      </c>
      <c r="U274" s="140"/>
      <c r="V274" s="139">
        <v>168</v>
      </c>
      <c r="W274" s="140"/>
      <c r="X274" s="141">
        <f t="shared" si="10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0</v>
      </c>
      <c r="G275" s="138"/>
      <c r="H275" s="137">
        <f>SUMPRODUCT(COUNTIF($K$40:$R$163,{"DRUI M."}))</f>
        <v>0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1"/>
        <v>0</v>
      </c>
      <c r="U275" s="140"/>
      <c r="V275" s="139">
        <v>168</v>
      </c>
      <c r="W275" s="140"/>
      <c r="X275" s="141">
        <f t="shared" si="10"/>
        <v>0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1"/>
        <v>0</v>
      </c>
      <c r="U276" s="140"/>
      <c r="V276" s="139">
        <v>168</v>
      </c>
      <c r="W276" s="140"/>
      <c r="X276" s="141">
        <f t="shared" si="10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1"/>
        <v>0</v>
      </c>
      <c r="U277" s="140"/>
      <c r="V277" s="139">
        <v>168</v>
      </c>
      <c r="W277" s="140"/>
      <c r="X277" s="141">
        <f t="shared" si="10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1"/>
        <v>0</v>
      </c>
      <c r="U278" s="140"/>
      <c r="V278" s="139">
        <v>168</v>
      </c>
      <c r="W278" s="140"/>
      <c r="X278" s="141">
        <f t="shared" si="10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1"/>
        <v>0</v>
      </c>
      <c r="U279" s="140"/>
      <c r="V279" s="139">
        <v>168</v>
      </c>
      <c r="W279" s="140"/>
      <c r="X279" s="141">
        <f t="shared" si="10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1"/>
        <v>0</v>
      </c>
      <c r="U280" s="140"/>
      <c r="V280" s="139">
        <v>168</v>
      </c>
      <c r="W280" s="140"/>
      <c r="X280" s="141">
        <f t="shared" si="10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1"/>
        <v>0</v>
      </c>
      <c r="U281" s="140"/>
      <c r="V281" s="139">
        <v>168</v>
      </c>
      <c r="W281" s="140"/>
      <c r="X281" s="141">
        <f t="shared" si="10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1"/>
        <v>0</v>
      </c>
      <c r="U282" s="140"/>
      <c r="V282" s="139">
        <v>168</v>
      </c>
      <c r="W282" s="140"/>
      <c r="X282" s="141">
        <f t="shared" si="10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1"/>
        <v>0</v>
      </c>
      <c r="U283" s="140"/>
      <c r="V283" s="139">
        <v>168</v>
      </c>
      <c r="W283" s="140"/>
      <c r="X283" s="141">
        <f t="shared" si="10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1"/>
        <v>0</v>
      </c>
      <c r="U284" s="140"/>
      <c r="V284" s="139">
        <v>168</v>
      </c>
      <c r="W284" s="140"/>
      <c r="X284" s="141">
        <f t="shared" si="10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1"/>
        <v>0</v>
      </c>
      <c r="U285" s="140"/>
      <c r="V285" s="139">
        <v>168</v>
      </c>
      <c r="W285" s="140"/>
      <c r="X285" s="141">
        <f t="shared" si="10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1"/>
        <v>0</v>
      </c>
      <c r="U286" s="140"/>
      <c r="V286" s="139">
        <v>168</v>
      </c>
      <c r="W286" s="140"/>
      <c r="X286" s="141">
        <f t="shared" si="10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1"/>
        <v>0</v>
      </c>
      <c r="U287" s="140"/>
      <c r="V287" s="139">
        <v>168</v>
      </c>
      <c r="W287" s="140"/>
      <c r="X287" s="141">
        <f t="shared" si="10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1"/>
        <v>0</v>
      </c>
      <c r="U288" s="140"/>
      <c r="V288" s="139">
        <v>168</v>
      </c>
      <c r="W288" s="140"/>
      <c r="X288" s="141">
        <f t="shared" si="10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1"/>
        <v>0</v>
      </c>
      <c r="U289" s="140"/>
      <c r="V289" s="139">
        <v>168</v>
      </c>
      <c r="W289" s="140"/>
      <c r="X289" s="141">
        <f t="shared" si="10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1"/>
        <v>0</v>
      </c>
      <c r="U290" s="140"/>
      <c r="V290" s="139">
        <v>168</v>
      </c>
      <c r="W290" s="140"/>
      <c r="X290" s="141">
        <f t="shared" si="10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1"/>
        <v>0</v>
      </c>
      <c r="U291" s="140"/>
      <c r="V291" s="139">
        <v>168</v>
      </c>
      <c r="W291" s="140"/>
      <c r="X291" s="141">
        <f t="shared" si="10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1"/>
        <v>0</v>
      </c>
      <c r="U292" s="140"/>
      <c r="V292" s="139">
        <v>168</v>
      </c>
      <c r="W292" s="140"/>
      <c r="X292" s="141">
        <f t="shared" si="10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1"/>
        <v>0</v>
      </c>
      <c r="U293" s="140"/>
      <c r="V293" s="139">
        <v>168</v>
      </c>
      <c r="W293" s="140"/>
      <c r="X293" s="141">
        <f t="shared" si="10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1"/>
        <v>0</v>
      </c>
      <c r="U294" s="140"/>
      <c r="V294" s="139">
        <v>168</v>
      </c>
      <c r="W294" s="140"/>
      <c r="X294" s="141">
        <f t="shared" si="10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0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1"/>
        <v>0</v>
      </c>
      <c r="U295" s="140"/>
      <c r="V295" s="139">
        <v>168</v>
      </c>
      <c r="W295" s="140"/>
      <c r="X295" s="141">
        <f t="shared" si="10"/>
        <v>0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1"/>
        <v>0</v>
      </c>
      <c r="U296" s="140"/>
      <c r="V296" s="139">
        <v>168</v>
      </c>
      <c r="W296" s="140"/>
      <c r="X296" s="141">
        <f t="shared" si="10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1"/>
        <v>0</v>
      </c>
      <c r="U297" s="140"/>
      <c r="V297" s="139">
        <v>168</v>
      </c>
      <c r="W297" s="140"/>
      <c r="X297" s="141">
        <f t="shared" si="10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1"/>
        <v>0</v>
      </c>
      <c r="U298" s="140"/>
      <c r="V298" s="139">
        <v>168</v>
      </c>
      <c r="W298" s="140"/>
      <c r="X298" s="141">
        <f t="shared" si="10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1"/>
        <v>0</v>
      </c>
      <c r="U299" s="140"/>
      <c r="V299" s="139">
        <v>168</v>
      </c>
      <c r="W299" s="140"/>
      <c r="X299" s="141">
        <f t="shared" si="10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1"/>
        <v>0</v>
      </c>
      <c r="U300" s="140"/>
      <c r="V300" s="139">
        <v>168</v>
      </c>
      <c r="W300" s="140"/>
      <c r="X300" s="141">
        <f t="shared" si="10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1"/>
        <v>0</v>
      </c>
      <c r="U301" s="140"/>
      <c r="V301" s="139">
        <v>168</v>
      </c>
      <c r="W301" s="140"/>
      <c r="X301" s="141">
        <f t="shared" si="10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1"/>
        <v>0</v>
      </c>
      <c r="U302" s="140"/>
      <c r="V302" s="139">
        <v>168</v>
      </c>
      <c r="W302" s="140"/>
      <c r="X302" s="141">
        <f t="shared" si="10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1"/>
        <v>0</v>
      </c>
      <c r="U303" s="140"/>
      <c r="V303" s="139">
        <v>168</v>
      </c>
      <c r="W303" s="140"/>
      <c r="X303" s="141">
        <f t="shared" si="10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1"/>
        <v>0</v>
      </c>
      <c r="U304" s="140"/>
      <c r="V304" s="139">
        <v>168</v>
      </c>
      <c r="W304" s="140"/>
      <c r="X304" s="141">
        <f t="shared" si="10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1"/>
        <v>0</v>
      </c>
      <c r="U305" s="140"/>
      <c r="V305" s="139">
        <v>168</v>
      </c>
      <c r="W305" s="140"/>
      <c r="X305" s="141">
        <f t="shared" si="10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1"/>
        <v>0</v>
      </c>
      <c r="U306" s="140"/>
      <c r="V306" s="139">
        <v>168</v>
      </c>
      <c r="W306" s="140"/>
      <c r="X306" s="141">
        <f t="shared" si="10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1"/>
        <v>0</v>
      </c>
      <c r="U307" s="140"/>
      <c r="V307" s="139">
        <v>168</v>
      </c>
      <c r="W307" s="140"/>
      <c r="X307" s="141">
        <f t="shared" si="10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0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1"/>
        <v>0</v>
      </c>
      <c r="U308" s="140"/>
      <c r="V308" s="139">
        <v>168</v>
      </c>
      <c r="W308" s="140"/>
      <c r="X308" s="141">
        <f t="shared" si="10"/>
        <v>0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0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0</v>
      </c>
      <c r="Q309" s="138"/>
      <c r="R309" s="137">
        <f>SUMPRODUCT(COUNTIF($AM$40:$AP$163,{"SCHWARZ S."}))</f>
        <v>0</v>
      </c>
      <c r="S309" s="138"/>
      <c r="T309" s="139">
        <f t="shared" si="11"/>
        <v>0</v>
      </c>
      <c r="U309" s="140"/>
      <c r="V309" s="139">
        <v>168</v>
      </c>
      <c r="W309" s="140"/>
      <c r="X309" s="141">
        <f t="shared" si="10"/>
        <v>0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1"/>
        <v>0</v>
      </c>
      <c r="U310" s="140"/>
      <c r="V310" s="139">
        <v>168</v>
      </c>
      <c r="W310" s="140"/>
      <c r="X310" s="141">
        <f t="shared" si="10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1"/>
        <v>0</v>
      </c>
      <c r="U311" s="140"/>
      <c r="V311" s="139">
        <v>168</v>
      </c>
      <c r="W311" s="140"/>
      <c r="X311" s="141">
        <f t="shared" si="10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1"/>
        <v>0</v>
      </c>
      <c r="U312" s="140"/>
      <c r="V312" s="139">
        <v>168</v>
      </c>
      <c r="W312" s="140"/>
      <c r="X312" s="141">
        <f t="shared" si="10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1"/>
        <v>0</v>
      </c>
      <c r="U313" s="140"/>
      <c r="V313" s="139">
        <v>168</v>
      </c>
      <c r="W313" s="140"/>
      <c r="X313" s="141">
        <f t="shared" si="10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1"/>
        <v>0</v>
      </c>
      <c r="U314" s="140"/>
      <c r="V314" s="139">
        <v>168</v>
      </c>
      <c r="W314" s="140"/>
      <c r="X314" s="141">
        <f t="shared" si="10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1"/>
        <v>0</v>
      </c>
      <c r="U315" s="140"/>
      <c r="V315" s="139">
        <v>168</v>
      </c>
      <c r="W315" s="140"/>
      <c r="X315" s="141">
        <f t="shared" si="10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1"/>
        <v>0</v>
      </c>
      <c r="U316" s="140"/>
      <c r="V316" s="139">
        <v>168</v>
      </c>
      <c r="W316" s="140"/>
      <c r="X316" s="141">
        <f t="shared" si="10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1"/>
        <v>0</v>
      </c>
      <c r="U317" s="140"/>
      <c r="V317" s="139">
        <v>168</v>
      </c>
      <c r="W317" s="140"/>
      <c r="X317" s="141">
        <f t="shared" si="10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1"/>
        <v>0</v>
      </c>
      <c r="U318" s="140"/>
      <c r="V318" s="139">
        <v>168</v>
      </c>
      <c r="W318" s="140"/>
      <c r="X318" s="141">
        <f t="shared" si="10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1"/>
        <v>0</v>
      </c>
      <c r="U319" s="140"/>
      <c r="V319" s="139">
        <v>168</v>
      </c>
      <c r="W319" s="140"/>
      <c r="X319" s="141">
        <f t="shared" si="10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si="11"/>
        <v>0</v>
      </c>
      <c r="U320" s="140"/>
      <c r="V320" s="139">
        <v>168</v>
      </c>
      <c r="W320" s="140"/>
      <c r="X320" s="141">
        <f t="shared" si="10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1"/>
        <v>0</v>
      </c>
      <c r="U321" s="140"/>
      <c r="V321" s="139">
        <v>168</v>
      </c>
      <c r="W321" s="140"/>
      <c r="X321" s="141">
        <f t="shared" si="10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1"/>
        <v>0</v>
      </c>
      <c r="U322" s="140"/>
      <c r="V322" s="139">
        <v>168</v>
      </c>
      <c r="W322" s="140"/>
      <c r="X322" s="141">
        <f t="shared" si="10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1"/>
        <v>0</v>
      </c>
      <c r="U323" s="140"/>
      <c r="V323" s="139">
        <v>168</v>
      </c>
      <c r="W323" s="140"/>
      <c r="X323" s="141">
        <f t="shared" si="10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1"/>
        <v>0</v>
      </c>
      <c r="U324" s="140"/>
      <c r="V324" s="139">
        <v>168</v>
      </c>
      <c r="W324" s="140"/>
      <c r="X324" s="141">
        <f t="shared" si="10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1"/>
        <v>0</v>
      </c>
      <c r="U325" s="140"/>
      <c r="V325" s="139">
        <v>168</v>
      </c>
      <c r="W325" s="140"/>
      <c r="X325" s="141">
        <f t="shared" si="10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1"/>
        <v>0</v>
      </c>
      <c r="U326" s="140"/>
      <c r="V326" s="139">
        <v>168</v>
      </c>
      <c r="W326" s="140"/>
      <c r="X326" s="141">
        <f t="shared" si="10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1"/>
        <v>0</v>
      </c>
      <c r="U327" s="140"/>
      <c r="V327" s="139">
        <v>168</v>
      </c>
      <c r="W327" s="140"/>
      <c r="X327" s="141">
        <f t="shared" ref="X327:X330" si="12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ref="T328:T330" si="13">F328*24+H328*12+J328*12+L328*6+N328*6+P328*4+R328*8</f>
        <v>0</v>
      </c>
      <c r="U328" s="140"/>
      <c r="V328" s="139">
        <v>168</v>
      </c>
      <c r="W328" s="140"/>
      <c r="X328" s="141">
        <f t="shared" si="12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3"/>
        <v>0</v>
      </c>
      <c r="U329" s="140"/>
      <c r="V329" s="139">
        <v>168</v>
      </c>
      <c r="W329" s="140"/>
      <c r="X329" s="141">
        <f t="shared" si="12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3"/>
        <v>0</v>
      </c>
      <c r="U330" s="140"/>
      <c r="V330" s="139">
        <v>168</v>
      </c>
      <c r="W330" s="140"/>
      <c r="X330" s="141">
        <f t="shared" si="12"/>
        <v>0</v>
      </c>
      <c r="Y330" s="142"/>
      <c r="Z330" s="143"/>
      <c r="AA330" s="136"/>
      <c r="AB330" s="136"/>
      <c r="AC330" s="136"/>
      <c r="AD330" s="124"/>
    </row>
  </sheetData>
  <sheetProtection selectLockedCells="1"/>
  <mergeCells count="3590">
    <mergeCell ref="V330:W330"/>
    <mergeCell ref="X330:Z330"/>
    <mergeCell ref="AA330:AD330"/>
    <mergeCell ref="AA329:AD329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N329:O329"/>
    <mergeCell ref="P329:Q329"/>
    <mergeCell ref="R329:S329"/>
    <mergeCell ref="T329:U329"/>
    <mergeCell ref="V329:W329"/>
    <mergeCell ref="X329:Z329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V327:W327"/>
    <mergeCell ref="X327:Z327"/>
    <mergeCell ref="AA327:AD327"/>
    <mergeCell ref="A328:D328"/>
    <mergeCell ref="F328:G328"/>
    <mergeCell ref="H328:I328"/>
    <mergeCell ref="J328:K328"/>
    <mergeCell ref="L328:M328"/>
    <mergeCell ref="N328:O328"/>
    <mergeCell ref="P328:Q328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N326:O326"/>
    <mergeCell ref="P326:Q326"/>
    <mergeCell ref="R326:S326"/>
    <mergeCell ref="T326:U326"/>
    <mergeCell ref="V326:W326"/>
    <mergeCell ref="X326:Z326"/>
    <mergeCell ref="R325:S325"/>
    <mergeCell ref="T325:U325"/>
    <mergeCell ref="V325:W325"/>
    <mergeCell ref="X325:Z325"/>
    <mergeCell ref="AA325:AD325"/>
    <mergeCell ref="A326:D326"/>
    <mergeCell ref="F326:G326"/>
    <mergeCell ref="H326:I326"/>
    <mergeCell ref="J326:K326"/>
    <mergeCell ref="L326:M326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AA323:AD323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N323:O323"/>
    <mergeCell ref="P323:Q323"/>
    <mergeCell ref="R323:S323"/>
    <mergeCell ref="T323:U323"/>
    <mergeCell ref="V323:W323"/>
    <mergeCell ref="X323:Z323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V321:W321"/>
    <mergeCell ref="X321:Z321"/>
    <mergeCell ref="AA321:AD321"/>
    <mergeCell ref="A322:D322"/>
    <mergeCell ref="F322:G322"/>
    <mergeCell ref="H322:I322"/>
    <mergeCell ref="J322:K322"/>
    <mergeCell ref="L322:M322"/>
    <mergeCell ref="N322:O322"/>
    <mergeCell ref="P322:Q322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N320:O320"/>
    <mergeCell ref="P320:Q320"/>
    <mergeCell ref="R320:S320"/>
    <mergeCell ref="T320:U320"/>
    <mergeCell ref="V320:W320"/>
    <mergeCell ref="X320:Z320"/>
    <mergeCell ref="R319:S319"/>
    <mergeCell ref="T319:U319"/>
    <mergeCell ref="V319:W319"/>
    <mergeCell ref="X319:Z319"/>
    <mergeCell ref="AA319:AD319"/>
    <mergeCell ref="A320:D320"/>
    <mergeCell ref="F320:G320"/>
    <mergeCell ref="H320:I320"/>
    <mergeCell ref="J320:K320"/>
    <mergeCell ref="L320:M320"/>
    <mergeCell ref="V318:W318"/>
    <mergeCell ref="X318:Z318"/>
    <mergeCell ref="AA318:AD318"/>
    <mergeCell ref="A319:D319"/>
    <mergeCell ref="F319:G319"/>
    <mergeCell ref="H319:I319"/>
    <mergeCell ref="J319:K319"/>
    <mergeCell ref="L319:M319"/>
    <mergeCell ref="N319:O319"/>
    <mergeCell ref="P319:Q319"/>
    <mergeCell ref="AA317:AD317"/>
    <mergeCell ref="A318:D318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N317:O317"/>
    <mergeCell ref="P317:Q317"/>
    <mergeCell ref="R317:S317"/>
    <mergeCell ref="T317:U317"/>
    <mergeCell ref="V317:W317"/>
    <mergeCell ref="X317:Z317"/>
    <mergeCell ref="R316:S316"/>
    <mergeCell ref="T316:U316"/>
    <mergeCell ref="V316:W316"/>
    <mergeCell ref="X316:Z316"/>
    <mergeCell ref="AA316:AD316"/>
    <mergeCell ref="A317:D317"/>
    <mergeCell ref="F317:G317"/>
    <mergeCell ref="H317:I317"/>
    <mergeCell ref="J317:K317"/>
    <mergeCell ref="L317:M317"/>
    <mergeCell ref="V315:W315"/>
    <mergeCell ref="X315:Z315"/>
    <mergeCell ref="AA315:AD315"/>
    <mergeCell ref="A316:D316"/>
    <mergeCell ref="F316:G316"/>
    <mergeCell ref="H316:I316"/>
    <mergeCell ref="J316:K316"/>
    <mergeCell ref="L316:M316"/>
    <mergeCell ref="N316:O316"/>
    <mergeCell ref="P316:Q316"/>
    <mergeCell ref="AA314:AD314"/>
    <mergeCell ref="A315:D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N314:O314"/>
    <mergeCell ref="P314:Q314"/>
    <mergeCell ref="R314:S314"/>
    <mergeCell ref="T314:U314"/>
    <mergeCell ref="V314:W314"/>
    <mergeCell ref="X314:Z314"/>
    <mergeCell ref="R313:S313"/>
    <mergeCell ref="T313:U313"/>
    <mergeCell ref="V313:W313"/>
    <mergeCell ref="X313:Z313"/>
    <mergeCell ref="AA313:AD313"/>
    <mergeCell ref="A314:D314"/>
    <mergeCell ref="F314:G314"/>
    <mergeCell ref="H314:I314"/>
    <mergeCell ref="J314:K314"/>
    <mergeCell ref="L314:M314"/>
    <mergeCell ref="V312:W312"/>
    <mergeCell ref="X312:Z312"/>
    <mergeCell ref="AA312:AD312"/>
    <mergeCell ref="A313:D313"/>
    <mergeCell ref="F313:G313"/>
    <mergeCell ref="H313:I313"/>
    <mergeCell ref="J313:K313"/>
    <mergeCell ref="L313:M313"/>
    <mergeCell ref="N313:O313"/>
    <mergeCell ref="P313:Q313"/>
    <mergeCell ref="AA311:AD311"/>
    <mergeCell ref="A312:D312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N311:O311"/>
    <mergeCell ref="P311:Q311"/>
    <mergeCell ref="R311:S311"/>
    <mergeCell ref="T311:U311"/>
    <mergeCell ref="V311:W311"/>
    <mergeCell ref="X311:Z311"/>
    <mergeCell ref="R310:S310"/>
    <mergeCell ref="T310:U310"/>
    <mergeCell ref="V310:W310"/>
    <mergeCell ref="X310:Z310"/>
    <mergeCell ref="AA310:AD310"/>
    <mergeCell ref="A311:D311"/>
    <mergeCell ref="F311:G311"/>
    <mergeCell ref="H311:I311"/>
    <mergeCell ref="J311:K311"/>
    <mergeCell ref="L311:M311"/>
    <mergeCell ref="V309:W309"/>
    <mergeCell ref="X309:Z309"/>
    <mergeCell ref="AA309:AD309"/>
    <mergeCell ref="A310:D310"/>
    <mergeCell ref="F310:G310"/>
    <mergeCell ref="H310:I310"/>
    <mergeCell ref="J310:K310"/>
    <mergeCell ref="L310:M310"/>
    <mergeCell ref="N310:O310"/>
    <mergeCell ref="P310:Q310"/>
    <mergeCell ref="AA308:AD308"/>
    <mergeCell ref="A309:D309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N308:O308"/>
    <mergeCell ref="P308:Q308"/>
    <mergeCell ref="R308:S308"/>
    <mergeCell ref="T308:U308"/>
    <mergeCell ref="V308:W308"/>
    <mergeCell ref="X308:Z308"/>
    <mergeCell ref="R307:S307"/>
    <mergeCell ref="T307:U307"/>
    <mergeCell ref="V307:W307"/>
    <mergeCell ref="X307:Z307"/>
    <mergeCell ref="AA307:AD307"/>
    <mergeCell ref="A308:D308"/>
    <mergeCell ref="F308:G308"/>
    <mergeCell ref="H308:I308"/>
    <mergeCell ref="J308:K308"/>
    <mergeCell ref="L308:M308"/>
    <mergeCell ref="V306:W306"/>
    <mergeCell ref="X306:Z306"/>
    <mergeCell ref="AA306:AD306"/>
    <mergeCell ref="A307:D307"/>
    <mergeCell ref="F307:G307"/>
    <mergeCell ref="H307:I307"/>
    <mergeCell ref="J307:K307"/>
    <mergeCell ref="L307:M307"/>
    <mergeCell ref="N307:O307"/>
    <mergeCell ref="P307:Q307"/>
    <mergeCell ref="AA305:AD305"/>
    <mergeCell ref="A306:D306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N305:O305"/>
    <mergeCell ref="P305:Q305"/>
    <mergeCell ref="R305:S305"/>
    <mergeCell ref="T305:U305"/>
    <mergeCell ref="V305:W305"/>
    <mergeCell ref="X305:Z305"/>
    <mergeCell ref="R304:S304"/>
    <mergeCell ref="T304:U304"/>
    <mergeCell ref="V304:W304"/>
    <mergeCell ref="X304:Z304"/>
    <mergeCell ref="AA304:AD304"/>
    <mergeCell ref="A305:D305"/>
    <mergeCell ref="F305:G305"/>
    <mergeCell ref="H305:I305"/>
    <mergeCell ref="J305:K305"/>
    <mergeCell ref="L305:M305"/>
    <mergeCell ref="V303:W303"/>
    <mergeCell ref="X303:Z303"/>
    <mergeCell ref="AA303:AD303"/>
    <mergeCell ref="A304:D304"/>
    <mergeCell ref="F304:G304"/>
    <mergeCell ref="H304:I304"/>
    <mergeCell ref="J304:K304"/>
    <mergeCell ref="L304:M304"/>
    <mergeCell ref="N304:O304"/>
    <mergeCell ref="P304:Q304"/>
    <mergeCell ref="AA302:AD302"/>
    <mergeCell ref="A303:D303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N302:O302"/>
    <mergeCell ref="P302:Q302"/>
    <mergeCell ref="R302:S302"/>
    <mergeCell ref="T302:U302"/>
    <mergeCell ref="V302:W302"/>
    <mergeCell ref="X302:Z302"/>
    <mergeCell ref="R301:S301"/>
    <mergeCell ref="T301:U301"/>
    <mergeCell ref="V301:W301"/>
    <mergeCell ref="X301:Z301"/>
    <mergeCell ref="AA301:AD301"/>
    <mergeCell ref="A302:D302"/>
    <mergeCell ref="F302:G302"/>
    <mergeCell ref="H302:I302"/>
    <mergeCell ref="J302:K302"/>
    <mergeCell ref="L302:M302"/>
    <mergeCell ref="V300:W300"/>
    <mergeCell ref="X300:Z300"/>
    <mergeCell ref="AA300:AD300"/>
    <mergeCell ref="A301:D301"/>
    <mergeCell ref="F301:G301"/>
    <mergeCell ref="H301:I301"/>
    <mergeCell ref="J301:K301"/>
    <mergeCell ref="L301:M301"/>
    <mergeCell ref="N301:O301"/>
    <mergeCell ref="P301:Q301"/>
    <mergeCell ref="AA299:AD299"/>
    <mergeCell ref="A300:D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N299:O299"/>
    <mergeCell ref="P299:Q299"/>
    <mergeCell ref="R299:S299"/>
    <mergeCell ref="T299:U299"/>
    <mergeCell ref="V299:W299"/>
    <mergeCell ref="X299:Z299"/>
    <mergeCell ref="R298:S298"/>
    <mergeCell ref="T298:U298"/>
    <mergeCell ref="V298:W298"/>
    <mergeCell ref="X298:Z298"/>
    <mergeCell ref="AA298:AD298"/>
    <mergeCell ref="A299:D299"/>
    <mergeCell ref="F299:G299"/>
    <mergeCell ref="H299:I299"/>
    <mergeCell ref="J299:K299"/>
    <mergeCell ref="L299:M299"/>
    <mergeCell ref="V297:W297"/>
    <mergeCell ref="X297:Z297"/>
    <mergeCell ref="AA297:AD297"/>
    <mergeCell ref="A298:D298"/>
    <mergeCell ref="F298:G298"/>
    <mergeCell ref="H298:I298"/>
    <mergeCell ref="J298:K298"/>
    <mergeCell ref="L298:M298"/>
    <mergeCell ref="N298:O298"/>
    <mergeCell ref="P298:Q298"/>
    <mergeCell ref="AA296:AD296"/>
    <mergeCell ref="A297:D297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N296:O296"/>
    <mergeCell ref="P296:Q296"/>
    <mergeCell ref="R296:S296"/>
    <mergeCell ref="T296:U296"/>
    <mergeCell ref="V296:W296"/>
    <mergeCell ref="X296:Z296"/>
    <mergeCell ref="R295:S295"/>
    <mergeCell ref="T295:U295"/>
    <mergeCell ref="V295:W295"/>
    <mergeCell ref="X295:Z295"/>
    <mergeCell ref="AA295:AD295"/>
    <mergeCell ref="A296:D296"/>
    <mergeCell ref="F296:G296"/>
    <mergeCell ref="H296:I296"/>
    <mergeCell ref="J296:K296"/>
    <mergeCell ref="L296:M296"/>
    <mergeCell ref="V294:W294"/>
    <mergeCell ref="X294:Z294"/>
    <mergeCell ref="AA294:AD294"/>
    <mergeCell ref="A295:D295"/>
    <mergeCell ref="F295:G295"/>
    <mergeCell ref="H295:I295"/>
    <mergeCell ref="J295:K295"/>
    <mergeCell ref="L295:M295"/>
    <mergeCell ref="N295:O295"/>
    <mergeCell ref="P295:Q295"/>
    <mergeCell ref="AA293:AD293"/>
    <mergeCell ref="A294:D294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N293:O293"/>
    <mergeCell ref="P293:Q293"/>
    <mergeCell ref="R293:S293"/>
    <mergeCell ref="T293:U293"/>
    <mergeCell ref="V293:W293"/>
    <mergeCell ref="X293:Z293"/>
    <mergeCell ref="R292:S292"/>
    <mergeCell ref="T292:U292"/>
    <mergeCell ref="V292:W292"/>
    <mergeCell ref="X292:Z292"/>
    <mergeCell ref="AA292:AD292"/>
    <mergeCell ref="A293:D293"/>
    <mergeCell ref="F293:G293"/>
    <mergeCell ref="H293:I293"/>
    <mergeCell ref="J293:K293"/>
    <mergeCell ref="L293:M293"/>
    <mergeCell ref="V291:W291"/>
    <mergeCell ref="X291:Z291"/>
    <mergeCell ref="AA291:AD291"/>
    <mergeCell ref="A292:D292"/>
    <mergeCell ref="F292:G292"/>
    <mergeCell ref="H292:I292"/>
    <mergeCell ref="J292:K292"/>
    <mergeCell ref="L292:M292"/>
    <mergeCell ref="N292:O292"/>
    <mergeCell ref="P292:Q292"/>
    <mergeCell ref="AA290:AD290"/>
    <mergeCell ref="A291:D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N290:O290"/>
    <mergeCell ref="P290:Q290"/>
    <mergeCell ref="R290:S290"/>
    <mergeCell ref="T290:U290"/>
    <mergeCell ref="V290:W290"/>
    <mergeCell ref="X290:Z290"/>
    <mergeCell ref="R289:S289"/>
    <mergeCell ref="T289:U289"/>
    <mergeCell ref="V289:W289"/>
    <mergeCell ref="X289:Z289"/>
    <mergeCell ref="AA289:AD289"/>
    <mergeCell ref="A290:D290"/>
    <mergeCell ref="F290:G290"/>
    <mergeCell ref="H290:I290"/>
    <mergeCell ref="J290:K290"/>
    <mergeCell ref="L290:M290"/>
    <mergeCell ref="V288:W288"/>
    <mergeCell ref="X288:Z288"/>
    <mergeCell ref="AA288:AD288"/>
    <mergeCell ref="A289:D289"/>
    <mergeCell ref="F289:G289"/>
    <mergeCell ref="H289:I289"/>
    <mergeCell ref="J289:K289"/>
    <mergeCell ref="L289:M289"/>
    <mergeCell ref="N289:O289"/>
    <mergeCell ref="P289:Q289"/>
    <mergeCell ref="AA287:AD287"/>
    <mergeCell ref="A288:D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N287:O287"/>
    <mergeCell ref="P287:Q287"/>
    <mergeCell ref="R287:S287"/>
    <mergeCell ref="T287:U287"/>
    <mergeCell ref="V287:W287"/>
    <mergeCell ref="X287:Z287"/>
    <mergeCell ref="R286:S286"/>
    <mergeCell ref="T286:U286"/>
    <mergeCell ref="V286:W286"/>
    <mergeCell ref="X286:Z286"/>
    <mergeCell ref="AA286:AD286"/>
    <mergeCell ref="A287:D287"/>
    <mergeCell ref="F287:G287"/>
    <mergeCell ref="H287:I287"/>
    <mergeCell ref="J287:K287"/>
    <mergeCell ref="L287:M287"/>
    <mergeCell ref="V285:W285"/>
    <mergeCell ref="X285:Z285"/>
    <mergeCell ref="AA285:AD285"/>
    <mergeCell ref="A286:D286"/>
    <mergeCell ref="F286:G286"/>
    <mergeCell ref="H286:I286"/>
    <mergeCell ref="J286:K286"/>
    <mergeCell ref="L286:M286"/>
    <mergeCell ref="N286:O286"/>
    <mergeCell ref="P286:Q286"/>
    <mergeCell ref="AA284:AD284"/>
    <mergeCell ref="A285:D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N284:O284"/>
    <mergeCell ref="P284:Q284"/>
    <mergeCell ref="R284:S284"/>
    <mergeCell ref="T284:U284"/>
    <mergeCell ref="V284:W284"/>
    <mergeCell ref="X284:Z284"/>
    <mergeCell ref="R283:S283"/>
    <mergeCell ref="T283:U283"/>
    <mergeCell ref="V283:W283"/>
    <mergeCell ref="X283:Z283"/>
    <mergeCell ref="AA283:AD283"/>
    <mergeCell ref="A284:D284"/>
    <mergeCell ref="F284:G284"/>
    <mergeCell ref="H284:I284"/>
    <mergeCell ref="J284:K284"/>
    <mergeCell ref="L284:M284"/>
    <mergeCell ref="V282:W282"/>
    <mergeCell ref="X282:Z282"/>
    <mergeCell ref="AA282:AD282"/>
    <mergeCell ref="A283:D283"/>
    <mergeCell ref="F283:G283"/>
    <mergeCell ref="H283:I283"/>
    <mergeCell ref="J283:K283"/>
    <mergeCell ref="L283:M283"/>
    <mergeCell ref="N283:O283"/>
    <mergeCell ref="P283:Q283"/>
    <mergeCell ref="AA281:AD281"/>
    <mergeCell ref="A282:D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N281:O281"/>
    <mergeCell ref="P281:Q281"/>
    <mergeCell ref="R281:S281"/>
    <mergeCell ref="T281:U281"/>
    <mergeCell ref="V281:W281"/>
    <mergeCell ref="X281:Z281"/>
    <mergeCell ref="R280:S280"/>
    <mergeCell ref="T280:U280"/>
    <mergeCell ref="V280:W280"/>
    <mergeCell ref="X280:Z280"/>
    <mergeCell ref="AA280:AD280"/>
    <mergeCell ref="A281:D281"/>
    <mergeCell ref="F281:G281"/>
    <mergeCell ref="H281:I281"/>
    <mergeCell ref="J281:K281"/>
    <mergeCell ref="L281:M281"/>
    <mergeCell ref="V279:W279"/>
    <mergeCell ref="X279:Z279"/>
    <mergeCell ref="AA279:AD279"/>
    <mergeCell ref="A280:D280"/>
    <mergeCell ref="F280:G280"/>
    <mergeCell ref="H280:I280"/>
    <mergeCell ref="J280:K280"/>
    <mergeCell ref="L280:M280"/>
    <mergeCell ref="N280:O280"/>
    <mergeCell ref="P280:Q280"/>
    <mergeCell ref="AA278:AD278"/>
    <mergeCell ref="A279:D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N278:O278"/>
    <mergeCell ref="P278:Q278"/>
    <mergeCell ref="R278:S278"/>
    <mergeCell ref="T278:U278"/>
    <mergeCell ref="V278:W278"/>
    <mergeCell ref="X278:Z278"/>
    <mergeCell ref="R277:S277"/>
    <mergeCell ref="T277:U277"/>
    <mergeCell ref="V277:W277"/>
    <mergeCell ref="X277:Z277"/>
    <mergeCell ref="AA277:AD277"/>
    <mergeCell ref="A278:D278"/>
    <mergeCell ref="F278:G278"/>
    <mergeCell ref="H278:I278"/>
    <mergeCell ref="J278:K278"/>
    <mergeCell ref="L278:M278"/>
    <mergeCell ref="V276:W276"/>
    <mergeCell ref="X276:Z276"/>
    <mergeCell ref="AA276:AD276"/>
    <mergeCell ref="A277:D277"/>
    <mergeCell ref="F277:G277"/>
    <mergeCell ref="H277:I277"/>
    <mergeCell ref="J277:K277"/>
    <mergeCell ref="L277:M277"/>
    <mergeCell ref="N277:O277"/>
    <mergeCell ref="P277:Q277"/>
    <mergeCell ref="AA275:AD275"/>
    <mergeCell ref="A276:D276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N275:O275"/>
    <mergeCell ref="P275:Q275"/>
    <mergeCell ref="R275:S275"/>
    <mergeCell ref="T275:U275"/>
    <mergeCell ref="V275:W275"/>
    <mergeCell ref="X275:Z275"/>
    <mergeCell ref="R274:S274"/>
    <mergeCell ref="T274:U274"/>
    <mergeCell ref="V274:W274"/>
    <mergeCell ref="X274:Z274"/>
    <mergeCell ref="AA274:AD274"/>
    <mergeCell ref="A275:D275"/>
    <mergeCell ref="F275:G275"/>
    <mergeCell ref="H275:I275"/>
    <mergeCell ref="J275:K275"/>
    <mergeCell ref="L275:M275"/>
    <mergeCell ref="V273:W273"/>
    <mergeCell ref="X273:Z273"/>
    <mergeCell ref="AA273:AD273"/>
    <mergeCell ref="A274:D274"/>
    <mergeCell ref="F274:G274"/>
    <mergeCell ref="H274:I274"/>
    <mergeCell ref="J274:K274"/>
    <mergeCell ref="L274:M274"/>
    <mergeCell ref="N274:O274"/>
    <mergeCell ref="P274:Q274"/>
    <mergeCell ref="AA272:AD272"/>
    <mergeCell ref="A273:D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N272:O272"/>
    <mergeCell ref="P272:Q272"/>
    <mergeCell ref="R272:S272"/>
    <mergeCell ref="T272:U272"/>
    <mergeCell ref="V272:W272"/>
    <mergeCell ref="X272:Z272"/>
    <mergeCell ref="R271:S271"/>
    <mergeCell ref="T271:U271"/>
    <mergeCell ref="V271:W271"/>
    <mergeCell ref="X271:Z271"/>
    <mergeCell ref="AA271:AD271"/>
    <mergeCell ref="A272:D272"/>
    <mergeCell ref="F272:G272"/>
    <mergeCell ref="H272:I272"/>
    <mergeCell ref="J272:K272"/>
    <mergeCell ref="L272:M272"/>
    <mergeCell ref="V270:W270"/>
    <mergeCell ref="X270:Z270"/>
    <mergeCell ref="AA270:AD270"/>
    <mergeCell ref="A271:D271"/>
    <mergeCell ref="F271:G271"/>
    <mergeCell ref="H271:I271"/>
    <mergeCell ref="J271:K271"/>
    <mergeCell ref="L271:M271"/>
    <mergeCell ref="N271:O271"/>
    <mergeCell ref="P271:Q271"/>
    <mergeCell ref="AA269:AD269"/>
    <mergeCell ref="A270:D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N269:O269"/>
    <mergeCell ref="P269:Q269"/>
    <mergeCell ref="R269:S269"/>
    <mergeCell ref="T269:U269"/>
    <mergeCell ref="V269:W269"/>
    <mergeCell ref="X269:Z269"/>
    <mergeCell ref="R268:S268"/>
    <mergeCell ref="T268:U268"/>
    <mergeCell ref="V268:W268"/>
    <mergeCell ref="X268:Z268"/>
    <mergeCell ref="AA268:AD268"/>
    <mergeCell ref="A269:D269"/>
    <mergeCell ref="F269:G269"/>
    <mergeCell ref="H269:I269"/>
    <mergeCell ref="J269:K269"/>
    <mergeCell ref="L269:M269"/>
    <mergeCell ref="V267:W267"/>
    <mergeCell ref="X267:Z267"/>
    <mergeCell ref="AA267:AD267"/>
    <mergeCell ref="A268:D268"/>
    <mergeCell ref="F268:G268"/>
    <mergeCell ref="H268:I268"/>
    <mergeCell ref="J268:K268"/>
    <mergeCell ref="L268:M268"/>
    <mergeCell ref="N268:O268"/>
    <mergeCell ref="P268:Q268"/>
    <mergeCell ref="AA266:AD266"/>
    <mergeCell ref="A267:D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N266:O266"/>
    <mergeCell ref="P266:Q266"/>
    <mergeCell ref="R266:S266"/>
    <mergeCell ref="T266:U266"/>
    <mergeCell ref="V266:W266"/>
    <mergeCell ref="X266:Z266"/>
    <mergeCell ref="R265:S265"/>
    <mergeCell ref="T265:U265"/>
    <mergeCell ref="V265:W265"/>
    <mergeCell ref="X265:Z265"/>
    <mergeCell ref="AA265:AD265"/>
    <mergeCell ref="A266:D266"/>
    <mergeCell ref="F266:G266"/>
    <mergeCell ref="H266:I266"/>
    <mergeCell ref="J266:K266"/>
    <mergeCell ref="L266:M266"/>
    <mergeCell ref="V264:W264"/>
    <mergeCell ref="X264:Z264"/>
    <mergeCell ref="AA264:AD264"/>
    <mergeCell ref="A265:D265"/>
    <mergeCell ref="F265:G265"/>
    <mergeCell ref="H265:I265"/>
    <mergeCell ref="J265:K265"/>
    <mergeCell ref="L265:M265"/>
    <mergeCell ref="N265:O265"/>
    <mergeCell ref="P265:Q265"/>
    <mergeCell ref="AA263:AD263"/>
    <mergeCell ref="A264:D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N263:O263"/>
    <mergeCell ref="P263:Q263"/>
    <mergeCell ref="R263:S263"/>
    <mergeCell ref="T263:U263"/>
    <mergeCell ref="V263:W263"/>
    <mergeCell ref="X263:Z263"/>
    <mergeCell ref="R262:S262"/>
    <mergeCell ref="T262:U262"/>
    <mergeCell ref="V262:W262"/>
    <mergeCell ref="X262:Z262"/>
    <mergeCell ref="AA262:AD262"/>
    <mergeCell ref="A263:D263"/>
    <mergeCell ref="F263:G263"/>
    <mergeCell ref="H263:I263"/>
    <mergeCell ref="J263:K263"/>
    <mergeCell ref="L263:M263"/>
    <mergeCell ref="T260:U260"/>
    <mergeCell ref="V260:W260"/>
    <mergeCell ref="X260:Z260"/>
    <mergeCell ref="A262:D262"/>
    <mergeCell ref="F262:G262"/>
    <mergeCell ref="H262:I262"/>
    <mergeCell ref="J262:K262"/>
    <mergeCell ref="L262:M262"/>
    <mergeCell ref="N262:O262"/>
    <mergeCell ref="P262:Q262"/>
    <mergeCell ref="A259:D260"/>
    <mergeCell ref="E259:Z259"/>
    <mergeCell ref="AA259:AD260"/>
    <mergeCell ref="F260:G260"/>
    <mergeCell ref="H260:I260"/>
    <mergeCell ref="J260:K260"/>
    <mergeCell ref="L260:M260"/>
    <mergeCell ref="N260:O260"/>
    <mergeCell ref="P260:Q260"/>
    <mergeCell ref="R260:S260"/>
    <mergeCell ref="P257:Q257"/>
    <mergeCell ref="R257:S257"/>
    <mergeCell ref="T257:U257"/>
    <mergeCell ref="V257:W257"/>
    <mergeCell ref="X257:Z257"/>
    <mergeCell ref="AA257:AD257"/>
    <mergeCell ref="A257:D257"/>
    <mergeCell ref="F257:G257"/>
    <mergeCell ref="H257:I257"/>
    <mergeCell ref="J257:K257"/>
    <mergeCell ref="L257:M257"/>
    <mergeCell ref="N257:O257"/>
    <mergeCell ref="P256:Q256"/>
    <mergeCell ref="R256:S256"/>
    <mergeCell ref="T256:U256"/>
    <mergeCell ref="V256:W256"/>
    <mergeCell ref="X256:Z256"/>
    <mergeCell ref="AA256:AD256"/>
    <mergeCell ref="A256:D256"/>
    <mergeCell ref="F256:G256"/>
    <mergeCell ref="H256:I256"/>
    <mergeCell ref="J256:K256"/>
    <mergeCell ref="L256:M256"/>
    <mergeCell ref="N256:O256"/>
    <mergeCell ref="P255:Q255"/>
    <mergeCell ref="R255:S255"/>
    <mergeCell ref="T255:U255"/>
    <mergeCell ref="V255:W255"/>
    <mergeCell ref="X255:Z255"/>
    <mergeCell ref="AA255:AD255"/>
    <mergeCell ref="A255:D255"/>
    <mergeCell ref="F255:G255"/>
    <mergeCell ref="H255:I255"/>
    <mergeCell ref="J255:K255"/>
    <mergeCell ref="L255:M255"/>
    <mergeCell ref="N255:O255"/>
    <mergeCell ref="P254:Q254"/>
    <mergeCell ref="R254:S254"/>
    <mergeCell ref="T254:U254"/>
    <mergeCell ref="V254:W254"/>
    <mergeCell ref="X254:Z254"/>
    <mergeCell ref="AA254:AD254"/>
    <mergeCell ref="A254:D254"/>
    <mergeCell ref="F254:G254"/>
    <mergeCell ref="H254:I254"/>
    <mergeCell ref="J254:K254"/>
    <mergeCell ref="L254:M254"/>
    <mergeCell ref="N254:O254"/>
    <mergeCell ref="P253:Q253"/>
    <mergeCell ref="R253:S253"/>
    <mergeCell ref="T253:U253"/>
    <mergeCell ref="V253:W253"/>
    <mergeCell ref="X253:Z253"/>
    <mergeCell ref="AA253:AD253"/>
    <mergeCell ref="A253:D253"/>
    <mergeCell ref="F253:G253"/>
    <mergeCell ref="H253:I253"/>
    <mergeCell ref="J253:K253"/>
    <mergeCell ref="L253:M253"/>
    <mergeCell ref="N253:O253"/>
    <mergeCell ref="P252:Q252"/>
    <mergeCell ref="R252:S252"/>
    <mergeCell ref="T252:U252"/>
    <mergeCell ref="V252:W252"/>
    <mergeCell ref="X252:Z252"/>
    <mergeCell ref="AA252:AD252"/>
    <mergeCell ref="A252:D252"/>
    <mergeCell ref="F252:G252"/>
    <mergeCell ref="H252:I252"/>
    <mergeCell ref="J252:K252"/>
    <mergeCell ref="L252:M252"/>
    <mergeCell ref="N252:O252"/>
    <mergeCell ref="P251:Q251"/>
    <mergeCell ref="R251:S251"/>
    <mergeCell ref="T251:U251"/>
    <mergeCell ref="V251:W251"/>
    <mergeCell ref="X251:Z251"/>
    <mergeCell ref="AA251:AD251"/>
    <mergeCell ref="A251:D251"/>
    <mergeCell ref="F251:G251"/>
    <mergeCell ref="H251:I251"/>
    <mergeCell ref="J251:K251"/>
    <mergeCell ref="L251:M251"/>
    <mergeCell ref="N251:O251"/>
    <mergeCell ref="P250:Q250"/>
    <mergeCell ref="R250:S250"/>
    <mergeCell ref="T250:U250"/>
    <mergeCell ref="V250:W250"/>
    <mergeCell ref="X250:Z250"/>
    <mergeCell ref="AA250:AD250"/>
    <mergeCell ref="A250:D250"/>
    <mergeCell ref="F250:G250"/>
    <mergeCell ref="H250:I250"/>
    <mergeCell ref="J250:K250"/>
    <mergeCell ref="L250:M250"/>
    <mergeCell ref="N250:O250"/>
    <mergeCell ref="P249:Q249"/>
    <mergeCell ref="R249:S249"/>
    <mergeCell ref="T249:U249"/>
    <mergeCell ref="V249:W249"/>
    <mergeCell ref="X249:Z249"/>
    <mergeCell ref="AA249:AD249"/>
    <mergeCell ref="A249:D249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Z248"/>
    <mergeCell ref="AA248:AD248"/>
    <mergeCell ref="A248:D248"/>
    <mergeCell ref="F248:G248"/>
    <mergeCell ref="H248:I248"/>
    <mergeCell ref="J248:K248"/>
    <mergeCell ref="L248:M248"/>
    <mergeCell ref="N248:O248"/>
    <mergeCell ref="P247:Q247"/>
    <mergeCell ref="R247:S247"/>
    <mergeCell ref="T247:U247"/>
    <mergeCell ref="V247:W247"/>
    <mergeCell ref="X247:Z247"/>
    <mergeCell ref="AA247:AD247"/>
    <mergeCell ref="A247:D247"/>
    <mergeCell ref="F247:G247"/>
    <mergeCell ref="H247:I247"/>
    <mergeCell ref="J247:K247"/>
    <mergeCell ref="L247:M247"/>
    <mergeCell ref="N247:O247"/>
    <mergeCell ref="P246:Q246"/>
    <mergeCell ref="R246:S246"/>
    <mergeCell ref="T246:U246"/>
    <mergeCell ref="V246:W246"/>
    <mergeCell ref="X246:Z246"/>
    <mergeCell ref="AA246:AD246"/>
    <mergeCell ref="A246:D246"/>
    <mergeCell ref="F246:G246"/>
    <mergeCell ref="H246:I246"/>
    <mergeCell ref="J246:K246"/>
    <mergeCell ref="L246:M246"/>
    <mergeCell ref="N246:O246"/>
    <mergeCell ref="P245:Q245"/>
    <mergeCell ref="R245:S245"/>
    <mergeCell ref="T245:U245"/>
    <mergeCell ref="V245:W245"/>
    <mergeCell ref="X245:Z245"/>
    <mergeCell ref="AA245:AD245"/>
    <mergeCell ref="A245:D245"/>
    <mergeCell ref="F245:G245"/>
    <mergeCell ref="H245:I245"/>
    <mergeCell ref="J245:K245"/>
    <mergeCell ref="L245:M245"/>
    <mergeCell ref="N245:O245"/>
    <mergeCell ref="P244:Q244"/>
    <mergeCell ref="R244:S244"/>
    <mergeCell ref="T244:U244"/>
    <mergeCell ref="V244:W244"/>
    <mergeCell ref="X244:Z244"/>
    <mergeCell ref="AA244:AD244"/>
    <mergeCell ref="A244:D244"/>
    <mergeCell ref="F244:G244"/>
    <mergeCell ref="H244:I244"/>
    <mergeCell ref="J244:K244"/>
    <mergeCell ref="L244:M244"/>
    <mergeCell ref="N244:O244"/>
    <mergeCell ref="P243:Q243"/>
    <mergeCell ref="R243:S243"/>
    <mergeCell ref="T243:U243"/>
    <mergeCell ref="V243:W243"/>
    <mergeCell ref="X243:Z243"/>
    <mergeCell ref="AA243:AD243"/>
    <mergeCell ref="A243:D243"/>
    <mergeCell ref="F243:G243"/>
    <mergeCell ref="H243:I243"/>
    <mergeCell ref="J243:K243"/>
    <mergeCell ref="L243:M243"/>
    <mergeCell ref="N243:O243"/>
    <mergeCell ref="P242:Q242"/>
    <mergeCell ref="R242:S242"/>
    <mergeCell ref="T242:U242"/>
    <mergeCell ref="V242:W242"/>
    <mergeCell ref="X242:Z242"/>
    <mergeCell ref="AA242:AD242"/>
    <mergeCell ref="A242:D242"/>
    <mergeCell ref="F242:G242"/>
    <mergeCell ref="H242:I242"/>
    <mergeCell ref="J242:K242"/>
    <mergeCell ref="L242:M242"/>
    <mergeCell ref="N242:O242"/>
    <mergeCell ref="P241:Q241"/>
    <mergeCell ref="R241:S241"/>
    <mergeCell ref="T241:U241"/>
    <mergeCell ref="V241:W241"/>
    <mergeCell ref="X241:Z241"/>
    <mergeCell ref="AA241:AD241"/>
    <mergeCell ref="A241:D241"/>
    <mergeCell ref="F241:G241"/>
    <mergeCell ref="H241:I241"/>
    <mergeCell ref="J241:K241"/>
    <mergeCell ref="L241:M241"/>
    <mergeCell ref="N241:O241"/>
    <mergeCell ref="P240:Q240"/>
    <mergeCell ref="R240:S240"/>
    <mergeCell ref="T240:U240"/>
    <mergeCell ref="V240:W240"/>
    <mergeCell ref="X240:Z240"/>
    <mergeCell ref="AA240:AD240"/>
    <mergeCell ref="A240:D240"/>
    <mergeCell ref="F240:G240"/>
    <mergeCell ref="H240:I240"/>
    <mergeCell ref="J240:K240"/>
    <mergeCell ref="L240:M240"/>
    <mergeCell ref="N240:O240"/>
    <mergeCell ref="P239:Q239"/>
    <mergeCell ref="R239:S239"/>
    <mergeCell ref="T239:U239"/>
    <mergeCell ref="V239:W239"/>
    <mergeCell ref="X239:Z239"/>
    <mergeCell ref="AA239:AD239"/>
    <mergeCell ref="A239:D239"/>
    <mergeCell ref="F239:G239"/>
    <mergeCell ref="H239:I239"/>
    <mergeCell ref="J239:K239"/>
    <mergeCell ref="L239:M239"/>
    <mergeCell ref="N239:O239"/>
    <mergeCell ref="P238:Q238"/>
    <mergeCell ref="R238:S238"/>
    <mergeCell ref="T238:U238"/>
    <mergeCell ref="V238:W238"/>
    <mergeCell ref="X238:Z238"/>
    <mergeCell ref="AA238:AD238"/>
    <mergeCell ref="A238:D238"/>
    <mergeCell ref="F238:G238"/>
    <mergeCell ref="H238:I238"/>
    <mergeCell ref="J238:K238"/>
    <mergeCell ref="L238:M238"/>
    <mergeCell ref="N238:O238"/>
    <mergeCell ref="P237:Q237"/>
    <mergeCell ref="R237:S237"/>
    <mergeCell ref="T237:U237"/>
    <mergeCell ref="V237:W237"/>
    <mergeCell ref="X237:Z237"/>
    <mergeCell ref="AA237:AD237"/>
    <mergeCell ref="A237:D237"/>
    <mergeCell ref="F237:G237"/>
    <mergeCell ref="H237:I237"/>
    <mergeCell ref="J237:K237"/>
    <mergeCell ref="L237:M237"/>
    <mergeCell ref="N237:O237"/>
    <mergeCell ref="P236:Q236"/>
    <mergeCell ref="R236:S236"/>
    <mergeCell ref="T236:U236"/>
    <mergeCell ref="V236:W236"/>
    <mergeCell ref="X236:Z236"/>
    <mergeCell ref="AA236:AD236"/>
    <mergeCell ref="A236:D236"/>
    <mergeCell ref="F236:G236"/>
    <mergeCell ref="H236:I236"/>
    <mergeCell ref="J236:K236"/>
    <mergeCell ref="L236:M236"/>
    <mergeCell ref="N236:O236"/>
    <mergeCell ref="P235:Q235"/>
    <mergeCell ref="R235:S235"/>
    <mergeCell ref="T235:U235"/>
    <mergeCell ref="V235:W235"/>
    <mergeCell ref="X235:Z235"/>
    <mergeCell ref="AA235:AD235"/>
    <mergeCell ref="A235:D235"/>
    <mergeCell ref="F235:G235"/>
    <mergeCell ref="H235:I235"/>
    <mergeCell ref="J235:K235"/>
    <mergeCell ref="L235:M235"/>
    <mergeCell ref="N235:O235"/>
    <mergeCell ref="P234:Q234"/>
    <mergeCell ref="R234:S234"/>
    <mergeCell ref="T234:U234"/>
    <mergeCell ref="V234:W234"/>
    <mergeCell ref="X234:Z234"/>
    <mergeCell ref="AA234:AD234"/>
    <mergeCell ref="A234:D234"/>
    <mergeCell ref="F234:G234"/>
    <mergeCell ref="H234:I234"/>
    <mergeCell ref="J234:K234"/>
    <mergeCell ref="L234:M234"/>
    <mergeCell ref="N234:O234"/>
    <mergeCell ref="P233:Q233"/>
    <mergeCell ref="R233:S233"/>
    <mergeCell ref="T233:U233"/>
    <mergeCell ref="V233:W233"/>
    <mergeCell ref="X233:Z233"/>
    <mergeCell ref="AA233:AD233"/>
    <mergeCell ref="A233:D233"/>
    <mergeCell ref="F233:G233"/>
    <mergeCell ref="H233:I233"/>
    <mergeCell ref="J233:K233"/>
    <mergeCell ref="L233:M233"/>
    <mergeCell ref="N233:O233"/>
    <mergeCell ref="P232:Q232"/>
    <mergeCell ref="R232:S232"/>
    <mergeCell ref="T232:U232"/>
    <mergeCell ref="V232:W232"/>
    <mergeCell ref="X232:Z232"/>
    <mergeCell ref="AA232:AD232"/>
    <mergeCell ref="A232:D232"/>
    <mergeCell ref="F232:G232"/>
    <mergeCell ref="H232:I232"/>
    <mergeCell ref="J232:K232"/>
    <mergeCell ref="L232:M232"/>
    <mergeCell ref="N232:O232"/>
    <mergeCell ref="P231:Q231"/>
    <mergeCell ref="R231:S231"/>
    <mergeCell ref="T231:U231"/>
    <mergeCell ref="V231:W231"/>
    <mergeCell ref="X231:Z231"/>
    <mergeCell ref="AA231:AD231"/>
    <mergeCell ref="A231:D231"/>
    <mergeCell ref="F231:G231"/>
    <mergeCell ref="H231:I231"/>
    <mergeCell ref="J231:K231"/>
    <mergeCell ref="L231:M231"/>
    <mergeCell ref="N231:O231"/>
    <mergeCell ref="P230:Q230"/>
    <mergeCell ref="R230:S230"/>
    <mergeCell ref="T230:U230"/>
    <mergeCell ref="V230:W230"/>
    <mergeCell ref="X230:Z230"/>
    <mergeCell ref="AA230:AD230"/>
    <mergeCell ref="A230:D230"/>
    <mergeCell ref="F230:G230"/>
    <mergeCell ref="H230:I230"/>
    <mergeCell ref="J230:K230"/>
    <mergeCell ref="L230:M230"/>
    <mergeCell ref="N230:O230"/>
    <mergeCell ref="P229:Q229"/>
    <mergeCell ref="R229:S229"/>
    <mergeCell ref="T229:U229"/>
    <mergeCell ref="V229:W229"/>
    <mergeCell ref="X229:Z229"/>
    <mergeCell ref="AA229:AD229"/>
    <mergeCell ref="A229:D229"/>
    <mergeCell ref="F229:G229"/>
    <mergeCell ref="H229:I229"/>
    <mergeCell ref="J229:K229"/>
    <mergeCell ref="L229:M229"/>
    <mergeCell ref="N229:O229"/>
    <mergeCell ref="P228:Q228"/>
    <mergeCell ref="R228:S228"/>
    <mergeCell ref="T228:U228"/>
    <mergeCell ref="V228:W228"/>
    <mergeCell ref="X228:Z228"/>
    <mergeCell ref="AA228:AD228"/>
    <mergeCell ref="A228:D228"/>
    <mergeCell ref="F228:G228"/>
    <mergeCell ref="H228:I228"/>
    <mergeCell ref="J228:K228"/>
    <mergeCell ref="L228:M228"/>
    <mergeCell ref="N228:O228"/>
    <mergeCell ref="P227:Q227"/>
    <mergeCell ref="R227:S227"/>
    <mergeCell ref="T227:U227"/>
    <mergeCell ref="V227:W227"/>
    <mergeCell ref="X227:Z227"/>
    <mergeCell ref="AA227:AD227"/>
    <mergeCell ref="A227:D227"/>
    <mergeCell ref="F227:G227"/>
    <mergeCell ref="H227:I227"/>
    <mergeCell ref="J227:K227"/>
    <mergeCell ref="L227:M227"/>
    <mergeCell ref="N227:O227"/>
    <mergeCell ref="P226:Q226"/>
    <mergeCell ref="R226:S226"/>
    <mergeCell ref="T226:U226"/>
    <mergeCell ref="V226:W226"/>
    <mergeCell ref="X226:Z226"/>
    <mergeCell ref="AA226:AD226"/>
    <mergeCell ref="A226:D226"/>
    <mergeCell ref="F226:G226"/>
    <mergeCell ref="H226:I226"/>
    <mergeCell ref="J226:K226"/>
    <mergeCell ref="L226:M226"/>
    <mergeCell ref="N226:O226"/>
    <mergeCell ref="P225:Q225"/>
    <mergeCell ref="R225:S225"/>
    <mergeCell ref="T225:U225"/>
    <mergeCell ref="V225:W225"/>
    <mergeCell ref="X225:Z225"/>
    <mergeCell ref="AA225:AD225"/>
    <mergeCell ref="A225:D225"/>
    <mergeCell ref="F225:G225"/>
    <mergeCell ref="H225:I225"/>
    <mergeCell ref="J225:K225"/>
    <mergeCell ref="L225:M225"/>
    <mergeCell ref="N225:O225"/>
    <mergeCell ref="P224:Q224"/>
    <mergeCell ref="R224:S224"/>
    <mergeCell ref="T224:U224"/>
    <mergeCell ref="V224:W224"/>
    <mergeCell ref="X224:Z224"/>
    <mergeCell ref="AA224:AD224"/>
    <mergeCell ref="A224:D224"/>
    <mergeCell ref="F224:G224"/>
    <mergeCell ref="H224:I224"/>
    <mergeCell ref="J224:K224"/>
    <mergeCell ref="L224:M224"/>
    <mergeCell ref="N224:O224"/>
    <mergeCell ref="P223:Q223"/>
    <mergeCell ref="R223:S223"/>
    <mergeCell ref="T223:U223"/>
    <mergeCell ref="V223:W223"/>
    <mergeCell ref="X223:Z223"/>
    <mergeCell ref="AA223:AD223"/>
    <mergeCell ref="A223:D223"/>
    <mergeCell ref="F223:G223"/>
    <mergeCell ref="H223:I223"/>
    <mergeCell ref="J223:K223"/>
    <mergeCell ref="L223:M223"/>
    <mergeCell ref="N223:O223"/>
    <mergeCell ref="P222:Q222"/>
    <mergeCell ref="R222:S222"/>
    <mergeCell ref="T222:U222"/>
    <mergeCell ref="V222:W222"/>
    <mergeCell ref="X222:Z222"/>
    <mergeCell ref="AA222:AD222"/>
    <mergeCell ref="A222:D222"/>
    <mergeCell ref="F222:G222"/>
    <mergeCell ref="H222:I222"/>
    <mergeCell ref="J222:K222"/>
    <mergeCell ref="L222:M222"/>
    <mergeCell ref="N222:O222"/>
    <mergeCell ref="P221:Q221"/>
    <mergeCell ref="R221:S221"/>
    <mergeCell ref="T221:U221"/>
    <mergeCell ref="V221:W221"/>
    <mergeCell ref="X221:Z221"/>
    <mergeCell ref="AA221:AD221"/>
    <mergeCell ref="T220:U220"/>
    <mergeCell ref="V220:W220"/>
    <mergeCell ref="X220:Z220"/>
    <mergeCell ref="AA220:AD220"/>
    <mergeCell ref="A221:D221"/>
    <mergeCell ref="F221:G221"/>
    <mergeCell ref="H221:I221"/>
    <mergeCell ref="J221:K221"/>
    <mergeCell ref="L221:M221"/>
    <mergeCell ref="N221:O221"/>
    <mergeCell ref="V218:W218"/>
    <mergeCell ref="X218:Z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J218:K218"/>
    <mergeCell ref="L218:M218"/>
    <mergeCell ref="N218:O218"/>
    <mergeCell ref="P218:Q218"/>
    <mergeCell ref="R218:S218"/>
    <mergeCell ref="T218:U218"/>
    <mergeCell ref="R215:S215"/>
    <mergeCell ref="T215:U215"/>
    <mergeCell ref="V215:W215"/>
    <mergeCell ref="X215:Z215"/>
    <mergeCell ref="AA215:AD215"/>
    <mergeCell ref="A217:D218"/>
    <mergeCell ref="E217:Z217"/>
    <mergeCell ref="AA217:AD218"/>
    <mergeCell ref="F218:G218"/>
    <mergeCell ref="H218:I218"/>
    <mergeCell ref="V214:W214"/>
    <mergeCell ref="X214:Z214"/>
    <mergeCell ref="AA214:AD214"/>
    <mergeCell ref="A215:D215"/>
    <mergeCell ref="F215:G215"/>
    <mergeCell ref="H215:I215"/>
    <mergeCell ref="J215:K215"/>
    <mergeCell ref="L215:M215"/>
    <mergeCell ref="N215:O215"/>
    <mergeCell ref="P215:Q215"/>
    <mergeCell ref="AA213:AD213"/>
    <mergeCell ref="A214:D214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N213:O213"/>
    <mergeCell ref="P213:Q213"/>
    <mergeCell ref="R213:S213"/>
    <mergeCell ref="T213:U213"/>
    <mergeCell ref="V213:W213"/>
    <mergeCell ref="X213:Z213"/>
    <mergeCell ref="R212:S212"/>
    <mergeCell ref="T212:U212"/>
    <mergeCell ref="V212:W212"/>
    <mergeCell ref="X212:Z212"/>
    <mergeCell ref="AA212:AD212"/>
    <mergeCell ref="A213:D213"/>
    <mergeCell ref="F213:G213"/>
    <mergeCell ref="H213:I213"/>
    <mergeCell ref="J213:K213"/>
    <mergeCell ref="L213:M213"/>
    <mergeCell ref="V211:W211"/>
    <mergeCell ref="X211:Z211"/>
    <mergeCell ref="AA211:AD211"/>
    <mergeCell ref="A212:D212"/>
    <mergeCell ref="F212:G212"/>
    <mergeCell ref="H212:I212"/>
    <mergeCell ref="J212:K212"/>
    <mergeCell ref="L212:M212"/>
    <mergeCell ref="N212:O212"/>
    <mergeCell ref="P212:Q212"/>
    <mergeCell ref="AA210:AD210"/>
    <mergeCell ref="A211:D211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N210:O210"/>
    <mergeCell ref="P210:Q210"/>
    <mergeCell ref="R210:S210"/>
    <mergeCell ref="T210:U210"/>
    <mergeCell ref="V210:W210"/>
    <mergeCell ref="X210:Z210"/>
    <mergeCell ref="R209:S209"/>
    <mergeCell ref="T209:U209"/>
    <mergeCell ref="V209:W209"/>
    <mergeCell ref="X209:Z209"/>
    <mergeCell ref="AA209:AD209"/>
    <mergeCell ref="A210:D210"/>
    <mergeCell ref="F210:G210"/>
    <mergeCell ref="H210:I210"/>
    <mergeCell ref="J210:K210"/>
    <mergeCell ref="L210:M210"/>
    <mergeCell ref="V208:W208"/>
    <mergeCell ref="X208:Z208"/>
    <mergeCell ref="AA208:AD208"/>
    <mergeCell ref="A209:D209"/>
    <mergeCell ref="F209:G209"/>
    <mergeCell ref="H209:I209"/>
    <mergeCell ref="J209:K209"/>
    <mergeCell ref="L209:M209"/>
    <mergeCell ref="N209:O209"/>
    <mergeCell ref="P209:Q209"/>
    <mergeCell ref="AA207:AD207"/>
    <mergeCell ref="A208:D208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N207:O207"/>
    <mergeCell ref="P207:Q207"/>
    <mergeCell ref="R207:S207"/>
    <mergeCell ref="T207:U207"/>
    <mergeCell ref="V207:W207"/>
    <mergeCell ref="X207:Z207"/>
    <mergeCell ref="A207:D207"/>
    <mergeCell ref="F207:G207"/>
    <mergeCell ref="H207:I207"/>
    <mergeCell ref="J207:K207"/>
    <mergeCell ref="L207:M207"/>
    <mergeCell ref="V206:W206"/>
    <mergeCell ref="X206:Z206"/>
    <mergeCell ref="AA206:AD206"/>
    <mergeCell ref="AA205:AD205"/>
    <mergeCell ref="A206:D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N205:O205"/>
    <mergeCell ref="P205:Q205"/>
    <mergeCell ref="R205:S205"/>
    <mergeCell ref="T205:U205"/>
    <mergeCell ref="V205:W205"/>
    <mergeCell ref="X205:Z205"/>
    <mergeCell ref="R204:S204"/>
    <mergeCell ref="T204:U204"/>
    <mergeCell ref="V204:W204"/>
    <mergeCell ref="X204:Z204"/>
    <mergeCell ref="AA204:AD204"/>
    <mergeCell ref="A205:D205"/>
    <mergeCell ref="F205:G205"/>
    <mergeCell ref="H205:I205"/>
    <mergeCell ref="J205:K205"/>
    <mergeCell ref="L205:M205"/>
    <mergeCell ref="V203:W203"/>
    <mergeCell ref="X203:Z203"/>
    <mergeCell ref="AA203:AD203"/>
    <mergeCell ref="A204:D204"/>
    <mergeCell ref="F204:G204"/>
    <mergeCell ref="H204:I204"/>
    <mergeCell ref="J204:K204"/>
    <mergeCell ref="L204:M204"/>
    <mergeCell ref="N204:O204"/>
    <mergeCell ref="P204:Q204"/>
    <mergeCell ref="AA202:AD202"/>
    <mergeCell ref="A203:D203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N202:O202"/>
    <mergeCell ref="P202:Q202"/>
    <mergeCell ref="R202:S202"/>
    <mergeCell ref="T202:U202"/>
    <mergeCell ref="V202:W202"/>
    <mergeCell ref="X202:Z202"/>
    <mergeCell ref="R201:S201"/>
    <mergeCell ref="T201:U201"/>
    <mergeCell ref="V201:W201"/>
    <mergeCell ref="X201:Z201"/>
    <mergeCell ref="AA201:AD201"/>
    <mergeCell ref="A202:D202"/>
    <mergeCell ref="F202:G202"/>
    <mergeCell ref="H202:I202"/>
    <mergeCell ref="J202:K202"/>
    <mergeCell ref="L202:M202"/>
    <mergeCell ref="V200:W200"/>
    <mergeCell ref="X200:Z200"/>
    <mergeCell ref="AA200:AD200"/>
    <mergeCell ref="A201:D201"/>
    <mergeCell ref="F201:G201"/>
    <mergeCell ref="H201:I201"/>
    <mergeCell ref="J201:K201"/>
    <mergeCell ref="L201:M201"/>
    <mergeCell ref="N201:O201"/>
    <mergeCell ref="P201:Q201"/>
    <mergeCell ref="A200:D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R199:S199"/>
    <mergeCell ref="T199:U199"/>
    <mergeCell ref="V199:W199"/>
    <mergeCell ref="X199:Z199"/>
    <mergeCell ref="AA199:AD199"/>
    <mergeCell ref="V198:W198"/>
    <mergeCell ref="X198:Z198"/>
    <mergeCell ref="AA198:AD198"/>
    <mergeCell ref="A199:D199"/>
    <mergeCell ref="F199:G199"/>
    <mergeCell ref="H199:I199"/>
    <mergeCell ref="J199:K199"/>
    <mergeCell ref="L199:M199"/>
    <mergeCell ref="N199:O199"/>
    <mergeCell ref="P199:Q199"/>
    <mergeCell ref="AA197:AD197"/>
    <mergeCell ref="A198:D198"/>
    <mergeCell ref="F198:G198"/>
    <mergeCell ref="H198:I198"/>
    <mergeCell ref="J198:K198"/>
    <mergeCell ref="L198:M198"/>
    <mergeCell ref="N198:O198"/>
    <mergeCell ref="P198:Q198"/>
    <mergeCell ref="R198:S198"/>
    <mergeCell ref="T198:U198"/>
    <mergeCell ref="N197:O197"/>
    <mergeCell ref="P197:Q197"/>
    <mergeCell ref="R197:S197"/>
    <mergeCell ref="T197:U197"/>
    <mergeCell ref="V197:W197"/>
    <mergeCell ref="X197:Z197"/>
    <mergeCell ref="R196:S196"/>
    <mergeCell ref="T196:U196"/>
    <mergeCell ref="V196:W196"/>
    <mergeCell ref="X196:Z196"/>
    <mergeCell ref="AA196:AD196"/>
    <mergeCell ref="A197:D197"/>
    <mergeCell ref="F197:G197"/>
    <mergeCell ref="H197:I197"/>
    <mergeCell ref="J197:K197"/>
    <mergeCell ref="L197:M197"/>
    <mergeCell ref="V195:W195"/>
    <mergeCell ref="X195:Z195"/>
    <mergeCell ref="AA195:AD195"/>
    <mergeCell ref="A196:D196"/>
    <mergeCell ref="F196:G196"/>
    <mergeCell ref="H196:I196"/>
    <mergeCell ref="J196:K196"/>
    <mergeCell ref="L196:M196"/>
    <mergeCell ref="N196:O196"/>
    <mergeCell ref="P196:Q196"/>
    <mergeCell ref="AA194:AD194"/>
    <mergeCell ref="A195:D195"/>
    <mergeCell ref="F195:G195"/>
    <mergeCell ref="H195:I195"/>
    <mergeCell ref="J195:K195"/>
    <mergeCell ref="L195:M195"/>
    <mergeCell ref="N195:O195"/>
    <mergeCell ref="P195:Q195"/>
    <mergeCell ref="R195:S195"/>
    <mergeCell ref="T195:U195"/>
    <mergeCell ref="N194:O194"/>
    <mergeCell ref="P194:Q194"/>
    <mergeCell ref="R194:S194"/>
    <mergeCell ref="T194:U194"/>
    <mergeCell ref="V194:W194"/>
    <mergeCell ref="X194:Z194"/>
    <mergeCell ref="R193:S193"/>
    <mergeCell ref="T193:U193"/>
    <mergeCell ref="V193:W193"/>
    <mergeCell ref="X193:Z193"/>
    <mergeCell ref="AA193:AD193"/>
    <mergeCell ref="A194:D194"/>
    <mergeCell ref="F194:G194"/>
    <mergeCell ref="H194:I194"/>
    <mergeCell ref="J194:K194"/>
    <mergeCell ref="L194:M194"/>
    <mergeCell ref="V192:W192"/>
    <mergeCell ref="X192:Z192"/>
    <mergeCell ref="AA192:AD192"/>
    <mergeCell ref="A193:D193"/>
    <mergeCell ref="F193:G193"/>
    <mergeCell ref="H193:I193"/>
    <mergeCell ref="J193:K193"/>
    <mergeCell ref="L193:M193"/>
    <mergeCell ref="N193:O193"/>
    <mergeCell ref="P193:Q193"/>
    <mergeCell ref="AA191:AD191"/>
    <mergeCell ref="A192:D192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N191:O191"/>
    <mergeCell ref="P191:Q191"/>
    <mergeCell ref="R191:S191"/>
    <mergeCell ref="T191:U191"/>
    <mergeCell ref="V191:W191"/>
    <mergeCell ref="X191:Z191"/>
    <mergeCell ref="R190:S190"/>
    <mergeCell ref="T190:U190"/>
    <mergeCell ref="V190:W190"/>
    <mergeCell ref="X190:Z190"/>
    <mergeCell ref="AA190:AD190"/>
    <mergeCell ref="A191:D191"/>
    <mergeCell ref="F191:G191"/>
    <mergeCell ref="H191:I191"/>
    <mergeCell ref="J191:K191"/>
    <mergeCell ref="L191:M191"/>
    <mergeCell ref="V189:W189"/>
    <mergeCell ref="X189:Z189"/>
    <mergeCell ref="AA189:AD189"/>
    <mergeCell ref="A190:D190"/>
    <mergeCell ref="F190:G190"/>
    <mergeCell ref="H190:I190"/>
    <mergeCell ref="J190:K190"/>
    <mergeCell ref="L190:M190"/>
    <mergeCell ref="N190:O190"/>
    <mergeCell ref="P190:Q190"/>
    <mergeCell ref="AA188:AD188"/>
    <mergeCell ref="A189:D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N188:O188"/>
    <mergeCell ref="P188:Q188"/>
    <mergeCell ref="R188:S188"/>
    <mergeCell ref="T188:U188"/>
    <mergeCell ref="V188:W188"/>
    <mergeCell ref="X188:Z188"/>
    <mergeCell ref="R187:S187"/>
    <mergeCell ref="T187:U187"/>
    <mergeCell ref="V187:W187"/>
    <mergeCell ref="X187:Z187"/>
    <mergeCell ref="AA187:AD187"/>
    <mergeCell ref="A188:D188"/>
    <mergeCell ref="F188:G188"/>
    <mergeCell ref="H188:I188"/>
    <mergeCell ref="J188:K188"/>
    <mergeCell ref="L188:M188"/>
    <mergeCell ref="V186:W186"/>
    <mergeCell ref="X186:Z186"/>
    <mergeCell ref="AA186:AD186"/>
    <mergeCell ref="A187:D187"/>
    <mergeCell ref="F187:G187"/>
    <mergeCell ref="H187:I187"/>
    <mergeCell ref="J187:K187"/>
    <mergeCell ref="L187:M187"/>
    <mergeCell ref="N187:O187"/>
    <mergeCell ref="P187:Q187"/>
    <mergeCell ref="AA185:AD185"/>
    <mergeCell ref="A186:D186"/>
    <mergeCell ref="F186:G186"/>
    <mergeCell ref="H186:I186"/>
    <mergeCell ref="J186:K186"/>
    <mergeCell ref="L186:M186"/>
    <mergeCell ref="N186:O186"/>
    <mergeCell ref="P186:Q186"/>
    <mergeCell ref="R186:S186"/>
    <mergeCell ref="T186:U186"/>
    <mergeCell ref="N185:O185"/>
    <mergeCell ref="P185:Q185"/>
    <mergeCell ref="R185:S185"/>
    <mergeCell ref="T185:U185"/>
    <mergeCell ref="V185:W185"/>
    <mergeCell ref="X185:Z185"/>
    <mergeCell ref="P183:Q183"/>
    <mergeCell ref="R183:S183"/>
    <mergeCell ref="T183:U183"/>
    <mergeCell ref="V183:W183"/>
    <mergeCell ref="X183:Z183"/>
    <mergeCell ref="A185:D185"/>
    <mergeCell ref="F185:G185"/>
    <mergeCell ref="H185:I185"/>
    <mergeCell ref="J185:K185"/>
    <mergeCell ref="L185:M185"/>
    <mergeCell ref="Y169:Z169"/>
    <mergeCell ref="AB169:AC169"/>
    <mergeCell ref="A182:D183"/>
    <mergeCell ref="E182:Z182"/>
    <mergeCell ref="AA182:AD183"/>
    <mergeCell ref="F183:G183"/>
    <mergeCell ref="H183:I183"/>
    <mergeCell ref="J183:K183"/>
    <mergeCell ref="L183:M183"/>
    <mergeCell ref="N183:O183"/>
    <mergeCell ref="V168:X168"/>
    <mergeCell ref="Y168:AA168"/>
    <mergeCell ref="AB168:AD168"/>
    <mergeCell ref="A169:B169"/>
    <mergeCell ref="D169:F169"/>
    <mergeCell ref="H169:I169"/>
    <mergeCell ref="L169:M169"/>
    <mergeCell ref="O169:P169"/>
    <mergeCell ref="R169:S169"/>
    <mergeCell ref="V169:W169"/>
    <mergeCell ref="A166:J166"/>
    <mergeCell ref="L166:T166"/>
    <mergeCell ref="V166:AD166"/>
    <mergeCell ref="A156:A159"/>
    <mergeCell ref="B156:F156"/>
    <mergeCell ref="G156:J156"/>
    <mergeCell ref="K156:N156"/>
    <mergeCell ref="O156:R156"/>
    <mergeCell ref="S156:V156"/>
    <mergeCell ref="W156:Z156"/>
    <mergeCell ref="AA156:AD156"/>
    <mergeCell ref="W158:Z158"/>
    <mergeCell ref="AA158:AD158"/>
    <mergeCell ref="AE156:AH156"/>
    <mergeCell ref="AM157:AP157"/>
    <mergeCell ref="AQ157:AT157"/>
    <mergeCell ref="A168:C168"/>
    <mergeCell ref="D168:G168"/>
    <mergeCell ref="H168:J168"/>
    <mergeCell ref="L168:N168"/>
    <mergeCell ref="O168:Q168"/>
    <mergeCell ref="R168:T168"/>
    <mergeCell ref="AI156:AL156"/>
    <mergeCell ref="AM156:AP156"/>
    <mergeCell ref="AQ156:AT156"/>
    <mergeCell ref="AU156:AV156"/>
    <mergeCell ref="AW156:AZ156"/>
    <mergeCell ref="BA156:BB156"/>
    <mergeCell ref="BA159:BB159"/>
    <mergeCell ref="AE159:AH159"/>
    <mergeCell ref="AI159:AL159"/>
    <mergeCell ref="AM159:AP159"/>
    <mergeCell ref="AQ159:AT159"/>
    <mergeCell ref="AU159:AV159"/>
    <mergeCell ref="AW159:AZ159"/>
    <mergeCell ref="AU158:AV158"/>
    <mergeCell ref="AW158:AZ158"/>
    <mergeCell ref="BA158:BB158"/>
    <mergeCell ref="B159:F159"/>
    <mergeCell ref="G159:J159"/>
    <mergeCell ref="K159:N159"/>
    <mergeCell ref="O159:R159"/>
    <mergeCell ref="S159:V159"/>
    <mergeCell ref="W159:Z159"/>
    <mergeCell ref="AA159:AD159"/>
    <mergeCell ref="AE158:AH158"/>
    <mergeCell ref="AI158:AL158"/>
    <mergeCell ref="AM158:AP158"/>
    <mergeCell ref="AQ158:AT158"/>
    <mergeCell ref="AU157:AV157"/>
    <mergeCell ref="AW157:AZ157"/>
    <mergeCell ref="BA157:BB157"/>
    <mergeCell ref="B158:F158"/>
    <mergeCell ref="G158:J158"/>
    <mergeCell ref="K158:N158"/>
    <mergeCell ref="O158:R158"/>
    <mergeCell ref="S158:V158"/>
    <mergeCell ref="B157:F157"/>
    <mergeCell ref="G157:J157"/>
    <mergeCell ref="K157:N157"/>
    <mergeCell ref="O157:R157"/>
    <mergeCell ref="S157:V157"/>
    <mergeCell ref="W157:Z157"/>
    <mergeCell ref="AA157:AD157"/>
    <mergeCell ref="AE157:AH157"/>
    <mergeCell ref="AI157:AL157"/>
    <mergeCell ref="AW152:AZ152"/>
    <mergeCell ref="BA152:BB152"/>
    <mergeCell ref="BA155:BB155"/>
    <mergeCell ref="BA154:BB154"/>
    <mergeCell ref="AE155:AH155"/>
    <mergeCell ref="AI155:AL155"/>
    <mergeCell ref="AM155:AP155"/>
    <mergeCell ref="AQ155:AT155"/>
    <mergeCell ref="AU155:AV155"/>
    <mergeCell ref="AW155:AZ155"/>
    <mergeCell ref="AU154:AV154"/>
    <mergeCell ref="AW154:AZ154"/>
    <mergeCell ref="B155:F155"/>
    <mergeCell ref="G155:J155"/>
    <mergeCell ref="K155:N155"/>
    <mergeCell ref="O155:R155"/>
    <mergeCell ref="S155:V155"/>
    <mergeCell ref="W155:Z155"/>
    <mergeCell ref="AA155:AD155"/>
    <mergeCell ref="W154:Z154"/>
    <mergeCell ref="AA154:AD154"/>
    <mergeCell ref="AE154:AH154"/>
    <mergeCell ref="AI154:AL154"/>
    <mergeCell ref="AM154:AP154"/>
    <mergeCell ref="AQ154:AT154"/>
    <mergeCell ref="AM153:AP153"/>
    <mergeCell ref="AQ153:AT153"/>
    <mergeCell ref="AU153:AV153"/>
    <mergeCell ref="BA153:BB153"/>
    <mergeCell ref="B154:F154"/>
    <mergeCell ref="G154:J154"/>
    <mergeCell ref="O154:R154"/>
    <mergeCell ref="S154:V154"/>
    <mergeCell ref="B153:F153"/>
    <mergeCell ref="G153:J153"/>
    <mergeCell ref="K153:N153"/>
    <mergeCell ref="O153:R153"/>
    <mergeCell ref="S153:V153"/>
    <mergeCell ref="W153:Z153"/>
    <mergeCell ref="AA153:AD153"/>
    <mergeCell ref="AE153:AH153"/>
    <mergeCell ref="AI153:AL153"/>
    <mergeCell ref="AI148:AL148"/>
    <mergeCell ref="AM148:AP148"/>
    <mergeCell ref="AQ148:AT148"/>
    <mergeCell ref="AU148:AV148"/>
    <mergeCell ref="AW148:AZ148"/>
    <mergeCell ref="O151:R151"/>
    <mergeCell ref="S151:V151"/>
    <mergeCell ref="W151:Z151"/>
    <mergeCell ref="AA151:AD151"/>
    <mergeCell ref="B150:F150"/>
    <mergeCell ref="G150:J150"/>
    <mergeCell ref="K150:N150"/>
    <mergeCell ref="O150:R150"/>
    <mergeCell ref="S150:V150"/>
    <mergeCell ref="AW153:AZ153"/>
    <mergeCell ref="AM152:AP152"/>
    <mergeCell ref="AQ152:AT152"/>
    <mergeCell ref="O149:R149"/>
    <mergeCell ref="S149:V149"/>
    <mergeCell ref="W149:Z149"/>
    <mergeCell ref="AU152:AV152"/>
    <mergeCell ref="W150:Z150"/>
    <mergeCell ref="BA151:BB151"/>
    <mergeCell ref="BA150:BB150"/>
    <mergeCell ref="AM149:AP149"/>
    <mergeCell ref="AQ149:AT149"/>
    <mergeCell ref="AU149:AV149"/>
    <mergeCell ref="AW149:AZ149"/>
    <mergeCell ref="BA149:BB149"/>
    <mergeCell ref="B149:F149"/>
    <mergeCell ref="G149:J149"/>
    <mergeCell ref="K149:N149"/>
    <mergeCell ref="AI152:AL152"/>
    <mergeCell ref="A152:A155"/>
    <mergeCell ref="B152:F152"/>
    <mergeCell ref="G152:J152"/>
    <mergeCell ref="K152:N152"/>
    <mergeCell ref="O152:R152"/>
    <mergeCell ref="S152:V152"/>
    <mergeCell ref="W152:Z152"/>
    <mergeCell ref="AA152:AD152"/>
    <mergeCell ref="AE152:AH152"/>
    <mergeCell ref="AE151:AH151"/>
    <mergeCell ref="AI151:AL151"/>
    <mergeCell ref="AM151:AP151"/>
    <mergeCell ref="AQ151:AT151"/>
    <mergeCell ref="AU151:AV151"/>
    <mergeCell ref="AW151:AZ151"/>
    <mergeCell ref="AU150:AV150"/>
    <mergeCell ref="AW150:AZ150"/>
    <mergeCell ref="B151:F151"/>
    <mergeCell ref="G151:J151"/>
    <mergeCell ref="K151:N151"/>
    <mergeCell ref="K154:N154"/>
    <mergeCell ref="AA150:AD150"/>
    <mergeCell ref="AE150:AH150"/>
    <mergeCell ref="AI150:AL150"/>
    <mergeCell ref="AM150:AP150"/>
    <mergeCell ref="AQ150:AT150"/>
    <mergeCell ref="AI144:AL144"/>
    <mergeCell ref="AM144:AP144"/>
    <mergeCell ref="AQ144:AT144"/>
    <mergeCell ref="AU144:AV144"/>
    <mergeCell ref="AW144:AZ144"/>
    <mergeCell ref="AM146:AP146"/>
    <mergeCell ref="AQ146:AT146"/>
    <mergeCell ref="BA144:BB144"/>
    <mergeCell ref="BA147:BB147"/>
    <mergeCell ref="BA146:BB146"/>
    <mergeCell ref="AM145:AP145"/>
    <mergeCell ref="AQ145:AT145"/>
    <mergeCell ref="AU145:AV145"/>
    <mergeCell ref="AW145:AZ145"/>
    <mergeCell ref="BA145:BB145"/>
    <mergeCell ref="BA148:BB148"/>
    <mergeCell ref="A148:A151"/>
    <mergeCell ref="B148:F148"/>
    <mergeCell ref="G148:J148"/>
    <mergeCell ref="K148:N148"/>
    <mergeCell ref="O148:R148"/>
    <mergeCell ref="S148:V148"/>
    <mergeCell ref="W148:Z148"/>
    <mergeCell ref="AA148:AD148"/>
    <mergeCell ref="AE148:AH148"/>
    <mergeCell ref="AE147:AH147"/>
    <mergeCell ref="AI147:AL147"/>
    <mergeCell ref="AM147:AP147"/>
    <mergeCell ref="AQ147:AT147"/>
    <mergeCell ref="AU147:AV147"/>
    <mergeCell ref="AW147:AZ147"/>
    <mergeCell ref="AU146:AV146"/>
    <mergeCell ref="AW146:AZ146"/>
    <mergeCell ref="B147:F147"/>
    <mergeCell ref="G147:J147"/>
    <mergeCell ref="K147:N147"/>
    <mergeCell ref="O147:R147"/>
    <mergeCell ref="S147:V147"/>
    <mergeCell ref="W147:Z147"/>
    <mergeCell ref="AA147:AD147"/>
    <mergeCell ref="B146:F146"/>
    <mergeCell ref="G146:J146"/>
    <mergeCell ref="K146:N146"/>
    <mergeCell ref="O146:R146"/>
    <mergeCell ref="S146:V146"/>
    <mergeCell ref="AA149:AD149"/>
    <mergeCell ref="AE149:AH149"/>
    <mergeCell ref="AI149:AL149"/>
    <mergeCell ref="B145:F145"/>
    <mergeCell ref="G145:J145"/>
    <mergeCell ref="K145:N145"/>
    <mergeCell ref="O145:R145"/>
    <mergeCell ref="S145:V145"/>
    <mergeCell ref="W145:Z145"/>
    <mergeCell ref="AA145:AD145"/>
    <mergeCell ref="AE145:AH145"/>
    <mergeCell ref="AI145:AL145"/>
    <mergeCell ref="W146:Z146"/>
    <mergeCell ref="AA146:AD146"/>
    <mergeCell ref="AE146:AH146"/>
    <mergeCell ref="AI146:AL146"/>
    <mergeCell ref="AI140:AL140"/>
    <mergeCell ref="AM140:AP140"/>
    <mergeCell ref="AQ140:AT140"/>
    <mergeCell ref="AU140:AV140"/>
    <mergeCell ref="AW140:AZ140"/>
    <mergeCell ref="BA140:BB140"/>
    <mergeCell ref="BA143:BB143"/>
    <mergeCell ref="BA142:BB142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E143:AH143"/>
    <mergeCell ref="AI143:AL143"/>
    <mergeCell ref="AM143:AP143"/>
    <mergeCell ref="AQ143:AT143"/>
    <mergeCell ref="AU143:AV143"/>
    <mergeCell ref="AW143:AZ143"/>
    <mergeCell ref="AU142:AV142"/>
    <mergeCell ref="AW142:AZ142"/>
    <mergeCell ref="B143:F143"/>
    <mergeCell ref="G143:J143"/>
    <mergeCell ref="K143:N143"/>
    <mergeCell ref="O143:R143"/>
    <mergeCell ref="S143:V143"/>
    <mergeCell ref="W143:Z143"/>
    <mergeCell ref="AA143:AD143"/>
    <mergeCell ref="AM141:AP141"/>
    <mergeCell ref="AQ141:AT141"/>
    <mergeCell ref="AU141:AV141"/>
    <mergeCell ref="AW141:AZ141"/>
    <mergeCell ref="BA141:BB141"/>
    <mergeCell ref="B142:F142"/>
    <mergeCell ref="G142:J142"/>
    <mergeCell ref="K142:N142"/>
    <mergeCell ref="O142:R142"/>
    <mergeCell ref="S142:V142"/>
    <mergeCell ref="B141:F141"/>
    <mergeCell ref="G141:J141"/>
    <mergeCell ref="K141:N141"/>
    <mergeCell ref="O141:R141"/>
    <mergeCell ref="S141:V141"/>
    <mergeCell ref="W141:Z141"/>
    <mergeCell ref="AA141:AD141"/>
    <mergeCell ref="AE141:AH141"/>
    <mergeCell ref="AI141:AL141"/>
    <mergeCell ref="W142:Z142"/>
    <mergeCell ref="AA142:AD142"/>
    <mergeCell ref="AE142:AH142"/>
    <mergeCell ref="AI142:AL142"/>
    <mergeCell ref="AM142:AP142"/>
    <mergeCell ref="AQ142:AT142"/>
    <mergeCell ref="AI136:AL136"/>
    <mergeCell ref="AM136:AP136"/>
    <mergeCell ref="AQ136:AT136"/>
    <mergeCell ref="AU136:AV136"/>
    <mergeCell ref="AW136:AZ136"/>
    <mergeCell ref="BA136:BB136"/>
    <mergeCell ref="BA139:BB139"/>
    <mergeCell ref="BA138:BB138"/>
    <mergeCell ref="A140:A143"/>
    <mergeCell ref="B140:F140"/>
    <mergeCell ref="G140:J140"/>
    <mergeCell ref="K140:N140"/>
    <mergeCell ref="O140:R140"/>
    <mergeCell ref="S140:V140"/>
    <mergeCell ref="W140:Z140"/>
    <mergeCell ref="AA140:AD140"/>
    <mergeCell ref="AE140:AH140"/>
    <mergeCell ref="AE139:AH139"/>
    <mergeCell ref="AI139:AL139"/>
    <mergeCell ref="AM139:AP139"/>
    <mergeCell ref="AQ139:AT139"/>
    <mergeCell ref="AU139:AV139"/>
    <mergeCell ref="AW139:AZ139"/>
    <mergeCell ref="AU138:AV138"/>
    <mergeCell ref="AW138:AZ138"/>
    <mergeCell ref="B139:F139"/>
    <mergeCell ref="G139:J139"/>
    <mergeCell ref="K139:N139"/>
    <mergeCell ref="O139:R139"/>
    <mergeCell ref="S139:V139"/>
    <mergeCell ref="W139:Z139"/>
    <mergeCell ref="AA139:AD139"/>
    <mergeCell ref="AM137:AP137"/>
    <mergeCell ref="AQ137:AT137"/>
    <mergeCell ref="AU137:AV137"/>
    <mergeCell ref="AW137:AZ137"/>
    <mergeCell ref="BA137:BB137"/>
    <mergeCell ref="B138:F138"/>
    <mergeCell ref="G138:J138"/>
    <mergeCell ref="K138:N138"/>
    <mergeCell ref="O138:R138"/>
    <mergeCell ref="S138:V138"/>
    <mergeCell ref="B137:F137"/>
    <mergeCell ref="G137:J137"/>
    <mergeCell ref="K137:N137"/>
    <mergeCell ref="O137:R137"/>
    <mergeCell ref="S137:V137"/>
    <mergeCell ref="W137:Z137"/>
    <mergeCell ref="AA137:AD137"/>
    <mergeCell ref="AE137:AH137"/>
    <mergeCell ref="AI137:AL137"/>
    <mergeCell ref="W138:Z138"/>
    <mergeCell ref="AA138:AD138"/>
    <mergeCell ref="AE138:AH138"/>
    <mergeCell ref="AI138:AL138"/>
    <mergeCell ref="AM138:AP138"/>
    <mergeCell ref="AQ138:AT138"/>
    <mergeCell ref="AI132:AL132"/>
    <mergeCell ref="AM132:AP132"/>
    <mergeCell ref="AQ132:AT132"/>
    <mergeCell ref="AU132:AV132"/>
    <mergeCell ref="AW132:AZ132"/>
    <mergeCell ref="BA132:BB132"/>
    <mergeCell ref="BA135:BB135"/>
    <mergeCell ref="BA134:BB134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E135:AH135"/>
    <mergeCell ref="AI135:AL135"/>
    <mergeCell ref="AM135:AP135"/>
    <mergeCell ref="AQ135:AT135"/>
    <mergeCell ref="AU135:AV135"/>
    <mergeCell ref="AW135:AZ135"/>
    <mergeCell ref="AU134:AV134"/>
    <mergeCell ref="AW134:AZ134"/>
    <mergeCell ref="B135:F135"/>
    <mergeCell ref="G135:J135"/>
    <mergeCell ref="K135:N135"/>
    <mergeCell ref="O135:R135"/>
    <mergeCell ref="S135:V135"/>
    <mergeCell ref="W135:Z135"/>
    <mergeCell ref="AA135:AD135"/>
    <mergeCell ref="AM133:AP133"/>
    <mergeCell ref="AQ133:AT133"/>
    <mergeCell ref="AU133:AV133"/>
    <mergeCell ref="AW133:AZ133"/>
    <mergeCell ref="BA133:BB133"/>
    <mergeCell ref="B134:F134"/>
    <mergeCell ref="G134:J134"/>
    <mergeCell ref="K134:N134"/>
    <mergeCell ref="O134:R134"/>
    <mergeCell ref="S134:V134"/>
    <mergeCell ref="B133:F133"/>
    <mergeCell ref="G133:J133"/>
    <mergeCell ref="K133:N133"/>
    <mergeCell ref="O133:R133"/>
    <mergeCell ref="S133:V133"/>
    <mergeCell ref="W133:Z133"/>
    <mergeCell ref="AA133:AD133"/>
    <mergeCell ref="AE133:AH133"/>
    <mergeCell ref="AI133:AL133"/>
    <mergeCell ref="W134:Z134"/>
    <mergeCell ref="AA134:AD134"/>
    <mergeCell ref="AE134:AH134"/>
    <mergeCell ref="AI134:AL134"/>
    <mergeCell ref="AM134:AP134"/>
    <mergeCell ref="AQ134:AT134"/>
    <mergeCell ref="AI128:AL128"/>
    <mergeCell ref="AM128:AP128"/>
    <mergeCell ref="AQ128:AT128"/>
    <mergeCell ref="AU128:AV128"/>
    <mergeCell ref="AW128:AZ128"/>
    <mergeCell ref="BA128:BB128"/>
    <mergeCell ref="BA131:BB131"/>
    <mergeCell ref="BA130:BB130"/>
    <mergeCell ref="A132:A135"/>
    <mergeCell ref="B132:F132"/>
    <mergeCell ref="G132:J132"/>
    <mergeCell ref="K132:N132"/>
    <mergeCell ref="O132:R132"/>
    <mergeCell ref="S132:V132"/>
    <mergeCell ref="W132:Z132"/>
    <mergeCell ref="AA132:AD132"/>
    <mergeCell ref="AE132:AH132"/>
    <mergeCell ref="AE131:AH131"/>
    <mergeCell ref="AI131:AL131"/>
    <mergeCell ref="AM131:AP131"/>
    <mergeCell ref="AQ131:AT131"/>
    <mergeCell ref="AU131:AV131"/>
    <mergeCell ref="AW131:AZ131"/>
    <mergeCell ref="AU130:AV130"/>
    <mergeCell ref="AW130:AZ130"/>
    <mergeCell ref="B131:F131"/>
    <mergeCell ref="G131:J131"/>
    <mergeCell ref="K131:N131"/>
    <mergeCell ref="O131:R131"/>
    <mergeCell ref="S131:V131"/>
    <mergeCell ref="W131:Z131"/>
    <mergeCell ref="AA131:AD131"/>
    <mergeCell ref="AM129:AP129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B129:F129"/>
    <mergeCell ref="G129:J129"/>
    <mergeCell ref="K129:N129"/>
    <mergeCell ref="O129:R129"/>
    <mergeCell ref="S129:V129"/>
    <mergeCell ref="W129:Z129"/>
    <mergeCell ref="AA129:AD129"/>
    <mergeCell ref="AE129:AH129"/>
    <mergeCell ref="AI129:AL129"/>
    <mergeCell ref="W130:Z130"/>
    <mergeCell ref="AA130:AD130"/>
    <mergeCell ref="AE130:AH130"/>
    <mergeCell ref="AI130:AL130"/>
    <mergeCell ref="AM130:AP130"/>
    <mergeCell ref="AQ130:AT130"/>
    <mergeCell ref="AI124:AL124"/>
    <mergeCell ref="AM124:AP124"/>
    <mergeCell ref="AQ124:AT124"/>
    <mergeCell ref="AU124:AV124"/>
    <mergeCell ref="AW124:AZ124"/>
    <mergeCell ref="BA124:BB124"/>
    <mergeCell ref="BA127:BB127"/>
    <mergeCell ref="BA126:BB126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E127:AH127"/>
    <mergeCell ref="AI127:AL127"/>
    <mergeCell ref="AM127:AP127"/>
    <mergeCell ref="AQ127:AT127"/>
    <mergeCell ref="AU127:AV127"/>
    <mergeCell ref="AW127:AZ127"/>
    <mergeCell ref="AU126:AV126"/>
    <mergeCell ref="AW126:AZ126"/>
    <mergeCell ref="B127:F127"/>
    <mergeCell ref="G127:J127"/>
    <mergeCell ref="K127:N127"/>
    <mergeCell ref="O127:R127"/>
    <mergeCell ref="S127:V127"/>
    <mergeCell ref="W127:Z127"/>
    <mergeCell ref="AA127:AD127"/>
    <mergeCell ref="AM125:AP125"/>
    <mergeCell ref="AQ125:AT125"/>
    <mergeCell ref="AU125:AV125"/>
    <mergeCell ref="AW125:AZ125"/>
    <mergeCell ref="BA125:BB125"/>
    <mergeCell ref="B126:F126"/>
    <mergeCell ref="G126:J126"/>
    <mergeCell ref="K126:N126"/>
    <mergeCell ref="O126:R126"/>
    <mergeCell ref="S126:V126"/>
    <mergeCell ref="B125:F125"/>
    <mergeCell ref="G125:J125"/>
    <mergeCell ref="K125:N125"/>
    <mergeCell ref="O125:R125"/>
    <mergeCell ref="S125:V125"/>
    <mergeCell ref="W125:Z125"/>
    <mergeCell ref="AA125:AD125"/>
    <mergeCell ref="AE125:AH125"/>
    <mergeCell ref="AI125:AL125"/>
    <mergeCell ref="W126:Z126"/>
    <mergeCell ref="AA126:AD126"/>
    <mergeCell ref="AE126:AH126"/>
    <mergeCell ref="AI126:AL126"/>
    <mergeCell ref="AM126:AP126"/>
    <mergeCell ref="AQ126:AT126"/>
    <mergeCell ref="AI120:AL120"/>
    <mergeCell ref="AM120:AP120"/>
    <mergeCell ref="AQ120:AT120"/>
    <mergeCell ref="AU120:AV120"/>
    <mergeCell ref="AW120:AZ120"/>
    <mergeCell ref="BA120:BB120"/>
    <mergeCell ref="BA123:BB123"/>
    <mergeCell ref="BA122:BB122"/>
    <mergeCell ref="A124:A127"/>
    <mergeCell ref="B124:F124"/>
    <mergeCell ref="G124:J124"/>
    <mergeCell ref="K124:N124"/>
    <mergeCell ref="O124:R124"/>
    <mergeCell ref="S124:V124"/>
    <mergeCell ref="W124:Z124"/>
    <mergeCell ref="AA124:AD124"/>
    <mergeCell ref="AE124:AH124"/>
    <mergeCell ref="AE123:AH123"/>
    <mergeCell ref="AI123:AL123"/>
    <mergeCell ref="AM123:AP123"/>
    <mergeCell ref="AQ123:AT123"/>
    <mergeCell ref="AU123:AV123"/>
    <mergeCell ref="AW123:AZ123"/>
    <mergeCell ref="AU122:AV122"/>
    <mergeCell ref="AW122:AZ122"/>
    <mergeCell ref="B123:F123"/>
    <mergeCell ref="G123:J123"/>
    <mergeCell ref="K123:N123"/>
    <mergeCell ref="O123:R123"/>
    <mergeCell ref="S123:V123"/>
    <mergeCell ref="W123:Z123"/>
    <mergeCell ref="AA123:AD123"/>
    <mergeCell ref="AM121:AP121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B121:F121"/>
    <mergeCell ref="G121:J121"/>
    <mergeCell ref="K121:N121"/>
    <mergeCell ref="O121:R121"/>
    <mergeCell ref="S121:V121"/>
    <mergeCell ref="W121:Z121"/>
    <mergeCell ref="AA121:AD121"/>
    <mergeCell ref="AE121:AH121"/>
    <mergeCell ref="AI121:AL121"/>
    <mergeCell ref="W122:Z122"/>
    <mergeCell ref="AA122:AD122"/>
    <mergeCell ref="AE122:AH122"/>
    <mergeCell ref="AI122:AL122"/>
    <mergeCell ref="AM122:AP122"/>
    <mergeCell ref="AQ122:AT122"/>
    <mergeCell ref="AI116:AL116"/>
    <mergeCell ref="AM116:AP116"/>
    <mergeCell ref="AQ116:AT116"/>
    <mergeCell ref="AU116:AV116"/>
    <mergeCell ref="AW116:AZ116"/>
    <mergeCell ref="BA116:BB116"/>
    <mergeCell ref="BA119:BB119"/>
    <mergeCell ref="BA118:BB118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E119:AH119"/>
    <mergeCell ref="AI119:AL119"/>
    <mergeCell ref="AM119:AP119"/>
    <mergeCell ref="AQ119:AT119"/>
    <mergeCell ref="AU119:AV119"/>
    <mergeCell ref="AW119:AZ119"/>
    <mergeCell ref="AU118:AV118"/>
    <mergeCell ref="AW118:AZ118"/>
    <mergeCell ref="B119:F119"/>
    <mergeCell ref="G119:J119"/>
    <mergeCell ref="K119:N119"/>
    <mergeCell ref="O119:R119"/>
    <mergeCell ref="S119:V119"/>
    <mergeCell ref="W119:Z119"/>
    <mergeCell ref="AA119:AD119"/>
    <mergeCell ref="AM117:AP117"/>
    <mergeCell ref="AQ117:AT117"/>
    <mergeCell ref="AU117:AV117"/>
    <mergeCell ref="AW117:AZ117"/>
    <mergeCell ref="BA117:BB117"/>
    <mergeCell ref="B118:F118"/>
    <mergeCell ref="G118:J118"/>
    <mergeCell ref="K118:N118"/>
    <mergeCell ref="O118:R118"/>
    <mergeCell ref="S118:V118"/>
    <mergeCell ref="B117:F117"/>
    <mergeCell ref="G117:J117"/>
    <mergeCell ref="K117:N117"/>
    <mergeCell ref="O117:R117"/>
    <mergeCell ref="S117:V117"/>
    <mergeCell ref="W117:Z117"/>
    <mergeCell ref="AA117:AD117"/>
    <mergeCell ref="AE117:AH117"/>
    <mergeCell ref="AI117:AL117"/>
    <mergeCell ref="W118:Z118"/>
    <mergeCell ref="AA118:AD118"/>
    <mergeCell ref="AE118:AH118"/>
    <mergeCell ref="AI118:AL118"/>
    <mergeCell ref="AM118:AP118"/>
    <mergeCell ref="AQ118:AT118"/>
    <mergeCell ref="AI112:AL112"/>
    <mergeCell ref="AM112:AP112"/>
    <mergeCell ref="AQ112:AT112"/>
    <mergeCell ref="AU112:AV112"/>
    <mergeCell ref="AW112:AZ112"/>
    <mergeCell ref="BA112:BB112"/>
    <mergeCell ref="BA115:BB115"/>
    <mergeCell ref="BA114:BB114"/>
    <mergeCell ref="A116:A119"/>
    <mergeCell ref="B116:F116"/>
    <mergeCell ref="G116:J116"/>
    <mergeCell ref="K116:N116"/>
    <mergeCell ref="O116:R116"/>
    <mergeCell ref="S116:V116"/>
    <mergeCell ref="W116:Z116"/>
    <mergeCell ref="AA116:AD116"/>
    <mergeCell ref="AE116:AH116"/>
    <mergeCell ref="AE115:AH115"/>
    <mergeCell ref="AI115:AL115"/>
    <mergeCell ref="AM115:AP115"/>
    <mergeCell ref="AQ115:AT115"/>
    <mergeCell ref="AU115:AV115"/>
    <mergeCell ref="AW115:AZ115"/>
    <mergeCell ref="AU114:AV114"/>
    <mergeCell ref="AW114:AZ114"/>
    <mergeCell ref="B115:F115"/>
    <mergeCell ref="G115:J115"/>
    <mergeCell ref="K115:N115"/>
    <mergeCell ref="O115:R115"/>
    <mergeCell ref="S115:V115"/>
    <mergeCell ref="W115:Z115"/>
    <mergeCell ref="AA115:AD115"/>
    <mergeCell ref="AM113:AP113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B113:F113"/>
    <mergeCell ref="G113:J113"/>
    <mergeCell ref="K113:N113"/>
    <mergeCell ref="O113:R113"/>
    <mergeCell ref="S113:V113"/>
    <mergeCell ref="W113:Z113"/>
    <mergeCell ref="AA113:AD113"/>
    <mergeCell ref="AE113:AH113"/>
    <mergeCell ref="AI113:AL113"/>
    <mergeCell ref="W114:Z114"/>
    <mergeCell ref="AA114:AD114"/>
    <mergeCell ref="AE114:AH114"/>
    <mergeCell ref="AI114:AL114"/>
    <mergeCell ref="AM114:AP114"/>
    <mergeCell ref="AQ114:AT114"/>
    <mergeCell ref="AI108:AL108"/>
    <mergeCell ref="AM108:AP108"/>
    <mergeCell ref="AQ108:AT108"/>
    <mergeCell ref="AU108:AV108"/>
    <mergeCell ref="AW108:AZ108"/>
    <mergeCell ref="BA108:BB108"/>
    <mergeCell ref="BA111:BB111"/>
    <mergeCell ref="BA110:BB110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E111:AH111"/>
    <mergeCell ref="AI111:AL111"/>
    <mergeCell ref="AM111:AP111"/>
    <mergeCell ref="AQ111:AT111"/>
    <mergeCell ref="AU111:AV111"/>
    <mergeCell ref="AW111:AZ111"/>
    <mergeCell ref="AU110:AV110"/>
    <mergeCell ref="AW110:AZ110"/>
    <mergeCell ref="B111:F111"/>
    <mergeCell ref="G111:J111"/>
    <mergeCell ref="K111:N111"/>
    <mergeCell ref="O111:R111"/>
    <mergeCell ref="S111:V111"/>
    <mergeCell ref="W111:Z111"/>
    <mergeCell ref="AA111:AD111"/>
    <mergeCell ref="AM109:AP109"/>
    <mergeCell ref="AQ109:AT109"/>
    <mergeCell ref="AU109:AV109"/>
    <mergeCell ref="AW109:AZ109"/>
    <mergeCell ref="BA109:BB109"/>
    <mergeCell ref="B110:F110"/>
    <mergeCell ref="G110:J110"/>
    <mergeCell ref="K110:N110"/>
    <mergeCell ref="O110:R110"/>
    <mergeCell ref="S110:V110"/>
    <mergeCell ref="B109:F109"/>
    <mergeCell ref="G109:J109"/>
    <mergeCell ref="K109:N109"/>
    <mergeCell ref="O109:R109"/>
    <mergeCell ref="S109:V109"/>
    <mergeCell ref="W109:Z109"/>
    <mergeCell ref="AA109:AD109"/>
    <mergeCell ref="AE109:AH109"/>
    <mergeCell ref="AI109:AL109"/>
    <mergeCell ref="W110:Z110"/>
    <mergeCell ref="AA110:AD110"/>
    <mergeCell ref="AE110:AH110"/>
    <mergeCell ref="AI110:AL110"/>
    <mergeCell ref="AM110:AP110"/>
    <mergeCell ref="AQ110:AT110"/>
    <mergeCell ref="AI104:AL104"/>
    <mergeCell ref="AM104:AP104"/>
    <mergeCell ref="AQ104:AT104"/>
    <mergeCell ref="AU104:AV104"/>
    <mergeCell ref="AW104:AZ104"/>
    <mergeCell ref="BA104:BB104"/>
    <mergeCell ref="BA107:BB107"/>
    <mergeCell ref="BA106:BB106"/>
    <mergeCell ref="A108:A111"/>
    <mergeCell ref="B108:F108"/>
    <mergeCell ref="G108:J108"/>
    <mergeCell ref="K108:N108"/>
    <mergeCell ref="O108:R108"/>
    <mergeCell ref="S108:V108"/>
    <mergeCell ref="W108:Z108"/>
    <mergeCell ref="AA108:AD108"/>
    <mergeCell ref="AE108:AH108"/>
    <mergeCell ref="AE107:AH107"/>
    <mergeCell ref="AI107:AL107"/>
    <mergeCell ref="AM107:AP107"/>
    <mergeCell ref="AQ107:AT107"/>
    <mergeCell ref="AU107:AV107"/>
    <mergeCell ref="AW107:AZ107"/>
    <mergeCell ref="AU106:AV106"/>
    <mergeCell ref="AW106:AZ106"/>
    <mergeCell ref="B107:F107"/>
    <mergeCell ref="G107:J107"/>
    <mergeCell ref="K107:N107"/>
    <mergeCell ref="O107:R107"/>
    <mergeCell ref="S107:V107"/>
    <mergeCell ref="W107:Z107"/>
    <mergeCell ref="AA107:AD107"/>
    <mergeCell ref="AM105:AP105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B105:F105"/>
    <mergeCell ref="G105:J105"/>
    <mergeCell ref="K105:N105"/>
    <mergeCell ref="O105:R105"/>
    <mergeCell ref="S105:V105"/>
    <mergeCell ref="W105:Z105"/>
    <mergeCell ref="AA105:AD105"/>
    <mergeCell ref="AE105:AH105"/>
    <mergeCell ref="AI105:AL105"/>
    <mergeCell ref="W106:Z106"/>
    <mergeCell ref="AA106:AD106"/>
    <mergeCell ref="AE106:AH106"/>
    <mergeCell ref="AI106:AL106"/>
    <mergeCell ref="AM106:AP106"/>
    <mergeCell ref="AQ106:AT106"/>
    <mergeCell ref="AI100:AL100"/>
    <mergeCell ref="AM100:AP100"/>
    <mergeCell ref="AQ100:AT100"/>
    <mergeCell ref="AU100:AV100"/>
    <mergeCell ref="AW100:AZ100"/>
    <mergeCell ref="BA100:BB100"/>
    <mergeCell ref="BA103:BB103"/>
    <mergeCell ref="BA102:BB102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E103:AH103"/>
    <mergeCell ref="AI103:AL103"/>
    <mergeCell ref="AM103:AP103"/>
    <mergeCell ref="AQ103:AT103"/>
    <mergeCell ref="AU103:AV103"/>
    <mergeCell ref="AW103:AZ103"/>
    <mergeCell ref="AU102:AV102"/>
    <mergeCell ref="AW102:AZ102"/>
    <mergeCell ref="B103:F103"/>
    <mergeCell ref="G103:J103"/>
    <mergeCell ref="K103:N103"/>
    <mergeCell ref="O103:R103"/>
    <mergeCell ref="S103:V103"/>
    <mergeCell ref="W103:Z103"/>
    <mergeCell ref="AA103:AD103"/>
    <mergeCell ref="AM101:AP101"/>
    <mergeCell ref="AQ101:AT101"/>
    <mergeCell ref="AU101:AV101"/>
    <mergeCell ref="AW101:AZ101"/>
    <mergeCell ref="BA101:BB101"/>
    <mergeCell ref="B102:F102"/>
    <mergeCell ref="G102:J102"/>
    <mergeCell ref="K102:N102"/>
    <mergeCell ref="O102:R102"/>
    <mergeCell ref="S102:V102"/>
    <mergeCell ref="B101:F101"/>
    <mergeCell ref="G101:J101"/>
    <mergeCell ref="K101:N101"/>
    <mergeCell ref="O101:R101"/>
    <mergeCell ref="S101:V101"/>
    <mergeCell ref="W101:Z101"/>
    <mergeCell ref="AA101:AD101"/>
    <mergeCell ref="AE101:AH101"/>
    <mergeCell ref="AI101:AL101"/>
    <mergeCell ref="W102:Z102"/>
    <mergeCell ref="AA102:AD102"/>
    <mergeCell ref="AE102:AH102"/>
    <mergeCell ref="AI102:AL102"/>
    <mergeCell ref="AM102:AP102"/>
    <mergeCell ref="AQ102:AT102"/>
    <mergeCell ref="AI96:AL96"/>
    <mergeCell ref="AM96:AP96"/>
    <mergeCell ref="AQ96:AT96"/>
    <mergeCell ref="AU96:AV96"/>
    <mergeCell ref="AW96:AZ96"/>
    <mergeCell ref="BA96:BB96"/>
    <mergeCell ref="BA99:BB99"/>
    <mergeCell ref="BA98:BB98"/>
    <mergeCell ref="A100:A103"/>
    <mergeCell ref="B100:F100"/>
    <mergeCell ref="G100:J100"/>
    <mergeCell ref="K100:N100"/>
    <mergeCell ref="O100:R100"/>
    <mergeCell ref="S100:V100"/>
    <mergeCell ref="W100:Z100"/>
    <mergeCell ref="AA100:AD100"/>
    <mergeCell ref="AE100:AH100"/>
    <mergeCell ref="AE99:AH99"/>
    <mergeCell ref="AI99:AL99"/>
    <mergeCell ref="AM99:AP99"/>
    <mergeCell ref="AQ99:AT99"/>
    <mergeCell ref="AU99:AV99"/>
    <mergeCell ref="AW99:AZ99"/>
    <mergeCell ref="AU98:AV98"/>
    <mergeCell ref="AW98:AZ98"/>
    <mergeCell ref="B99:F99"/>
    <mergeCell ref="G99:J99"/>
    <mergeCell ref="K99:N99"/>
    <mergeCell ref="O99:R99"/>
    <mergeCell ref="S99:V99"/>
    <mergeCell ref="W99:Z99"/>
    <mergeCell ref="AA99:AD99"/>
    <mergeCell ref="AM97:AP97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B97:F97"/>
    <mergeCell ref="G97:J97"/>
    <mergeCell ref="K97:N97"/>
    <mergeCell ref="O97:R97"/>
    <mergeCell ref="S97:V97"/>
    <mergeCell ref="W97:Z97"/>
    <mergeCell ref="AA97:AD97"/>
    <mergeCell ref="AE97:AH97"/>
    <mergeCell ref="AI97:AL97"/>
    <mergeCell ref="W98:Z98"/>
    <mergeCell ref="AA98:AD98"/>
    <mergeCell ref="AE98:AH98"/>
    <mergeCell ref="AI98:AL98"/>
    <mergeCell ref="AM98:AP98"/>
    <mergeCell ref="AQ98:AT98"/>
    <mergeCell ref="AI92:AL92"/>
    <mergeCell ref="AM92:AP92"/>
    <mergeCell ref="AQ92:AT92"/>
    <mergeCell ref="AU92:AV92"/>
    <mergeCell ref="AW92:AZ92"/>
    <mergeCell ref="BA92:BB92"/>
    <mergeCell ref="BA95:BB95"/>
    <mergeCell ref="BA94:BB94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E95:AH95"/>
    <mergeCell ref="AI95:AL95"/>
    <mergeCell ref="AM95:AP95"/>
    <mergeCell ref="AQ95:AT95"/>
    <mergeCell ref="AU95:AV95"/>
    <mergeCell ref="AW95:AZ95"/>
    <mergeCell ref="AU94:AV94"/>
    <mergeCell ref="AW94:AZ94"/>
    <mergeCell ref="B95:F95"/>
    <mergeCell ref="G95:J95"/>
    <mergeCell ref="K95:N95"/>
    <mergeCell ref="O95:R95"/>
    <mergeCell ref="S95:V95"/>
    <mergeCell ref="W95:Z95"/>
    <mergeCell ref="AA95:AD95"/>
    <mergeCell ref="AM93:AP93"/>
    <mergeCell ref="AQ93:AT93"/>
    <mergeCell ref="AU93:AV93"/>
    <mergeCell ref="AW93:AZ93"/>
    <mergeCell ref="BA93:BB93"/>
    <mergeCell ref="B94:F94"/>
    <mergeCell ref="G94:J94"/>
    <mergeCell ref="K94:N94"/>
    <mergeCell ref="O94:R94"/>
    <mergeCell ref="S94:V94"/>
    <mergeCell ref="B93:F93"/>
    <mergeCell ref="G93:J93"/>
    <mergeCell ref="K93:N93"/>
    <mergeCell ref="O93:R93"/>
    <mergeCell ref="S93:V93"/>
    <mergeCell ref="W93:Z93"/>
    <mergeCell ref="AA93:AD93"/>
    <mergeCell ref="AE93:AH93"/>
    <mergeCell ref="AI93:AL93"/>
    <mergeCell ref="W94:Z94"/>
    <mergeCell ref="AA94:AD94"/>
    <mergeCell ref="AE94:AH94"/>
    <mergeCell ref="AI94:AL94"/>
    <mergeCell ref="AM94:AP94"/>
    <mergeCell ref="AQ94:AT94"/>
    <mergeCell ref="AI88:AL88"/>
    <mergeCell ref="AM88:AP88"/>
    <mergeCell ref="AQ88:AT88"/>
    <mergeCell ref="AU88:AV88"/>
    <mergeCell ref="AW88:AZ88"/>
    <mergeCell ref="BA88:BB88"/>
    <mergeCell ref="BA91:BB91"/>
    <mergeCell ref="BA90:BB90"/>
    <mergeCell ref="A92:A95"/>
    <mergeCell ref="B92:F92"/>
    <mergeCell ref="G92:J92"/>
    <mergeCell ref="K92:N92"/>
    <mergeCell ref="O92:R92"/>
    <mergeCell ref="S92:V92"/>
    <mergeCell ref="W92:Z92"/>
    <mergeCell ref="AA92:AD92"/>
    <mergeCell ref="AE92:AH92"/>
    <mergeCell ref="AE91:AH91"/>
    <mergeCell ref="AI91:AL91"/>
    <mergeCell ref="AM91:AP91"/>
    <mergeCell ref="AQ91:AT91"/>
    <mergeCell ref="AU91:AV91"/>
    <mergeCell ref="AW91:AZ91"/>
    <mergeCell ref="AU90:AV90"/>
    <mergeCell ref="AW90:AZ90"/>
    <mergeCell ref="B91:F91"/>
    <mergeCell ref="G91:J91"/>
    <mergeCell ref="K91:N91"/>
    <mergeCell ref="O91:R91"/>
    <mergeCell ref="S91:V91"/>
    <mergeCell ref="W91:Z91"/>
    <mergeCell ref="AA91:AD91"/>
    <mergeCell ref="AM89:AP89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B89:F89"/>
    <mergeCell ref="G89:J89"/>
    <mergeCell ref="K89:N89"/>
    <mergeCell ref="O89:R89"/>
    <mergeCell ref="S89:V89"/>
    <mergeCell ref="W89:Z89"/>
    <mergeCell ref="AA89:AD89"/>
    <mergeCell ref="AE89:AH89"/>
    <mergeCell ref="AI89:AL89"/>
    <mergeCell ref="W90:Z90"/>
    <mergeCell ref="AA90:AD90"/>
    <mergeCell ref="AE90:AH90"/>
    <mergeCell ref="AI90:AL90"/>
    <mergeCell ref="AM90:AP90"/>
    <mergeCell ref="AQ90:AT90"/>
    <mergeCell ref="AI84:AL84"/>
    <mergeCell ref="AM84:AP84"/>
    <mergeCell ref="AQ84:AT84"/>
    <mergeCell ref="AU84:AV84"/>
    <mergeCell ref="AW84:AZ84"/>
    <mergeCell ref="BA84:BB84"/>
    <mergeCell ref="BA87:BB87"/>
    <mergeCell ref="BA86:BB86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E87:AH87"/>
    <mergeCell ref="AI87:AL87"/>
    <mergeCell ref="AM87:AP87"/>
    <mergeCell ref="AQ87:AT87"/>
    <mergeCell ref="AU87:AV87"/>
    <mergeCell ref="AW87:AZ87"/>
    <mergeCell ref="AU86:AV86"/>
    <mergeCell ref="AW86:AZ86"/>
    <mergeCell ref="B87:F87"/>
    <mergeCell ref="G87:J87"/>
    <mergeCell ref="K87:N87"/>
    <mergeCell ref="O87:R87"/>
    <mergeCell ref="S87:V87"/>
    <mergeCell ref="W87:Z87"/>
    <mergeCell ref="AA87:AD87"/>
    <mergeCell ref="AM85:AP85"/>
    <mergeCell ref="AQ85:AT85"/>
    <mergeCell ref="AU85:AV85"/>
    <mergeCell ref="AW85:AZ85"/>
    <mergeCell ref="BA85:BB85"/>
    <mergeCell ref="B86:F86"/>
    <mergeCell ref="G86:J86"/>
    <mergeCell ref="K86:N86"/>
    <mergeCell ref="O86:R86"/>
    <mergeCell ref="S86:V86"/>
    <mergeCell ref="B85:F85"/>
    <mergeCell ref="G85:J85"/>
    <mergeCell ref="K85:N85"/>
    <mergeCell ref="O85:R85"/>
    <mergeCell ref="S85:V85"/>
    <mergeCell ref="W85:Z85"/>
    <mergeCell ref="AA85:AD85"/>
    <mergeCell ref="AE85:AH85"/>
    <mergeCell ref="AI85:AL85"/>
    <mergeCell ref="W86:Z86"/>
    <mergeCell ref="AA86:AD86"/>
    <mergeCell ref="AE86:AH86"/>
    <mergeCell ref="AI86:AL86"/>
    <mergeCell ref="AM86:AP86"/>
    <mergeCell ref="AQ86:AT86"/>
    <mergeCell ref="AI80:AL80"/>
    <mergeCell ref="AM80:AP80"/>
    <mergeCell ref="AQ80:AT80"/>
    <mergeCell ref="AU80:AV80"/>
    <mergeCell ref="AW80:AZ80"/>
    <mergeCell ref="BA80:BB80"/>
    <mergeCell ref="BA83:BB83"/>
    <mergeCell ref="BA82:BB82"/>
    <mergeCell ref="A84:A87"/>
    <mergeCell ref="B84:F84"/>
    <mergeCell ref="G84:J84"/>
    <mergeCell ref="K84:N84"/>
    <mergeCell ref="O84:R84"/>
    <mergeCell ref="S84:V84"/>
    <mergeCell ref="W84:Z84"/>
    <mergeCell ref="AA84:AD84"/>
    <mergeCell ref="AE84:AH84"/>
    <mergeCell ref="AE83:AH83"/>
    <mergeCell ref="AI83:AL83"/>
    <mergeCell ref="AM83:AP83"/>
    <mergeCell ref="AQ83:AT83"/>
    <mergeCell ref="AU83:AV83"/>
    <mergeCell ref="AW83:AZ83"/>
    <mergeCell ref="AU82:AV82"/>
    <mergeCell ref="AW82:AZ82"/>
    <mergeCell ref="B83:F83"/>
    <mergeCell ref="G83:J83"/>
    <mergeCell ref="K83:N83"/>
    <mergeCell ref="O83:R83"/>
    <mergeCell ref="S83:V83"/>
    <mergeCell ref="W83:Z83"/>
    <mergeCell ref="AA83:AD83"/>
    <mergeCell ref="AM81:AP81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B81:F81"/>
    <mergeCell ref="G81:J81"/>
    <mergeCell ref="K81:N81"/>
    <mergeCell ref="O81:R81"/>
    <mergeCell ref="S81:V81"/>
    <mergeCell ref="W81:Z81"/>
    <mergeCell ref="AA81:AD81"/>
    <mergeCell ref="AE81:AH81"/>
    <mergeCell ref="AI81:AL81"/>
    <mergeCell ref="W82:Z82"/>
    <mergeCell ref="AA82:AD82"/>
    <mergeCell ref="AE82:AH82"/>
    <mergeCell ref="AI82:AL82"/>
    <mergeCell ref="AM82:AP82"/>
    <mergeCell ref="AQ82:AT82"/>
    <mergeCell ref="CV79:CY79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M79:AP79"/>
    <mergeCell ref="AQ79:AT79"/>
    <mergeCell ref="AU79:AV79"/>
    <mergeCell ref="AW79:AZ79"/>
    <mergeCell ref="BA79:BB79"/>
    <mergeCell ref="BH79:BK79"/>
    <mergeCell ref="CV78:CY78"/>
    <mergeCell ref="B79:F79"/>
    <mergeCell ref="G79:J79"/>
    <mergeCell ref="K79:N79"/>
    <mergeCell ref="O79:R79"/>
    <mergeCell ref="S79:V79"/>
    <mergeCell ref="W79:Z79"/>
    <mergeCell ref="AA79:AD79"/>
    <mergeCell ref="AE79:AH79"/>
    <mergeCell ref="AI79:AL79"/>
    <mergeCell ref="AM78:AP78"/>
    <mergeCell ref="AQ78:AT78"/>
    <mergeCell ref="AU78:AV78"/>
    <mergeCell ref="AW78:AZ78"/>
    <mergeCell ref="BA78:BB78"/>
    <mergeCell ref="BH78:BK78"/>
    <mergeCell ref="CV77:CY77"/>
    <mergeCell ref="B78:F78"/>
    <mergeCell ref="G78:J78"/>
    <mergeCell ref="K78:N78"/>
    <mergeCell ref="O78:R78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BH77:BK77"/>
    <mergeCell ref="CV76:CY76"/>
    <mergeCell ref="B77:F77"/>
    <mergeCell ref="G77:J77"/>
    <mergeCell ref="K77:N77"/>
    <mergeCell ref="O77:R77"/>
    <mergeCell ref="S77:V77"/>
    <mergeCell ref="W77:Z77"/>
    <mergeCell ref="AA77:AD77"/>
    <mergeCell ref="AE77:AH77"/>
    <mergeCell ref="AI77:AL77"/>
    <mergeCell ref="AU76:AV76"/>
    <mergeCell ref="AW76:AZ76"/>
    <mergeCell ref="BA76:BB76"/>
    <mergeCell ref="BH76:BK76"/>
    <mergeCell ref="CS76:CT76"/>
    <mergeCell ref="CS77:CT77"/>
    <mergeCell ref="CS78:CT78"/>
    <mergeCell ref="CS79:CT79"/>
    <mergeCell ref="W76:Z76"/>
    <mergeCell ref="AA76:AD76"/>
    <mergeCell ref="AE76:AH76"/>
    <mergeCell ref="AI76:AL76"/>
    <mergeCell ref="AM76:AP76"/>
    <mergeCell ref="AQ76:AT76"/>
    <mergeCell ref="A76:A79"/>
    <mergeCell ref="B76:F76"/>
    <mergeCell ref="G76:J76"/>
    <mergeCell ref="K76:N76"/>
    <mergeCell ref="O76:R76"/>
    <mergeCell ref="S76:V76"/>
    <mergeCell ref="AU75:AV75"/>
    <mergeCell ref="AW75:AZ75"/>
    <mergeCell ref="BA75:BB75"/>
    <mergeCell ref="BH75:BK75"/>
    <mergeCell ref="CS75:CT75"/>
    <mergeCell ref="B75:F75"/>
    <mergeCell ref="G75:J75"/>
    <mergeCell ref="K75:N75"/>
    <mergeCell ref="O75:R75"/>
    <mergeCell ref="S75:V75"/>
    <mergeCell ref="AA75:AD75"/>
    <mergeCell ref="AE75:AH75"/>
    <mergeCell ref="AI75:AL75"/>
    <mergeCell ref="AM75:AP75"/>
    <mergeCell ref="AQ75:AT75"/>
    <mergeCell ref="A72:A75"/>
    <mergeCell ref="B72:F72"/>
    <mergeCell ref="G72:J72"/>
    <mergeCell ref="BH73:BK73"/>
    <mergeCell ref="CS73:CT73"/>
    <mergeCell ref="B74:F74"/>
    <mergeCell ref="G74:J74"/>
    <mergeCell ref="K74:N74"/>
    <mergeCell ref="O74:R74"/>
    <mergeCell ref="S74:V74"/>
    <mergeCell ref="W74:Z74"/>
    <mergeCell ref="BA72:BB72"/>
    <mergeCell ref="BH72:BK72"/>
    <mergeCell ref="CS72:CT72"/>
    <mergeCell ref="CV72:CY72"/>
    <mergeCell ref="CV75:CY75"/>
    <mergeCell ref="W75:Z75"/>
    <mergeCell ref="CV73:CY73"/>
    <mergeCell ref="W73:Z73"/>
    <mergeCell ref="AA73:AD73"/>
    <mergeCell ref="AE73:AH73"/>
    <mergeCell ref="AI73:AL73"/>
    <mergeCell ref="AM73:AP73"/>
    <mergeCell ref="AQ73:AT73"/>
    <mergeCell ref="B73:F73"/>
    <mergeCell ref="G73:J73"/>
    <mergeCell ref="K73:N73"/>
    <mergeCell ref="O73:R73"/>
    <mergeCell ref="S73:V73"/>
    <mergeCell ref="AW74:AZ74"/>
    <mergeCell ref="BA74:BB74"/>
    <mergeCell ref="BH74:BK74"/>
    <mergeCell ref="CS74:CT74"/>
    <mergeCell ref="CV74:CY74"/>
    <mergeCell ref="AA74:AD74"/>
    <mergeCell ref="K72:N72"/>
    <mergeCell ref="O72:R72"/>
    <mergeCell ref="S72:V72"/>
    <mergeCell ref="W72:Z72"/>
    <mergeCell ref="AA72:AD72"/>
    <mergeCell ref="AI71:AL71"/>
    <mergeCell ref="AM71:AP71"/>
    <mergeCell ref="AQ71:AT71"/>
    <mergeCell ref="AU71:AV71"/>
    <mergeCell ref="AW71:AZ71"/>
    <mergeCell ref="BA71:BB71"/>
    <mergeCell ref="AU73:AV73"/>
    <mergeCell ref="AW73:AZ73"/>
    <mergeCell ref="BA73:BB73"/>
    <mergeCell ref="AE74:AH74"/>
    <mergeCell ref="AI74:AL74"/>
    <mergeCell ref="AM74:AP74"/>
    <mergeCell ref="AQ74:AT74"/>
    <mergeCell ref="AU74:AV74"/>
    <mergeCell ref="AE72:AH72"/>
    <mergeCell ref="AI72:AL72"/>
    <mergeCell ref="AM72:AP72"/>
    <mergeCell ref="AQ72:AT72"/>
    <mergeCell ref="AU72:AV72"/>
    <mergeCell ref="AW72:AZ72"/>
    <mergeCell ref="CS70:CT70"/>
    <mergeCell ref="CV70:CY70"/>
    <mergeCell ref="B71:F71"/>
    <mergeCell ref="G71:J71"/>
    <mergeCell ref="K71:N71"/>
    <mergeCell ref="O71:R71"/>
    <mergeCell ref="S71:V71"/>
    <mergeCell ref="AW70:AZ70"/>
    <mergeCell ref="BA70:BB70"/>
    <mergeCell ref="CS69:CT69"/>
    <mergeCell ref="CV69:CY69"/>
    <mergeCell ref="B70:F70"/>
    <mergeCell ref="G70:J70"/>
    <mergeCell ref="K70:N70"/>
    <mergeCell ref="CS68:CT68"/>
    <mergeCell ref="BA69:BB69"/>
    <mergeCell ref="CS71:CT71"/>
    <mergeCell ref="CV71:CY71"/>
    <mergeCell ref="B67:F67"/>
    <mergeCell ref="G67:J67"/>
    <mergeCell ref="K67:N67"/>
    <mergeCell ref="O67:R67"/>
    <mergeCell ref="S67:V67"/>
    <mergeCell ref="W67:Z67"/>
    <mergeCell ref="W71:Z71"/>
    <mergeCell ref="AA71:AD71"/>
    <mergeCell ref="AE71:AH71"/>
    <mergeCell ref="AI70:AL70"/>
    <mergeCell ref="AM70:AP70"/>
    <mergeCell ref="AQ70:AT70"/>
    <mergeCell ref="AU70:AV70"/>
    <mergeCell ref="S68:V68"/>
    <mergeCell ref="W68:Z68"/>
    <mergeCell ref="AA68:AD68"/>
    <mergeCell ref="AE68:AH68"/>
    <mergeCell ref="AI68:AL68"/>
    <mergeCell ref="AM68:AP68"/>
    <mergeCell ref="A68:A71"/>
    <mergeCell ref="B68:F68"/>
    <mergeCell ref="G68:J68"/>
    <mergeCell ref="K68:N68"/>
    <mergeCell ref="O68:R68"/>
    <mergeCell ref="CV68:CY68"/>
    <mergeCell ref="B69:F69"/>
    <mergeCell ref="G69:J69"/>
    <mergeCell ref="K69:N69"/>
    <mergeCell ref="O69:R69"/>
    <mergeCell ref="S69:V69"/>
    <mergeCell ref="W69:Z69"/>
    <mergeCell ref="AA69:AD69"/>
    <mergeCell ref="AE69:AH69"/>
    <mergeCell ref="AQ68:AT68"/>
    <mergeCell ref="AU68:AV68"/>
    <mergeCell ref="AW68:AZ68"/>
    <mergeCell ref="BA68:BB68"/>
    <mergeCell ref="BH68:BK68"/>
    <mergeCell ref="BH69:BK69"/>
    <mergeCell ref="BH70:BK70"/>
    <mergeCell ref="BH71:BK71"/>
    <mergeCell ref="O70:R70"/>
    <mergeCell ref="S70:V70"/>
    <mergeCell ref="W70:Z70"/>
    <mergeCell ref="AA70:AD70"/>
    <mergeCell ref="AE70:AH70"/>
    <mergeCell ref="AI69:AL69"/>
    <mergeCell ref="AM69:AP69"/>
    <mergeCell ref="AQ69:AT69"/>
    <mergeCell ref="AU69:AV69"/>
    <mergeCell ref="AW69:AZ69"/>
    <mergeCell ref="W66:Z66"/>
    <mergeCell ref="AA66:AD66"/>
    <mergeCell ref="AE66:AH66"/>
    <mergeCell ref="AI66:AL66"/>
    <mergeCell ref="AM66:AP66"/>
    <mergeCell ref="AQ66:AT66"/>
    <mergeCell ref="AW65:AZ65"/>
    <mergeCell ref="BA65:BB65"/>
    <mergeCell ref="BH65:BK65"/>
    <mergeCell ref="CS65:CT65"/>
    <mergeCell ref="CV65:CY65"/>
    <mergeCell ref="AW67:AZ67"/>
    <mergeCell ref="BA67:BB67"/>
    <mergeCell ref="BH67:BK67"/>
    <mergeCell ref="CS67:CT67"/>
    <mergeCell ref="CV67:CY67"/>
    <mergeCell ref="AA67:AD67"/>
    <mergeCell ref="AE67:AH67"/>
    <mergeCell ref="AI67:AL67"/>
    <mergeCell ref="AM67:AP67"/>
    <mergeCell ref="AQ67:AT67"/>
    <mergeCell ref="AU67:AV67"/>
    <mergeCell ref="B66:F66"/>
    <mergeCell ref="G66:J66"/>
    <mergeCell ref="K66:N66"/>
    <mergeCell ref="O66:R66"/>
    <mergeCell ref="S66:V66"/>
    <mergeCell ref="AA65:AD65"/>
    <mergeCell ref="AE65:AH65"/>
    <mergeCell ref="AI65:AL65"/>
    <mergeCell ref="AM65:AP65"/>
    <mergeCell ref="AQ65:AT65"/>
    <mergeCell ref="AU65:AV65"/>
    <mergeCell ref="BH64:BK64"/>
    <mergeCell ref="CS64:CT64"/>
    <mergeCell ref="CV64:CY64"/>
    <mergeCell ref="B65:F65"/>
    <mergeCell ref="G65:J65"/>
    <mergeCell ref="K65:N65"/>
    <mergeCell ref="O65:R65"/>
    <mergeCell ref="S65:V65"/>
    <mergeCell ref="W65:Z65"/>
    <mergeCell ref="AI64:AL64"/>
    <mergeCell ref="AM64:AP64"/>
    <mergeCell ref="AQ64:AT64"/>
    <mergeCell ref="AU64:AV64"/>
    <mergeCell ref="AW64:AZ64"/>
    <mergeCell ref="BA64:BB64"/>
    <mergeCell ref="AU66:AV66"/>
    <mergeCell ref="AW66:AZ66"/>
    <mergeCell ref="BA66:BB66"/>
    <mergeCell ref="BH66:BK66"/>
    <mergeCell ref="CS66:CT66"/>
    <mergeCell ref="CV66:CY66"/>
    <mergeCell ref="CV63:CY63"/>
    <mergeCell ref="A64:A67"/>
    <mergeCell ref="B64:F64"/>
    <mergeCell ref="G64:J64"/>
    <mergeCell ref="K64:N64"/>
    <mergeCell ref="O64:R64"/>
    <mergeCell ref="S64:V64"/>
    <mergeCell ref="W64:Z64"/>
    <mergeCell ref="AA64:AD64"/>
    <mergeCell ref="AE64:AH64"/>
    <mergeCell ref="AM63:AP63"/>
    <mergeCell ref="AQ63:AT63"/>
    <mergeCell ref="AU63:AV63"/>
    <mergeCell ref="AW63:AZ63"/>
    <mergeCell ref="BA63:BB63"/>
    <mergeCell ref="BH63:BK63"/>
    <mergeCell ref="CV62:CY62"/>
    <mergeCell ref="B63:F63"/>
    <mergeCell ref="G63:J63"/>
    <mergeCell ref="K63:N63"/>
    <mergeCell ref="O63:R63"/>
    <mergeCell ref="S63:V63"/>
    <mergeCell ref="W63:Z63"/>
    <mergeCell ref="AA63:AD63"/>
    <mergeCell ref="AE63:AH63"/>
    <mergeCell ref="AI63:AL63"/>
    <mergeCell ref="AM62:AP62"/>
    <mergeCell ref="AQ62:AT62"/>
    <mergeCell ref="AU62:AV62"/>
    <mergeCell ref="AW62:AZ62"/>
    <mergeCell ref="BA62:BB62"/>
    <mergeCell ref="BH62:BK62"/>
    <mergeCell ref="CV61:CY61"/>
    <mergeCell ref="B62:F62"/>
    <mergeCell ref="G62:J62"/>
    <mergeCell ref="K62:N62"/>
    <mergeCell ref="O62:R62"/>
    <mergeCell ref="S62:V62"/>
    <mergeCell ref="W62:Z62"/>
    <mergeCell ref="AA62:AD62"/>
    <mergeCell ref="AE62:AH62"/>
    <mergeCell ref="AI62:AL62"/>
    <mergeCell ref="AM61:AP61"/>
    <mergeCell ref="AQ61:AT61"/>
    <mergeCell ref="AU61:AV61"/>
    <mergeCell ref="AW61:AZ61"/>
    <mergeCell ref="BA61:BB61"/>
    <mergeCell ref="BH61:BK61"/>
    <mergeCell ref="CV60:CY60"/>
    <mergeCell ref="B61:F61"/>
    <mergeCell ref="G61:J61"/>
    <mergeCell ref="K61:N61"/>
    <mergeCell ref="O61:R61"/>
    <mergeCell ref="S61:V61"/>
    <mergeCell ref="W61:Z61"/>
    <mergeCell ref="AA61:AD61"/>
    <mergeCell ref="AE61:AH61"/>
    <mergeCell ref="AI61:AL61"/>
    <mergeCell ref="AU60:AV60"/>
    <mergeCell ref="AW60:AZ60"/>
    <mergeCell ref="BA60:BB60"/>
    <mergeCell ref="BH60:BK60"/>
    <mergeCell ref="CS60:CT60"/>
    <mergeCell ref="CS61:CT61"/>
    <mergeCell ref="CS62:CT62"/>
    <mergeCell ref="CS63:CT63"/>
    <mergeCell ref="W60:Z60"/>
    <mergeCell ref="AA60:AD60"/>
    <mergeCell ref="AE60:AH60"/>
    <mergeCell ref="AI60:AL60"/>
    <mergeCell ref="AM60:AP60"/>
    <mergeCell ref="AQ60:AT60"/>
    <mergeCell ref="A60:A63"/>
    <mergeCell ref="B60:F60"/>
    <mergeCell ref="G60:J60"/>
    <mergeCell ref="K60:N60"/>
    <mergeCell ref="O60:R60"/>
    <mergeCell ref="S60:V60"/>
    <mergeCell ref="AU59:AV59"/>
    <mergeCell ref="AW59:AZ59"/>
    <mergeCell ref="BA59:BB59"/>
    <mergeCell ref="BH59:BK59"/>
    <mergeCell ref="CS59:CT59"/>
    <mergeCell ref="B59:F59"/>
    <mergeCell ref="G59:J59"/>
    <mergeCell ref="K59:N59"/>
    <mergeCell ref="O59:R59"/>
    <mergeCell ref="S59:V59"/>
    <mergeCell ref="AA59:AD59"/>
    <mergeCell ref="AE59:AH59"/>
    <mergeCell ref="AI59:AL59"/>
    <mergeCell ref="AM59:AP59"/>
    <mergeCell ref="AQ59:AT59"/>
    <mergeCell ref="A56:A59"/>
    <mergeCell ref="B56:F56"/>
    <mergeCell ref="G56:J56"/>
    <mergeCell ref="BH57:BK57"/>
    <mergeCell ref="CS57:CT57"/>
    <mergeCell ref="B58:F58"/>
    <mergeCell ref="G58:J58"/>
    <mergeCell ref="K58:N58"/>
    <mergeCell ref="O58:R58"/>
    <mergeCell ref="S58:V58"/>
    <mergeCell ref="W58:Z58"/>
    <mergeCell ref="BA56:BB56"/>
    <mergeCell ref="BH56:BK56"/>
    <mergeCell ref="CS56:CT56"/>
    <mergeCell ref="CV56:CY56"/>
    <mergeCell ref="CV59:CY59"/>
    <mergeCell ref="W59:Z59"/>
    <mergeCell ref="CV57:CY57"/>
    <mergeCell ref="W57:Z57"/>
    <mergeCell ref="AA57:AD57"/>
    <mergeCell ref="AE57:AH57"/>
    <mergeCell ref="AI57:AL57"/>
    <mergeCell ref="AM57:AP57"/>
    <mergeCell ref="AQ57:AT57"/>
    <mergeCell ref="B57:F57"/>
    <mergeCell ref="G57:J57"/>
    <mergeCell ref="K57:N57"/>
    <mergeCell ref="O57:R57"/>
    <mergeCell ref="S57:V57"/>
    <mergeCell ref="AW58:AZ58"/>
    <mergeCell ref="BA58:BB58"/>
    <mergeCell ref="BH58:BK58"/>
    <mergeCell ref="CS58:CT58"/>
    <mergeCell ref="CV58:CY58"/>
    <mergeCell ref="AA58:AD58"/>
    <mergeCell ref="K56:N56"/>
    <mergeCell ref="O56:R56"/>
    <mergeCell ref="S56:V56"/>
    <mergeCell ref="W56:Z56"/>
    <mergeCell ref="AA56:AD56"/>
    <mergeCell ref="AI55:AL55"/>
    <mergeCell ref="AM55:AP55"/>
    <mergeCell ref="AQ55:AT55"/>
    <mergeCell ref="AU55:AV55"/>
    <mergeCell ref="AW55:AZ55"/>
    <mergeCell ref="BA55:BB55"/>
    <mergeCell ref="AU57:AV57"/>
    <mergeCell ref="AW57:AZ57"/>
    <mergeCell ref="BA57:BB57"/>
    <mergeCell ref="AE58:AH58"/>
    <mergeCell ref="AI58:AL58"/>
    <mergeCell ref="AM58:AP58"/>
    <mergeCell ref="AQ58:AT58"/>
    <mergeCell ref="AU58:AV58"/>
    <mergeCell ref="AE56:AH56"/>
    <mergeCell ref="AI56:AL56"/>
    <mergeCell ref="AM56:AP56"/>
    <mergeCell ref="AQ56:AT56"/>
    <mergeCell ref="AU56:AV56"/>
    <mergeCell ref="AW56:AZ56"/>
    <mergeCell ref="CS54:CT54"/>
    <mergeCell ref="CV54:CY54"/>
    <mergeCell ref="B55:F55"/>
    <mergeCell ref="G55:J55"/>
    <mergeCell ref="K55:N55"/>
    <mergeCell ref="O55:R55"/>
    <mergeCell ref="S55:V55"/>
    <mergeCell ref="AW54:AZ54"/>
    <mergeCell ref="BA54:BB54"/>
    <mergeCell ref="CS53:CT53"/>
    <mergeCell ref="CV53:CY53"/>
    <mergeCell ref="B54:F54"/>
    <mergeCell ref="G54:J54"/>
    <mergeCell ref="K54:N54"/>
    <mergeCell ref="CS52:CT52"/>
    <mergeCell ref="BA53:BB53"/>
    <mergeCell ref="CS55:CT55"/>
    <mergeCell ref="CV55:CY55"/>
    <mergeCell ref="B51:F51"/>
    <mergeCell ref="G51:J51"/>
    <mergeCell ref="K51:N51"/>
    <mergeCell ref="O51:R51"/>
    <mergeCell ref="S51:V51"/>
    <mergeCell ref="W51:Z51"/>
    <mergeCell ref="W55:Z55"/>
    <mergeCell ref="AA55:AD55"/>
    <mergeCell ref="AE55:AH55"/>
    <mergeCell ref="AI54:AL54"/>
    <mergeCell ref="AM54:AP54"/>
    <mergeCell ref="AQ54:AT54"/>
    <mergeCell ref="AU54:AV54"/>
    <mergeCell ref="S52:V52"/>
    <mergeCell ref="W52:Z52"/>
    <mergeCell ref="AA52:AD52"/>
    <mergeCell ref="AE52:AH52"/>
    <mergeCell ref="AI52:AL52"/>
    <mergeCell ref="AM52:AP52"/>
    <mergeCell ref="A52:A55"/>
    <mergeCell ref="B52:F52"/>
    <mergeCell ref="G52:J52"/>
    <mergeCell ref="K52:N52"/>
    <mergeCell ref="O52:R52"/>
    <mergeCell ref="CV52:CY52"/>
    <mergeCell ref="B53:F53"/>
    <mergeCell ref="G53:J53"/>
    <mergeCell ref="K53:N53"/>
    <mergeCell ref="O53:R53"/>
    <mergeCell ref="S53:V53"/>
    <mergeCell ref="W53:Z53"/>
    <mergeCell ref="AA53:AD53"/>
    <mergeCell ref="AE53:AH53"/>
    <mergeCell ref="AQ52:AT52"/>
    <mergeCell ref="AU52:AV52"/>
    <mergeCell ref="AW52:AZ52"/>
    <mergeCell ref="BA52:BB52"/>
    <mergeCell ref="BH52:BK52"/>
    <mergeCell ref="BH53:BK53"/>
    <mergeCell ref="BH54:BK54"/>
    <mergeCell ref="BH55:BK55"/>
    <mergeCell ref="O54:R54"/>
    <mergeCell ref="S54:V54"/>
    <mergeCell ref="W54:Z54"/>
    <mergeCell ref="AA54:AD54"/>
    <mergeCell ref="AE54:AH54"/>
    <mergeCell ref="AI53:AL53"/>
    <mergeCell ref="AM53:AP53"/>
    <mergeCell ref="AQ53:AT53"/>
    <mergeCell ref="AU53:AV53"/>
    <mergeCell ref="AW53:AZ53"/>
    <mergeCell ref="W50:Z50"/>
    <mergeCell ref="AA50:AD50"/>
    <mergeCell ref="AE50:AH50"/>
    <mergeCell ref="AI50:AL50"/>
    <mergeCell ref="AM50:AP50"/>
    <mergeCell ref="AQ50:AT50"/>
    <mergeCell ref="AW49:AZ49"/>
    <mergeCell ref="BA49:BB49"/>
    <mergeCell ref="BH49:BK49"/>
    <mergeCell ref="CS49:CT49"/>
    <mergeCell ref="CV49:CY49"/>
    <mergeCell ref="AW51:AZ51"/>
    <mergeCell ref="BA51:BB51"/>
    <mergeCell ref="BH51:BK51"/>
    <mergeCell ref="CS51:CT51"/>
    <mergeCell ref="CV51:CY51"/>
    <mergeCell ref="AA51:AD51"/>
    <mergeCell ref="AE51:AH51"/>
    <mergeCell ref="AI51:AL51"/>
    <mergeCell ref="AM51:AP51"/>
    <mergeCell ref="AQ51:AT51"/>
    <mergeCell ref="AU51:AV51"/>
    <mergeCell ref="B50:F50"/>
    <mergeCell ref="G50:J50"/>
    <mergeCell ref="K50:N50"/>
    <mergeCell ref="O50:R50"/>
    <mergeCell ref="S50:V50"/>
    <mergeCell ref="AA49:AD49"/>
    <mergeCell ref="AE49:AH49"/>
    <mergeCell ref="AI49:AL49"/>
    <mergeCell ref="AM49:AP49"/>
    <mergeCell ref="AQ49:AT49"/>
    <mergeCell ref="AU49:AV49"/>
    <mergeCell ref="BH48:BK48"/>
    <mergeCell ref="CS48:CT48"/>
    <mergeCell ref="CV48:CY48"/>
    <mergeCell ref="B49:F49"/>
    <mergeCell ref="G49:J49"/>
    <mergeCell ref="K49:N49"/>
    <mergeCell ref="O49:R49"/>
    <mergeCell ref="S49:V49"/>
    <mergeCell ref="W49:Z49"/>
    <mergeCell ref="AI48:AL48"/>
    <mergeCell ref="AM48:AP48"/>
    <mergeCell ref="AQ48:AT48"/>
    <mergeCell ref="AU48:AV48"/>
    <mergeCell ref="AW48:AZ48"/>
    <mergeCell ref="BA48:BB48"/>
    <mergeCell ref="AU50:AV50"/>
    <mergeCell ref="AW50:AZ50"/>
    <mergeCell ref="BA50:BB50"/>
    <mergeCell ref="BH50:BK50"/>
    <mergeCell ref="CS50:CT50"/>
    <mergeCell ref="CV50:CY50"/>
    <mergeCell ref="CV47:CY47"/>
    <mergeCell ref="A48:A51"/>
    <mergeCell ref="B48:F48"/>
    <mergeCell ref="G48:J48"/>
    <mergeCell ref="K48:N48"/>
    <mergeCell ref="O48:R48"/>
    <mergeCell ref="S48:V48"/>
    <mergeCell ref="W48:Z48"/>
    <mergeCell ref="AA48:AD48"/>
    <mergeCell ref="AE48:AH48"/>
    <mergeCell ref="AM47:AP47"/>
    <mergeCell ref="AQ47:AT47"/>
    <mergeCell ref="AU47:AV47"/>
    <mergeCell ref="AW47:AZ47"/>
    <mergeCell ref="BA47:BB47"/>
    <mergeCell ref="BH47:BK47"/>
    <mergeCell ref="CV46:CY46"/>
    <mergeCell ref="B47:F47"/>
    <mergeCell ref="G47:J47"/>
    <mergeCell ref="K47:N47"/>
    <mergeCell ref="O47:R47"/>
    <mergeCell ref="S47:V47"/>
    <mergeCell ref="W47:Z47"/>
    <mergeCell ref="AA47:AD47"/>
    <mergeCell ref="AE47:AH47"/>
    <mergeCell ref="AI47:AL47"/>
    <mergeCell ref="AM46:AP46"/>
    <mergeCell ref="AQ46:AT46"/>
    <mergeCell ref="AU46:AV46"/>
    <mergeCell ref="AW46:AZ46"/>
    <mergeCell ref="BA46:BB46"/>
    <mergeCell ref="BH46:BK46"/>
    <mergeCell ref="CV45:CY45"/>
    <mergeCell ref="B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5:AP45"/>
    <mergeCell ref="AQ45:AT45"/>
    <mergeCell ref="AU45:AV45"/>
    <mergeCell ref="AW45:AZ45"/>
    <mergeCell ref="BA45:BB45"/>
    <mergeCell ref="BH45:BK45"/>
    <mergeCell ref="CV44:CY44"/>
    <mergeCell ref="B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U44:AV44"/>
    <mergeCell ref="AW44:AZ44"/>
    <mergeCell ref="BA44:BB44"/>
    <mergeCell ref="BH44:BK44"/>
    <mergeCell ref="CS44:CT44"/>
    <mergeCell ref="CS45:CT45"/>
    <mergeCell ref="CS46:CT46"/>
    <mergeCell ref="CS47:CT47"/>
    <mergeCell ref="W44:Z44"/>
    <mergeCell ref="AA44:AD44"/>
    <mergeCell ref="AE44:AH44"/>
    <mergeCell ref="AI44:AL44"/>
    <mergeCell ref="AM44:AP44"/>
    <mergeCell ref="AQ44:AT44"/>
    <mergeCell ref="A44:A47"/>
    <mergeCell ref="B44:F44"/>
    <mergeCell ref="G44:J44"/>
    <mergeCell ref="K44:N44"/>
    <mergeCell ref="O44:R44"/>
    <mergeCell ref="S44:V44"/>
    <mergeCell ref="AU43:AV43"/>
    <mergeCell ref="AW43:AZ43"/>
    <mergeCell ref="BA43:BB43"/>
    <mergeCell ref="BH43:BK43"/>
    <mergeCell ref="CS43:CT43"/>
    <mergeCell ref="B43:F43"/>
    <mergeCell ref="G43:J43"/>
    <mergeCell ref="K43:N43"/>
    <mergeCell ref="O43:R43"/>
    <mergeCell ref="S43:V43"/>
    <mergeCell ref="AQ43:AT43"/>
    <mergeCell ref="CV41:CY41"/>
    <mergeCell ref="W41:Z41"/>
    <mergeCell ref="AA41:AD41"/>
    <mergeCell ref="AE41:AH41"/>
    <mergeCell ref="AI41:AL41"/>
    <mergeCell ref="AM41:AP41"/>
    <mergeCell ref="AQ41:AT41"/>
    <mergeCell ref="B41:F41"/>
    <mergeCell ref="G41:J41"/>
    <mergeCell ref="K41:N41"/>
    <mergeCell ref="O41:R41"/>
    <mergeCell ref="S41:V41"/>
    <mergeCell ref="AW42:AZ42"/>
    <mergeCell ref="BA42:BB42"/>
    <mergeCell ref="BH42:BK42"/>
    <mergeCell ref="CS42:CT42"/>
    <mergeCell ref="CV42:CY42"/>
    <mergeCell ref="CS41:CT41"/>
    <mergeCell ref="O40:R40"/>
    <mergeCell ref="S40:V40"/>
    <mergeCell ref="W40:Z40"/>
    <mergeCell ref="AA40:AD40"/>
    <mergeCell ref="AE37:AH38"/>
    <mergeCell ref="AI37:AL38"/>
    <mergeCell ref="AM37:AP38"/>
    <mergeCell ref="AQ37:BB38"/>
    <mergeCell ref="BC37:BC38"/>
    <mergeCell ref="BH37:BK38"/>
    <mergeCell ref="AU41:AV41"/>
    <mergeCell ref="AW41:AZ41"/>
    <mergeCell ref="BA41:BB41"/>
    <mergeCell ref="BH41:BK41"/>
    <mergeCell ref="B42:F42"/>
    <mergeCell ref="G42:J42"/>
    <mergeCell ref="K42:N42"/>
    <mergeCell ref="O42:R42"/>
    <mergeCell ref="S42:V42"/>
    <mergeCell ref="W42:Z42"/>
    <mergeCell ref="BA40:BB40"/>
    <mergeCell ref="BH40:BK40"/>
    <mergeCell ref="CS40:CT40"/>
    <mergeCell ref="CV40:CY40"/>
    <mergeCell ref="CV43:CY43"/>
    <mergeCell ref="W43:Z43"/>
    <mergeCell ref="AA43:AD43"/>
    <mergeCell ref="AE43:AH43"/>
    <mergeCell ref="AI43:AL43"/>
    <mergeCell ref="AM43:AP43"/>
    <mergeCell ref="A34:D34"/>
    <mergeCell ref="A37:A38"/>
    <mergeCell ref="B37:J38"/>
    <mergeCell ref="K37:R38"/>
    <mergeCell ref="S37:Z38"/>
    <mergeCell ref="AA37:AD38"/>
    <mergeCell ref="AE40:AH40"/>
    <mergeCell ref="AI40:AL40"/>
    <mergeCell ref="AM40:AP40"/>
    <mergeCell ref="AQ40:AT40"/>
    <mergeCell ref="AU40:AV40"/>
    <mergeCell ref="AW40:AZ40"/>
    <mergeCell ref="AA42:AD42"/>
    <mergeCell ref="AE42:AH42"/>
    <mergeCell ref="AI42:AL42"/>
    <mergeCell ref="AM42:AP42"/>
    <mergeCell ref="AQ42:AT42"/>
    <mergeCell ref="AU42:AV42"/>
    <mergeCell ref="CS37:CT38"/>
    <mergeCell ref="CV37:CY38"/>
    <mergeCell ref="A40:A43"/>
    <mergeCell ref="B40:F40"/>
    <mergeCell ref="G40:J40"/>
    <mergeCell ref="K40:N40"/>
    <mergeCell ref="A30:D30"/>
    <mergeCell ref="A33:D33"/>
    <mergeCell ref="A28:D28"/>
    <mergeCell ref="A29:D29"/>
    <mergeCell ref="A25:D25"/>
    <mergeCell ref="A26:D26"/>
    <mergeCell ref="A27:D27"/>
    <mergeCell ref="A23:D23"/>
    <mergeCell ref="A24:D24"/>
    <mergeCell ref="A19:D19"/>
    <mergeCell ref="A20:D20"/>
    <mergeCell ref="A21:D21"/>
    <mergeCell ref="A16:D16"/>
    <mergeCell ref="A17:D17"/>
    <mergeCell ref="A18:D18"/>
    <mergeCell ref="A14:D14"/>
    <mergeCell ref="A15:D15"/>
    <mergeCell ref="A2:D2"/>
    <mergeCell ref="A3:D3"/>
    <mergeCell ref="A11:D11"/>
    <mergeCell ref="A12:D12"/>
    <mergeCell ref="A8:D8"/>
    <mergeCell ref="A9:D9"/>
    <mergeCell ref="A10:D10"/>
    <mergeCell ref="A5:D5"/>
    <mergeCell ref="A6:D6"/>
    <mergeCell ref="A7:D7"/>
    <mergeCell ref="AM1:AP1"/>
    <mergeCell ref="AM2:AN2"/>
    <mergeCell ref="AO2:AP2"/>
  </mergeCells>
  <conditionalFormatting sqref="AJ2:AJ3">
    <cfRule type="containsText" dxfId="190" priority="129" operator="containsText" text="D">
      <formula>NOT(ISERROR(SEARCH("D",AJ2)))</formula>
    </cfRule>
    <cfRule type="containsText" dxfId="189" priority="130" operator="containsText" text="S">
      <formula>NOT(ISERROR(SEARCH("S",AJ2)))</formula>
    </cfRule>
  </conditionalFormatting>
  <conditionalFormatting sqref="EW37:EW38 ET37:ET38 EQ37:EQ38 EN37:EN38 EK37:EK38 EH37:EH38 EE37:EE38 EB37:EB38 DY37:DY38 DV37:DV38">
    <cfRule type="containsText" dxfId="188" priority="120" operator="containsText" text="D">
      <formula>NOT(ISERROR(SEARCH("D",DV37)))</formula>
    </cfRule>
    <cfRule type="containsText" dxfId="187" priority="121" operator="containsText" text="S">
      <formula>NOT(ISERROR(SEARCH("S",DV37)))</formula>
    </cfRule>
  </conditionalFormatting>
  <conditionalFormatting sqref="CU37">
    <cfRule type="containsText" dxfId="186" priority="116" operator="containsText" text="D">
      <formula>NOT(ISERROR(SEARCH("D",CU37)))</formula>
    </cfRule>
    <cfRule type="containsText" dxfId="185" priority="117" operator="containsText" text="S">
      <formula>NOT(ISERROR(SEARCH("S",CU37)))</formula>
    </cfRule>
  </conditionalFormatting>
  <conditionalFormatting sqref="CU38">
    <cfRule type="containsText" dxfId="184" priority="114" operator="containsText" text="D">
      <formula>NOT(ISERROR(SEARCH("D",CU38)))</formula>
    </cfRule>
    <cfRule type="containsText" dxfId="183" priority="115" operator="containsText" text="S">
      <formula>NOT(ISERROR(SEARCH("S",CU38)))</formula>
    </cfRule>
  </conditionalFormatting>
  <conditionalFormatting sqref="DA37">
    <cfRule type="containsText" dxfId="182" priority="112" operator="containsText" text="D">
      <formula>NOT(ISERROR(SEARCH("D",DA37)))</formula>
    </cfRule>
    <cfRule type="containsText" dxfId="181" priority="113" operator="containsText" text="S">
      <formula>NOT(ISERROR(SEARCH("S",DA37)))</formula>
    </cfRule>
  </conditionalFormatting>
  <conditionalFormatting sqref="DA38">
    <cfRule type="containsText" dxfId="180" priority="110" operator="containsText" text="D">
      <formula>NOT(ISERROR(SEARCH("D",DA38)))</formula>
    </cfRule>
    <cfRule type="containsText" dxfId="179" priority="111" operator="containsText" text="S">
      <formula>NOT(ISERROR(SEARCH("S",DA38)))</formula>
    </cfRule>
  </conditionalFormatting>
  <conditionalFormatting sqref="DC37:DC38">
    <cfRule type="containsText" dxfId="178" priority="108" operator="containsText" text="D">
      <formula>NOT(ISERROR(SEARCH("D",DC37)))</formula>
    </cfRule>
    <cfRule type="containsText" dxfId="177" priority="109" operator="containsText" text="S">
      <formula>NOT(ISERROR(SEARCH("S",DC37)))</formula>
    </cfRule>
  </conditionalFormatting>
  <conditionalFormatting sqref="DE37">
    <cfRule type="containsText" dxfId="176" priority="106" operator="containsText" text="D">
      <formula>NOT(ISERROR(SEARCH("D",DE37)))</formula>
    </cfRule>
    <cfRule type="containsText" dxfId="175" priority="107" operator="containsText" text="S">
      <formula>NOT(ISERROR(SEARCH("S",DE37)))</formula>
    </cfRule>
  </conditionalFormatting>
  <conditionalFormatting sqref="DE38">
    <cfRule type="containsText" dxfId="174" priority="104" operator="containsText" text="D">
      <formula>NOT(ISERROR(SEARCH("D",DE38)))</formula>
    </cfRule>
    <cfRule type="containsText" dxfId="173" priority="105" operator="containsText" text="S">
      <formula>NOT(ISERROR(SEARCH("S",DE38)))</formula>
    </cfRule>
  </conditionalFormatting>
  <conditionalFormatting sqref="DG37">
    <cfRule type="containsText" dxfId="172" priority="102" operator="containsText" text="D">
      <formula>NOT(ISERROR(SEARCH("D",DG37)))</formula>
    </cfRule>
    <cfRule type="containsText" dxfId="171" priority="103" operator="containsText" text="S">
      <formula>NOT(ISERROR(SEARCH("S",DG37)))</formula>
    </cfRule>
  </conditionalFormatting>
  <conditionalFormatting sqref="DG38">
    <cfRule type="containsText" dxfId="170" priority="100" operator="containsText" text="D">
      <formula>NOT(ISERROR(SEARCH("D",DG38)))</formula>
    </cfRule>
    <cfRule type="containsText" dxfId="169" priority="101" operator="containsText" text="S">
      <formula>NOT(ISERROR(SEARCH("S",DG38)))</formula>
    </cfRule>
  </conditionalFormatting>
  <conditionalFormatting sqref="DI37:DI38">
    <cfRule type="containsText" dxfId="168" priority="98" operator="containsText" text="D">
      <formula>NOT(ISERROR(SEARCH("D",DI37)))</formula>
    </cfRule>
    <cfRule type="containsText" dxfId="167" priority="99" operator="containsText" text="S">
      <formula>NOT(ISERROR(SEARCH("S",DI37)))</formula>
    </cfRule>
  </conditionalFormatting>
  <conditionalFormatting sqref="DK37">
    <cfRule type="containsText" dxfId="166" priority="96" operator="containsText" text="D">
      <formula>NOT(ISERROR(SEARCH("D",DK37)))</formula>
    </cfRule>
    <cfRule type="containsText" dxfId="165" priority="97" operator="containsText" text="S">
      <formula>NOT(ISERROR(SEARCH("S",DK37)))</formula>
    </cfRule>
  </conditionalFormatting>
  <conditionalFormatting sqref="DK38">
    <cfRule type="containsText" dxfId="164" priority="94" operator="containsText" text="D">
      <formula>NOT(ISERROR(SEARCH("D",DK38)))</formula>
    </cfRule>
    <cfRule type="containsText" dxfId="163" priority="95" operator="containsText" text="S">
      <formula>NOT(ISERROR(SEARCH("S",DK38)))</formula>
    </cfRule>
  </conditionalFormatting>
  <conditionalFormatting sqref="DM37">
    <cfRule type="containsText" dxfId="162" priority="92" operator="containsText" text="D">
      <formula>NOT(ISERROR(SEARCH("D",DM37)))</formula>
    </cfRule>
    <cfRule type="containsText" dxfId="161" priority="93" operator="containsText" text="S">
      <formula>NOT(ISERROR(SEARCH("S",DM37)))</formula>
    </cfRule>
  </conditionalFormatting>
  <conditionalFormatting sqref="DM38">
    <cfRule type="containsText" dxfId="160" priority="90" operator="containsText" text="D">
      <formula>NOT(ISERROR(SEARCH("D",DM38)))</formula>
    </cfRule>
    <cfRule type="containsText" dxfId="159" priority="91" operator="containsText" text="S">
      <formula>NOT(ISERROR(SEARCH("S",DM38)))</formula>
    </cfRule>
  </conditionalFormatting>
  <conditionalFormatting sqref="DO37:DO38">
    <cfRule type="containsText" dxfId="158" priority="88" operator="containsText" text="D">
      <formula>NOT(ISERROR(SEARCH("D",DO37)))</formula>
    </cfRule>
    <cfRule type="containsText" dxfId="157" priority="89" operator="containsText" text="S">
      <formula>NOT(ISERROR(SEARCH("S",DO37)))</formula>
    </cfRule>
  </conditionalFormatting>
  <conditionalFormatting sqref="DQ37">
    <cfRule type="containsText" dxfId="156" priority="86" operator="containsText" text="D">
      <formula>NOT(ISERROR(SEARCH("D",DQ37)))</formula>
    </cfRule>
    <cfRule type="containsText" dxfId="155" priority="87" operator="containsText" text="S">
      <formula>NOT(ISERROR(SEARCH("S",DQ37)))</formula>
    </cfRule>
  </conditionalFormatting>
  <conditionalFormatting sqref="DQ38">
    <cfRule type="containsText" dxfId="154" priority="84" operator="containsText" text="D">
      <formula>NOT(ISERROR(SEARCH("D",DQ38)))</formula>
    </cfRule>
    <cfRule type="containsText" dxfId="153" priority="85" operator="containsText" text="S">
      <formula>NOT(ISERROR(SEARCH("S",DQ38)))</formula>
    </cfRule>
  </conditionalFormatting>
  <conditionalFormatting sqref="DS37">
    <cfRule type="containsText" dxfId="152" priority="82" operator="containsText" text="D">
      <formula>NOT(ISERROR(SEARCH("D",DS37)))</formula>
    </cfRule>
    <cfRule type="containsText" dxfId="151" priority="83" operator="containsText" text="S">
      <formula>NOT(ISERROR(SEARCH("S",DS37)))</formula>
    </cfRule>
  </conditionalFormatting>
  <conditionalFormatting sqref="DS38">
    <cfRule type="containsText" dxfId="150" priority="80" operator="containsText" text="D">
      <formula>NOT(ISERROR(SEARCH("D",DS38)))</formula>
    </cfRule>
    <cfRule type="containsText" dxfId="149" priority="81" operator="containsText" text="S">
      <formula>NOT(ISERROR(SEARCH("S",DS38)))</formula>
    </cfRule>
  </conditionalFormatting>
  <conditionalFormatting sqref="CR37:CR38">
    <cfRule type="containsText" dxfId="148" priority="118" operator="containsText" text="D">
      <formula>NOT(ISERROR(SEARCH("D",CR37)))</formula>
    </cfRule>
    <cfRule type="containsText" dxfId="147" priority="119" operator="containsText" text="S">
      <formula>NOT(ISERROR(SEARCH("S",CR37)))</formula>
    </cfRule>
  </conditionalFormatting>
  <conditionalFormatting sqref="CQ37:CQ38">
    <cfRule type="containsText" dxfId="146" priority="78" operator="containsText" text="D">
      <formula>NOT(ISERROR(SEARCH("D",CQ37)))</formula>
    </cfRule>
    <cfRule type="containsText" dxfId="145" priority="79" operator="containsText" text="S">
      <formula>NOT(ISERROR(SEARCH("S",CQ37)))</formula>
    </cfRule>
  </conditionalFormatting>
  <conditionalFormatting sqref="T262:U330 T185:U215 T220:U230 T232:U257">
    <cfRule type="cellIs" dxfId="144" priority="67" operator="between">
      <formula>48</formula>
      <formula>168</formula>
    </cfRule>
    <cfRule type="cellIs" dxfId="143" priority="77" operator="greaterThan">
      <formula>168</formula>
    </cfRule>
  </conditionalFormatting>
  <conditionalFormatting sqref="AA185:AD215 AA220:AD230 AA232:AD257">
    <cfRule type="expression" dxfId="142" priority="60">
      <formula>IF(T185&gt;47,T185&lt;169)</formula>
    </cfRule>
    <cfRule type="expression" dxfId="141" priority="66">
      <formula>T185&gt;168</formula>
    </cfRule>
  </conditionalFormatting>
  <conditionalFormatting sqref="A185:D215 A220:D230 A232:D257">
    <cfRule type="expression" dxfId="140" priority="58">
      <formula>IF(T185&gt;47,T185&lt;169)</formula>
    </cfRule>
    <cfRule type="expression" dxfId="139" priority="65">
      <formula>T185&gt;168</formula>
    </cfRule>
  </conditionalFormatting>
  <conditionalFormatting sqref="AA262:AD330">
    <cfRule type="expression" dxfId="138" priority="56">
      <formula>IF(T262&gt;47,T262&lt;169)</formula>
    </cfRule>
    <cfRule type="expression" dxfId="137" priority="62">
      <formula>T262&gt;168</formula>
    </cfRule>
  </conditionalFormatting>
  <conditionalFormatting sqref="A262:D330">
    <cfRule type="expression" dxfId="136" priority="55">
      <formula>IF(T262&gt;47,T262&lt;169)</formula>
    </cfRule>
    <cfRule type="expression" dxfId="135" priority="61">
      <formula>T262&gt;168</formula>
    </cfRule>
  </conditionalFormatting>
  <conditionalFormatting sqref="BM37:CP38">
    <cfRule type="containsText" dxfId="134" priority="53" operator="containsText" text="D">
      <formula>NOT(ISERROR(SEARCH("D",BM37)))</formula>
    </cfRule>
    <cfRule type="containsText" dxfId="133" priority="54" operator="containsText" text="S">
      <formula>NOT(ISERROR(SEARCH("S",BM37)))</formula>
    </cfRule>
  </conditionalFormatting>
  <conditionalFormatting sqref="F2:AI3">
    <cfRule type="expression" dxfId="132" priority="43">
      <formula>F$6="F"</formula>
    </cfRule>
  </conditionalFormatting>
  <conditionalFormatting sqref="CS40:CT74">
    <cfRule type="cellIs" dxfId="131" priority="42" operator="greaterThan">
      <formula>23</formula>
    </cfRule>
  </conditionalFormatting>
  <conditionalFormatting sqref="CV65:CY74">
    <cfRule type="expression" dxfId="130" priority="41">
      <formula>CS65&gt;23</formula>
    </cfRule>
  </conditionalFormatting>
  <conditionalFormatting sqref="BH40:BK40">
    <cfRule type="expression" dxfId="129" priority="40">
      <formula>CS40&gt;23</formula>
    </cfRule>
  </conditionalFormatting>
  <conditionalFormatting sqref="BH41:BK74">
    <cfRule type="expression" dxfId="128" priority="39">
      <formula>CS41&gt;23</formula>
    </cfRule>
  </conditionalFormatting>
  <conditionalFormatting sqref="CS75:CT79">
    <cfRule type="cellIs" dxfId="127" priority="38" operator="greaterThan">
      <formula>23</formula>
    </cfRule>
  </conditionalFormatting>
  <conditionalFormatting sqref="CV75:CY79">
    <cfRule type="expression" dxfId="126" priority="37">
      <formula>CS75&gt;23</formula>
    </cfRule>
  </conditionalFormatting>
  <conditionalFormatting sqref="BH75:BK79">
    <cfRule type="expression" dxfId="125" priority="36">
      <formula>CS75&gt;23</formula>
    </cfRule>
  </conditionalFormatting>
  <conditionalFormatting sqref="CV40:CY40">
    <cfRule type="expression" dxfId="124" priority="35">
      <formula>EG40&gt;23</formula>
    </cfRule>
  </conditionalFormatting>
  <conditionalFormatting sqref="CV41:CY64">
    <cfRule type="expression" dxfId="123" priority="34">
      <formula>EG41&gt;23</formula>
    </cfRule>
  </conditionalFormatting>
  <conditionalFormatting sqref="F33:AI34">
    <cfRule type="cellIs" dxfId="122" priority="32" operator="greaterThanOrEqual">
      <formula>5</formula>
    </cfRule>
    <cfRule type="cellIs" dxfId="121" priority="33" operator="lessThan">
      <formula>5</formula>
    </cfRule>
  </conditionalFormatting>
  <conditionalFormatting sqref="T231:U231">
    <cfRule type="cellIs" dxfId="120" priority="30" operator="between">
      <formula>48</formula>
      <formula>168</formula>
    </cfRule>
    <cfRule type="cellIs" dxfId="119" priority="31" operator="greaterThan">
      <formula>168</formula>
    </cfRule>
  </conditionalFormatting>
  <conditionalFormatting sqref="AA231:AD231">
    <cfRule type="expression" dxfId="118" priority="27">
      <formula>IF(T231&gt;47,T231&lt;169)</formula>
    </cfRule>
    <cfRule type="expression" dxfId="117" priority="29">
      <formula>T231&gt;168</formula>
    </cfRule>
  </conditionalFormatting>
  <conditionalFormatting sqref="A231:D231">
    <cfRule type="expression" dxfId="116" priority="26">
      <formula>IF(T231&gt;47,T231&lt;169)</formula>
    </cfRule>
    <cfRule type="expression" dxfId="115" priority="28">
      <formula>T231&gt;168</formula>
    </cfRule>
  </conditionalFormatting>
  <conditionalFormatting sqref="F5:AJ31">
    <cfRule type="containsText" dxfId="114" priority="1" operator="containsText" text="F">
      <formula>NOT(ISERROR(SEARCH("F",F5)))</formula>
    </cfRule>
    <cfRule type="containsText" dxfId="113" priority="2" operator="containsText" text="C">
      <formula>NOT(ISERROR(SEARCH("C",F5)))</formula>
    </cfRule>
    <cfRule type="containsText" dxfId="112" priority="3" operator="containsText" text="N">
      <formula>NOT(ISERROR(SEARCH("N",F5)))</formula>
    </cfRule>
    <cfRule type="containsText" dxfId="111" priority="4" operator="containsText" text="J">
      <formula>NOT(ISERROR(SEARCH("J",F5)))</formula>
    </cfRule>
    <cfRule type="containsText" dxfId="110" priority="5" operator="containsText" text="G">
      <formula>NOT(ISERROR(SEARCH("G",F5)))</formula>
    </cfRule>
  </conditionalFormatting>
  <dataValidations count="2">
    <dataValidation type="list" allowBlank="1" showInputMessage="1" showErrorMessage="1" sqref="AW40:AZ163 AQ40:AT163">
      <formula1>OFFSET(Personnels,MATCH(AQ40,Personnels),,)</formula1>
    </dataValidation>
    <dataValidation type="list" allowBlank="1" showInputMessage="1" sqref="B40:AP163">
      <formula1>OFFSET(Personnels,MATCH(B40,Personnels),,)</formula1>
    </dataValidation>
  </dataValidations>
  <printOptions horizontalCentered="1" verticalCentered="1"/>
  <pageMargins left="0" right="0" top="0" bottom="0" header="0" footer="0"/>
  <pageSetup paperSize="9" orientation="landscape" r:id="rId1"/>
  <ignoredErrors>
    <ignoredError sqref="F33:AI34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 t="s">
        <v>0</v>
      </c>
      <c r="AL1" s="72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277</v>
      </c>
      <c r="B2" s="174"/>
      <c r="C2" s="174"/>
      <c r="D2" s="174"/>
      <c r="F2" s="76" t="s">
        <v>6</v>
      </c>
      <c r="G2" s="76" t="s">
        <v>1</v>
      </c>
      <c r="H2" s="2" t="s">
        <v>2</v>
      </c>
      <c r="I2" s="2" t="s">
        <v>3</v>
      </c>
      <c r="J2" s="2" t="s">
        <v>3</v>
      </c>
      <c r="K2" s="2" t="s">
        <v>4</v>
      </c>
      <c r="L2" s="2" t="s">
        <v>5</v>
      </c>
      <c r="M2" s="76" t="s">
        <v>6</v>
      </c>
      <c r="N2" s="76" t="s">
        <v>1</v>
      </c>
      <c r="O2" s="2" t="s">
        <v>2</v>
      </c>
      <c r="P2" s="2" t="s">
        <v>3</v>
      </c>
      <c r="Q2" s="2" t="s">
        <v>3</v>
      </c>
      <c r="R2" s="2" t="s">
        <v>4</v>
      </c>
      <c r="S2" s="2" t="s">
        <v>5</v>
      </c>
      <c r="T2" s="76" t="s">
        <v>6</v>
      </c>
      <c r="U2" s="76" t="s">
        <v>1</v>
      </c>
      <c r="V2" s="2" t="s">
        <v>2</v>
      </c>
      <c r="W2" s="2" t="s">
        <v>3</v>
      </c>
      <c r="X2" s="2" t="s">
        <v>3</v>
      </c>
      <c r="Y2" s="2" t="s">
        <v>4</v>
      </c>
      <c r="Z2" s="2" t="s">
        <v>5</v>
      </c>
      <c r="AA2" s="76" t="s">
        <v>6</v>
      </c>
      <c r="AB2" s="76" t="s">
        <v>1</v>
      </c>
      <c r="AC2" s="2" t="s">
        <v>2</v>
      </c>
      <c r="AD2" s="76" t="s">
        <v>3</v>
      </c>
      <c r="AE2" s="2" t="s">
        <v>3</v>
      </c>
      <c r="AF2" s="2" t="s">
        <v>4</v>
      </c>
      <c r="AG2" s="2" t="s">
        <v>5</v>
      </c>
      <c r="AH2" s="76" t="s">
        <v>6</v>
      </c>
      <c r="AI2" s="76" t="s">
        <v>1</v>
      </c>
      <c r="AJ2" s="2" t="s">
        <v>2</v>
      </c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75">
        <v>2018</v>
      </c>
      <c r="B3" s="175"/>
      <c r="C3" s="175"/>
      <c r="D3" s="175"/>
      <c r="F3" s="76">
        <v>1</v>
      </c>
      <c r="G3" s="76">
        <v>2</v>
      </c>
      <c r="H3" s="73">
        <v>3</v>
      </c>
      <c r="I3" s="73">
        <v>4</v>
      </c>
      <c r="J3" s="73">
        <v>5</v>
      </c>
      <c r="K3" s="73">
        <v>6</v>
      </c>
      <c r="L3" s="73">
        <v>7</v>
      </c>
      <c r="M3" s="76">
        <v>8</v>
      </c>
      <c r="N3" s="76">
        <v>9</v>
      </c>
      <c r="O3" s="73">
        <v>10</v>
      </c>
      <c r="P3" s="73">
        <v>11</v>
      </c>
      <c r="Q3" s="73">
        <v>12</v>
      </c>
      <c r="R3" s="73">
        <v>13</v>
      </c>
      <c r="S3" s="73">
        <v>14</v>
      </c>
      <c r="T3" s="76">
        <v>15</v>
      </c>
      <c r="U3" s="76">
        <v>16</v>
      </c>
      <c r="V3" s="73">
        <v>17</v>
      </c>
      <c r="W3" s="73">
        <v>18</v>
      </c>
      <c r="X3" s="73">
        <v>19</v>
      </c>
      <c r="Y3" s="73">
        <v>20</v>
      </c>
      <c r="Z3" s="73">
        <v>21</v>
      </c>
      <c r="AA3" s="76">
        <v>22</v>
      </c>
      <c r="AB3" s="76">
        <v>23</v>
      </c>
      <c r="AC3" s="73">
        <v>24</v>
      </c>
      <c r="AD3" s="76">
        <v>25</v>
      </c>
      <c r="AE3" s="73">
        <v>26</v>
      </c>
      <c r="AF3" s="73">
        <v>27</v>
      </c>
      <c r="AG3" s="73">
        <v>28</v>
      </c>
      <c r="AH3" s="76">
        <v>29</v>
      </c>
      <c r="AI3" s="76">
        <v>30</v>
      </c>
      <c r="AJ3" s="2">
        <v>31</v>
      </c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K4" s="59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/>
      <c r="G5" s="85" t="s">
        <v>309</v>
      </c>
      <c r="H5" s="85"/>
      <c r="I5" s="84"/>
      <c r="J5" s="84" t="s">
        <v>296</v>
      </c>
      <c r="K5" s="84"/>
      <c r="L5" s="84"/>
      <c r="M5" s="84" t="s">
        <v>103</v>
      </c>
      <c r="N5" s="84"/>
      <c r="O5" s="84"/>
      <c r="P5" s="84" t="s">
        <v>296</v>
      </c>
      <c r="Q5" s="84"/>
      <c r="R5" s="84"/>
      <c r="S5" s="84" t="s">
        <v>4</v>
      </c>
      <c r="T5" s="84"/>
      <c r="U5" s="84"/>
      <c r="V5" s="84" t="s">
        <v>296</v>
      </c>
      <c r="W5" s="84"/>
      <c r="X5" s="84"/>
      <c r="Y5" s="84"/>
      <c r="Z5" s="84"/>
      <c r="AA5" s="84"/>
      <c r="AB5" s="84" t="s">
        <v>296</v>
      </c>
      <c r="AC5" s="84"/>
      <c r="AD5" s="84"/>
      <c r="AE5" s="84" t="s">
        <v>310</v>
      </c>
      <c r="AF5" s="84"/>
      <c r="AG5" s="84" t="s">
        <v>103</v>
      </c>
      <c r="AH5" s="84" t="s">
        <v>103</v>
      </c>
      <c r="AI5" s="84"/>
      <c r="AJ5" s="84" t="s">
        <v>309</v>
      </c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/>
      <c r="G6" s="84" t="s">
        <v>296</v>
      </c>
      <c r="H6" s="84"/>
      <c r="I6" s="84"/>
      <c r="J6" s="84" t="s">
        <v>296</v>
      </c>
      <c r="K6" s="84"/>
      <c r="L6" s="84"/>
      <c r="M6" s="84" t="s">
        <v>296</v>
      </c>
      <c r="N6" s="84"/>
      <c r="O6" s="84" t="s">
        <v>4</v>
      </c>
      <c r="P6" s="84" t="s">
        <v>4</v>
      </c>
      <c r="Q6" s="84"/>
      <c r="R6" s="84"/>
      <c r="S6" s="84" t="s">
        <v>296</v>
      </c>
      <c r="T6" s="84"/>
      <c r="U6" s="84"/>
      <c r="V6" s="84" t="s">
        <v>296</v>
      </c>
      <c r="W6" s="84"/>
      <c r="X6" s="84"/>
      <c r="Y6" s="84" t="s">
        <v>4</v>
      </c>
      <c r="Z6" s="84"/>
      <c r="AA6" s="84"/>
      <c r="AB6" s="84"/>
      <c r="AC6" s="84" t="s">
        <v>310</v>
      </c>
      <c r="AD6" s="84"/>
      <c r="AE6" s="84" t="s">
        <v>296</v>
      </c>
      <c r="AF6" s="84"/>
      <c r="AG6" s="84"/>
      <c r="AH6" s="84" t="s">
        <v>296</v>
      </c>
      <c r="AI6" s="84"/>
      <c r="AJ6" s="84"/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/>
      <c r="G7" s="84" t="s">
        <v>296</v>
      </c>
      <c r="H7" s="84"/>
      <c r="I7" s="84" t="s">
        <v>103</v>
      </c>
      <c r="J7" s="84" t="s">
        <v>103</v>
      </c>
      <c r="K7" s="84"/>
      <c r="L7" s="84"/>
      <c r="M7" s="84" t="s">
        <v>296</v>
      </c>
      <c r="N7" s="84"/>
      <c r="O7" s="84"/>
      <c r="P7" s="84" t="s">
        <v>299</v>
      </c>
      <c r="Q7" s="84"/>
      <c r="R7" s="84"/>
      <c r="S7" s="84" t="s">
        <v>296</v>
      </c>
      <c r="T7" s="84"/>
      <c r="U7" s="84"/>
      <c r="V7" s="84"/>
      <c r="W7" s="84"/>
      <c r="X7" s="84"/>
      <c r="Y7" s="84" t="s">
        <v>296</v>
      </c>
      <c r="Z7" s="84"/>
      <c r="AA7" s="84"/>
      <c r="AB7" s="84" t="s">
        <v>296</v>
      </c>
      <c r="AC7" s="84"/>
      <c r="AD7" s="84"/>
      <c r="AE7" s="84" t="s">
        <v>296</v>
      </c>
      <c r="AF7" s="84"/>
      <c r="AG7" s="84"/>
      <c r="AH7" s="84" t="s">
        <v>4</v>
      </c>
      <c r="AI7" s="84" t="s">
        <v>103</v>
      </c>
      <c r="AJ7" s="84"/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/>
      <c r="G8" s="84" t="s">
        <v>296</v>
      </c>
      <c r="H8" s="84"/>
      <c r="I8" s="84"/>
      <c r="J8" s="84" t="s">
        <v>4</v>
      </c>
      <c r="K8" s="84"/>
      <c r="L8" s="84"/>
      <c r="M8" s="84" t="s">
        <v>4</v>
      </c>
      <c r="N8" s="84"/>
      <c r="O8" s="84"/>
      <c r="P8" s="84" t="s">
        <v>296</v>
      </c>
      <c r="Q8" s="84"/>
      <c r="R8" s="84"/>
      <c r="S8" s="84" t="s">
        <v>296</v>
      </c>
      <c r="T8" s="84"/>
      <c r="U8" s="84"/>
      <c r="V8" s="84" t="s">
        <v>296</v>
      </c>
      <c r="W8" s="84"/>
      <c r="X8" s="84"/>
      <c r="Y8" s="84" t="s">
        <v>103</v>
      </c>
      <c r="Z8" s="84"/>
      <c r="AA8" s="84"/>
      <c r="AB8" s="84"/>
      <c r="AC8" s="84" t="s">
        <v>309</v>
      </c>
      <c r="AD8" s="84" t="s">
        <v>309</v>
      </c>
      <c r="AE8" s="84" t="s">
        <v>309</v>
      </c>
      <c r="AF8" s="84" t="s">
        <v>309</v>
      </c>
      <c r="AG8" s="84" t="s">
        <v>4</v>
      </c>
      <c r="AH8" s="84" t="s">
        <v>296</v>
      </c>
      <c r="AI8" s="84"/>
      <c r="AJ8" s="84"/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/>
      <c r="G9" s="84"/>
      <c r="H9" s="84"/>
      <c r="I9" s="84"/>
      <c r="J9" s="84" t="s">
        <v>296</v>
      </c>
      <c r="K9" s="84"/>
      <c r="L9" s="84"/>
      <c r="M9" s="84" t="s">
        <v>309</v>
      </c>
      <c r="N9" s="84" t="s">
        <v>4</v>
      </c>
      <c r="O9" s="84"/>
      <c r="P9" s="84" t="s">
        <v>299</v>
      </c>
      <c r="Q9" s="84"/>
      <c r="R9" s="84" t="s">
        <v>4</v>
      </c>
      <c r="S9" s="84" t="s">
        <v>309</v>
      </c>
      <c r="T9" s="84"/>
      <c r="U9" s="84"/>
      <c r="V9" s="84" t="s">
        <v>296</v>
      </c>
      <c r="W9" s="84"/>
      <c r="X9" s="84"/>
      <c r="Y9" s="84" t="s">
        <v>296</v>
      </c>
      <c r="Z9" s="84"/>
      <c r="AA9" s="84"/>
      <c r="AB9" s="84"/>
      <c r="AC9" s="84"/>
      <c r="AD9" s="84"/>
      <c r="AE9" s="84" t="s">
        <v>296</v>
      </c>
      <c r="AF9" s="84"/>
      <c r="AG9" s="84"/>
      <c r="AH9" s="84" t="s">
        <v>296</v>
      </c>
      <c r="AI9" s="84"/>
      <c r="AJ9" s="84"/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 t="s">
        <v>309</v>
      </c>
      <c r="G10" s="84" t="s">
        <v>309</v>
      </c>
      <c r="H10" s="84" t="s">
        <v>309</v>
      </c>
      <c r="I10" s="84"/>
      <c r="J10" s="84"/>
      <c r="K10" s="84" t="s">
        <v>103</v>
      </c>
      <c r="L10" s="84"/>
      <c r="M10" s="84" t="s">
        <v>4</v>
      </c>
      <c r="N10" s="84"/>
      <c r="O10" s="84"/>
      <c r="P10" s="84" t="s">
        <v>296</v>
      </c>
      <c r="Q10" s="84"/>
      <c r="R10" s="84"/>
      <c r="S10" s="84" t="s">
        <v>4</v>
      </c>
      <c r="T10" s="84" t="s">
        <v>4</v>
      </c>
      <c r="U10" s="84"/>
      <c r="V10" s="84"/>
      <c r="W10" s="84"/>
      <c r="X10" s="84"/>
      <c r="Y10" s="84" t="s">
        <v>296</v>
      </c>
      <c r="Z10" s="84"/>
      <c r="AA10" s="84"/>
      <c r="AB10" s="84" t="s">
        <v>296</v>
      </c>
      <c r="AC10" s="84"/>
      <c r="AD10" s="84"/>
      <c r="AE10" s="84" t="s">
        <v>309</v>
      </c>
      <c r="AF10" s="84" t="s">
        <v>309</v>
      </c>
      <c r="AG10" s="84" t="s">
        <v>309</v>
      </c>
      <c r="AH10" s="84" t="s">
        <v>309</v>
      </c>
      <c r="AI10" s="84" t="s">
        <v>309</v>
      </c>
      <c r="AJ10" s="84" t="s">
        <v>309</v>
      </c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/>
      <c r="G11" s="84" t="s">
        <v>296</v>
      </c>
      <c r="H11" s="84"/>
      <c r="I11" s="84"/>
      <c r="J11" s="84" t="s">
        <v>296</v>
      </c>
      <c r="K11" s="84"/>
      <c r="L11" s="84"/>
      <c r="M11" s="84" t="s">
        <v>296</v>
      </c>
      <c r="N11" s="84"/>
      <c r="O11" s="84"/>
      <c r="P11" s="84" t="s">
        <v>103</v>
      </c>
      <c r="Q11" s="84"/>
      <c r="R11" s="84"/>
      <c r="S11" s="84" t="s">
        <v>296</v>
      </c>
      <c r="T11" s="84"/>
      <c r="U11" s="84"/>
      <c r="V11" s="84" t="s">
        <v>296</v>
      </c>
      <c r="W11" s="84"/>
      <c r="X11" s="84"/>
      <c r="Y11" s="84"/>
      <c r="Z11" s="84"/>
      <c r="AA11" s="84"/>
      <c r="AB11" s="84" t="s">
        <v>4</v>
      </c>
      <c r="AC11" s="84" t="s">
        <v>309</v>
      </c>
      <c r="AD11" s="84" t="s">
        <v>309</v>
      </c>
      <c r="AE11" s="84" t="s">
        <v>4</v>
      </c>
      <c r="AF11" s="84"/>
      <c r="AG11" s="84" t="s">
        <v>309</v>
      </c>
      <c r="AH11" s="84" t="s">
        <v>309</v>
      </c>
      <c r="AI11" s="84" t="s">
        <v>309</v>
      </c>
      <c r="AJ11" s="84" t="s">
        <v>309</v>
      </c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/>
      <c r="G12" s="84" t="s">
        <v>296</v>
      </c>
      <c r="H12" s="84" t="s">
        <v>0</v>
      </c>
      <c r="I12" s="84"/>
      <c r="J12" s="84" t="s">
        <v>4</v>
      </c>
      <c r="K12" s="84"/>
      <c r="L12" s="84"/>
      <c r="M12" s="84" t="s">
        <v>296</v>
      </c>
      <c r="N12" s="84"/>
      <c r="O12" s="84"/>
      <c r="P12" s="84" t="s">
        <v>296</v>
      </c>
      <c r="Q12" s="84"/>
      <c r="R12" s="84"/>
      <c r="S12" s="84" t="s">
        <v>103</v>
      </c>
      <c r="T12" s="84"/>
      <c r="U12" s="84"/>
      <c r="V12" s="84" t="s">
        <v>296</v>
      </c>
      <c r="W12" s="84"/>
      <c r="X12" s="84"/>
      <c r="Y12" s="84" t="s">
        <v>296</v>
      </c>
      <c r="Z12" s="84"/>
      <c r="AA12" s="84"/>
      <c r="AB12" s="84"/>
      <c r="AC12" s="84"/>
      <c r="AD12" s="84"/>
      <c r="AE12" s="84" t="s">
        <v>296</v>
      </c>
      <c r="AF12" s="84"/>
      <c r="AG12" s="84"/>
      <c r="AH12" s="84" t="s">
        <v>296</v>
      </c>
      <c r="AI12" s="84"/>
      <c r="AJ12" s="84" t="s">
        <v>309</v>
      </c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/>
      <c r="G14" s="84"/>
      <c r="H14" s="84" t="s">
        <v>296</v>
      </c>
      <c r="I14" s="84"/>
      <c r="J14" s="84"/>
      <c r="K14" s="84"/>
      <c r="L14" s="84"/>
      <c r="M14" s="84"/>
      <c r="N14" s="84" t="s">
        <v>296</v>
      </c>
      <c r="O14" s="84"/>
      <c r="P14" s="84"/>
      <c r="Q14" s="84" t="s">
        <v>4</v>
      </c>
      <c r="R14" s="84"/>
      <c r="S14" s="84"/>
      <c r="T14" s="84" t="s">
        <v>296</v>
      </c>
      <c r="U14" s="84"/>
      <c r="V14" s="84"/>
      <c r="W14" s="84" t="s">
        <v>296</v>
      </c>
      <c r="X14" s="84"/>
      <c r="Y14" s="84"/>
      <c r="Z14" s="84" t="s">
        <v>103</v>
      </c>
      <c r="AA14" s="84"/>
      <c r="AB14" s="84" t="s">
        <v>4</v>
      </c>
      <c r="AC14" s="84" t="s">
        <v>296</v>
      </c>
      <c r="AD14" s="84"/>
      <c r="AE14" s="84"/>
      <c r="AF14" s="84" t="s">
        <v>309</v>
      </c>
      <c r="AG14" s="84"/>
      <c r="AH14" s="84" t="s">
        <v>4</v>
      </c>
      <c r="AI14" s="84" t="s">
        <v>4</v>
      </c>
      <c r="AJ14" s="84"/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/>
      <c r="G15" s="84"/>
      <c r="H15" s="84"/>
      <c r="I15" s="84"/>
      <c r="J15" s="84"/>
      <c r="K15" s="84" t="s">
        <v>296</v>
      </c>
      <c r="L15" s="84"/>
      <c r="M15" s="84" t="s">
        <v>4</v>
      </c>
      <c r="N15" s="84" t="s">
        <v>4</v>
      </c>
      <c r="O15" s="84"/>
      <c r="P15" s="84"/>
      <c r="Q15" s="84" t="s">
        <v>296</v>
      </c>
      <c r="R15" s="84"/>
      <c r="S15" s="84"/>
      <c r="T15" s="84" t="s">
        <v>103</v>
      </c>
      <c r="U15" s="84"/>
      <c r="V15" s="84"/>
      <c r="W15" s="84" t="s">
        <v>296</v>
      </c>
      <c r="X15" s="84"/>
      <c r="Y15" s="84"/>
      <c r="Z15" s="84" t="s">
        <v>296</v>
      </c>
      <c r="AA15" s="84"/>
      <c r="AB15" s="84"/>
      <c r="AC15" s="84"/>
      <c r="AD15" s="84" t="s">
        <v>0</v>
      </c>
      <c r="AE15" s="84"/>
      <c r="AF15" s="84" t="s">
        <v>296</v>
      </c>
      <c r="AG15" s="84"/>
      <c r="AH15" s="84"/>
      <c r="AI15" s="84" t="s">
        <v>296</v>
      </c>
      <c r="AJ15" s="84"/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/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/>
      <c r="G16" s="84"/>
      <c r="H16" s="84" t="s">
        <v>296</v>
      </c>
      <c r="I16" s="84"/>
      <c r="J16" s="84"/>
      <c r="K16" s="84"/>
      <c r="L16" s="84"/>
      <c r="M16" s="84"/>
      <c r="N16" s="84" t="s">
        <v>296</v>
      </c>
      <c r="O16" s="84"/>
      <c r="P16" s="84" t="s">
        <v>299</v>
      </c>
      <c r="Q16" s="84" t="s">
        <v>4</v>
      </c>
      <c r="R16" s="84"/>
      <c r="S16" s="84"/>
      <c r="T16" s="84" t="s">
        <v>296</v>
      </c>
      <c r="U16" s="84"/>
      <c r="V16" s="84"/>
      <c r="W16" s="84" t="s">
        <v>103</v>
      </c>
      <c r="X16" s="84"/>
      <c r="Y16" s="84"/>
      <c r="Z16" s="84" t="s">
        <v>296</v>
      </c>
      <c r="AA16" s="84"/>
      <c r="AB16" s="84"/>
      <c r="AC16" s="84" t="s">
        <v>296</v>
      </c>
      <c r="AD16" s="84"/>
      <c r="AE16" s="84"/>
      <c r="AF16" s="84" t="s">
        <v>296</v>
      </c>
      <c r="AG16" s="84"/>
      <c r="AH16" s="84"/>
      <c r="AI16" s="84"/>
      <c r="AJ16" s="84"/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/>
      <c r="G17" s="84"/>
      <c r="H17" s="84"/>
      <c r="I17" s="84"/>
      <c r="J17" s="84"/>
      <c r="K17" s="84" t="s">
        <v>296</v>
      </c>
      <c r="L17" s="84"/>
      <c r="M17" s="84"/>
      <c r="N17" s="84" t="s">
        <v>103</v>
      </c>
      <c r="O17" s="84" t="s">
        <v>103</v>
      </c>
      <c r="P17" s="84"/>
      <c r="Q17" s="84" t="s">
        <v>296</v>
      </c>
      <c r="R17" s="84"/>
      <c r="S17" s="84"/>
      <c r="T17" s="84" t="s">
        <v>310</v>
      </c>
      <c r="U17" s="84"/>
      <c r="V17" s="84"/>
      <c r="W17" s="84" t="s">
        <v>296</v>
      </c>
      <c r="X17" s="84"/>
      <c r="Y17" s="84"/>
      <c r="Z17" s="84" t="s">
        <v>4</v>
      </c>
      <c r="AA17" s="84" t="s">
        <v>4</v>
      </c>
      <c r="AB17" s="84"/>
      <c r="AC17" s="84" t="s">
        <v>310</v>
      </c>
      <c r="AD17" s="84"/>
      <c r="AE17" s="84"/>
      <c r="AF17" s="84" t="s">
        <v>4</v>
      </c>
      <c r="AG17" s="84"/>
      <c r="AH17" s="84"/>
      <c r="AI17" s="84" t="s">
        <v>296</v>
      </c>
      <c r="AJ17" s="84"/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/>
      <c r="G18" s="84"/>
      <c r="H18" s="84" t="s">
        <v>296</v>
      </c>
      <c r="I18" s="84"/>
      <c r="J18" s="84"/>
      <c r="K18" s="84" t="s">
        <v>296</v>
      </c>
      <c r="L18" s="84"/>
      <c r="M18" s="84"/>
      <c r="N18" s="84"/>
      <c r="O18" s="84"/>
      <c r="P18" s="84"/>
      <c r="Q18" s="84" t="s">
        <v>296</v>
      </c>
      <c r="R18" s="84"/>
      <c r="S18" s="84"/>
      <c r="T18" s="84" t="s">
        <v>296</v>
      </c>
      <c r="U18" s="84"/>
      <c r="V18" s="84"/>
      <c r="W18" s="84" t="s">
        <v>4</v>
      </c>
      <c r="X18" s="84"/>
      <c r="Y18" s="84"/>
      <c r="Z18" s="84" t="s">
        <v>296</v>
      </c>
      <c r="AA18" s="84"/>
      <c r="AB18" s="84"/>
      <c r="AC18" s="84" t="s">
        <v>310</v>
      </c>
      <c r="AD18" s="84"/>
      <c r="AE18" s="84"/>
      <c r="AF18" s="84" t="s">
        <v>296</v>
      </c>
      <c r="AG18" s="84"/>
      <c r="AH18" s="84"/>
      <c r="AI18" s="84" t="s">
        <v>103</v>
      </c>
      <c r="AJ18" s="84"/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/>
      <c r="G19" s="84"/>
      <c r="H19" s="84"/>
      <c r="I19" s="84"/>
      <c r="J19" s="84"/>
      <c r="K19" s="84" t="s">
        <v>4</v>
      </c>
      <c r="L19" s="84"/>
      <c r="M19" s="84"/>
      <c r="N19" s="84" t="s">
        <v>296</v>
      </c>
      <c r="O19" s="84"/>
      <c r="P19" s="84" t="s">
        <v>299</v>
      </c>
      <c r="Q19" s="84" t="s">
        <v>103</v>
      </c>
      <c r="R19" s="84"/>
      <c r="S19" s="84"/>
      <c r="T19" s="84" t="s">
        <v>4</v>
      </c>
      <c r="U19" s="84" t="s">
        <v>4</v>
      </c>
      <c r="V19" s="84"/>
      <c r="W19" s="84" t="s">
        <v>296</v>
      </c>
      <c r="X19" s="84"/>
      <c r="Y19" s="84"/>
      <c r="Z19" s="84" t="s">
        <v>4</v>
      </c>
      <c r="AA19" s="84"/>
      <c r="AB19" s="84"/>
      <c r="AC19" s="84" t="s">
        <v>296</v>
      </c>
      <c r="AD19" s="84"/>
      <c r="AE19" s="84"/>
      <c r="AF19" s="84"/>
      <c r="AG19" s="84"/>
      <c r="AH19" s="84"/>
      <c r="AI19" s="84" t="s">
        <v>296</v>
      </c>
      <c r="AJ19" s="84"/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/>
      <c r="G20" s="84"/>
      <c r="H20" s="84" t="s">
        <v>296</v>
      </c>
      <c r="I20" s="84"/>
      <c r="J20" s="84"/>
      <c r="K20" s="84"/>
      <c r="L20" s="84"/>
      <c r="M20" s="84"/>
      <c r="N20" s="84" t="s">
        <v>296</v>
      </c>
      <c r="O20" s="84"/>
      <c r="P20" s="84"/>
      <c r="Q20" s="84" t="s">
        <v>296</v>
      </c>
      <c r="R20" s="84"/>
      <c r="S20" s="84"/>
      <c r="T20" s="84" t="s">
        <v>296</v>
      </c>
      <c r="U20" s="84"/>
      <c r="V20" s="84"/>
      <c r="W20" s="84" t="s">
        <v>4</v>
      </c>
      <c r="X20" s="84"/>
      <c r="Y20" s="84"/>
      <c r="Z20" s="84"/>
      <c r="AA20" s="84" t="s">
        <v>4</v>
      </c>
      <c r="AB20" s="84"/>
      <c r="AC20" s="84" t="s">
        <v>296</v>
      </c>
      <c r="AD20" s="84"/>
      <c r="AE20" s="84"/>
      <c r="AF20" s="84" t="s">
        <v>103</v>
      </c>
      <c r="AG20" s="84"/>
      <c r="AH20" s="84"/>
      <c r="AI20" s="84"/>
      <c r="AJ20" s="84"/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/>
      <c r="G21" s="84"/>
      <c r="H21" s="84" t="s">
        <v>296</v>
      </c>
      <c r="I21" s="84"/>
      <c r="J21" s="84"/>
      <c r="K21" s="84" t="s">
        <v>296</v>
      </c>
      <c r="L21" s="84"/>
      <c r="M21" s="84"/>
      <c r="N21" s="84"/>
      <c r="O21" s="84"/>
      <c r="P21" s="84" t="s">
        <v>4</v>
      </c>
      <c r="Q21" s="84" t="s">
        <v>309</v>
      </c>
      <c r="R21" s="84" t="s">
        <v>309</v>
      </c>
      <c r="S21" s="84" t="s">
        <v>309</v>
      </c>
      <c r="T21" s="84" t="s">
        <v>309</v>
      </c>
      <c r="U21" s="84" t="s">
        <v>309</v>
      </c>
      <c r="V21" s="84"/>
      <c r="W21" s="84" t="s">
        <v>103</v>
      </c>
      <c r="X21" s="84"/>
      <c r="Y21" s="84"/>
      <c r="Z21" s="84" t="s">
        <v>296</v>
      </c>
      <c r="AA21" s="84"/>
      <c r="AB21" s="84"/>
      <c r="AC21" s="84" t="s">
        <v>296</v>
      </c>
      <c r="AD21" s="84"/>
      <c r="AE21" s="84"/>
      <c r="AF21" s="84" t="s">
        <v>296</v>
      </c>
      <c r="AG21" s="84"/>
      <c r="AH21" s="84"/>
      <c r="AI21" s="84"/>
      <c r="AJ21" s="84"/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 t="s">
        <v>296</v>
      </c>
      <c r="G23" s="84"/>
      <c r="H23" s="84" t="s">
        <v>4</v>
      </c>
      <c r="I23" s="84"/>
      <c r="J23" s="84"/>
      <c r="K23" s="84"/>
      <c r="L23" s="84" t="s">
        <v>296</v>
      </c>
      <c r="M23" s="84"/>
      <c r="N23" s="84"/>
      <c r="O23" s="84" t="s">
        <v>296</v>
      </c>
      <c r="P23" s="84"/>
      <c r="Q23" s="84"/>
      <c r="R23" s="84"/>
      <c r="S23" s="84"/>
      <c r="T23" s="84"/>
      <c r="U23" s="84" t="s">
        <v>296</v>
      </c>
      <c r="V23" s="84"/>
      <c r="W23" s="84"/>
      <c r="X23" s="84" t="s">
        <v>4</v>
      </c>
      <c r="Y23" s="84"/>
      <c r="Z23" s="84"/>
      <c r="AA23" s="84" t="s">
        <v>310</v>
      </c>
      <c r="AB23" s="84" t="s">
        <v>310</v>
      </c>
      <c r="AC23" s="84" t="s">
        <v>310</v>
      </c>
      <c r="AD23" s="84" t="s">
        <v>310</v>
      </c>
      <c r="AE23" s="84" t="s">
        <v>310</v>
      </c>
      <c r="AF23" s="84" t="s">
        <v>310</v>
      </c>
      <c r="AG23" s="84" t="s">
        <v>310</v>
      </c>
      <c r="AH23" s="84" t="s">
        <v>310</v>
      </c>
      <c r="AI23" s="84"/>
      <c r="AJ23" s="84" t="s">
        <v>296</v>
      </c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 t="s">
        <v>4</v>
      </c>
      <c r="G24" s="84"/>
      <c r="H24" s="84"/>
      <c r="I24" s="84" t="s">
        <v>296</v>
      </c>
      <c r="J24" s="84"/>
      <c r="K24" s="84" t="s">
        <v>4</v>
      </c>
      <c r="L24" s="84" t="s">
        <v>4</v>
      </c>
      <c r="M24" s="84"/>
      <c r="N24" s="84"/>
      <c r="O24" s="84"/>
      <c r="P24" s="84"/>
      <c r="Q24" s="84"/>
      <c r="R24" s="84" t="s">
        <v>296</v>
      </c>
      <c r="S24" s="84"/>
      <c r="T24" s="84"/>
      <c r="U24" s="84" t="s">
        <v>296</v>
      </c>
      <c r="V24" s="84"/>
      <c r="W24" s="84"/>
      <c r="X24" s="84" t="s">
        <v>296</v>
      </c>
      <c r="Y24" s="84"/>
      <c r="Z24" s="84"/>
      <c r="AA24" s="84" t="s">
        <v>296</v>
      </c>
      <c r="AB24" s="84"/>
      <c r="AC24" s="84"/>
      <c r="AD24" s="84" t="s">
        <v>296</v>
      </c>
      <c r="AE24" s="84"/>
      <c r="AF24" s="84"/>
      <c r="AG24" s="84" t="s">
        <v>296</v>
      </c>
      <c r="AH24" s="84"/>
      <c r="AI24" s="84"/>
      <c r="AJ24" s="84" t="s">
        <v>300</v>
      </c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 t="s">
        <v>296</v>
      </c>
      <c r="G25" s="84"/>
      <c r="H25" s="84"/>
      <c r="I25" s="84" t="s">
        <v>4</v>
      </c>
      <c r="J25" s="84"/>
      <c r="K25" s="84"/>
      <c r="L25" s="84" t="s">
        <v>296</v>
      </c>
      <c r="M25" s="84"/>
      <c r="N25" s="84"/>
      <c r="O25" s="84" t="s">
        <v>296</v>
      </c>
      <c r="P25" s="84"/>
      <c r="Q25" s="84"/>
      <c r="R25" s="84" t="s">
        <v>296</v>
      </c>
      <c r="S25" s="84"/>
      <c r="T25" s="84"/>
      <c r="U25" s="84"/>
      <c r="V25" s="84"/>
      <c r="W25" s="84"/>
      <c r="X25" s="84"/>
      <c r="Y25" s="84" t="s">
        <v>4</v>
      </c>
      <c r="Z25" s="84"/>
      <c r="AA25" s="84" t="s">
        <v>296</v>
      </c>
      <c r="AB25" s="84"/>
      <c r="AC25" s="84"/>
      <c r="AD25" s="84" t="s">
        <v>296</v>
      </c>
      <c r="AE25" s="84"/>
      <c r="AF25" s="84"/>
      <c r="AG25" s="84" t="s">
        <v>309</v>
      </c>
      <c r="AH25" s="84" t="s">
        <v>309</v>
      </c>
      <c r="AI25" s="84" t="s">
        <v>309</v>
      </c>
      <c r="AJ25" s="84" t="s">
        <v>310</v>
      </c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 t="s">
        <v>4</v>
      </c>
      <c r="G26" s="84" t="s">
        <v>4</v>
      </c>
      <c r="H26" s="84"/>
      <c r="I26" s="84" t="s">
        <v>296</v>
      </c>
      <c r="J26" s="84"/>
      <c r="K26" s="84"/>
      <c r="L26" s="84" t="s">
        <v>103</v>
      </c>
      <c r="M26" s="84"/>
      <c r="N26" s="84"/>
      <c r="O26" s="84"/>
      <c r="P26" s="84"/>
      <c r="Q26" s="84"/>
      <c r="R26" s="84" t="s">
        <v>296</v>
      </c>
      <c r="S26" s="84"/>
      <c r="T26" s="84"/>
      <c r="U26" s="84" t="s">
        <v>296</v>
      </c>
      <c r="V26" s="84"/>
      <c r="W26" s="84"/>
      <c r="X26" s="84" t="s">
        <v>4</v>
      </c>
      <c r="Y26" s="84"/>
      <c r="Z26" s="84"/>
      <c r="AA26" s="84" t="s">
        <v>103</v>
      </c>
      <c r="AB26" s="84" t="s">
        <v>103</v>
      </c>
      <c r="AC26" s="84"/>
      <c r="AD26" s="84" t="s">
        <v>309</v>
      </c>
      <c r="AE26" s="84"/>
      <c r="AF26" s="84"/>
      <c r="AG26" s="84" t="s">
        <v>296</v>
      </c>
      <c r="AH26" s="84"/>
      <c r="AI26" s="84"/>
      <c r="AJ26" s="84" t="s">
        <v>310</v>
      </c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 t="s">
        <v>296</v>
      </c>
      <c r="G27" s="84"/>
      <c r="H27" s="84"/>
      <c r="I27" s="84" t="s">
        <v>296</v>
      </c>
      <c r="J27" s="84"/>
      <c r="K27" s="84"/>
      <c r="L27" s="84"/>
      <c r="M27" s="84" t="s">
        <v>309</v>
      </c>
      <c r="N27" s="84"/>
      <c r="O27" s="84" t="s">
        <v>296</v>
      </c>
      <c r="P27" s="84"/>
      <c r="Q27" s="84"/>
      <c r="R27" s="84"/>
      <c r="S27" s="84"/>
      <c r="T27" s="84"/>
      <c r="U27" s="84" t="s">
        <v>296</v>
      </c>
      <c r="V27" s="84"/>
      <c r="W27" s="84"/>
      <c r="X27" s="84" t="s">
        <v>103</v>
      </c>
      <c r="Y27" s="84"/>
      <c r="Z27" s="84"/>
      <c r="AA27" s="84" t="s">
        <v>296</v>
      </c>
      <c r="AB27" s="84"/>
      <c r="AC27" s="84"/>
      <c r="AD27" s="84" t="s">
        <v>296</v>
      </c>
      <c r="AE27" s="84"/>
      <c r="AF27" s="84" t="s">
        <v>4</v>
      </c>
      <c r="AG27" s="84"/>
      <c r="AH27" s="84"/>
      <c r="AI27" s="84" t="s">
        <v>4</v>
      </c>
      <c r="AJ27" s="84" t="s">
        <v>296</v>
      </c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 t="s">
        <v>309</v>
      </c>
      <c r="G28" s="84"/>
      <c r="H28" s="84"/>
      <c r="I28" s="84" t="s">
        <v>4</v>
      </c>
      <c r="J28" s="84"/>
      <c r="K28" s="84"/>
      <c r="L28" s="84" t="s">
        <v>296</v>
      </c>
      <c r="M28" s="84"/>
      <c r="N28" s="84"/>
      <c r="O28" s="84" t="s">
        <v>4</v>
      </c>
      <c r="P28" s="84" t="s">
        <v>299</v>
      </c>
      <c r="Q28" s="84"/>
      <c r="R28" s="84" t="s">
        <v>296</v>
      </c>
      <c r="S28" s="84"/>
      <c r="T28" s="84"/>
      <c r="U28" s="84"/>
      <c r="V28" s="84"/>
      <c r="W28" s="84"/>
      <c r="X28" s="84" t="s">
        <v>296</v>
      </c>
      <c r="Y28" s="84"/>
      <c r="Z28" s="84"/>
      <c r="AA28" s="84" t="s">
        <v>310</v>
      </c>
      <c r="AB28" s="84" t="s">
        <v>103</v>
      </c>
      <c r="AC28" s="84"/>
      <c r="AD28" s="84" t="s">
        <v>296</v>
      </c>
      <c r="AE28" s="84"/>
      <c r="AF28" s="84"/>
      <c r="AG28" s="84" t="s">
        <v>296</v>
      </c>
      <c r="AH28" s="84"/>
      <c r="AI28" s="84"/>
      <c r="AJ28" s="84" t="s">
        <v>103</v>
      </c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 t="s">
        <v>103</v>
      </c>
      <c r="G29" s="84"/>
      <c r="H29" s="84"/>
      <c r="I29" s="84" t="s">
        <v>296</v>
      </c>
      <c r="J29" s="84"/>
      <c r="K29" s="84"/>
      <c r="L29" s="84" t="s">
        <v>4</v>
      </c>
      <c r="M29" s="84"/>
      <c r="N29" s="84"/>
      <c r="O29" s="84" t="s">
        <v>296</v>
      </c>
      <c r="P29" s="84"/>
      <c r="Q29" s="84"/>
      <c r="R29" s="84" t="s">
        <v>296</v>
      </c>
      <c r="S29" s="84"/>
      <c r="T29" s="84"/>
      <c r="U29" s="84"/>
      <c r="V29" s="84"/>
      <c r="W29" s="84"/>
      <c r="X29" s="84" t="s">
        <v>296</v>
      </c>
      <c r="Y29" s="84"/>
      <c r="Z29" s="84"/>
      <c r="AA29" s="84"/>
      <c r="AB29" s="84" t="s">
        <v>310</v>
      </c>
      <c r="AC29" s="84" t="s">
        <v>310</v>
      </c>
      <c r="AD29" s="84" t="s">
        <v>310</v>
      </c>
      <c r="AE29" s="84" t="s">
        <v>310</v>
      </c>
      <c r="AF29" s="84" t="s">
        <v>310</v>
      </c>
      <c r="AG29" s="84" t="s">
        <v>310</v>
      </c>
      <c r="AH29" s="84" t="s">
        <v>310</v>
      </c>
      <c r="AI29" s="84"/>
      <c r="AJ29" s="84" t="s">
        <v>296</v>
      </c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 t="s">
        <v>296</v>
      </c>
      <c r="G30" s="84"/>
      <c r="H30" s="84"/>
      <c r="I30" s="84" t="s">
        <v>103</v>
      </c>
      <c r="J30" s="84"/>
      <c r="K30" s="84"/>
      <c r="L30" s="84" t="s">
        <v>296</v>
      </c>
      <c r="M30" s="84"/>
      <c r="N30" s="84" t="s">
        <v>309</v>
      </c>
      <c r="O30" s="84"/>
      <c r="P30" s="84" t="s">
        <v>299</v>
      </c>
      <c r="Q30" s="84"/>
      <c r="R30" s="84"/>
      <c r="S30" s="84"/>
      <c r="T30" s="84"/>
      <c r="U30" s="84" t="s">
        <v>296</v>
      </c>
      <c r="V30" s="84"/>
      <c r="W30" s="84"/>
      <c r="X30" s="84" t="s">
        <v>296</v>
      </c>
      <c r="Y30" s="84"/>
      <c r="Z30" s="84"/>
      <c r="AA30" s="84" t="s">
        <v>296</v>
      </c>
      <c r="AB30" s="84"/>
      <c r="AC30" s="84" t="s">
        <v>310</v>
      </c>
      <c r="AD30" s="84" t="s">
        <v>309</v>
      </c>
      <c r="AE30" s="84" t="s">
        <v>310</v>
      </c>
      <c r="AF30" s="84"/>
      <c r="AG30" s="84" t="s">
        <v>296</v>
      </c>
      <c r="AH30" s="84"/>
      <c r="AI30" s="84"/>
      <c r="AJ30" s="84" t="s">
        <v>296</v>
      </c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/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6</v>
      </c>
      <c r="G33" s="2">
        <f>SUMPRODUCT(COUNTIF(G4:G31,{"G";"J";"CG"}))</f>
        <v>6</v>
      </c>
      <c r="H33" s="2">
        <f>SUMPRODUCT(COUNTIF(H4:H31,{"G";"J";"CG"}))</f>
        <v>6</v>
      </c>
      <c r="I33" s="2">
        <f>SUMPRODUCT(COUNTIF(I4:I31,{"G";"J";"CG"}))</f>
        <v>6</v>
      </c>
      <c r="J33" s="2">
        <f>SUMPRODUCT(COUNTIF(J4:J31,{"G";"J";"CG"}))</f>
        <v>6</v>
      </c>
      <c r="K33" s="2">
        <f>SUMPRODUCT(COUNTIF(K4:K31,{"G";"J";"CG"}))</f>
        <v>6</v>
      </c>
      <c r="L33" s="2">
        <f>SUMPRODUCT(COUNTIF(L4:L31,{"G";"J";"CG"}))</f>
        <v>6</v>
      </c>
      <c r="M33" s="2">
        <f>SUMPRODUCT(COUNTIF(M4:M31,{"G";"J";"CG"}))</f>
        <v>7</v>
      </c>
      <c r="N33" s="2">
        <f>SUMPRODUCT(COUNTIF(N4:N31,{"G";"J";"CG"}))</f>
        <v>6</v>
      </c>
      <c r="O33" s="2">
        <f>SUMPRODUCT(COUNTIF(O4:O31,{"G";"J";"CG"}))</f>
        <v>6</v>
      </c>
      <c r="P33" s="2">
        <f>SUMPRODUCT(COUNTIF(P4:P31,{"G";"J";"CG"}))</f>
        <v>6</v>
      </c>
      <c r="Q33" s="2">
        <f>SUMPRODUCT(COUNTIF(Q4:Q31,{"G";"J";"CG"}))</f>
        <v>6</v>
      </c>
      <c r="R33" s="2">
        <f>SUMPRODUCT(COUNTIF(R4:R31,{"G";"J";"CG"}))</f>
        <v>6</v>
      </c>
      <c r="S33" s="2">
        <f>SUMPRODUCT(COUNTIF(S4:S31,{"G";"J";"CG"}))</f>
        <v>6</v>
      </c>
      <c r="T33" s="2">
        <f>SUMPRODUCT(COUNTIF(T4:T31,{"G";"J";"CG"}))</f>
        <v>6</v>
      </c>
      <c r="U33" s="2">
        <f>SUMPRODUCT(COUNTIF(U4:U31,{"G";"J";"CG"}))</f>
        <v>6</v>
      </c>
      <c r="V33" s="2">
        <f>SUMPRODUCT(COUNTIF(V4:V31,{"G";"J";"CG"}))</f>
        <v>6</v>
      </c>
      <c r="W33" s="2">
        <f>SUMPRODUCT(COUNTIF(W4:W31,{"G";"J";"CG"}))</f>
        <v>6</v>
      </c>
      <c r="X33" s="2">
        <f>SUMPRODUCT(COUNTIF(X4:X31,{"G";"J";"CG"}))</f>
        <v>6</v>
      </c>
      <c r="Y33" s="2">
        <f>SUMPRODUCT(COUNTIF(Y4:Y31,{"G";"J";"CG"}))</f>
        <v>6</v>
      </c>
      <c r="Z33" s="2">
        <f>SUMPRODUCT(COUNTIF(Z4:Z31,{"G";"J";"CG"}))</f>
        <v>6</v>
      </c>
      <c r="AA33" s="2">
        <f>SUMPRODUCT(COUNTIF(AA4:AA31,{"G";"J";"CG"}))</f>
        <v>6</v>
      </c>
      <c r="AB33" s="2">
        <f>SUMPRODUCT(COUNTIF(AB4:AB31,{"G";"J";"CG"}))</f>
        <v>5</v>
      </c>
      <c r="AC33" s="2">
        <f>SUMPRODUCT(COUNTIF(AC4:AC31,{"G";"J";"CG"}))</f>
        <v>5</v>
      </c>
      <c r="AD33" s="2">
        <f>SUMPRODUCT(COUNTIF(AD4:AD31,{"G";"J";"CG"}))</f>
        <v>4</v>
      </c>
      <c r="AE33" s="2">
        <f>SUMPRODUCT(COUNTIF(AE4:AE31,{"G";"J";"CG"}))</f>
        <v>5</v>
      </c>
      <c r="AF33" s="2">
        <f>SUMPRODUCT(COUNTIF(AF4:AF31,{"G";"J";"CG"}))</f>
        <v>6</v>
      </c>
      <c r="AG33" s="2">
        <f>SUMPRODUCT(COUNTIF(AG4:AG31,{"G";"J";"CG"}))</f>
        <v>5</v>
      </c>
      <c r="AH33" s="2">
        <f>SUMPRODUCT(COUNTIF(AH4:AH31,{"G";"J";"CG"}))</f>
        <v>6</v>
      </c>
      <c r="AI33" s="2">
        <f>SUMPRODUCT(COUNTIF(AI4:AI31,{"G";"J";"CG"}))</f>
        <v>5</v>
      </c>
      <c r="AJ33" s="2">
        <f>SUMPRODUCT(COUNTIF(AJ4:AJ31,{"G";"J";"CG"}))</f>
        <v>5</v>
      </c>
      <c r="AL33" s="4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SUMPRODUCT(COUNTIF(F5:F31,{"G";"N";"CG"}))</f>
        <v>5</v>
      </c>
      <c r="G34" s="2">
        <f>SUMPRODUCT(COUNTIF(G5:G31,{"G";"N";"CG"}))</f>
        <v>5</v>
      </c>
      <c r="H34" s="2">
        <f>SUMPRODUCT(COUNTIF(H5:H31,{"G";"N";"CG"}))</f>
        <v>5</v>
      </c>
      <c r="I34" s="2">
        <f>SUMPRODUCT(COUNTIF(I5:I31,{"G";"N";"CG"}))</f>
        <v>6</v>
      </c>
      <c r="J34" s="2">
        <f>SUMPRODUCT(COUNTIF(J5:J31,{"G";"N";"CG"}))</f>
        <v>5</v>
      </c>
      <c r="K34" s="2">
        <f>SUMPRODUCT(COUNTIF(K5:K31,{"G";"N";"CG"}))</f>
        <v>5</v>
      </c>
      <c r="L34" s="2">
        <f>SUMPRODUCT(COUNTIF(L5:L31,{"G";"N";"CG"}))</f>
        <v>5</v>
      </c>
      <c r="M34" s="2">
        <f>SUMPRODUCT(COUNTIF(M5:M31,{"G";"N";"CG"}))</f>
        <v>5</v>
      </c>
      <c r="N34" s="2">
        <f>SUMPRODUCT(COUNTIF(N5:N31,{"G";"N";"CG"}))</f>
        <v>5</v>
      </c>
      <c r="O34" s="2">
        <f>SUMPRODUCT(COUNTIF(O5:O31,{"G";"N";"CG"}))</f>
        <v>5</v>
      </c>
      <c r="P34" s="2">
        <f>SUMPRODUCT(COUNTIF(P5:P31,{"G";"N";"CG"}))</f>
        <v>5</v>
      </c>
      <c r="Q34" s="2">
        <f>SUMPRODUCT(COUNTIF(Q5:Q31,{"G";"N";"CG"}))</f>
        <v>5</v>
      </c>
      <c r="R34" s="2">
        <f>SUMPRODUCT(COUNTIF(R5:R31,{"G";"N";"CG"}))</f>
        <v>5</v>
      </c>
      <c r="S34" s="2">
        <f>SUMPRODUCT(COUNTIF(S5:S31,{"G";"N";"CG"}))</f>
        <v>5</v>
      </c>
      <c r="T34" s="2">
        <f>SUMPRODUCT(COUNTIF(T5:T31,{"G";"N";"CG"}))</f>
        <v>5</v>
      </c>
      <c r="U34" s="2">
        <f>SUMPRODUCT(COUNTIF(U5:U31,{"G";"N";"CG"}))</f>
        <v>5</v>
      </c>
      <c r="V34" s="2">
        <f>SUMPRODUCT(COUNTIF(V5:V31,{"G";"N";"CG"}))</f>
        <v>6</v>
      </c>
      <c r="W34" s="2">
        <f>SUMPRODUCT(COUNTIF(W5:W31,{"G";"N";"CG"}))</f>
        <v>6</v>
      </c>
      <c r="X34" s="2">
        <f>SUMPRODUCT(COUNTIF(X5:X31,{"G";"N";"CG"}))</f>
        <v>5</v>
      </c>
      <c r="Y34" s="2">
        <f>SUMPRODUCT(COUNTIF(Y5:Y31,{"G";"N";"CG"}))</f>
        <v>5</v>
      </c>
      <c r="Z34" s="2">
        <f>SUMPRODUCT(COUNTIF(Z5:Z31,{"G";"N";"CG"}))</f>
        <v>5</v>
      </c>
      <c r="AA34" s="2">
        <f>SUMPRODUCT(COUNTIF(AA5:AA31,{"G";"N";"CG"}))</f>
        <v>5</v>
      </c>
      <c r="AB34" s="2">
        <f>SUMPRODUCT(COUNTIF(AB5:AB31,{"G";"N";"CG"}))</f>
        <v>5</v>
      </c>
      <c r="AC34" s="2">
        <f>SUMPRODUCT(COUNTIF(AC5:AC31,{"G";"N";"CG"}))</f>
        <v>5</v>
      </c>
      <c r="AD34" s="2">
        <f>SUMPRODUCT(COUNTIF(AD5:AD31,{"G";"N";"CG"}))</f>
        <v>4</v>
      </c>
      <c r="AE34" s="2">
        <f>SUMPRODUCT(COUNTIF(AE5:AE31,{"G";"N";"CG"}))</f>
        <v>4</v>
      </c>
      <c r="AF34" s="2">
        <f>SUMPRODUCT(COUNTIF(AF5:AF31,{"G";"N";"CG"}))</f>
        <v>5</v>
      </c>
      <c r="AG34" s="2">
        <f>SUMPRODUCT(COUNTIF(AG5:AG31,{"G";"N";"CG"}))</f>
        <v>5</v>
      </c>
      <c r="AH34" s="2">
        <f>SUMPRODUCT(COUNTIF(AH5:AH31,{"G";"N";"CG"}))</f>
        <v>5</v>
      </c>
      <c r="AI34" s="2">
        <f>SUMPRODUCT(COUNTIF(AI5:AI31,{"G";"N";"CG"}))</f>
        <v>5</v>
      </c>
      <c r="AJ34" s="2">
        <f>SUMPRODUCT(COUNTIF(AJ5:AJ31,{"G";"N";"CG"}))</f>
        <v>5</v>
      </c>
      <c r="AL34" s="4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288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2017</v>
      </c>
      <c r="BD37" s="43"/>
      <c r="BE37" s="49"/>
      <c r="BG37" s="18"/>
      <c r="BH37" s="116" t="s">
        <v>257</v>
      </c>
      <c r="BI37" s="117"/>
      <c r="BJ37" s="117"/>
      <c r="BK37" s="118"/>
      <c r="BM37" s="2" t="s">
        <v>5</v>
      </c>
      <c r="BN37" s="2" t="s">
        <v>6</v>
      </c>
      <c r="BO37" s="2" t="s">
        <v>1</v>
      </c>
      <c r="BP37" s="2" t="s">
        <v>2</v>
      </c>
      <c r="BQ37" s="2" t="s">
        <v>3</v>
      </c>
      <c r="BR37" s="2" t="s">
        <v>3</v>
      </c>
      <c r="BS37" s="2" t="s">
        <v>4</v>
      </c>
      <c r="BT37" s="2" t="s">
        <v>5</v>
      </c>
      <c r="BU37" s="2" t="s">
        <v>6</v>
      </c>
      <c r="BV37" s="2" t="s">
        <v>1</v>
      </c>
      <c r="BW37" s="2" t="s">
        <v>2</v>
      </c>
      <c r="BX37" s="2" t="s">
        <v>3</v>
      </c>
      <c r="BY37" s="2" t="s">
        <v>3</v>
      </c>
      <c r="BZ37" s="2" t="s">
        <v>4</v>
      </c>
      <c r="CA37" s="2" t="s">
        <v>5</v>
      </c>
      <c r="CB37" s="2" t="s">
        <v>6</v>
      </c>
      <c r="CC37" s="2" t="s">
        <v>1</v>
      </c>
      <c r="CD37" s="2" t="s">
        <v>2</v>
      </c>
      <c r="CE37" s="2" t="s">
        <v>3</v>
      </c>
      <c r="CF37" s="2" t="s">
        <v>3</v>
      </c>
      <c r="CG37" s="2" t="s">
        <v>4</v>
      </c>
      <c r="CH37" s="2" t="s">
        <v>5</v>
      </c>
      <c r="CI37" s="2" t="s">
        <v>6</v>
      </c>
      <c r="CJ37" s="2" t="s">
        <v>1</v>
      </c>
      <c r="CK37" s="3" t="s">
        <v>2</v>
      </c>
      <c r="CL37" s="3" t="s">
        <v>3</v>
      </c>
      <c r="CM37" s="2" t="s">
        <v>3</v>
      </c>
      <c r="CN37" s="2" t="s">
        <v>4</v>
      </c>
      <c r="CO37" s="2" t="s">
        <v>5</v>
      </c>
      <c r="CP37" s="2" t="s">
        <v>6</v>
      </c>
      <c r="CQ37" s="2" t="s">
        <v>1</v>
      </c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73">
        <v>1</v>
      </c>
      <c r="BN38" s="3">
        <v>2</v>
      </c>
      <c r="BO38" s="3">
        <v>3</v>
      </c>
      <c r="BP38" s="73">
        <v>4</v>
      </c>
      <c r="BQ38" s="73">
        <v>5</v>
      </c>
      <c r="BR38" s="73">
        <v>6</v>
      </c>
      <c r="BS38" s="73">
        <v>7</v>
      </c>
      <c r="BT38" s="73">
        <v>8</v>
      </c>
      <c r="BU38" s="3">
        <v>9</v>
      </c>
      <c r="BV38" s="3">
        <v>10</v>
      </c>
      <c r="BW38" s="73">
        <v>11</v>
      </c>
      <c r="BX38" s="73">
        <v>12</v>
      </c>
      <c r="BY38" s="73">
        <v>13</v>
      </c>
      <c r="BZ38" s="73">
        <v>14</v>
      </c>
      <c r="CA38" s="73">
        <v>15</v>
      </c>
      <c r="CB38" s="3">
        <v>16</v>
      </c>
      <c r="CC38" s="3">
        <v>17</v>
      </c>
      <c r="CD38" s="73">
        <v>18</v>
      </c>
      <c r="CE38" s="73">
        <v>19</v>
      </c>
      <c r="CF38" s="73">
        <v>20</v>
      </c>
      <c r="CG38" s="73">
        <v>21</v>
      </c>
      <c r="CH38" s="73">
        <v>22</v>
      </c>
      <c r="CI38" s="3">
        <v>23</v>
      </c>
      <c r="CJ38" s="3">
        <v>24</v>
      </c>
      <c r="CK38" s="3">
        <v>25</v>
      </c>
      <c r="CL38" s="3">
        <v>26</v>
      </c>
      <c r="CM38" s="73">
        <v>27</v>
      </c>
      <c r="CN38" s="73">
        <v>28</v>
      </c>
      <c r="CO38" s="73">
        <v>29</v>
      </c>
      <c r="CP38" s="3">
        <v>30</v>
      </c>
      <c r="CQ38" s="3">
        <v>31</v>
      </c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96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/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96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10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96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96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11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97">
        <v>2</v>
      </c>
      <c r="B44" s="163"/>
      <c r="C44" s="164"/>
      <c r="D44" s="164"/>
      <c r="E44" s="164"/>
      <c r="F44" s="164"/>
      <c r="G44" s="128"/>
      <c r="H44" s="128"/>
      <c r="I44" s="128"/>
      <c r="J44" s="158"/>
      <c r="K44" s="127"/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97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10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97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97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11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97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/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/>
      <c r="AR48" s="128"/>
      <c r="AS48" s="128"/>
      <c r="AT48" s="128"/>
      <c r="AU48" s="129"/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97"/>
      <c r="B49" s="165"/>
      <c r="C49" s="166"/>
      <c r="D49" s="166"/>
      <c r="E49" s="166"/>
      <c r="F49" s="166"/>
      <c r="G49" s="132"/>
      <c r="H49" s="132"/>
      <c r="I49" s="132"/>
      <c r="J49" s="133"/>
      <c r="K49" s="131"/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10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97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97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11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96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/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/>
      <c r="AJ52" s="128"/>
      <c r="AK52" s="128"/>
      <c r="AL52" s="15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96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10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96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96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10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96">
        <v>5</v>
      </c>
      <c r="B56" s="163"/>
      <c r="C56" s="164"/>
      <c r="D56" s="164"/>
      <c r="E56" s="164"/>
      <c r="F56" s="164"/>
      <c r="G56" s="128"/>
      <c r="H56" s="128"/>
      <c r="I56" s="128"/>
      <c r="J56" s="158"/>
      <c r="K56" s="127"/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/>
      <c r="AR56" s="128"/>
      <c r="AS56" s="128"/>
      <c r="AT56" s="128"/>
      <c r="AU56" s="129"/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96"/>
      <c r="B57" s="165"/>
      <c r="C57" s="166"/>
      <c r="D57" s="166"/>
      <c r="E57" s="166"/>
      <c r="F57" s="166"/>
      <c r="G57" s="132"/>
      <c r="H57" s="132"/>
      <c r="I57" s="132"/>
      <c r="J57" s="133"/>
      <c r="K57" s="131"/>
      <c r="L57" s="132"/>
      <c r="M57" s="132"/>
      <c r="N57" s="132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10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96"/>
      <c r="B58" s="165"/>
      <c r="C58" s="166"/>
      <c r="D58" s="166"/>
      <c r="E58" s="166"/>
      <c r="F58" s="166"/>
      <c r="G58" s="132"/>
      <c r="H58" s="132"/>
      <c r="I58" s="132"/>
      <c r="J58" s="133"/>
      <c r="K58" s="131"/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96"/>
      <c r="B59" s="160"/>
      <c r="C59" s="161"/>
      <c r="D59" s="161"/>
      <c r="E59" s="161"/>
      <c r="F59" s="161"/>
      <c r="G59" s="153"/>
      <c r="H59" s="153"/>
      <c r="I59" s="153"/>
      <c r="J59" s="159"/>
      <c r="K59" s="152"/>
      <c r="L59" s="153"/>
      <c r="M59" s="153"/>
      <c r="N59" s="153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11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96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96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10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96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96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11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96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/>
      <c r="L64" s="128"/>
      <c r="M64" s="128"/>
      <c r="N64" s="128"/>
      <c r="O64" s="128"/>
      <c r="P64" s="128"/>
      <c r="Q64" s="128"/>
      <c r="R64" s="158"/>
      <c r="S64" s="127"/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/>
      <c r="AR64" s="128"/>
      <c r="AS64" s="128"/>
      <c r="AT64" s="128"/>
      <c r="AU64" s="129"/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96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10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96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96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11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96">
        <v>8</v>
      </c>
      <c r="B68" s="163"/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/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96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9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96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96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11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97">
        <v>9</v>
      </c>
      <c r="B72" s="163"/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/>
      <c r="AR72" s="128"/>
      <c r="AS72" s="128"/>
      <c r="AT72" s="128"/>
      <c r="AU72" s="129"/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97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10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97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97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11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97">
        <v>10</v>
      </c>
      <c r="B76" s="163"/>
      <c r="C76" s="164"/>
      <c r="D76" s="164"/>
      <c r="E76" s="164"/>
      <c r="F76" s="164"/>
      <c r="G76" s="128"/>
      <c r="H76" s="128"/>
      <c r="I76" s="128"/>
      <c r="J76" s="158"/>
      <c r="K76" s="127"/>
      <c r="L76" s="128"/>
      <c r="M76" s="128"/>
      <c r="N76" s="128"/>
      <c r="O76" s="128"/>
      <c r="P76" s="128"/>
      <c r="Q76" s="128"/>
      <c r="R76" s="158"/>
      <c r="S76" s="127"/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/>
      <c r="AR76" s="128"/>
      <c r="AS76" s="128"/>
      <c r="AT76" s="128"/>
      <c r="AU76" s="129"/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97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/>
      <c r="AR77" s="132"/>
      <c r="AS77" s="132"/>
      <c r="AT77" s="132"/>
      <c r="AU77" s="134"/>
      <c r="AV77" s="135"/>
      <c r="AW77" s="131"/>
      <c r="AX77" s="132"/>
      <c r="AY77" s="132"/>
      <c r="AZ77" s="132"/>
      <c r="BA77" s="134"/>
      <c r="BB77" s="135"/>
      <c r="BC77" s="82">
        <f>16-O33</f>
        <v>10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97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97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11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96">
        <v>11</v>
      </c>
      <c r="B80" s="163"/>
      <c r="C80" s="164"/>
      <c r="D80" s="164"/>
      <c r="E80" s="164"/>
      <c r="F80" s="164"/>
      <c r="G80" s="128"/>
      <c r="H80" s="128"/>
      <c r="I80" s="128"/>
      <c r="J80" s="158"/>
      <c r="K80" s="127"/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27"/>
      <c r="AR80" s="128"/>
      <c r="AS80" s="128"/>
      <c r="AT80" s="128"/>
      <c r="AU80" s="129"/>
      <c r="AV80" s="130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96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10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96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96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11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96">
        <v>12</v>
      </c>
      <c r="B84" s="163"/>
      <c r="C84" s="164"/>
      <c r="D84" s="164"/>
      <c r="E84" s="164"/>
      <c r="F84" s="164"/>
      <c r="G84" s="128"/>
      <c r="H84" s="128"/>
      <c r="I84" s="128"/>
      <c r="J84" s="158"/>
      <c r="K84" s="127"/>
      <c r="L84" s="128"/>
      <c r="M84" s="128"/>
      <c r="N84" s="128"/>
      <c r="O84" s="128"/>
      <c r="P84" s="128"/>
      <c r="Q84" s="128"/>
      <c r="R84" s="158"/>
      <c r="S84" s="127"/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/>
      <c r="AJ84" s="128"/>
      <c r="AK84" s="128"/>
      <c r="AL84" s="158"/>
      <c r="AM84" s="127"/>
      <c r="AN84" s="128"/>
      <c r="AO84" s="128"/>
      <c r="AP84" s="158"/>
      <c r="AQ84" s="127"/>
      <c r="AR84" s="128"/>
      <c r="AS84" s="128"/>
      <c r="AT84" s="128"/>
      <c r="AU84" s="129"/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96"/>
      <c r="B85" s="165"/>
      <c r="C85" s="166"/>
      <c r="D85" s="166"/>
      <c r="E85" s="166"/>
      <c r="F85" s="166"/>
      <c r="G85" s="132"/>
      <c r="H85" s="132"/>
      <c r="I85" s="132"/>
      <c r="J85" s="133"/>
      <c r="K85" s="131"/>
      <c r="L85" s="132"/>
      <c r="M85" s="132"/>
      <c r="N85" s="132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10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96"/>
      <c r="B86" s="165"/>
      <c r="C86" s="166"/>
      <c r="D86" s="166"/>
      <c r="E86" s="166"/>
      <c r="F86" s="166"/>
      <c r="G86" s="132"/>
      <c r="H86" s="132"/>
      <c r="I86" s="132"/>
      <c r="J86" s="133"/>
      <c r="K86" s="131"/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96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11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96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96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10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96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96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11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96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/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/>
      <c r="AR92" s="128"/>
      <c r="AS92" s="128"/>
      <c r="AT92" s="128"/>
      <c r="AU92" s="129"/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/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96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31"/>
      <c r="AR93" s="132"/>
      <c r="AS93" s="132"/>
      <c r="AT93" s="132"/>
      <c r="AU93" s="134"/>
      <c r="AV93" s="135"/>
      <c r="AW93" s="131"/>
      <c r="AX93" s="132"/>
      <c r="AY93" s="132"/>
      <c r="AZ93" s="132"/>
      <c r="BA93" s="134"/>
      <c r="BB93" s="135"/>
      <c r="BC93" s="82">
        <f>16-S33</f>
        <v>10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96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96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11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96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/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/>
      <c r="AR96" s="128"/>
      <c r="AS96" s="128"/>
      <c r="AT96" s="128"/>
      <c r="AU96" s="129"/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96"/>
      <c r="B97" s="165"/>
      <c r="C97" s="166"/>
      <c r="D97" s="166"/>
      <c r="E97" s="166"/>
      <c r="F97" s="166"/>
      <c r="G97" s="132"/>
      <c r="H97" s="132"/>
      <c r="I97" s="132"/>
      <c r="J97" s="133"/>
      <c r="K97" s="131"/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10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96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96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11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97">
        <v>16</v>
      </c>
      <c r="B100" s="163"/>
      <c r="C100" s="164"/>
      <c r="D100" s="164"/>
      <c r="E100" s="164"/>
      <c r="F100" s="164"/>
      <c r="G100" s="128"/>
      <c r="H100" s="128"/>
      <c r="I100" s="128"/>
      <c r="J100" s="158"/>
      <c r="K100" s="127"/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/>
      <c r="AJ100" s="128"/>
      <c r="AK100" s="128"/>
      <c r="AL100" s="15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97"/>
      <c r="B101" s="165"/>
      <c r="C101" s="166"/>
      <c r="D101" s="166"/>
      <c r="E101" s="166"/>
      <c r="F101" s="166"/>
      <c r="G101" s="132"/>
      <c r="H101" s="132"/>
      <c r="I101" s="132"/>
      <c r="J101" s="133"/>
      <c r="K101" s="131"/>
      <c r="L101" s="132"/>
      <c r="M101" s="132"/>
      <c r="N101" s="132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10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97"/>
      <c r="B102" s="165"/>
      <c r="C102" s="166"/>
      <c r="D102" s="166"/>
      <c r="E102" s="166"/>
      <c r="F102" s="166"/>
      <c r="G102" s="132"/>
      <c r="H102" s="132"/>
      <c r="I102" s="132"/>
      <c r="J102" s="133"/>
      <c r="K102" s="131"/>
      <c r="L102" s="132"/>
      <c r="M102" s="132"/>
      <c r="N102" s="132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97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11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97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27"/>
      <c r="L104" s="128"/>
      <c r="M104" s="128"/>
      <c r="N104" s="128"/>
      <c r="O104" s="128"/>
      <c r="P104" s="128"/>
      <c r="Q104" s="128"/>
      <c r="R104" s="158"/>
      <c r="S104" s="127"/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/>
      <c r="AR104" s="128"/>
      <c r="AS104" s="128"/>
      <c r="AT104" s="128"/>
      <c r="AU104" s="129"/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97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/>
      <c r="AR105" s="132"/>
      <c r="AS105" s="132"/>
      <c r="AT105" s="132"/>
      <c r="AU105" s="134"/>
      <c r="AV105" s="135"/>
      <c r="AW105" s="131"/>
      <c r="AX105" s="132"/>
      <c r="AY105" s="132"/>
      <c r="AZ105" s="132"/>
      <c r="BA105" s="134"/>
      <c r="BB105" s="135"/>
      <c r="BC105" s="82">
        <f>16-V33</f>
        <v>10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97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97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10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96">
        <v>18</v>
      </c>
      <c r="B108" s="163"/>
      <c r="C108" s="164"/>
      <c r="D108" s="164"/>
      <c r="E108" s="164"/>
      <c r="F108" s="164"/>
      <c r="G108" s="128"/>
      <c r="H108" s="128"/>
      <c r="I108" s="128"/>
      <c r="J108" s="158"/>
      <c r="K108" s="127"/>
      <c r="L108" s="128"/>
      <c r="M108" s="128"/>
      <c r="N108" s="128"/>
      <c r="O108" s="128"/>
      <c r="P108" s="128"/>
      <c r="Q108" s="128"/>
      <c r="R108" s="158"/>
      <c r="S108" s="127"/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96"/>
      <c r="B109" s="165"/>
      <c r="C109" s="166"/>
      <c r="D109" s="166"/>
      <c r="E109" s="166"/>
      <c r="F109" s="166"/>
      <c r="G109" s="132"/>
      <c r="H109" s="132"/>
      <c r="I109" s="132"/>
      <c r="J109" s="133"/>
      <c r="K109" s="131"/>
      <c r="L109" s="132"/>
      <c r="M109" s="132"/>
      <c r="N109" s="132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10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96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96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10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96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/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/>
      <c r="AJ112" s="128"/>
      <c r="AK112" s="128"/>
      <c r="AL112" s="158"/>
      <c r="AM112" s="127"/>
      <c r="AN112" s="128"/>
      <c r="AO112" s="128"/>
      <c r="AP112" s="158"/>
      <c r="AQ112" s="127"/>
      <c r="AR112" s="128"/>
      <c r="AS112" s="128"/>
      <c r="AT112" s="128"/>
      <c r="AU112" s="129"/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96"/>
      <c r="B113" s="165"/>
      <c r="C113" s="166"/>
      <c r="D113" s="166"/>
      <c r="E113" s="166"/>
      <c r="F113" s="166"/>
      <c r="G113" s="132"/>
      <c r="H113" s="132"/>
      <c r="I113" s="132"/>
      <c r="J113" s="133"/>
      <c r="K113" s="131"/>
      <c r="L113" s="132"/>
      <c r="M113" s="132"/>
      <c r="N113" s="132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/>
      <c r="AR113" s="132"/>
      <c r="AS113" s="132"/>
      <c r="AT113" s="132"/>
      <c r="AU113" s="134"/>
      <c r="AV113" s="135"/>
      <c r="AW113" s="131"/>
      <c r="AX113" s="132"/>
      <c r="AY113" s="132"/>
      <c r="AZ113" s="132"/>
      <c r="BA113" s="134"/>
      <c r="BB113" s="135"/>
      <c r="BC113" s="82">
        <f>16-X33</f>
        <v>10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96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/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96"/>
      <c r="B115" s="160"/>
      <c r="C115" s="161"/>
      <c r="D115" s="161"/>
      <c r="E115" s="161"/>
      <c r="F115" s="161"/>
      <c r="G115" s="153"/>
      <c r="H115" s="153"/>
      <c r="I115" s="153"/>
      <c r="J115" s="159"/>
      <c r="K115" s="152"/>
      <c r="L115" s="153"/>
      <c r="M115" s="153"/>
      <c r="N115" s="153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11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96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/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96"/>
      <c r="B117" s="165"/>
      <c r="C117" s="166"/>
      <c r="D117" s="166"/>
      <c r="E117" s="166"/>
      <c r="F117" s="166"/>
      <c r="G117" s="132"/>
      <c r="H117" s="132"/>
      <c r="I117" s="132"/>
      <c r="J117" s="133"/>
      <c r="K117" s="131"/>
      <c r="L117" s="132"/>
      <c r="M117" s="132"/>
      <c r="N117" s="132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10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96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96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11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96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/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96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31"/>
      <c r="T121" s="132"/>
      <c r="U121" s="132"/>
      <c r="V121" s="132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10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96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/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96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96">
        <v>22</v>
      </c>
      <c r="B124" s="163"/>
      <c r="C124" s="164"/>
      <c r="D124" s="164"/>
      <c r="E124" s="164"/>
      <c r="F124" s="164"/>
      <c r="G124" s="128"/>
      <c r="H124" s="128"/>
      <c r="I124" s="128"/>
      <c r="J124" s="158"/>
      <c r="K124" s="127"/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27"/>
      <c r="AR124" s="128"/>
      <c r="AS124" s="128"/>
      <c r="AT124" s="128"/>
      <c r="AU124" s="129"/>
      <c r="AV124" s="130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96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10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96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96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11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97">
        <v>23</v>
      </c>
      <c r="B128" s="163"/>
      <c r="C128" s="164"/>
      <c r="D128" s="164"/>
      <c r="E128" s="164"/>
      <c r="F128" s="164"/>
      <c r="G128" s="128"/>
      <c r="H128" s="128"/>
      <c r="I128" s="128"/>
      <c r="J128" s="158"/>
      <c r="K128" s="127"/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/>
      <c r="AJ128" s="128"/>
      <c r="AK128" s="128"/>
      <c r="AL128" s="158"/>
      <c r="AM128" s="127"/>
      <c r="AN128" s="128"/>
      <c r="AO128" s="128"/>
      <c r="AP128" s="158"/>
      <c r="AQ128" s="127"/>
      <c r="AR128" s="128"/>
      <c r="AS128" s="128"/>
      <c r="AT128" s="128"/>
      <c r="AU128" s="129"/>
      <c r="AV128" s="130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97"/>
      <c r="B129" s="165"/>
      <c r="C129" s="166"/>
      <c r="D129" s="166"/>
      <c r="E129" s="166"/>
      <c r="F129" s="166"/>
      <c r="G129" s="132"/>
      <c r="H129" s="132"/>
      <c r="I129" s="132"/>
      <c r="J129" s="133"/>
      <c r="K129" s="131"/>
      <c r="L129" s="132"/>
      <c r="M129" s="132"/>
      <c r="N129" s="132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11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97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97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11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97">
        <v>24</v>
      </c>
      <c r="B132" s="163"/>
      <c r="C132" s="164"/>
      <c r="D132" s="164"/>
      <c r="E132" s="164"/>
      <c r="F132" s="164"/>
      <c r="G132" s="128"/>
      <c r="H132" s="128"/>
      <c r="I132" s="128"/>
      <c r="J132" s="158"/>
      <c r="K132" s="127"/>
      <c r="L132" s="128"/>
      <c r="M132" s="128"/>
      <c r="N132" s="128"/>
      <c r="O132" s="128"/>
      <c r="P132" s="128"/>
      <c r="Q132" s="128"/>
      <c r="R132" s="158"/>
      <c r="S132" s="127"/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/>
      <c r="AJ132" s="128"/>
      <c r="AK132" s="128"/>
      <c r="AL132" s="158"/>
      <c r="AM132" s="127"/>
      <c r="AN132" s="128"/>
      <c r="AO132" s="128"/>
      <c r="AP132" s="158"/>
      <c r="AQ132" s="127"/>
      <c r="AR132" s="128"/>
      <c r="AS132" s="128"/>
      <c r="AT132" s="128"/>
      <c r="AU132" s="129"/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97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11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97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97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11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97">
        <v>25</v>
      </c>
      <c r="B136" s="163"/>
      <c r="C136" s="164"/>
      <c r="D136" s="164"/>
      <c r="E136" s="164"/>
      <c r="F136" s="164"/>
      <c r="G136" s="128"/>
      <c r="H136" s="128"/>
      <c r="I136" s="128"/>
      <c r="J136" s="158"/>
      <c r="K136" s="127"/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/>
      <c r="AJ136" s="128"/>
      <c r="AK136" s="128"/>
      <c r="AL136" s="15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97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12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97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97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12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97">
        <v>26</v>
      </c>
      <c r="B140" s="163"/>
      <c r="C140" s="164"/>
      <c r="D140" s="164"/>
      <c r="E140" s="164"/>
      <c r="F140" s="164"/>
      <c r="G140" s="128"/>
      <c r="H140" s="128"/>
      <c r="I140" s="128"/>
      <c r="J140" s="158"/>
      <c r="K140" s="127"/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/>
      <c r="AR140" s="128"/>
      <c r="AS140" s="128"/>
      <c r="AT140" s="128"/>
      <c r="AU140" s="129"/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97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/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11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97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97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12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96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/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96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10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96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96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11</v>
      </c>
      <c r="BD147" s="12"/>
      <c r="BE147" s="47"/>
      <c r="BG147" s="34"/>
      <c r="BH147" s="27"/>
      <c r="BI147" s="27"/>
      <c r="BJ147" s="27"/>
      <c r="BK147" s="27"/>
      <c r="BL147" s="35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96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/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96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31"/>
      <c r="T149" s="132"/>
      <c r="U149" s="132"/>
      <c r="V149" s="132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11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96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96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11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196">
        <v>29</v>
      </c>
      <c r="B152" s="163"/>
      <c r="C152" s="164"/>
      <c r="D152" s="164"/>
      <c r="E152" s="164"/>
      <c r="F152" s="164"/>
      <c r="G152" s="128"/>
      <c r="H152" s="128"/>
      <c r="I152" s="128"/>
      <c r="J152" s="158"/>
      <c r="K152" s="127"/>
      <c r="L152" s="128"/>
      <c r="M152" s="128"/>
      <c r="N152" s="128"/>
      <c r="O152" s="128"/>
      <c r="P152" s="128"/>
      <c r="Q152" s="128"/>
      <c r="R152" s="158"/>
      <c r="S152" s="127"/>
      <c r="T152" s="128"/>
      <c r="U152" s="128"/>
      <c r="V152" s="128"/>
      <c r="W152" s="128"/>
      <c r="X152" s="128"/>
      <c r="Y152" s="128"/>
      <c r="Z152" s="158"/>
      <c r="AA152" s="127"/>
      <c r="AB152" s="128"/>
      <c r="AC152" s="128"/>
      <c r="AD152" s="158"/>
      <c r="AE152" s="127"/>
      <c r="AF152" s="128"/>
      <c r="AG152" s="128"/>
      <c r="AH152" s="158"/>
      <c r="AI152" s="127"/>
      <c r="AJ152" s="128"/>
      <c r="AK152" s="128"/>
      <c r="AL152" s="158"/>
      <c r="AM152" s="127"/>
      <c r="AN152" s="128"/>
      <c r="AO152" s="128"/>
      <c r="AP152" s="158"/>
      <c r="AQ152" s="127"/>
      <c r="AR152" s="128"/>
      <c r="AS152" s="128"/>
      <c r="AT152" s="128"/>
      <c r="AU152" s="129"/>
      <c r="AV152" s="130"/>
      <c r="AW152" s="127"/>
      <c r="AX152" s="128"/>
      <c r="AY152" s="128"/>
      <c r="AZ152" s="128"/>
      <c r="BA152" s="129"/>
      <c r="BB152" s="130"/>
      <c r="BC152" s="77" t="s">
        <v>4</v>
      </c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196"/>
      <c r="B153" s="165"/>
      <c r="C153" s="166"/>
      <c r="D153" s="166"/>
      <c r="E153" s="166"/>
      <c r="F153" s="166"/>
      <c r="G153" s="132"/>
      <c r="H153" s="132"/>
      <c r="I153" s="132"/>
      <c r="J153" s="133"/>
      <c r="K153" s="131"/>
      <c r="L153" s="132"/>
      <c r="M153" s="132"/>
      <c r="N153" s="132"/>
      <c r="O153" s="132"/>
      <c r="P153" s="132"/>
      <c r="Q153" s="132"/>
      <c r="R153" s="133"/>
      <c r="S153" s="131"/>
      <c r="T153" s="132"/>
      <c r="U153" s="132"/>
      <c r="V153" s="132"/>
      <c r="W153" s="132"/>
      <c r="X153" s="132"/>
      <c r="Y153" s="132"/>
      <c r="Z153" s="133"/>
      <c r="AA153" s="131"/>
      <c r="AB153" s="132"/>
      <c r="AC153" s="132"/>
      <c r="AD153" s="133"/>
      <c r="AE153" s="131"/>
      <c r="AF153" s="132"/>
      <c r="AG153" s="132"/>
      <c r="AH153" s="133"/>
      <c r="AI153" s="131"/>
      <c r="AJ153" s="132"/>
      <c r="AK153" s="132"/>
      <c r="AL153" s="133"/>
      <c r="AM153" s="131"/>
      <c r="AN153" s="132"/>
      <c r="AO153" s="132"/>
      <c r="AP153" s="133"/>
      <c r="AQ153" s="131"/>
      <c r="AR153" s="132"/>
      <c r="AS153" s="132"/>
      <c r="AT153" s="132"/>
      <c r="AU153" s="134"/>
      <c r="AV153" s="135"/>
      <c r="AW153" s="131"/>
      <c r="AX153" s="132"/>
      <c r="AY153" s="132"/>
      <c r="AZ153" s="132"/>
      <c r="BA153" s="134"/>
      <c r="BB153" s="135"/>
      <c r="BC153" s="82">
        <f>16-AH33</f>
        <v>10</v>
      </c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196"/>
      <c r="B154" s="165"/>
      <c r="C154" s="166"/>
      <c r="D154" s="166"/>
      <c r="E154" s="166"/>
      <c r="F154" s="166"/>
      <c r="G154" s="132"/>
      <c r="H154" s="132"/>
      <c r="I154" s="132"/>
      <c r="J154" s="133"/>
      <c r="K154" s="131"/>
      <c r="L154" s="132"/>
      <c r="M154" s="132"/>
      <c r="N154" s="132"/>
      <c r="O154" s="132"/>
      <c r="P154" s="132"/>
      <c r="Q154" s="132"/>
      <c r="R154" s="133"/>
      <c r="S154" s="131"/>
      <c r="T154" s="132"/>
      <c r="U154" s="132"/>
      <c r="V154" s="132"/>
      <c r="W154" s="132"/>
      <c r="X154" s="132"/>
      <c r="Y154" s="132"/>
      <c r="Z154" s="133"/>
      <c r="AA154" s="131"/>
      <c r="AB154" s="132"/>
      <c r="AC154" s="132"/>
      <c r="AD154" s="133"/>
      <c r="AE154" s="131"/>
      <c r="AF154" s="132"/>
      <c r="AG154" s="132"/>
      <c r="AH154" s="133"/>
      <c r="AI154" s="131"/>
      <c r="AJ154" s="132"/>
      <c r="AK154" s="132"/>
      <c r="AL154" s="133"/>
      <c r="AM154" s="131"/>
      <c r="AN154" s="132"/>
      <c r="AO154" s="132"/>
      <c r="AP154" s="133"/>
      <c r="AQ154" s="131"/>
      <c r="AR154" s="132"/>
      <c r="AS154" s="132"/>
      <c r="AT154" s="132"/>
      <c r="AU154" s="134"/>
      <c r="AV154" s="135"/>
      <c r="AW154" s="131"/>
      <c r="AX154" s="132"/>
      <c r="AY154" s="132"/>
      <c r="AZ154" s="132"/>
      <c r="BA154" s="134"/>
      <c r="BB154" s="135"/>
      <c r="BC154" s="83" t="s">
        <v>103</v>
      </c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196"/>
      <c r="B155" s="160"/>
      <c r="C155" s="161"/>
      <c r="D155" s="161"/>
      <c r="E155" s="161"/>
      <c r="F155" s="161"/>
      <c r="G155" s="153"/>
      <c r="H155" s="153"/>
      <c r="I155" s="153"/>
      <c r="J155" s="159"/>
      <c r="K155" s="152"/>
      <c r="L155" s="153"/>
      <c r="M155" s="153"/>
      <c r="N155" s="153"/>
      <c r="O155" s="153"/>
      <c r="P155" s="153"/>
      <c r="Q155" s="153"/>
      <c r="R155" s="159"/>
      <c r="S155" s="152"/>
      <c r="T155" s="153"/>
      <c r="U155" s="153"/>
      <c r="V155" s="153"/>
      <c r="W155" s="153"/>
      <c r="X155" s="153"/>
      <c r="Y155" s="153"/>
      <c r="Z155" s="159"/>
      <c r="AA155" s="152"/>
      <c r="AB155" s="153"/>
      <c r="AC155" s="153"/>
      <c r="AD155" s="159"/>
      <c r="AE155" s="152"/>
      <c r="AF155" s="153"/>
      <c r="AG155" s="153"/>
      <c r="AH155" s="159"/>
      <c r="AI155" s="152"/>
      <c r="AJ155" s="153"/>
      <c r="AK155" s="153"/>
      <c r="AL155" s="159"/>
      <c r="AM155" s="152"/>
      <c r="AN155" s="153"/>
      <c r="AO155" s="153"/>
      <c r="AP155" s="159"/>
      <c r="AQ155" s="152"/>
      <c r="AR155" s="153"/>
      <c r="AS155" s="153"/>
      <c r="AT155" s="153"/>
      <c r="AU155" s="154"/>
      <c r="AV155" s="155"/>
      <c r="AW155" s="152"/>
      <c r="AX155" s="153"/>
      <c r="AY155" s="153"/>
      <c r="AZ155" s="153"/>
      <c r="BA155" s="154"/>
      <c r="BB155" s="155"/>
      <c r="BC155" s="78">
        <f>16-AH34</f>
        <v>11</v>
      </c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197">
        <v>30</v>
      </c>
      <c r="B156" s="163"/>
      <c r="C156" s="164"/>
      <c r="D156" s="164"/>
      <c r="E156" s="164"/>
      <c r="F156" s="164"/>
      <c r="G156" s="128"/>
      <c r="H156" s="128"/>
      <c r="I156" s="128"/>
      <c r="J156" s="158"/>
      <c r="K156" s="127"/>
      <c r="L156" s="128"/>
      <c r="M156" s="128"/>
      <c r="N156" s="128"/>
      <c r="O156" s="128"/>
      <c r="P156" s="128"/>
      <c r="Q156" s="128"/>
      <c r="R156" s="158"/>
      <c r="S156" s="127"/>
      <c r="T156" s="128"/>
      <c r="U156" s="128"/>
      <c r="V156" s="128"/>
      <c r="W156" s="128"/>
      <c r="X156" s="128"/>
      <c r="Y156" s="128"/>
      <c r="Z156" s="158"/>
      <c r="AA156" s="127"/>
      <c r="AB156" s="128"/>
      <c r="AC156" s="128"/>
      <c r="AD156" s="158"/>
      <c r="AE156" s="127"/>
      <c r="AF156" s="128"/>
      <c r="AG156" s="128"/>
      <c r="AH156" s="158"/>
      <c r="AI156" s="127"/>
      <c r="AJ156" s="128"/>
      <c r="AK156" s="128"/>
      <c r="AL156" s="158"/>
      <c r="AM156" s="127"/>
      <c r="AN156" s="128"/>
      <c r="AO156" s="128"/>
      <c r="AP156" s="158"/>
      <c r="AQ156" s="127"/>
      <c r="AR156" s="128"/>
      <c r="AS156" s="128"/>
      <c r="AT156" s="128"/>
      <c r="AU156" s="129"/>
      <c r="AV156" s="130"/>
      <c r="AW156" s="127"/>
      <c r="AX156" s="128"/>
      <c r="AY156" s="128"/>
      <c r="AZ156" s="128"/>
      <c r="BA156" s="129"/>
      <c r="BB156" s="130"/>
      <c r="BC156" s="77" t="s">
        <v>4</v>
      </c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197"/>
      <c r="B157" s="165"/>
      <c r="C157" s="166"/>
      <c r="D157" s="166"/>
      <c r="E157" s="166"/>
      <c r="F157" s="166"/>
      <c r="G157" s="132"/>
      <c r="H157" s="132"/>
      <c r="I157" s="132"/>
      <c r="J157" s="133"/>
      <c r="K157" s="131"/>
      <c r="L157" s="132"/>
      <c r="M157" s="132"/>
      <c r="N157" s="132"/>
      <c r="O157" s="132"/>
      <c r="P157" s="132"/>
      <c r="Q157" s="132"/>
      <c r="R157" s="133"/>
      <c r="S157" s="131"/>
      <c r="T157" s="132"/>
      <c r="U157" s="132"/>
      <c r="V157" s="132"/>
      <c r="W157" s="132"/>
      <c r="X157" s="132"/>
      <c r="Y157" s="132"/>
      <c r="Z157" s="133"/>
      <c r="AA157" s="131"/>
      <c r="AB157" s="132"/>
      <c r="AC157" s="132"/>
      <c r="AD157" s="133"/>
      <c r="AE157" s="131"/>
      <c r="AF157" s="132"/>
      <c r="AG157" s="132"/>
      <c r="AH157" s="133"/>
      <c r="AI157" s="131"/>
      <c r="AJ157" s="132"/>
      <c r="AK157" s="132"/>
      <c r="AL157" s="133"/>
      <c r="AM157" s="131"/>
      <c r="AN157" s="132"/>
      <c r="AO157" s="132"/>
      <c r="AP157" s="133"/>
      <c r="AQ157" s="131"/>
      <c r="AR157" s="132"/>
      <c r="AS157" s="132"/>
      <c r="AT157" s="132"/>
      <c r="AU157" s="134"/>
      <c r="AV157" s="135"/>
      <c r="AW157" s="131"/>
      <c r="AX157" s="132"/>
      <c r="AY157" s="132"/>
      <c r="AZ157" s="132"/>
      <c r="BA157" s="134"/>
      <c r="BB157" s="135"/>
      <c r="BC157" s="82">
        <f>16-AI33</f>
        <v>11</v>
      </c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197"/>
      <c r="B158" s="165"/>
      <c r="C158" s="166"/>
      <c r="D158" s="166"/>
      <c r="E158" s="166"/>
      <c r="F158" s="166"/>
      <c r="G158" s="132"/>
      <c r="H158" s="132"/>
      <c r="I158" s="132"/>
      <c r="J158" s="133"/>
      <c r="K158" s="131"/>
      <c r="L158" s="132"/>
      <c r="M158" s="132"/>
      <c r="N158" s="132"/>
      <c r="O158" s="132"/>
      <c r="P158" s="132"/>
      <c r="Q158" s="132"/>
      <c r="R158" s="133"/>
      <c r="S158" s="131"/>
      <c r="T158" s="132"/>
      <c r="U158" s="132"/>
      <c r="V158" s="132"/>
      <c r="W158" s="132"/>
      <c r="X158" s="132"/>
      <c r="Y158" s="132"/>
      <c r="Z158" s="133"/>
      <c r="AA158" s="131"/>
      <c r="AB158" s="132"/>
      <c r="AC158" s="132"/>
      <c r="AD158" s="133"/>
      <c r="AE158" s="131"/>
      <c r="AF158" s="132"/>
      <c r="AG158" s="132"/>
      <c r="AH158" s="133"/>
      <c r="AI158" s="131"/>
      <c r="AJ158" s="132"/>
      <c r="AK158" s="132"/>
      <c r="AL158" s="133"/>
      <c r="AM158" s="131"/>
      <c r="AN158" s="132"/>
      <c r="AO158" s="132"/>
      <c r="AP158" s="133"/>
      <c r="AQ158" s="131"/>
      <c r="AR158" s="132"/>
      <c r="AS158" s="132"/>
      <c r="AT158" s="132"/>
      <c r="AU158" s="134"/>
      <c r="AV158" s="135"/>
      <c r="AW158" s="131"/>
      <c r="AX158" s="132"/>
      <c r="AY158" s="132"/>
      <c r="AZ158" s="132"/>
      <c r="BA158" s="134"/>
      <c r="BB158" s="135"/>
      <c r="BC158" s="83" t="s">
        <v>103</v>
      </c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197"/>
      <c r="B159" s="160"/>
      <c r="C159" s="161"/>
      <c r="D159" s="161"/>
      <c r="E159" s="161"/>
      <c r="F159" s="161"/>
      <c r="G159" s="153"/>
      <c r="H159" s="153"/>
      <c r="I159" s="153"/>
      <c r="J159" s="159"/>
      <c r="K159" s="152"/>
      <c r="L159" s="153"/>
      <c r="M159" s="153"/>
      <c r="N159" s="153"/>
      <c r="O159" s="153"/>
      <c r="P159" s="153"/>
      <c r="Q159" s="153"/>
      <c r="R159" s="159"/>
      <c r="S159" s="152"/>
      <c r="T159" s="153"/>
      <c r="U159" s="153"/>
      <c r="V159" s="153"/>
      <c r="W159" s="153"/>
      <c r="X159" s="153"/>
      <c r="Y159" s="153"/>
      <c r="Z159" s="159"/>
      <c r="AA159" s="152"/>
      <c r="AB159" s="153"/>
      <c r="AC159" s="153"/>
      <c r="AD159" s="159"/>
      <c r="AE159" s="152"/>
      <c r="AF159" s="153"/>
      <c r="AG159" s="153"/>
      <c r="AH159" s="159"/>
      <c r="AI159" s="152"/>
      <c r="AJ159" s="153"/>
      <c r="AK159" s="153"/>
      <c r="AL159" s="159"/>
      <c r="AM159" s="152"/>
      <c r="AN159" s="153"/>
      <c r="AO159" s="153"/>
      <c r="AP159" s="159"/>
      <c r="AQ159" s="152"/>
      <c r="AR159" s="153"/>
      <c r="AS159" s="153"/>
      <c r="AT159" s="153"/>
      <c r="AU159" s="154"/>
      <c r="AV159" s="155"/>
      <c r="AW159" s="152"/>
      <c r="AX159" s="153"/>
      <c r="AY159" s="153"/>
      <c r="AZ159" s="153"/>
      <c r="BA159" s="154"/>
      <c r="BB159" s="155"/>
      <c r="BC159" s="78">
        <f>16-AI34</f>
        <v>11</v>
      </c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197">
        <v>31</v>
      </c>
      <c r="B160" s="163"/>
      <c r="C160" s="164"/>
      <c r="D160" s="164"/>
      <c r="E160" s="164"/>
      <c r="F160" s="164"/>
      <c r="G160" s="128"/>
      <c r="H160" s="128"/>
      <c r="I160" s="128"/>
      <c r="J160" s="158"/>
      <c r="K160" s="127"/>
      <c r="L160" s="128"/>
      <c r="M160" s="128"/>
      <c r="N160" s="128"/>
      <c r="O160" s="128"/>
      <c r="P160" s="128"/>
      <c r="Q160" s="128"/>
      <c r="R160" s="158"/>
      <c r="S160" s="127"/>
      <c r="T160" s="128"/>
      <c r="U160" s="128"/>
      <c r="V160" s="128"/>
      <c r="W160" s="128"/>
      <c r="X160" s="128"/>
      <c r="Y160" s="128"/>
      <c r="Z160" s="158"/>
      <c r="AA160" s="127"/>
      <c r="AB160" s="128"/>
      <c r="AC160" s="128"/>
      <c r="AD160" s="158"/>
      <c r="AE160" s="127"/>
      <c r="AF160" s="128"/>
      <c r="AG160" s="128"/>
      <c r="AH160" s="158"/>
      <c r="AI160" s="127"/>
      <c r="AJ160" s="128"/>
      <c r="AK160" s="128"/>
      <c r="AL160" s="158"/>
      <c r="AM160" s="127"/>
      <c r="AN160" s="128"/>
      <c r="AO160" s="128"/>
      <c r="AP160" s="158"/>
      <c r="AQ160" s="127"/>
      <c r="AR160" s="128"/>
      <c r="AS160" s="128"/>
      <c r="AT160" s="128"/>
      <c r="AU160" s="129"/>
      <c r="AV160" s="130"/>
      <c r="AW160" s="127"/>
      <c r="AX160" s="128"/>
      <c r="AY160" s="128"/>
      <c r="AZ160" s="128"/>
      <c r="BA160" s="129"/>
      <c r="BB160" s="130"/>
      <c r="BC160" s="77" t="s">
        <v>4</v>
      </c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197"/>
      <c r="B161" s="165"/>
      <c r="C161" s="166"/>
      <c r="D161" s="166"/>
      <c r="E161" s="166"/>
      <c r="F161" s="166"/>
      <c r="G161" s="132"/>
      <c r="H161" s="132"/>
      <c r="I161" s="132"/>
      <c r="J161" s="133"/>
      <c r="K161" s="131"/>
      <c r="L161" s="132"/>
      <c r="M161" s="132"/>
      <c r="N161" s="132"/>
      <c r="O161" s="132"/>
      <c r="P161" s="132"/>
      <c r="Q161" s="132"/>
      <c r="R161" s="133"/>
      <c r="S161" s="131"/>
      <c r="T161" s="132"/>
      <c r="U161" s="132"/>
      <c r="V161" s="132"/>
      <c r="W161" s="132"/>
      <c r="X161" s="132"/>
      <c r="Y161" s="132"/>
      <c r="Z161" s="133"/>
      <c r="AA161" s="131"/>
      <c r="AB161" s="132"/>
      <c r="AC161" s="132"/>
      <c r="AD161" s="133"/>
      <c r="AE161" s="131"/>
      <c r="AF161" s="132"/>
      <c r="AG161" s="132"/>
      <c r="AH161" s="133"/>
      <c r="AI161" s="131"/>
      <c r="AJ161" s="132"/>
      <c r="AK161" s="132"/>
      <c r="AL161" s="133"/>
      <c r="AM161" s="131"/>
      <c r="AN161" s="132"/>
      <c r="AO161" s="132"/>
      <c r="AP161" s="133"/>
      <c r="AQ161" s="131"/>
      <c r="AR161" s="132"/>
      <c r="AS161" s="132"/>
      <c r="AT161" s="132"/>
      <c r="AU161" s="134"/>
      <c r="AV161" s="135"/>
      <c r="AW161" s="131"/>
      <c r="AX161" s="132"/>
      <c r="AY161" s="132"/>
      <c r="AZ161" s="132"/>
      <c r="BA161" s="134"/>
      <c r="BB161" s="135"/>
      <c r="BC161" s="82">
        <f>16-AJ33</f>
        <v>11</v>
      </c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197"/>
      <c r="B162" s="165"/>
      <c r="C162" s="166"/>
      <c r="D162" s="166"/>
      <c r="E162" s="166"/>
      <c r="F162" s="166"/>
      <c r="G162" s="132"/>
      <c r="H162" s="132"/>
      <c r="I162" s="132"/>
      <c r="J162" s="133"/>
      <c r="K162" s="131"/>
      <c r="L162" s="132"/>
      <c r="M162" s="132"/>
      <c r="N162" s="132"/>
      <c r="O162" s="132"/>
      <c r="P162" s="132"/>
      <c r="Q162" s="132"/>
      <c r="R162" s="133"/>
      <c r="S162" s="131"/>
      <c r="T162" s="132"/>
      <c r="U162" s="132"/>
      <c r="V162" s="132"/>
      <c r="W162" s="132"/>
      <c r="X162" s="132"/>
      <c r="Y162" s="132"/>
      <c r="Z162" s="133"/>
      <c r="AA162" s="131"/>
      <c r="AB162" s="132"/>
      <c r="AC162" s="132"/>
      <c r="AD162" s="133"/>
      <c r="AE162" s="131"/>
      <c r="AF162" s="132"/>
      <c r="AG162" s="132"/>
      <c r="AH162" s="133"/>
      <c r="AI162" s="131"/>
      <c r="AJ162" s="132"/>
      <c r="AK162" s="132"/>
      <c r="AL162" s="133"/>
      <c r="AM162" s="131"/>
      <c r="AN162" s="132"/>
      <c r="AO162" s="132"/>
      <c r="AP162" s="133"/>
      <c r="AQ162" s="131"/>
      <c r="AR162" s="132"/>
      <c r="AS162" s="132"/>
      <c r="AT162" s="132"/>
      <c r="AU162" s="134"/>
      <c r="AV162" s="135"/>
      <c r="AW162" s="131"/>
      <c r="AX162" s="132"/>
      <c r="AY162" s="132"/>
      <c r="AZ162" s="132"/>
      <c r="BA162" s="134"/>
      <c r="BB162" s="135"/>
      <c r="BC162" s="83" t="s">
        <v>103</v>
      </c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197"/>
      <c r="B163" s="160"/>
      <c r="C163" s="161"/>
      <c r="D163" s="161"/>
      <c r="E163" s="161"/>
      <c r="F163" s="161"/>
      <c r="G163" s="153"/>
      <c r="H163" s="153"/>
      <c r="I163" s="153"/>
      <c r="J163" s="159"/>
      <c r="K163" s="152"/>
      <c r="L163" s="153"/>
      <c r="M163" s="153"/>
      <c r="N163" s="153"/>
      <c r="O163" s="153"/>
      <c r="P163" s="153"/>
      <c r="Q163" s="153"/>
      <c r="R163" s="159"/>
      <c r="S163" s="152"/>
      <c r="T163" s="153"/>
      <c r="U163" s="153"/>
      <c r="V163" s="153"/>
      <c r="W163" s="153"/>
      <c r="X163" s="153"/>
      <c r="Y163" s="153"/>
      <c r="Z163" s="159"/>
      <c r="AA163" s="152"/>
      <c r="AB163" s="153"/>
      <c r="AC163" s="153"/>
      <c r="AD163" s="159"/>
      <c r="AE163" s="152"/>
      <c r="AF163" s="153"/>
      <c r="AG163" s="153"/>
      <c r="AH163" s="159"/>
      <c r="AI163" s="152"/>
      <c r="AJ163" s="153"/>
      <c r="AK163" s="153"/>
      <c r="AL163" s="159"/>
      <c r="AM163" s="152"/>
      <c r="AN163" s="153"/>
      <c r="AO163" s="153"/>
      <c r="AP163" s="159"/>
      <c r="AQ163" s="152"/>
      <c r="AR163" s="153"/>
      <c r="AS163" s="153"/>
      <c r="AT163" s="153"/>
      <c r="AU163" s="154"/>
      <c r="AV163" s="155"/>
      <c r="AW163" s="152"/>
      <c r="AX163" s="153"/>
      <c r="AY163" s="153"/>
      <c r="AZ163" s="153"/>
      <c r="BA163" s="154"/>
      <c r="BB163" s="155"/>
      <c r="BC163" s="78">
        <f>16-AJ34</f>
        <v>11</v>
      </c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0</v>
      </c>
      <c r="B169" s="182"/>
      <c r="C169" s="65" t="s">
        <v>261</v>
      </c>
      <c r="D169" s="180">
        <f>SUM(T220:U257)</f>
        <v>0</v>
      </c>
      <c r="E169" s="180"/>
      <c r="F169" s="180"/>
      <c r="G169" s="64" t="s">
        <v>261</v>
      </c>
      <c r="H169" s="185">
        <f>SUM(T262:U330)</f>
        <v>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:T21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si="3"/>
        <v>0</v>
      </c>
      <c r="U186" s="140"/>
      <c r="V186" s="139">
        <v>168</v>
      </c>
      <c r="W186" s="140"/>
      <c r="X186" s="141">
        <f t="shared" ref="X186:X215" si="4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si="3"/>
        <v>0</v>
      </c>
      <c r="U187" s="140"/>
      <c r="V187" s="139">
        <v>168</v>
      </c>
      <c r="W187" s="140"/>
      <c r="X187" s="141">
        <f t="shared" si="4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3"/>
        <v>0</v>
      </c>
      <c r="U188" s="140"/>
      <c r="V188" s="139">
        <v>168</v>
      </c>
      <c r="W188" s="140"/>
      <c r="X188" s="141">
        <f t="shared" si="4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3"/>
        <v>0</v>
      </c>
      <c r="U189" s="140"/>
      <c r="V189" s="139">
        <v>168</v>
      </c>
      <c r="W189" s="140"/>
      <c r="X189" s="141">
        <f t="shared" si="4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3"/>
        <v>0</v>
      </c>
      <c r="U190" s="140"/>
      <c r="V190" s="139">
        <v>168</v>
      </c>
      <c r="W190" s="140"/>
      <c r="X190" s="141">
        <f t="shared" si="4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3"/>
        <v>0</v>
      </c>
      <c r="U191" s="140"/>
      <c r="V191" s="139">
        <v>168</v>
      </c>
      <c r="W191" s="140"/>
      <c r="X191" s="141">
        <f t="shared" si="4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3"/>
        <v>0</v>
      </c>
      <c r="U192" s="140"/>
      <c r="V192" s="139">
        <v>168</v>
      </c>
      <c r="W192" s="140"/>
      <c r="X192" s="141">
        <f t="shared" si="4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3"/>
        <v>0</v>
      </c>
      <c r="U193" s="140"/>
      <c r="V193" s="139">
        <v>168</v>
      </c>
      <c r="W193" s="140"/>
      <c r="X193" s="141">
        <f t="shared" si="4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3"/>
        <v>0</v>
      </c>
      <c r="U194" s="140"/>
      <c r="V194" s="139">
        <v>168</v>
      </c>
      <c r="W194" s="140"/>
      <c r="X194" s="141">
        <f t="shared" si="4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3"/>
        <v>0</v>
      </c>
      <c r="U195" s="140"/>
      <c r="V195" s="139">
        <v>168</v>
      </c>
      <c r="W195" s="140"/>
      <c r="X195" s="141">
        <f t="shared" si="4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3"/>
        <v>0</v>
      </c>
      <c r="U196" s="140"/>
      <c r="V196" s="139">
        <v>168</v>
      </c>
      <c r="W196" s="140"/>
      <c r="X196" s="141">
        <f t="shared" si="4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3"/>
        <v>0</v>
      </c>
      <c r="U197" s="140"/>
      <c r="V197" s="139">
        <v>168</v>
      </c>
      <c r="W197" s="140"/>
      <c r="X197" s="141">
        <f t="shared" si="4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3"/>
        <v>0</v>
      </c>
      <c r="U198" s="140"/>
      <c r="V198" s="139">
        <v>168</v>
      </c>
      <c r="W198" s="140"/>
      <c r="X198" s="141">
        <f t="shared" si="4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si="3"/>
        <v>0</v>
      </c>
      <c r="U199" s="140"/>
      <c r="V199" s="139">
        <v>168</v>
      </c>
      <c r="W199" s="140"/>
      <c r="X199" s="141">
        <f t="shared" si="4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3"/>
        <v>0</v>
      </c>
      <c r="U200" s="140"/>
      <c r="V200" s="139">
        <v>168</v>
      </c>
      <c r="W200" s="140"/>
      <c r="X200" s="141">
        <f t="shared" si="4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0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3"/>
        <v>0</v>
      </c>
      <c r="U201" s="140"/>
      <c r="V201" s="139">
        <v>168</v>
      </c>
      <c r="W201" s="140"/>
      <c r="X201" s="141">
        <f t="shared" si="4"/>
        <v>0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3"/>
        <v>0</v>
      </c>
      <c r="U202" s="140"/>
      <c r="V202" s="139">
        <v>168</v>
      </c>
      <c r="W202" s="140"/>
      <c r="X202" s="141">
        <f t="shared" si="4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3"/>
        <v>0</v>
      </c>
      <c r="U203" s="140"/>
      <c r="V203" s="139">
        <v>168</v>
      </c>
      <c r="W203" s="140"/>
      <c r="X203" s="141">
        <f t="shared" si="4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3"/>
        <v>0</v>
      </c>
      <c r="U204" s="140"/>
      <c r="V204" s="139">
        <v>168</v>
      </c>
      <c r="W204" s="140"/>
      <c r="X204" s="141">
        <f t="shared" si="4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3"/>
        <v>0</v>
      </c>
      <c r="U205" s="140"/>
      <c r="V205" s="139">
        <v>168</v>
      </c>
      <c r="W205" s="140"/>
      <c r="X205" s="141">
        <f t="shared" si="4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3"/>
        <v>0</v>
      </c>
      <c r="U206" s="140"/>
      <c r="V206" s="139">
        <v>168</v>
      </c>
      <c r="W206" s="140"/>
      <c r="X206" s="141">
        <f t="shared" si="4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3"/>
        <v>0</v>
      </c>
      <c r="U207" s="140"/>
      <c r="V207" s="139">
        <v>168</v>
      </c>
      <c r="W207" s="140"/>
      <c r="X207" s="141">
        <f t="shared" si="4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3"/>
        <v>0</v>
      </c>
      <c r="U208" s="140"/>
      <c r="V208" s="139">
        <v>168</v>
      </c>
      <c r="W208" s="140"/>
      <c r="X208" s="141">
        <f t="shared" si="4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3"/>
        <v>0</v>
      </c>
      <c r="U209" s="140"/>
      <c r="V209" s="139">
        <v>168</v>
      </c>
      <c r="W209" s="140"/>
      <c r="X209" s="141">
        <f t="shared" si="4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3"/>
        <v>0</v>
      </c>
      <c r="U210" s="140"/>
      <c r="V210" s="139">
        <v>168</v>
      </c>
      <c r="W210" s="140"/>
      <c r="X210" s="141">
        <f t="shared" si="4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3"/>
        <v>0</v>
      </c>
      <c r="U211" s="140"/>
      <c r="V211" s="139">
        <v>168</v>
      </c>
      <c r="W211" s="140"/>
      <c r="X211" s="141">
        <f t="shared" si="4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3"/>
        <v>0</v>
      </c>
      <c r="U212" s="140"/>
      <c r="V212" s="139">
        <v>168</v>
      </c>
      <c r="W212" s="140"/>
      <c r="X212" s="141">
        <f t="shared" si="4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3"/>
        <v>0</v>
      </c>
      <c r="U213" s="140"/>
      <c r="V213" s="139">
        <v>168</v>
      </c>
      <c r="W213" s="140"/>
      <c r="X213" s="141">
        <f t="shared" si="4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si="3"/>
        <v>0</v>
      </c>
      <c r="U214" s="140"/>
      <c r="V214" s="139">
        <v>168</v>
      </c>
      <c r="W214" s="140"/>
      <c r="X214" s="141">
        <f t="shared" si="4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3"/>
        <v>0</v>
      </c>
      <c r="U215" s="140"/>
      <c r="V215" s="139">
        <v>168</v>
      </c>
      <c r="W215" s="140"/>
      <c r="X215" s="141">
        <f t="shared" si="4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5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6">F222*24+H222*12+J222*12+L222*6+N222*6+P222*4+R222*8</f>
        <v>0</v>
      </c>
      <c r="U222" s="140"/>
      <c r="V222" s="139">
        <v>168</v>
      </c>
      <c r="W222" s="140"/>
      <c r="X222" s="141">
        <f t="shared" si="5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6"/>
        <v>0</v>
      </c>
      <c r="U223" s="140"/>
      <c r="V223" s="139">
        <v>168</v>
      </c>
      <c r="W223" s="140"/>
      <c r="X223" s="141">
        <f t="shared" si="5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6"/>
        <v>0</v>
      </c>
      <c r="U224" s="140"/>
      <c r="V224" s="139">
        <v>168</v>
      </c>
      <c r="W224" s="140"/>
      <c r="X224" s="141">
        <f t="shared" si="5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5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7">F226*24+H226*12+J226*12+L226*6+N226*6+P226*4+R226*8</f>
        <v>0</v>
      </c>
      <c r="U226" s="140"/>
      <c r="V226" s="139">
        <v>168</v>
      </c>
      <c r="W226" s="140"/>
      <c r="X226" s="141">
        <f t="shared" si="5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7"/>
        <v>0</v>
      </c>
      <c r="U227" s="140"/>
      <c r="V227" s="139">
        <v>168</v>
      </c>
      <c r="W227" s="140"/>
      <c r="X227" s="141">
        <f t="shared" si="5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7"/>
        <v>0</v>
      </c>
      <c r="U228" s="140"/>
      <c r="V228" s="139">
        <v>168</v>
      </c>
      <c r="W228" s="140"/>
      <c r="X228" s="141">
        <f t="shared" si="5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7"/>
        <v>0</v>
      </c>
      <c r="U229" s="140"/>
      <c r="V229" s="139">
        <v>168</v>
      </c>
      <c r="W229" s="140"/>
      <c r="X229" s="141">
        <f t="shared" si="5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7"/>
        <v>0</v>
      </c>
      <c r="U230" s="140"/>
      <c r="V230" s="139">
        <v>168</v>
      </c>
      <c r="W230" s="140"/>
      <c r="X230" s="141">
        <f t="shared" si="5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8">F231*24+H231*12+J231*12+L231*6+N231*6+P231*4+R231*8</f>
        <v>0</v>
      </c>
      <c r="U231" s="140"/>
      <c r="V231" s="139">
        <v>168</v>
      </c>
      <c r="W231" s="140"/>
      <c r="X231" s="141">
        <f t="shared" ref="X231" si="9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7"/>
        <v>0</v>
      </c>
      <c r="U232" s="140"/>
      <c r="V232" s="139">
        <v>168</v>
      </c>
      <c r="W232" s="140"/>
      <c r="X232" s="141">
        <f t="shared" si="5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7"/>
        <v>0</v>
      </c>
      <c r="U233" s="140"/>
      <c r="V233" s="139">
        <v>168</v>
      </c>
      <c r="W233" s="140"/>
      <c r="X233" s="141">
        <f t="shared" si="5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7"/>
        <v>0</v>
      </c>
      <c r="U234" s="140"/>
      <c r="V234" s="139">
        <v>168</v>
      </c>
      <c r="W234" s="140"/>
      <c r="X234" s="141">
        <f t="shared" si="5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0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7"/>
        <v>0</v>
      </c>
      <c r="U235" s="140"/>
      <c r="V235" s="139">
        <v>168</v>
      </c>
      <c r="W235" s="140"/>
      <c r="X235" s="141">
        <f t="shared" si="5"/>
        <v>0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7"/>
        <v>0</v>
      </c>
      <c r="U236" s="140"/>
      <c r="V236" s="139">
        <v>168</v>
      </c>
      <c r="W236" s="140"/>
      <c r="X236" s="141">
        <f t="shared" si="5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7"/>
        <v>0</v>
      </c>
      <c r="U237" s="140"/>
      <c r="V237" s="139">
        <v>168</v>
      </c>
      <c r="W237" s="140"/>
      <c r="X237" s="141">
        <f t="shared" si="5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7"/>
        <v>0</v>
      </c>
      <c r="U238" s="140"/>
      <c r="V238" s="139">
        <v>168</v>
      </c>
      <c r="W238" s="140"/>
      <c r="X238" s="141">
        <f t="shared" si="5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7"/>
        <v>0</v>
      </c>
      <c r="U239" s="140"/>
      <c r="V239" s="139">
        <v>168</v>
      </c>
      <c r="W239" s="140"/>
      <c r="X239" s="141">
        <f t="shared" si="5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7"/>
        <v>0</v>
      </c>
      <c r="U240" s="140"/>
      <c r="V240" s="139">
        <v>168</v>
      </c>
      <c r="W240" s="140"/>
      <c r="X240" s="141">
        <f t="shared" si="5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7"/>
        <v>0</v>
      </c>
      <c r="U241" s="140"/>
      <c r="V241" s="139">
        <v>168</v>
      </c>
      <c r="W241" s="140"/>
      <c r="X241" s="141">
        <f t="shared" si="5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7"/>
        <v>0</v>
      </c>
      <c r="U242" s="140"/>
      <c r="V242" s="139">
        <v>168</v>
      </c>
      <c r="W242" s="140"/>
      <c r="X242" s="141">
        <f t="shared" si="5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7"/>
        <v>0</v>
      </c>
      <c r="U243" s="140"/>
      <c r="V243" s="139">
        <v>168</v>
      </c>
      <c r="W243" s="140"/>
      <c r="X243" s="141">
        <f t="shared" si="5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7"/>
        <v>0</v>
      </c>
      <c r="U244" s="140"/>
      <c r="V244" s="139">
        <v>168</v>
      </c>
      <c r="W244" s="140"/>
      <c r="X244" s="141">
        <f t="shared" si="5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7"/>
        <v>0</v>
      </c>
      <c r="U245" s="140"/>
      <c r="V245" s="139">
        <v>168</v>
      </c>
      <c r="W245" s="140"/>
      <c r="X245" s="141">
        <f t="shared" si="5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0</v>
      </c>
      <c r="G246" s="138"/>
      <c r="H246" s="137">
        <f>SUMPRODUCT(COUNTIF($K$40:$R$163,{"URBANSKI L."}))</f>
        <v>0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7"/>
        <v>0</v>
      </c>
      <c r="U246" s="140"/>
      <c r="V246" s="139">
        <v>168</v>
      </c>
      <c r="W246" s="140"/>
      <c r="X246" s="141">
        <f t="shared" si="5"/>
        <v>0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0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7"/>
        <v>0</v>
      </c>
      <c r="U247" s="140"/>
      <c r="V247" s="139">
        <v>168</v>
      </c>
      <c r="W247" s="140"/>
      <c r="X247" s="141">
        <f t="shared" si="5"/>
        <v>0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7"/>
        <v>0</v>
      </c>
      <c r="U248" s="140"/>
      <c r="V248" s="139">
        <v>168</v>
      </c>
      <c r="W248" s="140"/>
      <c r="X248" s="141">
        <f t="shared" si="5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7"/>
        <v>0</v>
      </c>
      <c r="U249" s="140"/>
      <c r="V249" s="139">
        <v>168</v>
      </c>
      <c r="W249" s="140"/>
      <c r="X249" s="141">
        <f t="shared" si="5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7"/>
        <v>0</v>
      </c>
      <c r="U250" s="140"/>
      <c r="V250" s="139">
        <v>168</v>
      </c>
      <c r="W250" s="140"/>
      <c r="X250" s="141">
        <f t="shared" si="5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7"/>
        <v>0</v>
      </c>
      <c r="U251" s="140"/>
      <c r="V251" s="139">
        <v>168</v>
      </c>
      <c r="W251" s="140"/>
      <c r="X251" s="141">
        <f t="shared" si="5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7"/>
        <v>0</v>
      </c>
      <c r="U252" s="140"/>
      <c r="V252" s="139">
        <v>168</v>
      </c>
      <c r="W252" s="140"/>
      <c r="X252" s="141">
        <f t="shared" si="5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7"/>
        <v>0</v>
      </c>
      <c r="U253" s="140"/>
      <c r="V253" s="139">
        <v>168</v>
      </c>
      <c r="W253" s="140"/>
      <c r="X253" s="141">
        <f t="shared" si="5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7"/>
        <v>0</v>
      </c>
      <c r="U254" s="140"/>
      <c r="V254" s="139">
        <v>168</v>
      </c>
      <c r="W254" s="140"/>
      <c r="X254" s="141">
        <f t="shared" si="5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7"/>
        <v>0</v>
      </c>
      <c r="U255" s="140"/>
      <c r="V255" s="139">
        <v>168</v>
      </c>
      <c r="W255" s="140"/>
      <c r="X255" s="141">
        <f t="shared" si="5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7"/>
        <v>0</v>
      </c>
      <c r="U256" s="140"/>
      <c r="V256" s="139">
        <v>168</v>
      </c>
      <c r="W256" s="140"/>
      <c r="X256" s="141">
        <f t="shared" si="5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7"/>
        <v>0</v>
      </c>
      <c r="U257" s="140"/>
      <c r="V257" s="139">
        <v>168</v>
      </c>
      <c r="W257" s="140"/>
      <c r="X257" s="141">
        <f t="shared" si="5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0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27" si="11">F264*24+H264*12+J264*12+L264*6+N264*6+P264*4+R264*8</f>
        <v>0</v>
      </c>
      <c r="U264" s="140"/>
      <c r="V264" s="139">
        <v>168</v>
      </c>
      <c r="W264" s="140"/>
      <c r="X264" s="141">
        <f t="shared" si="10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1"/>
        <v>0</v>
      </c>
      <c r="U265" s="140"/>
      <c r="V265" s="139">
        <v>168</v>
      </c>
      <c r="W265" s="140"/>
      <c r="X265" s="141">
        <f t="shared" si="10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1"/>
        <v>0</v>
      </c>
      <c r="U266" s="140"/>
      <c r="V266" s="139">
        <v>168</v>
      </c>
      <c r="W266" s="140"/>
      <c r="X266" s="141">
        <f t="shared" si="10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1"/>
        <v>0</v>
      </c>
      <c r="U267" s="140"/>
      <c r="V267" s="139">
        <v>168</v>
      </c>
      <c r="W267" s="140"/>
      <c r="X267" s="141">
        <f t="shared" si="10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1"/>
        <v>0</v>
      </c>
      <c r="U268" s="140"/>
      <c r="V268" s="139">
        <v>168</v>
      </c>
      <c r="W268" s="140"/>
      <c r="X268" s="141">
        <f t="shared" si="10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1"/>
        <v>0</v>
      </c>
      <c r="U269" s="140"/>
      <c r="V269" s="139">
        <v>168</v>
      </c>
      <c r="W269" s="140"/>
      <c r="X269" s="141">
        <f t="shared" si="10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1"/>
        <v>0</v>
      </c>
      <c r="U270" s="140"/>
      <c r="V270" s="139">
        <v>168</v>
      </c>
      <c r="W270" s="140"/>
      <c r="X270" s="141">
        <f t="shared" si="10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1"/>
        <v>0</v>
      </c>
      <c r="U271" s="140"/>
      <c r="V271" s="139">
        <v>168</v>
      </c>
      <c r="W271" s="140"/>
      <c r="X271" s="141">
        <f t="shared" si="10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1"/>
        <v>0</v>
      </c>
      <c r="U272" s="140"/>
      <c r="V272" s="139">
        <v>168</v>
      </c>
      <c r="W272" s="140"/>
      <c r="X272" s="141">
        <f t="shared" si="10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1"/>
        <v>0</v>
      </c>
      <c r="U273" s="140"/>
      <c r="V273" s="139">
        <v>168</v>
      </c>
      <c r="W273" s="140"/>
      <c r="X273" s="141">
        <f t="shared" si="10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1"/>
        <v>0</v>
      </c>
      <c r="U274" s="140"/>
      <c r="V274" s="139">
        <v>168</v>
      </c>
      <c r="W274" s="140"/>
      <c r="X274" s="141">
        <f t="shared" si="10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0</v>
      </c>
      <c r="G275" s="138"/>
      <c r="H275" s="137">
        <f>SUMPRODUCT(COUNTIF($K$40:$R$163,{"DRUI M."}))</f>
        <v>0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1"/>
        <v>0</v>
      </c>
      <c r="U275" s="140"/>
      <c r="V275" s="139">
        <v>168</v>
      </c>
      <c r="W275" s="140"/>
      <c r="X275" s="141">
        <f t="shared" si="10"/>
        <v>0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1"/>
        <v>0</v>
      </c>
      <c r="U276" s="140"/>
      <c r="V276" s="139">
        <v>168</v>
      </c>
      <c r="W276" s="140"/>
      <c r="X276" s="141">
        <f t="shared" si="10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1"/>
        <v>0</v>
      </c>
      <c r="U277" s="140"/>
      <c r="V277" s="139">
        <v>168</v>
      </c>
      <c r="W277" s="140"/>
      <c r="X277" s="141">
        <f t="shared" si="10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1"/>
        <v>0</v>
      </c>
      <c r="U278" s="140"/>
      <c r="V278" s="139">
        <v>168</v>
      </c>
      <c r="W278" s="140"/>
      <c r="X278" s="141">
        <f t="shared" si="10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1"/>
        <v>0</v>
      </c>
      <c r="U279" s="140"/>
      <c r="V279" s="139">
        <v>168</v>
      </c>
      <c r="W279" s="140"/>
      <c r="X279" s="141">
        <f t="shared" si="10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1"/>
        <v>0</v>
      </c>
      <c r="U280" s="140"/>
      <c r="V280" s="139">
        <v>168</v>
      </c>
      <c r="W280" s="140"/>
      <c r="X280" s="141">
        <f t="shared" si="10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1"/>
        <v>0</v>
      </c>
      <c r="U281" s="140"/>
      <c r="V281" s="139">
        <v>168</v>
      </c>
      <c r="W281" s="140"/>
      <c r="X281" s="141">
        <f t="shared" si="10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1"/>
        <v>0</v>
      </c>
      <c r="U282" s="140"/>
      <c r="V282" s="139">
        <v>168</v>
      </c>
      <c r="W282" s="140"/>
      <c r="X282" s="141">
        <f t="shared" si="10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1"/>
        <v>0</v>
      </c>
      <c r="U283" s="140"/>
      <c r="V283" s="139">
        <v>168</v>
      </c>
      <c r="W283" s="140"/>
      <c r="X283" s="141">
        <f t="shared" si="10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1"/>
        <v>0</v>
      </c>
      <c r="U284" s="140"/>
      <c r="V284" s="139">
        <v>168</v>
      </c>
      <c r="W284" s="140"/>
      <c r="X284" s="141">
        <f t="shared" si="10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1"/>
        <v>0</v>
      </c>
      <c r="U285" s="140"/>
      <c r="V285" s="139">
        <v>168</v>
      </c>
      <c r="W285" s="140"/>
      <c r="X285" s="141">
        <f t="shared" si="10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1"/>
        <v>0</v>
      </c>
      <c r="U286" s="140"/>
      <c r="V286" s="139">
        <v>168</v>
      </c>
      <c r="W286" s="140"/>
      <c r="X286" s="141">
        <f t="shared" si="10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1"/>
        <v>0</v>
      </c>
      <c r="U287" s="140"/>
      <c r="V287" s="139">
        <v>168</v>
      </c>
      <c r="W287" s="140"/>
      <c r="X287" s="141">
        <f t="shared" si="10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1"/>
        <v>0</v>
      </c>
      <c r="U288" s="140"/>
      <c r="V288" s="139">
        <v>168</v>
      </c>
      <c r="W288" s="140"/>
      <c r="X288" s="141">
        <f t="shared" si="10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1"/>
        <v>0</v>
      </c>
      <c r="U289" s="140"/>
      <c r="V289" s="139">
        <v>168</v>
      </c>
      <c r="W289" s="140"/>
      <c r="X289" s="141">
        <f t="shared" si="10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1"/>
        <v>0</v>
      </c>
      <c r="U290" s="140"/>
      <c r="V290" s="139">
        <v>168</v>
      </c>
      <c r="W290" s="140"/>
      <c r="X290" s="141">
        <f t="shared" si="10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1"/>
        <v>0</v>
      </c>
      <c r="U291" s="140"/>
      <c r="V291" s="139">
        <v>168</v>
      </c>
      <c r="W291" s="140"/>
      <c r="X291" s="141">
        <f t="shared" si="10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1"/>
        <v>0</v>
      </c>
      <c r="U292" s="140"/>
      <c r="V292" s="139">
        <v>168</v>
      </c>
      <c r="W292" s="140"/>
      <c r="X292" s="141">
        <f t="shared" si="10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1"/>
        <v>0</v>
      </c>
      <c r="U293" s="140"/>
      <c r="V293" s="139">
        <v>168</v>
      </c>
      <c r="W293" s="140"/>
      <c r="X293" s="141">
        <f t="shared" si="10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1"/>
        <v>0</v>
      </c>
      <c r="U294" s="140"/>
      <c r="V294" s="139">
        <v>168</v>
      </c>
      <c r="W294" s="140"/>
      <c r="X294" s="141">
        <f t="shared" si="10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0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1"/>
        <v>0</v>
      </c>
      <c r="U295" s="140"/>
      <c r="V295" s="139">
        <v>168</v>
      </c>
      <c r="W295" s="140"/>
      <c r="X295" s="141">
        <f t="shared" si="10"/>
        <v>0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1"/>
        <v>0</v>
      </c>
      <c r="U296" s="140"/>
      <c r="V296" s="139">
        <v>168</v>
      </c>
      <c r="W296" s="140"/>
      <c r="X296" s="141">
        <f t="shared" si="10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1"/>
        <v>0</v>
      </c>
      <c r="U297" s="140"/>
      <c r="V297" s="139">
        <v>168</v>
      </c>
      <c r="W297" s="140"/>
      <c r="X297" s="141">
        <f t="shared" si="10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1"/>
        <v>0</v>
      </c>
      <c r="U298" s="140"/>
      <c r="V298" s="139">
        <v>168</v>
      </c>
      <c r="W298" s="140"/>
      <c r="X298" s="141">
        <f t="shared" si="10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1"/>
        <v>0</v>
      </c>
      <c r="U299" s="140"/>
      <c r="V299" s="139">
        <v>168</v>
      </c>
      <c r="W299" s="140"/>
      <c r="X299" s="141">
        <f t="shared" si="10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1"/>
        <v>0</v>
      </c>
      <c r="U300" s="140"/>
      <c r="V300" s="139">
        <v>168</v>
      </c>
      <c r="W300" s="140"/>
      <c r="X300" s="141">
        <f t="shared" si="10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1"/>
        <v>0</v>
      </c>
      <c r="U301" s="140"/>
      <c r="V301" s="139">
        <v>168</v>
      </c>
      <c r="W301" s="140"/>
      <c r="X301" s="141">
        <f t="shared" si="10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1"/>
        <v>0</v>
      </c>
      <c r="U302" s="140"/>
      <c r="V302" s="139">
        <v>168</v>
      </c>
      <c r="W302" s="140"/>
      <c r="X302" s="141">
        <f t="shared" si="10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1"/>
        <v>0</v>
      </c>
      <c r="U303" s="140"/>
      <c r="V303" s="139">
        <v>168</v>
      </c>
      <c r="W303" s="140"/>
      <c r="X303" s="141">
        <f t="shared" si="10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1"/>
        <v>0</v>
      </c>
      <c r="U304" s="140"/>
      <c r="V304" s="139">
        <v>168</v>
      </c>
      <c r="W304" s="140"/>
      <c r="X304" s="141">
        <f t="shared" si="10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1"/>
        <v>0</v>
      </c>
      <c r="U305" s="140"/>
      <c r="V305" s="139">
        <v>168</v>
      </c>
      <c r="W305" s="140"/>
      <c r="X305" s="141">
        <f t="shared" si="10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1"/>
        <v>0</v>
      </c>
      <c r="U306" s="140"/>
      <c r="V306" s="139">
        <v>168</v>
      </c>
      <c r="W306" s="140"/>
      <c r="X306" s="141">
        <f t="shared" si="10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1"/>
        <v>0</v>
      </c>
      <c r="U307" s="140"/>
      <c r="V307" s="139">
        <v>168</v>
      </c>
      <c r="W307" s="140"/>
      <c r="X307" s="141">
        <f t="shared" si="10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0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1"/>
        <v>0</v>
      </c>
      <c r="U308" s="140"/>
      <c r="V308" s="139">
        <v>168</v>
      </c>
      <c r="W308" s="140"/>
      <c r="X308" s="141">
        <f t="shared" si="10"/>
        <v>0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0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0</v>
      </c>
      <c r="Q309" s="138"/>
      <c r="R309" s="137">
        <f>SUMPRODUCT(COUNTIF($AM$40:$AP$163,{"SCHWARZ S."}))</f>
        <v>0</v>
      </c>
      <c r="S309" s="138"/>
      <c r="T309" s="139">
        <f t="shared" si="11"/>
        <v>0</v>
      </c>
      <c r="U309" s="140"/>
      <c r="V309" s="139">
        <v>168</v>
      </c>
      <c r="W309" s="140"/>
      <c r="X309" s="141">
        <f t="shared" si="10"/>
        <v>0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1"/>
        <v>0</v>
      </c>
      <c r="U310" s="140"/>
      <c r="V310" s="139">
        <v>168</v>
      </c>
      <c r="W310" s="140"/>
      <c r="X310" s="141">
        <f t="shared" si="10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1"/>
        <v>0</v>
      </c>
      <c r="U311" s="140"/>
      <c r="V311" s="139">
        <v>168</v>
      </c>
      <c r="W311" s="140"/>
      <c r="X311" s="141">
        <f t="shared" si="10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1"/>
        <v>0</v>
      </c>
      <c r="U312" s="140"/>
      <c r="V312" s="139">
        <v>168</v>
      </c>
      <c r="W312" s="140"/>
      <c r="X312" s="141">
        <f t="shared" si="10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1"/>
        <v>0</v>
      </c>
      <c r="U313" s="140"/>
      <c r="V313" s="139">
        <v>168</v>
      </c>
      <c r="W313" s="140"/>
      <c r="X313" s="141">
        <f t="shared" si="10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1"/>
        <v>0</v>
      </c>
      <c r="U314" s="140"/>
      <c r="V314" s="139">
        <v>168</v>
      </c>
      <c r="W314" s="140"/>
      <c r="X314" s="141">
        <f t="shared" si="10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1"/>
        <v>0</v>
      </c>
      <c r="U315" s="140"/>
      <c r="V315" s="139">
        <v>168</v>
      </c>
      <c r="W315" s="140"/>
      <c r="X315" s="141">
        <f t="shared" si="10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1"/>
        <v>0</v>
      </c>
      <c r="U316" s="140"/>
      <c r="V316" s="139">
        <v>168</v>
      </c>
      <c r="W316" s="140"/>
      <c r="X316" s="141">
        <f t="shared" si="10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1"/>
        <v>0</v>
      </c>
      <c r="U317" s="140"/>
      <c r="V317" s="139">
        <v>168</v>
      </c>
      <c r="W317" s="140"/>
      <c r="X317" s="141">
        <f t="shared" si="10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1"/>
        <v>0</v>
      </c>
      <c r="U318" s="140"/>
      <c r="V318" s="139">
        <v>168</v>
      </c>
      <c r="W318" s="140"/>
      <c r="X318" s="141">
        <f t="shared" si="10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1"/>
        <v>0</v>
      </c>
      <c r="U319" s="140"/>
      <c r="V319" s="139">
        <v>168</v>
      </c>
      <c r="W319" s="140"/>
      <c r="X319" s="141">
        <f t="shared" si="10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si="11"/>
        <v>0</v>
      </c>
      <c r="U320" s="140"/>
      <c r="V320" s="139">
        <v>168</v>
      </c>
      <c r="W320" s="140"/>
      <c r="X320" s="141">
        <f t="shared" si="10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1"/>
        <v>0</v>
      </c>
      <c r="U321" s="140"/>
      <c r="V321" s="139">
        <v>168</v>
      </c>
      <c r="W321" s="140"/>
      <c r="X321" s="141">
        <f t="shared" si="10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1"/>
        <v>0</v>
      </c>
      <c r="U322" s="140"/>
      <c r="V322" s="139">
        <v>168</v>
      </c>
      <c r="W322" s="140"/>
      <c r="X322" s="141">
        <f t="shared" si="10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1"/>
        <v>0</v>
      </c>
      <c r="U323" s="140"/>
      <c r="V323" s="139">
        <v>168</v>
      </c>
      <c r="W323" s="140"/>
      <c r="X323" s="141">
        <f t="shared" si="10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1"/>
        <v>0</v>
      </c>
      <c r="U324" s="140"/>
      <c r="V324" s="139">
        <v>168</v>
      </c>
      <c r="W324" s="140"/>
      <c r="X324" s="141">
        <f t="shared" si="10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1"/>
        <v>0</v>
      </c>
      <c r="U325" s="140"/>
      <c r="V325" s="139">
        <v>168</v>
      </c>
      <c r="W325" s="140"/>
      <c r="X325" s="141">
        <f t="shared" si="10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1"/>
        <v>0</v>
      </c>
      <c r="U326" s="140"/>
      <c r="V326" s="139">
        <v>168</v>
      </c>
      <c r="W326" s="140"/>
      <c r="X326" s="141">
        <f t="shared" si="10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1"/>
        <v>0</v>
      </c>
      <c r="U327" s="140"/>
      <c r="V327" s="139">
        <v>168</v>
      </c>
      <c r="W327" s="140"/>
      <c r="X327" s="141">
        <f t="shared" ref="X327:X330" si="12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ref="T328:T330" si="13">F328*24+H328*12+J328*12+L328*6+N328*6+P328*4+R328*8</f>
        <v>0</v>
      </c>
      <c r="U328" s="140"/>
      <c r="V328" s="139">
        <v>168</v>
      </c>
      <c r="W328" s="140"/>
      <c r="X328" s="141">
        <f t="shared" si="12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3"/>
        <v>0</v>
      </c>
      <c r="U329" s="140"/>
      <c r="V329" s="139">
        <v>168</v>
      </c>
      <c r="W329" s="140"/>
      <c r="X329" s="141">
        <f t="shared" si="12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3"/>
        <v>0</v>
      </c>
      <c r="U330" s="140"/>
      <c r="V330" s="139">
        <v>168</v>
      </c>
      <c r="W330" s="140"/>
      <c r="X330" s="141">
        <f t="shared" si="12"/>
        <v>0</v>
      </c>
      <c r="Y330" s="142"/>
      <c r="Z330" s="143"/>
      <c r="AA330" s="136"/>
      <c r="AB330" s="136"/>
      <c r="AC330" s="136"/>
      <c r="AD330" s="124"/>
    </row>
  </sheetData>
  <sheetProtection selectLockedCells="1"/>
  <mergeCells count="3647">
    <mergeCell ref="V330:W330"/>
    <mergeCell ref="X330:Z330"/>
    <mergeCell ref="AA330:AD330"/>
    <mergeCell ref="AA329:AD329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N329:O329"/>
    <mergeCell ref="P329:Q329"/>
    <mergeCell ref="R329:S329"/>
    <mergeCell ref="T329:U329"/>
    <mergeCell ref="V329:W329"/>
    <mergeCell ref="X329:Z329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V327:W327"/>
    <mergeCell ref="X327:Z327"/>
    <mergeCell ref="AA327:AD327"/>
    <mergeCell ref="A328:D328"/>
    <mergeCell ref="F328:G328"/>
    <mergeCell ref="H328:I328"/>
    <mergeCell ref="J328:K328"/>
    <mergeCell ref="L328:M328"/>
    <mergeCell ref="N328:O328"/>
    <mergeCell ref="P328:Q328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N326:O326"/>
    <mergeCell ref="P326:Q326"/>
    <mergeCell ref="R326:S326"/>
    <mergeCell ref="T326:U326"/>
    <mergeCell ref="V326:W326"/>
    <mergeCell ref="X326:Z326"/>
    <mergeCell ref="R325:S325"/>
    <mergeCell ref="T325:U325"/>
    <mergeCell ref="V325:W325"/>
    <mergeCell ref="X325:Z325"/>
    <mergeCell ref="AA325:AD325"/>
    <mergeCell ref="A326:D326"/>
    <mergeCell ref="F326:G326"/>
    <mergeCell ref="H326:I326"/>
    <mergeCell ref="J326:K326"/>
    <mergeCell ref="L326:M326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AA323:AD323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N323:O323"/>
    <mergeCell ref="P323:Q323"/>
    <mergeCell ref="R323:S323"/>
    <mergeCell ref="T323:U323"/>
    <mergeCell ref="V323:W323"/>
    <mergeCell ref="X323:Z323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V321:W321"/>
    <mergeCell ref="X321:Z321"/>
    <mergeCell ref="AA321:AD321"/>
    <mergeCell ref="A322:D322"/>
    <mergeCell ref="F322:G322"/>
    <mergeCell ref="H322:I322"/>
    <mergeCell ref="J322:K322"/>
    <mergeCell ref="L322:M322"/>
    <mergeCell ref="N322:O322"/>
    <mergeCell ref="P322:Q322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N320:O320"/>
    <mergeCell ref="P320:Q320"/>
    <mergeCell ref="R320:S320"/>
    <mergeCell ref="T320:U320"/>
    <mergeCell ref="V320:W320"/>
    <mergeCell ref="X320:Z320"/>
    <mergeCell ref="R319:S319"/>
    <mergeCell ref="T319:U319"/>
    <mergeCell ref="V319:W319"/>
    <mergeCell ref="X319:Z319"/>
    <mergeCell ref="AA319:AD319"/>
    <mergeCell ref="A320:D320"/>
    <mergeCell ref="F320:G320"/>
    <mergeCell ref="H320:I320"/>
    <mergeCell ref="J320:K320"/>
    <mergeCell ref="L320:M320"/>
    <mergeCell ref="V318:W318"/>
    <mergeCell ref="X318:Z318"/>
    <mergeCell ref="AA318:AD318"/>
    <mergeCell ref="A319:D319"/>
    <mergeCell ref="F319:G319"/>
    <mergeCell ref="H319:I319"/>
    <mergeCell ref="J319:K319"/>
    <mergeCell ref="L319:M319"/>
    <mergeCell ref="N319:O319"/>
    <mergeCell ref="P319:Q319"/>
    <mergeCell ref="AA317:AD317"/>
    <mergeCell ref="A318:D318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N317:O317"/>
    <mergeCell ref="P317:Q317"/>
    <mergeCell ref="R317:S317"/>
    <mergeCell ref="T317:U317"/>
    <mergeCell ref="V317:W317"/>
    <mergeCell ref="X317:Z317"/>
    <mergeCell ref="R316:S316"/>
    <mergeCell ref="T316:U316"/>
    <mergeCell ref="V316:W316"/>
    <mergeCell ref="X316:Z316"/>
    <mergeCell ref="AA316:AD316"/>
    <mergeCell ref="A317:D317"/>
    <mergeCell ref="F317:G317"/>
    <mergeCell ref="H317:I317"/>
    <mergeCell ref="J317:K317"/>
    <mergeCell ref="L317:M317"/>
    <mergeCell ref="V315:W315"/>
    <mergeCell ref="X315:Z315"/>
    <mergeCell ref="AA315:AD315"/>
    <mergeCell ref="A316:D316"/>
    <mergeCell ref="F316:G316"/>
    <mergeCell ref="H316:I316"/>
    <mergeCell ref="J316:K316"/>
    <mergeCell ref="L316:M316"/>
    <mergeCell ref="N316:O316"/>
    <mergeCell ref="P316:Q316"/>
    <mergeCell ref="AA314:AD314"/>
    <mergeCell ref="A315:D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N314:O314"/>
    <mergeCell ref="P314:Q314"/>
    <mergeCell ref="R314:S314"/>
    <mergeCell ref="T314:U314"/>
    <mergeCell ref="V314:W314"/>
    <mergeCell ref="X314:Z314"/>
    <mergeCell ref="R313:S313"/>
    <mergeCell ref="T313:U313"/>
    <mergeCell ref="V313:W313"/>
    <mergeCell ref="X313:Z313"/>
    <mergeCell ref="AA313:AD313"/>
    <mergeCell ref="A314:D314"/>
    <mergeCell ref="F314:G314"/>
    <mergeCell ref="H314:I314"/>
    <mergeCell ref="J314:K314"/>
    <mergeCell ref="L314:M314"/>
    <mergeCell ref="V312:W312"/>
    <mergeCell ref="X312:Z312"/>
    <mergeCell ref="AA312:AD312"/>
    <mergeCell ref="A313:D313"/>
    <mergeCell ref="F313:G313"/>
    <mergeCell ref="H313:I313"/>
    <mergeCell ref="J313:K313"/>
    <mergeCell ref="L313:M313"/>
    <mergeCell ref="N313:O313"/>
    <mergeCell ref="P313:Q313"/>
    <mergeCell ref="AA311:AD311"/>
    <mergeCell ref="A312:D312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N311:O311"/>
    <mergeCell ref="P311:Q311"/>
    <mergeCell ref="R311:S311"/>
    <mergeCell ref="T311:U311"/>
    <mergeCell ref="V311:W311"/>
    <mergeCell ref="X311:Z311"/>
    <mergeCell ref="R310:S310"/>
    <mergeCell ref="T310:U310"/>
    <mergeCell ref="V310:W310"/>
    <mergeCell ref="X310:Z310"/>
    <mergeCell ref="AA310:AD310"/>
    <mergeCell ref="A311:D311"/>
    <mergeCell ref="F311:G311"/>
    <mergeCell ref="H311:I311"/>
    <mergeCell ref="J311:K311"/>
    <mergeCell ref="L311:M311"/>
    <mergeCell ref="V309:W309"/>
    <mergeCell ref="X309:Z309"/>
    <mergeCell ref="AA309:AD309"/>
    <mergeCell ref="A310:D310"/>
    <mergeCell ref="F310:G310"/>
    <mergeCell ref="H310:I310"/>
    <mergeCell ref="J310:K310"/>
    <mergeCell ref="L310:M310"/>
    <mergeCell ref="N310:O310"/>
    <mergeCell ref="P310:Q310"/>
    <mergeCell ref="AA308:AD308"/>
    <mergeCell ref="A309:D309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N308:O308"/>
    <mergeCell ref="P308:Q308"/>
    <mergeCell ref="R308:S308"/>
    <mergeCell ref="T308:U308"/>
    <mergeCell ref="V308:W308"/>
    <mergeCell ref="X308:Z308"/>
    <mergeCell ref="R307:S307"/>
    <mergeCell ref="T307:U307"/>
    <mergeCell ref="V307:W307"/>
    <mergeCell ref="X307:Z307"/>
    <mergeCell ref="AA307:AD307"/>
    <mergeCell ref="A308:D308"/>
    <mergeCell ref="F308:G308"/>
    <mergeCell ref="H308:I308"/>
    <mergeCell ref="J308:K308"/>
    <mergeCell ref="L308:M308"/>
    <mergeCell ref="V306:W306"/>
    <mergeCell ref="X306:Z306"/>
    <mergeCell ref="AA306:AD306"/>
    <mergeCell ref="A307:D307"/>
    <mergeCell ref="F307:G307"/>
    <mergeCell ref="H307:I307"/>
    <mergeCell ref="J307:K307"/>
    <mergeCell ref="L307:M307"/>
    <mergeCell ref="N307:O307"/>
    <mergeCell ref="P307:Q307"/>
    <mergeCell ref="AA305:AD305"/>
    <mergeCell ref="A306:D306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N305:O305"/>
    <mergeCell ref="P305:Q305"/>
    <mergeCell ref="R305:S305"/>
    <mergeCell ref="T305:U305"/>
    <mergeCell ref="V305:W305"/>
    <mergeCell ref="X305:Z305"/>
    <mergeCell ref="R304:S304"/>
    <mergeCell ref="T304:U304"/>
    <mergeCell ref="V304:W304"/>
    <mergeCell ref="X304:Z304"/>
    <mergeCell ref="AA304:AD304"/>
    <mergeCell ref="A305:D305"/>
    <mergeCell ref="F305:G305"/>
    <mergeCell ref="H305:I305"/>
    <mergeCell ref="J305:K305"/>
    <mergeCell ref="L305:M305"/>
    <mergeCell ref="V303:W303"/>
    <mergeCell ref="X303:Z303"/>
    <mergeCell ref="AA303:AD303"/>
    <mergeCell ref="A304:D304"/>
    <mergeCell ref="F304:G304"/>
    <mergeCell ref="H304:I304"/>
    <mergeCell ref="J304:K304"/>
    <mergeCell ref="L304:M304"/>
    <mergeCell ref="N304:O304"/>
    <mergeCell ref="P304:Q304"/>
    <mergeCell ref="AA302:AD302"/>
    <mergeCell ref="A303:D303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N302:O302"/>
    <mergeCell ref="P302:Q302"/>
    <mergeCell ref="R302:S302"/>
    <mergeCell ref="T302:U302"/>
    <mergeCell ref="V302:W302"/>
    <mergeCell ref="X302:Z302"/>
    <mergeCell ref="R301:S301"/>
    <mergeCell ref="T301:U301"/>
    <mergeCell ref="V301:W301"/>
    <mergeCell ref="X301:Z301"/>
    <mergeCell ref="AA301:AD301"/>
    <mergeCell ref="A302:D302"/>
    <mergeCell ref="F302:G302"/>
    <mergeCell ref="H302:I302"/>
    <mergeCell ref="J302:K302"/>
    <mergeCell ref="L302:M302"/>
    <mergeCell ref="V300:W300"/>
    <mergeCell ref="X300:Z300"/>
    <mergeCell ref="AA300:AD300"/>
    <mergeCell ref="A301:D301"/>
    <mergeCell ref="F301:G301"/>
    <mergeCell ref="H301:I301"/>
    <mergeCell ref="J301:K301"/>
    <mergeCell ref="L301:M301"/>
    <mergeCell ref="N301:O301"/>
    <mergeCell ref="P301:Q301"/>
    <mergeCell ref="AA299:AD299"/>
    <mergeCell ref="A300:D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N299:O299"/>
    <mergeCell ref="P299:Q299"/>
    <mergeCell ref="R299:S299"/>
    <mergeCell ref="T299:U299"/>
    <mergeCell ref="V299:W299"/>
    <mergeCell ref="X299:Z299"/>
    <mergeCell ref="R298:S298"/>
    <mergeCell ref="T298:U298"/>
    <mergeCell ref="V298:W298"/>
    <mergeCell ref="X298:Z298"/>
    <mergeCell ref="AA298:AD298"/>
    <mergeCell ref="A299:D299"/>
    <mergeCell ref="F299:G299"/>
    <mergeCell ref="H299:I299"/>
    <mergeCell ref="J299:K299"/>
    <mergeCell ref="L299:M299"/>
    <mergeCell ref="V297:W297"/>
    <mergeCell ref="X297:Z297"/>
    <mergeCell ref="AA297:AD297"/>
    <mergeCell ref="A298:D298"/>
    <mergeCell ref="F298:G298"/>
    <mergeCell ref="H298:I298"/>
    <mergeCell ref="J298:K298"/>
    <mergeCell ref="L298:M298"/>
    <mergeCell ref="N298:O298"/>
    <mergeCell ref="P298:Q298"/>
    <mergeCell ref="AA296:AD296"/>
    <mergeCell ref="A297:D297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N296:O296"/>
    <mergeCell ref="P296:Q296"/>
    <mergeCell ref="R296:S296"/>
    <mergeCell ref="T296:U296"/>
    <mergeCell ref="V296:W296"/>
    <mergeCell ref="X296:Z296"/>
    <mergeCell ref="R295:S295"/>
    <mergeCell ref="T295:U295"/>
    <mergeCell ref="V295:W295"/>
    <mergeCell ref="X295:Z295"/>
    <mergeCell ref="AA295:AD295"/>
    <mergeCell ref="A296:D296"/>
    <mergeCell ref="F296:G296"/>
    <mergeCell ref="H296:I296"/>
    <mergeCell ref="J296:K296"/>
    <mergeCell ref="L296:M296"/>
    <mergeCell ref="V294:W294"/>
    <mergeCell ref="X294:Z294"/>
    <mergeCell ref="AA294:AD294"/>
    <mergeCell ref="A295:D295"/>
    <mergeCell ref="F295:G295"/>
    <mergeCell ref="H295:I295"/>
    <mergeCell ref="J295:K295"/>
    <mergeCell ref="L295:M295"/>
    <mergeCell ref="N295:O295"/>
    <mergeCell ref="P295:Q295"/>
    <mergeCell ref="AA293:AD293"/>
    <mergeCell ref="A294:D294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N293:O293"/>
    <mergeCell ref="P293:Q293"/>
    <mergeCell ref="R293:S293"/>
    <mergeCell ref="T293:U293"/>
    <mergeCell ref="V293:W293"/>
    <mergeCell ref="X293:Z293"/>
    <mergeCell ref="R292:S292"/>
    <mergeCell ref="T292:U292"/>
    <mergeCell ref="V292:W292"/>
    <mergeCell ref="X292:Z292"/>
    <mergeCell ref="AA292:AD292"/>
    <mergeCell ref="A293:D293"/>
    <mergeCell ref="F293:G293"/>
    <mergeCell ref="H293:I293"/>
    <mergeCell ref="J293:K293"/>
    <mergeCell ref="L293:M293"/>
    <mergeCell ref="V291:W291"/>
    <mergeCell ref="X291:Z291"/>
    <mergeCell ref="AA291:AD291"/>
    <mergeCell ref="A292:D292"/>
    <mergeCell ref="F292:G292"/>
    <mergeCell ref="H292:I292"/>
    <mergeCell ref="J292:K292"/>
    <mergeCell ref="L292:M292"/>
    <mergeCell ref="N292:O292"/>
    <mergeCell ref="P292:Q292"/>
    <mergeCell ref="AA290:AD290"/>
    <mergeCell ref="A291:D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N290:O290"/>
    <mergeCell ref="P290:Q290"/>
    <mergeCell ref="R290:S290"/>
    <mergeCell ref="T290:U290"/>
    <mergeCell ref="V290:W290"/>
    <mergeCell ref="X290:Z290"/>
    <mergeCell ref="R289:S289"/>
    <mergeCell ref="T289:U289"/>
    <mergeCell ref="V289:W289"/>
    <mergeCell ref="X289:Z289"/>
    <mergeCell ref="AA289:AD289"/>
    <mergeCell ref="A290:D290"/>
    <mergeCell ref="F290:G290"/>
    <mergeCell ref="H290:I290"/>
    <mergeCell ref="J290:K290"/>
    <mergeCell ref="L290:M290"/>
    <mergeCell ref="V288:W288"/>
    <mergeCell ref="X288:Z288"/>
    <mergeCell ref="AA288:AD288"/>
    <mergeCell ref="A289:D289"/>
    <mergeCell ref="F289:G289"/>
    <mergeCell ref="H289:I289"/>
    <mergeCell ref="J289:K289"/>
    <mergeCell ref="L289:M289"/>
    <mergeCell ref="N289:O289"/>
    <mergeCell ref="P289:Q289"/>
    <mergeCell ref="AA287:AD287"/>
    <mergeCell ref="A288:D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N287:O287"/>
    <mergeCell ref="P287:Q287"/>
    <mergeCell ref="R287:S287"/>
    <mergeCell ref="T287:U287"/>
    <mergeCell ref="V287:W287"/>
    <mergeCell ref="X287:Z287"/>
    <mergeCell ref="R286:S286"/>
    <mergeCell ref="T286:U286"/>
    <mergeCell ref="V286:W286"/>
    <mergeCell ref="X286:Z286"/>
    <mergeCell ref="AA286:AD286"/>
    <mergeCell ref="A287:D287"/>
    <mergeCell ref="F287:G287"/>
    <mergeCell ref="H287:I287"/>
    <mergeCell ref="J287:K287"/>
    <mergeCell ref="L287:M287"/>
    <mergeCell ref="V285:W285"/>
    <mergeCell ref="X285:Z285"/>
    <mergeCell ref="AA285:AD285"/>
    <mergeCell ref="A286:D286"/>
    <mergeCell ref="F286:G286"/>
    <mergeCell ref="H286:I286"/>
    <mergeCell ref="J286:K286"/>
    <mergeCell ref="L286:M286"/>
    <mergeCell ref="N286:O286"/>
    <mergeCell ref="P286:Q286"/>
    <mergeCell ref="AA284:AD284"/>
    <mergeCell ref="A285:D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N284:O284"/>
    <mergeCell ref="P284:Q284"/>
    <mergeCell ref="R284:S284"/>
    <mergeCell ref="T284:U284"/>
    <mergeCell ref="V284:W284"/>
    <mergeCell ref="X284:Z284"/>
    <mergeCell ref="R283:S283"/>
    <mergeCell ref="T283:U283"/>
    <mergeCell ref="V283:W283"/>
    <mergeCell ref="X283:Z283"/>
    <mergeCell ref="AA283:AD283"/>
    <mergeCell ref="A284:D284"/>
    <mergeCell ref="F284:G284"/>
    <mergeCell ref="H284:I284"/>
    <mergeCell ref="J284:K284"/>
    <mergeCell ref="L284:M284"/>
    <mergeCell ref="V282:W282"/>
    <mergeCell ref="X282:Z282"/>
    <mergeCell ref="AA282:AD282"/>
    <mergeCell ref="A283:D283"/>
    <mergeCell ref="F283:G283"/>
    <mergeCell ref="H283:I283"/>
    <mergeCell ref="J283:K283"/>
    <mergeCell ref="L283:M283"/>
    <mergeCell ref="N283:O283"/>
    <mergeCell ref="P283:Q283"/>
    <mergeCell ref="AA281:AD281"/>
    <mergeCell ref="A282:D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N281:O281"/>
    <mergeCell ref="P281:Q281"/>
    <mergeCell ref="R281:S281"/>
    <mergeCell ref="T281:U281"/>
    <mergeCell ref="V281:W281"/>
    <mergeCell ref="X281:Z281"/>
    <mergeCell ref="R280:S280"/>
    <mergeCell ref="T280:U280"/>
    <mergeCell ref="V280:W280"/>
    <mergeCell ref="X280:Z280"/>
    <mergeCell ref="AA280:AD280"/>
    <mergeCell ref="A281:D281"/>
    <mergeCell ref="F281:G281"/>
    <mergeCell ref="H281:I281"/>
    <mergeCell ref="J281:K281"/>
    <mergeCell ref="L281:M281"/>
    <mergeCell ref="V279:W279"/>
    <mergeCell ref="X279:Z279"/>
    <mergeCell ref="AA279:AD279"/>
    <mergeCell ref="A280:D280"/>
    <mergeCell ref="F280:G280"/>
    <mergeCell ref="H280:I280"/>
    <mergeCell ref="J280:K280"/>
    <mergeCell ref="L280:M280"/>
    <mergeCell ref="N280:O280"/>
    <mergeCell ref="P280:Q280"/>
    <mergeCell ref="AA278:AD278"/>
    <mergeCell ref="A279:D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N278:O278"/>
    <mergeCell ref="P278:Q278"/>
    <mergeCell ref="R278:S278"/>
    <mergeCell ref="T278:U278"/>
    <mergeCell ref="V278:W278"/>
    <mergeCell ref="X278:Z278"/>
    <mergeCell ref="R277:S277"/>
    <mergeCell ref="T277:U277"/>
    <mergeCell ref="V277:W277"/>
    <mergeCell ref="X277:Z277"/>
    <mergeCell ref="AA277:AD277"/>
    <mergeCell ref="A278:D278"/>
    <mergeCell ref="F278:G278"/>
    <mergeCell ref="H278:I278"/>
    <mergeCell ref="J278:K278"/>
    <mergeCell ref="L278:M278"/>
    <mergeCell ref="V276:W276"/>
    <mergeCell ref="X276:Z276"/>
    <mergeCell ref="AA276:AD276"/>
    <mergeCell ref="A277:D277"/>
    <mergeCell ref="F277:G277"/>
    <mergeCell ref="H277:I277"/>
    <mergeCell ref="J277:K277"/>
    <mergeCell ref="L277:M277"/>
    <mergeCell ref="N277:O277"/>
    <mergeCell ref="P277:Q277"/>
    <mergeCell ref="AA275:AD275"/>
    <mergeCell ref="A276:D276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N275:O275"/>
    <mergeCell ref="P275:Q275"/>
    <mergeCell ref="R275:S275"/>
    <mergeCell ref="T275:U275"/>
    <mergeCell ref="V275:W275"/>
    <mergeCell ref="X275:Z275"/>
    <mergeCell ref="R274:S274"/>
    <mergeCell ref="T274:U274"/>
    <mergeCell ref="V274:W274"/>
    <mergeCell ref="X274:Z274"/>
    <mergeCell ref="AA274:AD274"/>
    <mergeCell ref="A275:D275"/>
    <mergeCell ref="F275:G275"/>
    <mergeCell ref="H275:I275"/>
    <mergeCell ref="J275:K275"/>
    <mergeCell ref="L275:M275"/>
    <mergeCell ref="V273:W273"/>
    <mergeCell ref="X273:Z273"/>
    <mergeCell ref="AA273:AD273"/>
    <mergeCell ref="A274:D274"/>
    <mergeCell ref="F274:G274"/>
    <mergeCell ref="H274:I274"/>
    <mergeCell ref="J274:K274"/>
    <mergeCell ref="L274:M274"/>
    <mergeCell ref="N274:O274"/>
    <mergeCell ref="P274:Q274"/>
    <mergeCell ref="AA272:AD272"/>
    <mergeCell ref="A273:D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N272:O272"/>
    <mergeCell ref="P272:Q272"/>
    <mergeCell ref="R272:S272"/>
    <mergeCell ref="T272:U272"/>
    <mergeCell ref="V272:W272"/>
    <mergeCell ref="X272:Z272"/>
    <mergeCell ref="R271:S271"/>
    <mergeCell ref="T271:U271"/>
    <mergeCell ref="V271:W271"/>
    <mergeCell ref="X271:Z271"/>
    <mergeCell ref="AA271:AD271"/>
    <mergeCell ref="A272:D272"/>
    <mergeCell ref="F272:G272"/>
    <mergeCell ref="H272:I272"/>
    <mergeCell ref="J272:K272"/>
    <mergeCell ref="L272:M272"/>
    <mergeCell ref="V270:W270"/>
    <mergeCell ref="X270:Z270"/>
    <mergeCell ref="AA270:AD270"/>
    <mergeCell ref="A271:D271"/>
    <mergeCell ref="F271:G271"/>
    <mergeCell ref="H271:I271"/>
    <mergeCell ref="J271:K271"/>
    <mergeCell ref="L271:M271"/>
    <mergeCell ref="N271:O271"/>
    <mergeCell ref="P271:Q271"/>
    <mergeCell ref="AA269:AD269"/>
    <mergeCell ref="A270:D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N269:O269"/>
    <mergeCell ref="P269:Q269"/>
    <mergeCell ref="R269:S269"/>
    <mergeCell ref="T269:U269"/>
    <mergeCell ref="V269:W269"/>
    <mergeCell ref="X269:Z269"/>
    <mergeCell ref="R268:S268"/>
    <mergeCell ref="T268:U268"/>
    <mergeCell ref="V268:W268"/>
    <mergeCell ref="X268:Z268"/>
    <mergeCell ref="AA268:AD268"/>
    <mergeCell ref="A269:D269"/>
    <mergeCell ref="F269:G269"/>
    <mergeCell ref="H269:I269"/>
    <mergeCell ref="J269:K269"/>
    <mergeCell ref="L269:M269"/>
    <mergeCell ref="V267:W267"/>
    <mergeCell ref="X267:Z267"/>
    <mergeCell ref="AA267:AD267"/>
    <mergeCell ref="A268:D268"/>
    <mergeCell ref="F268:G268"/>
    <mergeCell ref="H268:I268"/>
    <mergeCell ref="J268:K268"/>
    <mergeCell ref="L268:M268"/>
    <mergeCell ref="N268:O268"/>
    <mergeCell ref="P268:Q268"/>
    <mergeCell ref="AA266:AD266"/>
    <mergeCell ref="A267:D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N266:O266"/>
    <mergeCell ref="P266:Q266"/>
    <mergeCell ref="R266:S266"/>
    <mergeCell ref="T266:U266"/>
    <mergeCell ref="V266:W266"/>
    <mergeCell ref="X266:Z266"/>
    <mergeCell ref="R265:S265"/>
    <mergeCell ref="T265:U265"/>
    <mergeCell ref="V265:W265"/>
    <mergeCell ref="X265:Z265"/>
    <mergeCell ref="AA265:AD265"/>
    <mergeCell ref="A266:D266"/>
    <mergeCell ref="F266:G266"/>
    <mergeCell ref="H266:I266"/>
    <mergeCell ref="J266:K266"/>
    <mergeCell ref="L266:M266"/>
    <mergeCell ref="V264:W264"/>
    <mergeCell ref="X264:Z264"/>
    <mergeCell ref="AA264:AD264"/>
    <mergeCell ref="A265:D265"/>
    <mergeCell ref="F265:G265"/>
    <mergeCell ref="H265:I265"/>
    <mergeCell ref="J265:K265"/>
    <mergeCell ref="L265:M265"/>
    <mergeCell ref="N265:O265"/>
    <mergeCell ref="P265:Q265"/>
    <mergeCell ref="AA263:AD263"/>
    <mergeCell ref="A264:D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N263:O263"/>
    <mergeCell ref="P263:Q263"/>
    <mergeCell ref="R263:S263"/>
    <mergeCell ref="T263:U263"/>
    <mergeCell ref="V263:W263"/>
    <mergeCell ref="X263:Z263"/>
    <mergeCell ref="R262:S262"/>
    <mergeCell ref="T262:U262"/>
    <mergeCell ref="V262:W262"/>
    <mergeCell ref="X262:Z262"/>
    <mergeCell ref="AA262:AD262"/>
    <mergeCell ref="A263:D263"/>
    <mergeCell ref="F263:G263"/>
    <mergeCell ref="H263:I263"/>
    <mergeCell ref="J263:K263"/>
    <mergeCell ref="L263:M263"/>
    <mergeCell ref="T260:U260"/>
    <mergeCell ref="V260:W260"/>
    <mergeCell ref="X260:Z260"/>
    <mergeCell ref="A262:D262"/>
    <mergeCell ref="F262:G262"/>
    <mergeCell ref="H262:I262"/>
    <mergeCell ref="J262:K262"/>
    <mergeCell ref="L262:M262"/>
    <mergeCell ref="N262:O262"/>
    <mergeCell ref="P262:Q262"/>
    <mergeCell ref="A259:D260"/>
    <mergeCell ref="E259:Z259"/>
    <mergeCell ref="AA259:AD260"/>
    <mergeCell ref="F260:G260"/>
    <mergeCell ref="H260:I260"/>
    <mergeCell ref="J260:K260"/>
    <mergeCell ref="L260:M260"/>
    <mergeCell ref="N260:O260"/>
    <mergeCell ref="P260:Q260"/>
    <mergeCell ref="R260:S260"/>
    <mergeCell ref="P257:Q257"/>
    <mergeCell ref="R257:S257"/>
    <mergeCell ref="T257:U257"/>
    <mergeCell ref="V257:W257"/>
    <mergeCell ref="X257:Z257"/>
    <mergeCell ref="AA257:AD257"/>
    <mergeCell ref="A257:D257"/>
    <mergeCell ref="F257:G257"/>
    <mergeCell ref="H257:I257"/>
    <mergeCell ref="J257:K257"/>
    <mergeCell ref="L257:M257"/>
    <mergeCell ref="N257:O257"/>
    <mergeCell ref="P256:Q256"/>
    <mergeCell ref="R256:S256"/>
    <mergeCell ref="T256:U256"/>
    <mergeCell ref="V256:W256"/>
    <mergeCell ref="X256:Z256"/>
    <mergeCell ref="AA256:AD256"/>
    <mergeCell ref="A256:D256"/>
    <mergeCell ref="F256:G256"/>
    <mergeCell ref="H256:I256"/>
    <mergeCell ref="J256:K256"/>
    <mergeCell ref="L256:M256"/>
    <mergeCell ref="N256:O256"/>
    <mergeCell ref="P255:Q255"/>
    <mergeCell ref="R255:S255"/>
    <mergeCell ref="T255:U255"/>
    <mergeCell ref="V255:W255"/>
    <mergeCell ref="X255:Z255"/>
    <mergeCell ref="AA255:AD255"/>
    <mergeCell ref="A255:D255"/>
    <mergeCell ref="F255:G255"/>
    <mergeCell ref="H255:I255"/>
    <mergeCell ref="J255:K255"/>
    <mergeCell ref="L255:M255"/>
    <mergeCell ref="N255:O255"/>
    <mergeCell ref="P254:Q254"/>
    <mergeCell ref="R254:S254"/>
    <mergeCell ref="T254:U254"/>
    <mergeCell ref="V254:W254"/>
    <mergeCell ref="X254:Z254"/>
    <mergeCell ref="AA254:AD254"/>
    <mergeCell ref="A254:D254"/>
    <mergeCell ref="F254:G254"/>
    <mergeCell ref="H254:I254"/>
    <mergeCell ref="J254:K254"/>
    <mergeCell ref="L254:M254"/>
    <mergeCell ref="N254:O254"/>
    <mergeCell ref="P253:Q253"/>
    <mergeCell ref="R253:S253"/>
    <mergeCell ref="T253:U253"/>
    <mergeCell ref="V253:W253"/>
    <mergeCell ref="X253:Z253"/>
    <mergeCell ref="AA253:AD253"/>
    <mergeCell ref="A253:D253"/>
    <mergeCell ref="F253:G253"/>
    <mergeCell ref="H253:I253"/>
    <mergeCell ref="J253:K253"/>
    <mergeCell ref="L253:M253"/>
    <mergeCell ref="N253:O253"/>
    <mergeCell ref="P252:Q252"/>
    <mergeCell ref="R252:S252"/>
    <mergeCell ref="T252:U252"/>
    <mergeCell ref="V252:W252"/>
    <mergeCell ref="X252:Z252"/>
    <mergeCell ref="AA252:AD252"/>
    <mergeCell ref="A252:D252"/>
    <mergeCell ref="F252:G252"/>
    <mergeCell ref="H252:I252"/>
    <mergeCell ref="J252:K252"/>
    <mergeCell ref="L252:M252"/>
    <mergeCell ref="N252:O252"/>
    <mergeCell ref="P251:Q251"/>
    <mergeCell ref="R251:S251"/>
    <mergeCell ref="T251:U251"/>
    <mergeCell ref="V251:W251"/>
    <mergeCell ref="X251:Z251"/>
    <mergeCell ref="AA251:AD251"/>
    <mergeCell ref="A251:D251"/>
    <mergeCell ref="F251:G251"/>
    <mergeCell ref="H251:I251"/>
    <mergeCell ref="J251:K251"/>
    <mergeCell ref="L251:M251"/>
    <mergeCell ref="N251:O251"/>
    <mergeCell ref="P250:Q250"/>
    <mergeCell ref="R250:S250"/>
    <mergeCell ref="T250:U250"/>
    <mergeCell ref="V250:W250"/>
    <mergeCell ref="X250:Z250"/>
    <mergeCell ref="AA250:AD250"/>
    <mergeCell ref="A250:D250"/>
    <mergeCell ref="F250:G250"/>
    <mergeCell ref="H250:I250"/>
    <mergeCell ref="J250:K250"/>
    <mergeCell ref="L250:M250"/>
    <mergeCell ref="N250:O250"/>
    <mergeCell ref="P249:Q249"/>
    <mergeCell ref="R249:S249"/>
    <mergeCell ref="T249:U249"/>
    <mergeCell ref="V249:W249"/>
    <mergeCell ref="X249:Z249"/>
    <mergeCell ref="AA249:AD249"/>
    <mergeCell ref="A249:D249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Z248"/>
    <mergeCell ref="AA248:AD248"/>
    <mergeCell ref="A248:D248"/>
    <mergeCell ref="F248:G248"/>
    <mergeCell ref="H248:I248"/>
    <mergeCell ref="J248:K248"/>
    <mergeCell ref="L248:M248"/>
    <mergeCell ref="N248:O248"/>
    <mergeCell ref="P247:Q247"/>
    <mergeCell ref="R247:S247"/>
    <mergeCell ref="T247:U247"/>
    <mergeCell ref="V247:W247"/>
    <mergeCell ref="X247:Z247"/>
    <mergeCell ref="AA247:AD247"/>
    <mergeCell ref="A247:D247"/>
    <mergeCell ref="F247:G247"/>
    <mergeCell ref="H247:I247"/>
    <mergeCell ref="J247:K247"/>
    <mergeCell ref="L247:M247"/>
    <mergeCell ref="N247:O247"/>
    <mergeCell ref="P246:Q246"/>
    <mergeCell ref="R246:S246"/>
    <mergeCell ref="T246:U246"/>
    <mergeCell ref="V246:W246"/>
    <mergeCell ref="X246:Z246"/>
    <mergeCell ref="AA246:AD246"/>
    <mergeCell ref="A246:D246"/>
    <mergeCell ref="F246:G246"/>
    <mergeCell ref="H246:I246"/>
    <mergeCell ref="J246:K246"/>
    <mergeCell ref="L246:M246"/>
    <mergeCell ref="N246:O246"/>
    <mergeCell ref="P245:Q245"/>
    <mergeCell ref="R245:S245"/>
    <mergeCell ref="T245:U245"/>
    <mergeCell ref="V245:W245"/>
    <mergeCell ref="X245:Z245"/>
    <mergeCell ref="AA245:AD245"/>
    <mergeCell ref="A245:D245"/>
    <mergeCell ref="F245:G245"/>
    <mergeCell ref="H245:I245"/>
    <mergeCell ref="J245:K245"/>
    <mergeCell ref="L245:M245"/>
    <mergeCell ref="N245:O245"/>
    <mergeCell ref="P244:Q244"/>
    <mergeCell ref="R244:S244"/>
    <mergeCell ref="T244:U244"/>
    <mergeCell ref="V244:W244"/>
    <mergeCell ref="X244:Z244"/>
    <mergeCell ref="AA244:AD244"/>
    <mergeCell ref="A244:D244"/>
    <mergeCell ref="F244:G244"/>
    <mergeCell ref="H244:I244"/>
    <mergeCell ref="J244:K244"/>
    <mergeCell ref="L244:M244"/>
    <mergeCell ref="N244:O244"/>
    <mergeCell ref="P243:Q243"/>
    <mergeCell ref="R243:S243"/>
    <mergeCell ref="T243:U243"/>
    <mergeCell ref="V243:W243"/>
    <mergeCell ref="X243:Z243"/>
    <mergeCell ref="AA243:AD243"/>
    <mergeCell ref="A243:D243"/>
    <mergeCell ref="F243:G243"/>
    <mergeCell ref="H243:I243"/>
    <mergeCell ref="J243:K243"/>
    <mergeCell ref="L243:M243"/>
    <mergeCell ref="N243:O243"/>
    <mergeCell ref="P242:Q242"/>
    <mergeCell ref="R242:S242"/>
    <mergeCell ref="T242:U242"/>
    <mergeCell ref="V242:W242"/>
    <mergeCell ref="X242:Z242"/>
    <mergeCell ref="AA242:AD242"/>
    <mergeCell ref="A242:D242"/>
    <mergeCell ref="F242:G242"/>
    <mergeCell ref="H242:I242"/>
    <mergeCell ref="J242:K242"/>
    <mergeCell ref="L242:M242"/>
    <mergeCell ref="N242:O242"/>
    <mergeCell ref="P241:Q241"/>
    <mergeCell ref="R241:S241"/>
    <mergeCell ref="T241:U241"/>
    <mergeCell ref="V241:W241"/>
    <mergeCell ref="X241:Z241"/>
    <mergeCell ref="AA241:AD241"/>
    <mergeCell ref="A241:D241"/>
    <mergeCell ref="F241:G241"/>
    <mergeCell ref="H241:I241"/>
    <mergeCell ref="J241:K241"/>
    <mergeCell ref="L241:M241"/>
    <mergeCell ref="N241:O241"/>
    <mergeCell ref="P240:Q240"/>
    <mergeCell ref="R240:S240"/>
    <mergeCell ref="T240:U240"/>
    <mergeCell ref="V240:W240"/>
    <mergeCell ref="X240:Z240"/>
    <mergeCell ref="AA240:AD240"/>
    <mergeCell ref="A240:D240"/>
    <mergeCell ref="F240:G240"/>
    <mergeCell ref="H240:I240"/>
    <mergeCell ref="J240:K240"/>
    <mergeCell ref="L240:M240"/>
    <mergeCell ref="N240:O240"/>
    <mergeCell ref="P239:Q239"/>
    <mergeCell ref="R239:S239"/>
    <mergeCell ref="T239:U239"/>
    <mergeCell ref="V239:W239"/>
    <mergeCell ref="X239:Z239"/>
    <mergeCell ref="AA239:AD239"/>
    <mergeCell ref="A239:D239"/>
    <mergeCell ref="F239:G239"/>
    <mergeCell ref="H239:I239"/>
    <mergeCell ref="J239:K239"/>
    <mergeCell ref="L239:M239"/>
    <mergeCell ref="N239:O239"/>
    <mergeCell ref="P238:Q238"/>
    <mergeCell ref="R238:S238"/>
    <mergeCell ref="T238:U238"/>
    <mergeCell ref="V238:W238"/>
    <mergeCell ref="X238:Z238"/>
    <mergeCell ref="AA238:AD238"/>
    <mergeCell ref="A238:D238"/>
    <mergeCell ref="F238:G238"/>
    <mergeCell ref="H238:I238"/>
    <mergeCell ref="J238:K238"/>
    <mergeCell ref="L238:M238"/>
    <mergeCell ref="N238:O238"/>
    <mergeCell ref="P237:Q237"/>
    <mergeCell ref="R237:S237"/>
    <mergeCell ref="T237:U237"/>
    <mergeCell ref="V237:W237"/>
    <mergeCell ref="X237:Z237"/>
    <mergeCell ref="AA237:AD237"/>
    <mergeCell ref="A237:D237"/>
    <mergeCell ref="F237:G237"/>
    <mergeCell ref="H237:I237"/>
    <mergeCell ref="J237:K237"/>
    <mergeCell ref="L237:M237"/>
    <mergeCell ref="N237:O237"/>
    <mergeCell ref="P236:Q236"/>
    <mergeCell ref="R236:S236"/>
    <mergeCell ref="T236:U236"/>
    <mergeCell ref="V236:W236"/>
    <mergeCell ref="X236:Z236"/>
    <mergeCell ref="AA236:AD236"/>
    <mergeCell ref="A236:D236"/>
    <mergeCell ref="F236:G236"/>
    <mergeCell ref="H236:I236"/>
    <mergeCell ref="J236:K236"/>
    <mergeCell ref="L236:M236"/>
    <mergeCell ref="N236:O236"/>
    <mergeCell ref="P235:Q235"/>
    <mergeCell ref="R235:S235"/>
    <mergeCell ref="T235:U235"/>
    <mergeCell ref="V235:W235"/>
    <mergeCell ref="X235:Z235"/>
    <mergeCell ref="AA235:AD235"/>
    <mergeCell ref="A235:D235"/>
    <mergeCell ref="F235:G235"/>
    <mergeCell ref="H235:I235"/>
    <mergeCell ref="J235:K235"/>
    <mergeCell ref="L235:M235"/>
    <mergeCell ref="N235:O235"/>
    <mergeCell ref="P234:Q234"/>
    <mergeCell ref="R234:S234"/>
    <mergeCell ref="T234:U234"/>
    <mergeCell ref="V234:W234"/>
    <mergeCell ref="X234:Z234"/>
    <mergeCell ref="AA234:AD234"/>
    <mergeCell ref="A234:D234"/>
    <mergeCell ref="F234:G234"/>
    <mergeCell ref="H234:I234"/>
    <mergeCell ref="J234:K234"/>
    <mergeCell ref="L234:M234"/>
    <mergeCell ref="N234:O234"/>
    <mergeCell ref="P233:Q233"/>
    <mergeCell ref="R233:S233"/>
    <mergeCell ref="T233:U233"/>
    <mergeCell ref="V233:W233"/>
    <mergeCell ref="X233:Z233"/>
    <mergeCell ref="AA233:AD233"/>
    <mergeCell ref="A233:D233"/>
    <mergeCell ref="F233:G233"/>
    <mergeCell ref="H233:I233"/>
    <mergeCell ref="J233:K233"/>
    <mergeCell ref="L233:M233"/>
    <mergeCell ref="N233:O233"/>
    <mergeCell ref="P232:Q232"/>
    <mergeCell ref="R232:S232"/>
    <mergeCell ref="T232:U232"/>
    <mergeCell ref="V232:W232"/>
    <mergeCell ref="X232:Z232"/>
    <mergeCell ref="AA232:AD232"/>
    <mergeCell ref="A232:D232"/>
    <mergeCell ref="F232:G232"/>
    <mergeCell ref="H232:I232"/>
    <mergeCell ref="J232:K232"/>
    <mergeCell ref="L232:M232"/>
    <mergeCell ref="N232:O232"/>
    <mergeCell ref="P231:Q231"/>
    <mergeCell ref="R231:S231"/>
    <mergeCell ref="T231:U231"/>
    <mergeCell ref="V231:W231"/>
    <mergeCell ref="X231:Z231"/>
    <mergeCell ref="AA231:AD231"/>
    <mergeCell ref="A231:D231"/>
    <mergeCell ref="F231:G231"/>
    <mergeCell ref="H231:I231"/>
    <mergeCell ref="J231:K231"/>
    <mergeCell ref="L231:M231"/>
    <mergeCell ref="N231:O231"/>
    <mergeCell ref="P230:Q230"/>
    <mergeCell ref="R230:S230"/>
    <mergeCell ref="T230:U230"/>
    <mergeCell ref="V230:W230"/>
    <mergeCell ref="X230:Z230"/>
    <mergeCell ref="AA230:AD230"/>
    <mergeCell ref="A230:D230"/>
    <mergeCell ref="F230:G230"/>
    <mergeCell ref="H230:I230"/>
    <mergeCell ref="J230:K230"/>
    <mergeCell ref="L230:M230"/>
    <mergeCell ref="N230:O230"/>
    <mergeCell ref="P229:Q229"/>
    <mergeCell ref="R229:S229"/>
    <mergeCell ref="T229:U229"/>
    <mergeCell ref="V229:W229"/>
    <mergeCell ref="X229:Z229"/>
    <mergeCell ref="AA229:AD229"/>
    <mergeCell ref="A229:D229"/>
    <mergeCell ref="F229:G229"/>
    <mergeCell ref="H229:I229"/>
    <mergeCell ref="J229:K229"/>
    <mergeCell ref="L229:M229"/>
    <mergeCell ref="N229:O229"/>
    <mergeCell ref="P228:Q228"/>
    <mergeCell ref="R228:S228"/>
    <mergeCell ref="T228:U228"/>
    <mergeCell ref="V228:W228"/>
    <mergeCell ref="X228:Z228"/>
    <mergeCell ref="AA228:AD228"/>
    <mergeCell ref="A228:D228"/>
    <mergeCell ref="F228:G228"/>
    <mergeCell ref="H228:I228"/>
    <mergeCell ref="J228:K228"/>
    <mergeCell ref="L228:M228"/>
    <mergeCell ref="N228:O228"/>
    <mergeCell ref="P227:Q227"/>
    <mergeCell ref="R227:S227"/>
    <mergeCell ref="T227:U227"/>
    <mergeCell ref="V227:W227"/>
    <mergeCell ref="X227:Z227"/>
    <mergeCell ref="AA227:AD227"/>
    <mergeCell ref="A227:D227"/>
    <mergeCell ref="F227:G227"/>
    <mergeCell ref="H227:I227"/>
    <mergeCell ref="J227:K227"/>
    <mergeCell ref="L227:M227"/>
    <mergeCell ref="N227:O227"/>
    <mergeCell ref="P226:Q226"/>
    <mergeCell ref="R226:S226"/>
    <mergeCell ref="T226:U226"/>
    <mergeCell ref="V226:W226"/>
    <mergeCell ref="X226:Z226"/>
    <mergeCell ref="AA226:AD226"/>
    <mergeCell ref="A226:D226"/>
    <mergeCell ref="F226:G226"/>
    <mergeCell ref="H226:I226"/>
    <mergeCell ref="J226:K226"/>
    <mergeCell ref="L226:M226"/>
    <mergeCell ref="N226:O226"/>
    <mergeCell ref="P225:Q225"/>
    <mergeCell ref="R225:S225"/>
    <mergeCell ref="T225:U225"/>
    <mergeCell ref="V225:W225"/>
    <mergeCell ref="X225:Z225"/>
    <mergeCell ref="AA225:AD225"/>
    <mergeCell ref="A225:D225"/>
    <mergeCell ref="F225:G225"/>
    <mergeCell ref="H225:I225"/>
    <mergeCell ref="J225:K225"/>
    <mergeCell ref="L225:M225"/>
    <mergeCell ref="N225:O225"/>
    <mergeCell ref="P224:Q224"/>
    <mergeCell ref="R224:S224"/>
    <mergeCell ref="T224:U224"/>
    <mergeCell ref="V224:W224"/>
    <mergeCell ref="X224:Z224"/>
    <mergeCell ref="AA224:AD224"/>
    <mergeCell ref="A224:D224"/>
    <mergeCell ref="F224:G224"/>
    <mergeCell ref="H224:I224"/>
    <mergeCell ref="J224:K224"/>
    <mergeCell ref="L224:M224"/>
    <mergeCell ref="N224:O224"/>
    <mergeCell ref="P223:Q223"/>
    <mergeCell ref="R223:S223"/>
    <mergeCell ref="T223:U223"/>
    <mergeCell ref="V223:W223"/>
    <mergeCell ref="X223:Z223"/>
    <mergeCell ref="AA223:AD223"/>
    <mergeCell ref="A223:D223"/>
    <mergeCell ref="F223:G223"/>
    <mergeCell ref="H223:I223"/>
    <mergeCell ref="J223:K223"/>
    <mergeCell ref="L223:M223"/>
    <mergeCell ref="N223:O223"/>
    <mergeCell ref="P222:Q222"/>
    <mergeCell ref="R222:S222"/>
    <mergeCell ref="T222:U222"/>
    <mergeCell ref="V222:W222"/>
    <mergeCell ref="X222:Z222"/>
    <mergeCell ref="AA222:AD222"/>
    <mergeCell ref="A222:D222"/>
    <mergeCell ref="F222:G222"/>
    <mergeCell ref="H222:I222"/>
    <mergeCell ref="J222:K222"/>
    <mergeCell ref="L222:M222"/>
    <mergeCell ref="N222:O222"/>
    <mergeCell ref="P221:Q221"/>
    <mergeCell ref="R221:S221"/>
    <mergeCell ref="T221:U221"/>
    <mergeCell ref="V221:W221"/>
    <mergeCell ref="X221:Z221"/>
    <mergeCell ref="AA221:AD221"/>
    <mergeCell ref="T220:U220"/>
    <mergeCell ref="V220:W220"/>
    <mergeCell ref="X220:Z220"/>
    <mergeCell ref="AA220:AD220"/>
    <mergeCell ref="A221:D221"/>
    <mergeCell ref="F221:G221"/>
    <mergeCell ref="H221:I221"/>
    <mergeCell ref="J221:K221"/>
    <mergeCell ref="L221:M221"/>
    <mergeCell ref="N221:O221"/>
    <mergeCell ref="V218:W218"/>
    <mergeCell ref="X218:Z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J218:K218"/>
    <mergeCell ref="L218:M218"/>
    <mergeCell ref="N218:O218"/>
    <mergeCell ref="P218:Q218"/>
    <mergeCell ref="R218:S218"/>
    <mergeCell ref="T218:U218"/>
    <mergeCell ref="R215:S215"/>
    <mergeCell ref="T215:U215"/>
    <mergeCell ref="V215:W215"/>
    <mergeCell ref="X215:Z215"/>
    <mergeCell ref="AA215:AD215"/>
    <mergeCell ref="A217:D218"/>
    <mergeCell ref="E217:Z217"/>
    <mergeCell ref="AA217:AD218"/>
    <mergeCell ref="F218:G218"/>
    <mergeCell ref="H218:I218"/>
    <mergeCell ref="V214:W214"/>
    <mergeCell ref="X214:Z214"/>
    <mergeCell ref="AA214:AD214"/>
    <mergeCell ref="A215:D215"/>
    <mergeCell ref="F215:G215"/>
    <mergeCell ref="H215:I215"/>
    <mergeCell ref="J215:K215"/>
    <mergeCell ref="L215:M215"/>
    <mergeCell ref="N215:O215"/>
    <mergeCell ref="P215:Q215"/>
    <mergeCell ref="AA213:AD213"/>
    <mergeCell ref="A214:D214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N213:O213"/>
    <mergeCell ref="P213:Q213"/>
    <mergeCell ref="R213:S213"/>
    <mergeCell ref="T213:U213"/>
    <mergeCell ref="V213:W213"/>
    <mergeCell ref="X213:Z213"/>
    <mergeCell ref="R212:S212"/>
    <mergeCell ref="T212:U212"/>
    <mergeCell ref="V212:W212"/>
    <mergeCell ref="X212:Z212"/>
    <mergeCell ref="AA212:AD212"/>
    <mergeCell ref="A213:D213"/>
    <mergeCell ref="F213:G213"/>
    <mergeCell ref="H213:I213"/>
    <mergeCell ref="J213:K213"/>
    <mergeCell ref="L213:M213"/>
    <mergeCell ref="V211:W211"/>
    <mergeCell ref="X211:Z211"/>
    <mergeCell ref="AA211:AD211"/>
    <mergeCell ref="A212:D212"/>
    <mergeCell ref="F212:G212"/>
    <mergeCell ref="H212:I212"/>
    <mergeCell ref="J212:K212"/>
    <mergeCell ref="L212:M212"/>
    <mergeCell ref="N212:O212"/>
    <mergeCell ref="P212:Q212"/>
    <mergeCell ref="AA210:AD210"/>
    <mergeCell ref="A211:D211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N210:O210"/>
    <mergeCell ref="P210:Q210"/>
    <mergeCell ref="R210:S210"/>
    <mergeCell ref="T210:U210"/>
    <mergeCell ref="V210:W210"/>
    <mergeCell ref="X210:Z210"/>
    <mergeCell ref="R209:S209"/>
    <mergeCell ref="T209:U209"/>
    <mergeCell ref="V209:W209"/>
    <mergeCell ref="X209:Z209"/>
    <mergeCell ref="AA209:AD209"/>
    <mergeCell ref="A210:D210"/>
    <mergeCell ref="F210:G210"/>
    <mergeCell ref="H210:I210"/>
    <mergeCell ref="J210:K210"/>
    <mergeCell ref="L210:M210"/>
    <mergeCell ref="V208:W208"/>
    <mergeCell ref="X208:Z208"/>
    <mergeCell ref="AA208:AD208"/>
    <mergeCell ref="A209:D209"/>
    <mergeCell ref="F209:G209"/>
    <mergeCell ref="H209:I209"/>
    <mergeCell ref="J209:K209"/>
    <mergeCell ref="L209:M209"/>
    <mergeCell ref="N209:O209"/>
    <mergeCell ref="P209:Q209"/>
    <mergeCell ref="AA207:AD207"/>
    <mergeCell ref="A208:D208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N207:O207"/>
    <mergeCell ref="P207:Q207"/>
    <mergeCell ref="R207:S207"/>
    <mergeCell ref="T207:U207"/>
    <mergeCell ref="V207:W207"/>
    <mergeCell ref="X207:Z207"/>
    <mergeCell ref="A207:D207"/>
    <mergeCell ref="F207:G207"/>
    <mergeCell ref="H207:I207"/>
    <mergeCell ref="J207:K207"/>
    <mergeCell ref="L207:M207"/>
    <mergeCell ref="V206:W206"/>
    <mergeCell ref="X206:Z206"/>
    <mergeCell ref="AA206:AD206"/>
    <mergeCell ref="AA205:AD205"/>
    <mergeCell ref="A206:D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N205:O205"/>
    <mergeCell ref="P205:Q205"/>
    <mergeCell ref="R205:S205"/>
    <mergeCell ref="T205:U205"/>
    <mergeCell ref="V205:W205"/>
    <mergeCell ref="X205:Z205"/>
    <mergeCell ref="R204:S204"/>
    <mergeCell ref="T204:U204"/>
    <mergeCell ref="V204:W204"/>
    <mergeCell ref="X204:Z204"/>
    <mergeCell ref="AA204:AD204"/>
    <mergeCell ref="A205:D205"/>
    <mergeCell ref="F205:G205"/>
    <mergeCell ref="H205:I205"/>
    <mergeCell ref="J205:K205"/>
    <mergeCell ref="L205:M205"/>
    <mergeCell ref="V203:W203"/>
    <mergeCell ref="X203:Z203"/>
    <mergeCell ref="AA203:AD203"/>
    <mergeCell ref="A204:D204"/>
    <mergeCell ref="F204:G204"/>
    <mergeCell ref="H204:I204"/>
    <mergeCell ref="J204:K204"/>
    <mergeCell ref="L204:M204"/>
    <mergeCell ref="N204:O204"/>
    <mergeCell ref="P204:Q204"/>
    <mergeCell ref="AA202:AD202"/>
    <mergeCell ref="A203:D203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N202:O202"/>
    <mergeCell ref="P202:Q202"/>
    <mergeCell ref="R202:S202"/>
    <mergeCell ref="T202:U202"/>
    <mergeCell ref="V202:W202"/>
    <mergeCell ref="X202:Z202"/>
    <mergeCell ref="R201:S201"/>
    <mergeCell ref="T201:U201"/>
    <mergeCell ref="V201:W201"/>
    <mergeCell ref="X201:Z201"/>
    <mergeCell ref="AA201:AD201"/>
    <mergeCell ref="A202:D202"/>
    <mergeCell ref="F202:G202"/>
    <mergeCell ref="H202:I202"/>
    <mergeCell ref="J202:K202"/>
    <mergeCell ref="L202:M202"/>
    <mergeCell ref="V200:W200"/>
    <mergeCell ref="X200:Z200"/>
    <mergeCell ref="AA200:AD200"/>
    <mergeCell ref="A201:D201"/>
    <mergeCell ref="F201:G201"/>
    <mergeCell ref="H201:I201"/>
    <mergeCell ref="J201:K201"/>
    <mergeCell ref="L201:M201"/>
    <mergeCell ref="N201:O201"/>
    <mergeCell ref="P201:Q201"/>
    <mergeCell ref="A200:D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R199:S199"/>
    <mergeCell ref="T199:U199"/>
    <mergeCell ref="V199:W199"/>
    <mergeCell ref="X199:Z199"/>
    <mergeCell ref="AA199:AD199"/>
    <mergeCell ref="V198:W198"/>
    <mergeCell ref="X198:Z198"/>
    <mergeCell ref="AA198:AD198"/>
    <mergeCell ref="A199:D199"/>
    <mergeCell ref="F199:G199"/>
    <mergeCell ref="H199:I199"/>
    <mergeCell ref="J199:K199"/>
    <mergeCell ref="L199:M199"/>
    <mergeCell ref="N199:O199"/>
    <mergeCell ref="P199:Q199"/>
    <mergeCell ref="AA197:AD197"/>
    <mergeCell ref="A198:D198"/>
    <mergeCell ref="F198:G198"/>
    <mergeCell ref="H198:I198"/>
    <mergeCell ref="J198:K198"/>
    <mergeCell ref="L198:M198"/>
    <mergeCell ref="N198:O198"/>
    <mergeCell ref="P198:Q198"/>
    <mergeCell ref="R198:S198"/>
    <mergeCell ref="T198:U198"/>
    <mergeCell ref="N197:O197"/>
    <mergeCell ref="P197:Q197"/>
    <mergeCell ref="R197:S197"/>
    <mergeCell ref="T197:U197"/>
    <mergeCell ref="V197:W197"/>
    <mergeCell ref="X197:Z197"/>
    <mergeCell ref="R196:S196"/>
    <mergeCell ref="T196:U196"/>
    <mergeCell ref="V196:W196"/>
    <mergeCell ref="X196:Z196"/>
    <mergeCell ref="AA196:AD196"/>
    <mergeCell ref="A197:D197"/>
    <mergeCell ref="F197:G197"/>
    <mergeCell ref="H197:I197"/>
    <mergeCell ref="J197:K197"/>
    <mergeCell ref="L197:M197"/>
    <mergeCell ref="V195:W195"/>
    <mergeCell ref="X195:Z195"/>
    <mergeCell ref="AA195:AD195"/>
    <mergeCell ref="A196:D196"/>
    <mergeCell ref="F196:G196"/>
    <mergeCell ref="H196:I196"/>
    <mergeCell ref="J196:K196"/>
    <mergeCell ref="L196:M196"/>
    <mergeCell ref="N196:O196"/>
    <mergeCell ref="P196:Q196"/>
    <mergeCell ref="AA194:AD194"/>
    <mergeCell ref="A195:D195"/>
    <mergeCell ref="F195:G195"/>
    <mergeCell ref="H195:I195"/>
    <mergeCell ref="J195:K195"/>
    <mergeCell ref="L195:M195"/>
    <mergeCell ref="N195:O195"/>
    <mergeCell ref="P195:Q195"/>
    <mergeCell ref="R195:S195"/>
    <mergeCell ref="T195:U195"/>
    <mergeCell ref="N194:O194"/>
    <mergeCell ref="P194:Q194"/>
    <mergeCell ref="R194:S194"/>
    <mergeCell ref="T194:U194"/>
    <mergeCell ref="V194:W194"/>
    <mergeCell ref="X194:Z194"/>
    <mergeCell ref="R193:S193"/>
    <mergeCell ref="T193:U193"/>
    <mergeCell ref="V193:W193"/>
    <mergeCell ref="X193:Z193"/>
    <mergeCell ref="AA193:AD193"/>
    <mergeCell ref="A194:D194"/>
    <mergeCell ref="F194:G194"/>
    <mergeCell ref="H194:I194"/>
    <mergeCell ref="J194:K194"/>
    <mergeCell ref="L194:M194"/>
    <mergeCell ref="V192:W192"/>
    <mergeCell ref="X192:Z192"/>
    <mergeCell ref="AA192:AD192"/>
    <mergeCell ref="A193:D193"/>
    <mergeCell ref="F193:G193"/>
    <mergeCell ref="H193:I193"/>
    <mergeCell ref="J193:K193"/>
    <mergeCell ref="L193:M193"/>
    <mergeCell ref="N193:O193"/>
    <mergeCell ref="P193:Q193"/>
    <mergeCell ref="AA191:AD191"/>
    <mergeCell ref="A192:D192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N191:O191"/>
    <mergeCell ref="P191:Q191"/>
    <mergeCell ref="R191:S191"/>
    <mergeCell ref="T191:U191"/>
    <mergeCell ref="V191:W191"/>
    <mergeCell ref="X191:Z191"/>
    <mergeCell ref="R190:S190"/>
    <mergeCell ref="T190:U190"/>
    <mergeCell ref="V190:W190"/>
    <mergeCell ref="X190:Z190"/>
    <mergeCell ref="AA190:AD190"/>
    <mergeCell ref="A191:D191"/>
    <mergeCell ref="F191:G191"/>
    <mergeCell ref="H191:I191"/>
    <mergeCell ref="J191:K191"/>
    <mergeCell ref="L191:M191"/>
    <mergeCell ref="V189:W189"/>
    <mergeCell ref="X189:Z189"/>
    <mergeCell ref="AA189:AD189"/>
    <mergeCell ref="A190:D190"/>
    <mergeCell ref="F190:G190"/>
    <mergeCell ref="H190:I190"/>
    <mergeCell ref="J190:K190"/>
    <mergeCell ref="L190:M190"/>
    <mergeCell ref="N190:O190"/>
    <mergeCell ref="P190:Q190"/>
    <mergeCell ref="AA188:AD188"/>
    <mergeCell ref="A189:D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N188:O188"/>
    <mergeCell ref="P188:Q188"/>
    <mergeCell ref="R188:S188"/>
    <mergeCell ref="T188:U188"/>
    <mergeCell ref="V188:W188"/>
    <mergeCell ref="X188:Z188"/>
    <mergeCell ref="R187:S187"/>
    <mergeCell ref="T187:U187"/>
    <mergeCell ref="V187:W187"/>
    <mergeCell ref="X187:Z187"/>
    <mergeCell ref="AA187:AD187"/>
    <mergeCell ref="A188:D188"/>
    <mergeCell ref="F188:G188"/>
    <mergeCell ref="H188:I188"/>
    <mergeCell ref="J188:K188"/>
    <mergeCell ref="L188:M188"/>
    <mergeCell ref="V186:W186"/>
    <mergeCell ref="X186:Z186"/>
    <mergeCell ref="AA186:AD186"/>
    <mergeCell ref="A187:D187"/>
    <mergeCell ref="F187:G187"/>
    <mergeCell ref="H187:I187"/>
    <mergeCell ref="J187:K187"/>
    <mergeCell ref="L187:M187"/>
    <mergeCell ref="N187:O187"/>
    <mergeCell ref="P187:Q187"/>
    <mergeCell ref="AA185:AD185"/>
    <mergeCell ref="A186:D186"/>
    <mergeCell ref="F186:G186"/>
    <mergeCell ref="H186:I186"/>
    <mergeCell ref="J186:K186"/>
    <mergeCell ref="L186:M186"/>
    <mergeCell ref="N186:O186"/>
    <mergeCell ref="P186:Q186"/>
    <mergeCell ref="R186:S186"/>
    <mergeCell ref="T186:U186"/>
    <mergeCell ref="N185:O185"/>
    <mergeCell ref="P185:Q185"/>
    <mergeCell ref="R185:S185"/>
    <mergeCell ref="T185:U185"/>
    <mergeCell ref="V185:W185"/>
    <mergeCell ref="X185:Z185"/>
    <mergeCell ref="P183:Q183"/>
    <mergeCell ref="R183:S183"/>
    <mergeCell ref="T183:U183"/>
    <mergeCell ref="V183:W183"/>
    <mergeCell ref="X183:Z183"/>
    <mergeCell ref="A185:D185"/>
    <mergeCell ref="F185:G185"/>
    <mergeCell ref="H185:I185"/>
    <mergeCell ref="J185:K185"/>
    <mergeCell ref="L185:M185"/>
    <mergeCell ref="A160:A163"/>
    <mergeCell ref="AA160:AD160"/>
    <mergeCell ref="Y169:Z169"/>
    <mergeCell ref="AB169:AC169"/>
    <mergeCell ref="A182:D183"/>
    <mergeCell ref="E182:Z182"/>
    <mergeCell ref="AA182:AD183"/>
    <mergeCell ref="F183:G183"/>
    <mergeCell ref="H183:I183"/>
    <mergeCell ref="J183:K183"/>
    <mergeCell ref="L183:M183"/>
    <mergeCell ref="N183:O183"/>
    <mergeCell ref="V168:X168"/>
    <mergeCell ref="Y168:AA168"/>
    <mergeCell ref="AB168:AD168"/>
    <mergeCell ref="A169:B169"/>
    <mergeCell ref="D169:F169"/>
    <mergeCell ref="H169:I169"/>
    <mergeCell ref="L169:M169"/>
    <mergeCell ref="O169:P169"/>
    <mergeCell ref="R169:S169"/>
    <mergeCell ref="V169:W169"/>
    <mergeCell ref="BA163:BB163"/>
    <mergeCell ref="BA162:BB162"/>
    <mergeCell ref="B160:F160"/>
    <mergeCell ref="G160:J160"/>
    <mergeCell ref="K160:N160"/>
    <mergeCell ref="O160:R160"/>
    <mergeCell ref="S160:V160"/>
    <mergeCell ref="W160:Z160"/>
    <mergeCell ref="A166:J166"/>
    <mergeCell ref="L166:T166"/>
    <mergeCell ref="V166:AD166"/>
    <mergeCell ref="A168:C168"/>
    <mergeCell ref="D168:G168"/>
    <mergeCell ref="H168:J168"/>
    <mergeCell ref="L168:N168"/>
    <mergeCell ref="O168:Q168"/>
    <mergeCell ref="R168:T168"/>
    <mergeCell ref="AE163:AH163"/>
    <mergeCell ref="AI163:AL163"/>
    <mergeCell ref="AM163:AP163"/>
    <mergeCell ref="AQ163:AT163"/>
    <mergeCell ref="AU163:AV163"/>
    <mergeCell ref="AW163:AZ163"/>
    <mergeCell ref="AU162:AV162"/>
    <mergeCell ref="AW162:AZ162"/>
    <mergeCell ref="B163:F163"/>
    <mergeCell ref="G163:J163"/>
    <mergeCell ref="K163:N163"/>
    <mergeCell ref="O163:R163"/>
    <mergeCell ref="S163:V163"/>
    <mergeCell ref="W163:Z163"/>
    <mergeCell ref="AA163:AD163"/>
    <mergeCell ref="BA161:BB161"/>
    <mergeCell ref="B162:F162"/>
    <mergeCell ref="G162:J162"/>
    <mergeCell ref="K162:N162"/>
    <mergeCell ref="O162:R162"/>
    <mergeCell ref="S162:V162"/>
    <mergeCell ref="B161:F161"/>
    <mergeCell ref="G161:J161"/>
    <mergeCell ref="K161:N161"/>
    <mergeCell ref="O161:R161"/>
    <mergeCell ref="S161:V161"/>
    <mergeCell ref="W161:Z161"/>
    <mergeCell ref="AA161:AD161"/>
    <mergeCell ref="AE161:AH161"/>
    <mergeCell ref="AI161:AL161"/>
    <mergeCell ref="AI160:AL160"/>
    <mergeCell ref="AM160:AP160"/>
    <mergeCell ref="AQ160:AT160"/>
    <mergeCell ref="AU160:AV160"/>
    <mergeCell ref="AW160:AZ160"/>
    <mergeCell ref="BA160:BB160"/>
    <mergeCell ref="W162:Z162"/>
    <mergeCell ref="AA162:AD162"/>
    <mergeCell ref="AE162:AH162"/>
    <mergeCell ref="AI162:AL162"/>
    <mergeCell ref="AM162:AP162"/>
    <mergeCell ref="AQ162:AT162"/>
    <mergeCell ref="AM161:AP161"/>
    <mergeCell ref="AQ161:AT161"/>
    <mergeCell ref="AU161:AV161"/>
    <mergeCell ref="AW161:AZ161"/>
    <mergeCell ref="AI156:AL156"/>
    <mergeCell ref="AM156:AP156"/>
    <mergeCell ref="AQ156:AT156"/>
    <mergeCell ref="AU156:AV156"/>
    <mergeCell ref="AW156:AZ156"/>
    <mergeCell ref="BA156:BB156"/>
    <mergeCell ref="BA159:BB159"/>
    <mergeCell ref="BA158:BB158"/>
    <mergeCell ref="AE160:AH160"/>
    <mergeCell ref="AE159:AH159"/>
    <mergeCell ref="AI159:AL159"/>
    <mergeCell ref="AM159:AP159"/>
    <mergeCell ref="AQ159:AT159"/>
    <mergeCell ref="AU159:AV159"/>
    <mergeCell ref="AW159:AZ159"/>
    <mergeCell ref="AU158:AV158"/>
    <mergeCell ref="AW158:AZ158"/>
    <mergeCell ref="AE158:AH158"/>
    <mergeCell ref="AI158:AL158"/>
    <mergeCell ref="AM158:AP158"/>
    <mergeCell ref="AQ158:AT158"/>
    <mergeCell ref="AM157:AP157"/>
    <mergeCell ref="AQ157:AT157"/>
    <mergeCell ref="AU157:AV157"/>
    <mergeCell ref="AW157:AZ157"/>
    <mergeCell ref="BA157:BB157"/>
    <mergeCell ref="B158:F158"/>
    <mergeCell ref="G158:J158"/>
    <mergeCell ref="K158:N158"/>
    <mergeCell ref="O158:R158"/>
    <mergeCell ref="S158:V158"/>
    <mergeCell ref="B157:F157"/>
    <mergeCell ref="G157:J157"/>
    <mergeCell ref="K157:N157"/>
    <mergeCell ref="O157:R157"/>
    <mergeCell ref="S157:V157"/>
    <mergeCell ref="W157:Z157"/>
    <mergeCell ref="AA157:AD157"/>
    <mergeCell ref="AE157:AH157"/>
    <mergeCell ref="AI157:AL157"/>
    <mergeCell ref="B159:F159"/>
    <mergeCell ref="G159:J159"/>
    <mergeCell ref="K159:N159"/>
    <mergeCell ref="O159:R159"/>
    <mergeCell ref="S159:V159"/>
    <mergeCell ref="W159:Z159"/>
    <mergeCell ref="AA159:AD159"/>
    <mergeCell ref="W158:Z158"/>
    <mergeCell ref="AA158:AD158"/>
    <mergeCell ref="AI152:AL152"/>
    <mergeCell ref="AM152:AP152"/>
    <mergeCell ref="AQ152:AT152"/>
    <mergeCell ref="AU152:AV152"/>
    <mergeCell ref="AW152:AZ152"/>
    <mergeCell ref="BA152:BB152"/>
    <mergeCell ref="BA155:BB155"/>
    <mergeCell ref="BA154:BB154"/>
    <mergeCell ref="A156:A159"/>
    <mergeCell ref="B156:F156"/>
    <mergeCell ref="G156:J156"/>
    <mergeCell ref="K156:N156"/>
    <mergeCell ref="O156:R156"/>
    <mergeCell ref="S156:V156"/>
    <mergeCell ref="W156:Z156"/>
    <mergeCell ref="AA156:AD156"/>
    <mergeCell ref="AE156:AH156"/>
    <mergeCell ref="AE155:AH155"/>
    <mergeCell ref="AI155:AL155"/>
    <mergeCell ref="AM155:AP155"/>
    <mergeCell ref="AQ155:AT155"/>
    <mergeCell ref="AU155:AV155"/>
    <mergeCell ref="AW155:AZ155"/>
    <mergeCell ref="AU154:AV154"/>
    <mergeCell ref="AW154:AZ154"/>
    <mergeCell ref="B155:F155"/>
    <mergeCell ref="G155:J155"/>
    <mergeCell ref="K155:N155"/>
    <mergeCell ref="O155:R155"/>
    <mergeCell ref="S155:V155"/>
    <mergeCell ref="W155:Z155"/>
    <mergeCell ref="AA155:AD155"/>
    <mergeCell ref="AM153:AP153"/>
    <mergeCell ref="AQ153:AT153"/>
    <mergeCell ref="AU153:AV153"/>
    <mergeCell ref="AW153:AZ153"/>
    <mergeCell ref="BA153:BB153"/>
    <mergeCell ref="B154:F154"/>
    <mergeCell ref="G154:J154"/>
    <mergeCell ref="K154:N154"/>
    <mergeCell ref="O154:R154"/>
    <mergeCell ref="S154:V154"/>
    <mergeCell ref="B153:F153"/>
    <mergeCell ref="G153:J153"/>
    <mergeCell ref="K153:N153"/>
    <mergeCell ref="O153:R153"/>
    <mergeCell ref="S153:V153"/>
    <mergeCell ref="W153:Z153"/>
    <mergeCell ref="AA153:AD153"/>
    <mergeCell ref="AE153:AH153"/>
    <mergeCell ref="AI153:AL153"/>
    <mergeCell ref="W154:Z154"/>
    <mergeCell ref="AA154:AD154"/>
    <mergeCell ref="AE154:AH154"/>
    <mergeCell ref="AI154:AL154"/>
    <mergeCell ref="AM154:AP154"/>
    <mergeCell ref="AQ154:AT154"/>
    <mergeCell ref="AI148:AL148"/>
    <mergeCell ref="AM148:AP148"/>
    <mergeCell ref="AQ148:AT148"/>
    <mergeCell ref="AU148:AV148"/>
    <mergeCell ref="AW148:AZ148"/>
    <mergeCell ref="BA148:BB148"/>
    <mergeCell ref="BA151:BB151"/>
    <mergeCell ref="BA150:BB150"/>
    <mergeCell ref="A152:A155"/>
    <mergeCell ref="B152:F152"/>
    <mergeCell ref="G152:J152"/>
    <mergeCell ref="K152:N152"/>
    <mergeCell ref="O152:R152"/>
    <mergeCell ref="S152:V152"/>
    <mergeCell ref="W152:Z152"/>
    <mergeCell ref="AA152:AD152"/>
    <mergeCell ref="AE152:AH152"/>
    <mergeCell ref="AE151:AH151"/>
    <mergeCell ref="AI151:AL151"/>
    <mergeCell ref="AM151:AP151"/>
    <mergeCell ref="AQ151:AT151"/>
    <mergeCell ref="AU151:AV151"/>
    <mergeCell ref="AW151:AZ151"/>
    <mergeCell ref="AU150:AV150"/>
    <mergeCell ref="AW150:AZ150"/>
    <mergeCell ref="B151:F151"/>
    <mergeCell ref="G151:J151"/>
    <mergeCell ref="K151:N151"/>
    <mergeCell ref="O151:R151"/>
    <mergeCell ref="S151:V151"/>
    <mergeCell ref="W151:Z151"/>
    <mergeCell ref="AA151:AD151"/>
    <mergeCell ref="AM149:AP149"/>
    <mergeCell ref="AQ149:AT149"/>
    <mergeCell ref="AU149:AV149"/>
    <mergeCell ref="AW149:AZ149"/>
    <mergeCell ref="BA149:BB149"/>
    <mergeCell ref="B150:F150"/>
    <mergeCell ref="G150:J150"/>
    <mergeCell ref="K150:N150"/>
    <mergeCell ref="O150:R150"/>
    <mergeCell ref="S150:V150"/>
    <mergeCell ref="B149:F149"/>
    <mergeCell ref="G149:J149"/>
    <mergeCell ref="K149:N149"/>
    <mergeCell ref="O149:R149"/>
    <mergeCell ref="S149:V149"/>
    <mergeCell ref="W149:Z149"/>
    <mergeCell ref="AA149:AD149"/>
    <mergeCell ref="AE149:AH149"/>
    <mergeCell ref="AI149:AL149"/>
    <mergeCell ref="W150:Z150"/>
    <mergeCell ref="AA150:AD150"/>
    <mergeCell ref="AE150:AH150"/>
    <mergeCell ref="AI150:AL150"/>
    <mergeCell ref="AM150:AP150"/>
    <mergeCell ref="AQ150:AT150"/>
    <mergeCell ref="AI144:AL144"/>
    <mergeCell ref="AM144:AP144"/>
    <mergeCell ref="AQ144:AT144"/>
    <mergeCell ref="AU144:AV144"/>
    <mergeCell ref="AW144:AZ144"/>
    <mergeCell ref="BA144:BB144"/>
    <mergeCell ref="BA147:BB147"/>
    <mergeCell ref="BA146:BB146"/>
    <mergeCell ref="A148:A151"/>
    <mergeCell ref="B148:F148"/>
    <mergeCell ref="G148:J148"/>
    <mergeCell ref="K148:N148"/>
    <mergeCell ref="O148:R148"/>
    <mergeCell ref="S148:V148"/>
    <mergeCell ref="W148:Z148"/>
    <mergeCell ref="AA148:AD148"/>
    <mergeCell ref="AE148:AH148"/>
    <mergeCell ref="AE147:AH147"/>
    <mergeCell ref="AI147:AL147"/>
    <mergeCell ref="AM147:AP147"/>
    <mergeCell ref="AQ147:AT147"/>
    <mergeCell ref="AU147:AV147"/>
    <mergeCell ref="AW147:AZ147"/>
    <mergeCell ref="AU146:AV146"/>
    <mergeCell ref="AW146:AZ146"/>
    <mergeCell ref="B147:F147"/>
    <mergeCell ref="G147:J147"/>
    <mergeCell ref="K147:N147"/>
    <mergeCell ref="O147:R147"/>
    <mergeCell ref="S147:V147"/>
    <mergeCell ref="W147:Z147"/>
    <mergeCell ref="AA147:AD147"/>
    <mergeCell ref="AM145:AP145"/>
    <mergeCell ref="AQ145:AT145"/>
    <mergeCell ref="AU145:AV145"/>
    <mergeCell ref="AW145:AZ145"/>
    <mergeCell ref="BA145:BB145"/>
    <mergeCell ref="B146:F146"/>
    <mergeCell ref="G146:J146"/>
    <mergeCell ref="K146:N146"/>
    <mergeCell ref="O146:R146"/>
    <mergeCell ref="S146:V146"/>
    <mergeCell ref="B145:F145"/>
    <mergeCell ref="G145:J145"/>
    <mergeCell ref="K145:N145"/>
    <mergeCell ref="O145:R145"/>
    <mergeCell ref="S145:V145"/>
    <mergeCell ref="W145:Z145"/>
    <mergeCell ref="AA145:AD145"/>
    <mergeCell ref="AE145:AH145"/>
    <mergeCell ref="AI145:AL145"/>
    <mergeCell ref="W146:Z146"/>
    <mergeCell ref="AA146:AD146"/>
    <mergeCell ref="AE146:AH146"/>
    <mergeCell ref="AI146:AL146"/>
    <mergeCell ref="AM146:AP146"/>
    <mergeCell ref="AQ146:AT146"/>
    <mergeCell ref="AI140:AL140"/>
    <mergeCell ref="AM140:AP140"/>
    <mergeCell ref="AQ140:AT140"/>
    <mergeCell ref="AU140:AV140"/>
    <mergeCell ref="AW140:AZ140"/>
    <mergeCell ref="BA140:BB140"/>
    <mergeCell ref="BA143:BB143"/>
    <mergeCell ref="BA142:BB142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E143:AH143"/>
    <mergeCell ref="AI143:AL143"/>
    <mergeCell ref="AM143:AP143"/>
    <mergeCell ref="AQ143:AT143"/>
    <mergeCell ref="AU143:AV143"/>
    <mergeCell ref="AW143:AZ143"/>
    <mergeCell ref="AU142:AV142"/>
    <mergeCell ref="AW142:AZ142"/>
    <mergeCell ref="B143:F143"/>
    <mergeCell ref="G143:J143"/>
    <mergeCell ref="K143:N143"/>
    <mergeCell ref="O143:R143"/>
    <mergeCell ref="S143:V143"/>
    <mergeCell ref="W143:Z143"/>
    <mergeCell ref="AA143:AD143"/>
    <mergeCell ref="AM141:AP141"/>
    <mergeCell ref="AQ141:AT141"/>
    <mergeCell ref="AU141:AV141"/>
    <mergeCell ref="AW141:AZ141"/>
    <mergeCell ref="BA141:BB141"/>
    <mergeCell ref="B142:F142"/>
    <mergeCell ref="G142:J142"/>
    <mergeCell ref="K142:N142"/>
    <mergeCell ref="O142:R142"/>
    <mergeCell ref="S142:V142"/>
    <mergeCell ref="B141:F141"/>
    <mergeCell ref="G141:J141"/>
    <mergeCell ref="K141:N141"/>
    <mergeCell ref="O141:R141"/>
    <mergeCell ref="S141:V141"/>
    <mergeCell ref="W141:Z141"/>
    <mergeCell ref="AA141:AD141"/>
    <mergeCell ref="AE141:AH141"/>
    <mergeCell ref="AI141:AL141"/>
    <mergeCell ref="W142:Z142"/>
    <mergeCell ref="AA142:AD142"/>
    <mergeCell ref="AE142:AH142"/>
    <mergeCell ref="AI142:AL142"/>
    <mergeCell ref="AM142:AP142"/>
    <mergeCell ref="AQ142:AT142"/>
    <mergeCell ref="AI136:AL136"/>
    <mergeCell ref="AM136:AP136"/>
    <mergeCell ref="AQ136:AT136"/>
    <mergeCell ref="AU136:AV136"/>
    <mergeCell ref="AW136:AZ136"/>
    <mergeCell ref="BA136:BB136"/>
    <mergeCell ref="BA139:BB139"/>
    <mergeCell ref="BA138:BB138"/>
    <mergeCell ref="A140:A143"/>
    <mergeCell ref="B140:F140"/>
    <mergeCell ref="G140:J140"/>
    <mergeCell ref="K140:N140"/>
    <mergeCell ref="O140:R140"/>
    <mergeCell ref="S140:V140"/>
    <mergeCell ref="W140:Z140"/>
    <mergeCell ref="AA140:AD140"/>
    <mergeCell ref="AE140:AH140"/>
    <mergeCell ref="AE139:AH139"/>
    <mergeCell ref="AI139:AL139"/>
    <mergeCell ref="AM139:AP139"/>
    <mergeCell ref="AQ139:AT139"/>
    <mergeCell ref="AU139:AV139"/>
    <mergeCell ref="AW139:AZ139"/>
    <mergeCell ref="AU138:AV138"/>
    <mergeCell ref="AW138:AZ138"/>
    <mergeCell ref="B139:F139"/>
    <mergeCell ref="G139:J139"/>
    <mergeCell ref="K139:N139"/>
    <mergeCell ref="O139:R139"/>
    <mergeCell ref="S139:V139"/>
    <mergeCell ref="W139:Z139"/>
    <mergeCell ref="AA139:AD139"/>
    <mergeCell ref="AM137:AP137"/>
    <mergeCell ref="AQ137:AT137"/>
    <mergeCell ref="AU137:AV137"/>
    <mergeCell ref="AW137:AZ137"/>
    <mergeCell ref="BA137:BB137"/>
    <mergeCell ref="B138:F138"/>
    <mergeCell ref="G138:J138"/>
    <mergeCell ref="K138:N138"/>
    <mergeCell ref="O138:R138"/>
    <mergeCell ref="S138:V138"/>
    <mergeCell ref="B137:F137"/>
    <mergeCell ref="G137:J137"/>
    <mergeCell ref="K137:N137"/>
    <mergeCell ref="O137:R137"/>
    <mergeCell ref="S137:V137"/>
    <mergeCell ref="W137:Z137"/>
    <mergeCell ref="AA137:AD137"/>
    <mergeCell ref="AE137:AH137"/>
    <mergeCell ref="AI137:AL137"/>
    <mergeCell ref="W138:Z138"/>
    <mergeCell ref="AA138:AD138"/>
    <mergeCell ref="AE138:AH138"/>
    <mergeCell ref="AI138:AL138"/>
    <mergeCell ref="AM138:AP138"/>
    <mergeCell ref="AQ138:AT138"/>
    <mergeCell ref="AI132:AL132"/>
    <mergeCell ref="AM132:AP132"/>
    <mergeCell ref="AQ132:AT132"/>
    <mergeCell ref="AU132:AV132"/>
    <mergeCell ref="AW132:AZ132"/>
    <mergeCell ref="BA132:BB132"/>
    <mergeCell ref="BA135:BB135"/>
    <mergeCell ref="BA134:BB134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E135:AH135"/>
    <mergeCell ref="AI135:AL135"/>
    <mergeCell ref="AM135:AP135"/>
    <mergeCell ref="AQ135:AT135"/>
    <mergeCell ref="AU135:AV135"/>
    <mergeCell ref="AW135:AZ135"/>
    <mergeCell ref="AU134:AV134"/>
    <mergeCell ref="AW134:AZ134"/>
    <mergeCell ref="B135:F135"/>
    <mergeCell ref="G135:J135"/>
    <mergeCell ref="K135:N135"/>
    <mergeCell ref="O135:R135"/>
    <mergeCell ref="S135:V135"/>
    <mergeCell ref="W135:Z135"/>
    <mergeCell ref="AA135:AD135"/>
    <mergeCell ref="AM133:AP133"/>
    <mergeCell ref="AQ133:AT133"/>
    <mergeCell ref="AU133:AV133"/>
    <mergeCell ref="AW133:AZ133"/>
    <mergeCell ref="BA133:BB133"/>
    <mergeCell ref="B134:F134"/>
    <mergeCell ref="G134:J134"/>
    <mergeCell ref="K134:N134"/>
    <mergeCell ref="O134:R134"/>
    <mergeCell ref="S134:V134"/>
    <mergeCell ref="B133:F133"/>
    <mergeCell ref="G133:J133"/>
    <mergeCell ref="K133:N133"/>
    <mergeCell ref="O133:R133"/>
    <mergeCell ref="S133:V133"/>
    <mergeCell ref="W133:Z133"/>
    <mergeCell ref="AA133:AD133"/>
    <mergeCell ref="AE133:AH133"/>
    <mergeCell ref="AI133:AL133"/>
    <mergeCell ref="W134:Z134"/>
    <mergeCell ref="AA134:AD134"/>
    <mergeCell ref="AE134:AH134"/>
    <mergeCell ref="AI134:AL134"/>
    <mergeCell ref="AM134:AP134"/>
    <mergeCell ref="AQ134:AT134"/>
    <mergeCell ref="AI128:AL128"/>
    <mergeCell ref="AM128:AP128"/>
    <mergeCell ref="AQ128:AT128"/>
    <mergeCell ref="AU128:AV128"/>
    <mergeCell ref="AW128:AZ128"/>
    <mergeCell ref="BA128:BB128"/>
    <mergeCell ref="BA131:BB131"/>
    <mergeCell ref="BA130:BB130"/>
    <mergeCell ref="A132:A135"/>
    <mergeCell ref="B132:F132"/>
    <mergeCell ref="G132:J132"/>
    <mergeCell ref="K132:N132"/>
    <mergeCell ref="O132:R132"/>
    <mergeCell ref="S132:V132"/>
    <mergeCell ref="W132:Z132"/>
    <mergeCell ref="AA132:AD132"/>
    <mergeCell ref="AE132:AH132"/>
    <mergeCell ref="AE131:AH131"/>
    <mergeCell ref="AI131:AL131"/>
    <mergeCell ref="AM131:AP131"/>
    <mergeCell ref="AQ131:AT131"/>
    <mergeCell ref="AU131:AV131"/>
    <mergeCell ref="AW131:AZ131"/>
    <mergeCell ref="AU130:AV130"/>
    <mergeCell ref="AW130:AZ130"/>
    <mergeCell ref="B131:F131"/>
    <mergeCell ref="G131:J131"/>
    <mergeCell ref="K131:N131"/>
    <mergeCell ref="O131:R131"/>
    <mergeCell ref="S131:V131"/>
    <mergeCell ref="W131:Z131"/>
    <mergeCell ref="AA131:AD131"/>
    <mergeCell ref="AM129:AP129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B129:F129"/>
    <mergeCell ref="G129:J129"/>
    <mergeCell ref="K129:N129"/>
    <mergeCell ref="O129:R129"/>
    <mergeCell ref="S129:V129"/>
    <mergeCell ref="W129:Z129"/>
    <mergeCell ref="AA129:AD129"/>
    <mergeCell ref="AE129:AH129"/>
    <mergeCell ref="AI129:AL129"/>
    <mergeCell ref="W130:Z130"/>
    <mergeCell ref="AA130:AD130"/>
    <mergeCell ref="AE130:AH130"/>
    <mergeCell ref="AI130:AL130"/>
    <mergeCell ref="AM130:AP130"/>
    <mergeCell ref="AQ130:AT130"/>
    <mergeCell ref="AI124:AL124"/>
    <mergeCell ref="AM124:AP124"/>
    <mergeCell ref="AQ124:AT124"/>
    <mergeCell ref="AU124:AV124"/>
    <mergeCell ref="AW124:AZ124"/>
    <mergeCell ref="BA124:BB124"/>
    <mergeCell ref="BA127:BB127"/>
    <mergeCell ref="BA126:BB126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E127:AH127"/>
    <mergeCell ref="AI127:AL127"/>
    <mergeCell ref="AM127:AP127"/>
    <mergeCell ref="AQ127:AT127"/>
    <mergeCell ref="AU127:AV127"/>
    <mergeCell ref="AW127:AZ127"/>
    <mergeCell ref="AU126:AV126"/>
    <mergeCell ref="AW126:AZ126"/>
    <mergeCell ref="B127:F127"/>
    <mergeCell ref="G127:J127"/>
    <mergeCell ref="K127:N127"/>
    <mergeCell ref="O127:R127"/>
    <mergeCell ref="S127:V127"/>
    <mergeCell ref="W127:Z127"/>
    <mergeCell ref="AA127:AD127"/>
    <mergeCell ref="AM125:AP125"/>
    <mergeCell ref="AQ125:AT125"/>
    <mergeCell ref="AU125:AV125"/>
    <mergeCell ref="AW125:AZ125"/>
    <mergeCell ref="BA125:BB125"/>
    <mergeCell ref="B126:F126"/>
    <mergeCell ref="G126:J126"/>
    <mergeCell ref="K126:N126"/>
    <mergeCell ref="O126:R126"/>
    <mergeCell ref="S126:V126"/>
    <mergeCell ref="B125:F125"/>
    <mergeCell ref="G125:J125"/>
    <mergeCell ref="K125:N125"/>
    <mergeCell ref="O125:R125"/>
    <mergeCell ref="S125:V125"/>
    <mergeCell ref="W125:Z125"/>
    <mergeCell ref="AA125:AD125"/>
    <mergeCell ref="AE125:AH125"/>
    <mergeCell ref="AI125:AL125"/>
    <mergeCell ref="W126:Z126"/>
    <mergeCell ref="AA126:AD126"/>
    <mergeCell ref="AE126:AH126"/>
    <mergeCell ref="AI126:AL126"/>
    <mergeCell ref="AM126:AP126"/>
    <mergeCell ref="AQ126:AT126"/>
    <mergeCell ref="AI120:AL120"/>
    <mergeCell ref="AM120:AP120"/>
    <mergeCell ref="AQ120:AT120"/>
    <mergeCell ref="AU120:AV120"/>
    <mergeCell ref="AW120:AZ120"/>
    <mergeCell ref="BA120:BB120"/>
    <mergeCell ref="BA123:BB123"/>
    <mergeCell ref="BA122:BB122"/>
    <mergeCell ref="A124:A127"/>
    <mergeCell ref="B124:F124"/>
    <mergeCell ref="G124:J124"/>
    <mergeCell ref="K124:N124"/>
    <mergeCell ref="O124:R124"/>
    <mergeCell ref="S124:V124"/>
    <mergeCell ref="W124:Z124"/>
    <mergeCell ref="AA124:AD124"/>
    <mergeCell ref="AE124:AH124"/>
    <mergeCell ref="AE123:AH123"/>
    <mergeCell ref="AI123:AL123"/>
    <mergeCell ref="AM123:AP123"/>
    <mergeCell ref="AQ123:AT123"/>
    <mergeCell ref="AU123:AV123"/>
    <mergeCell ref="AW123:AZ123"/>
    <mergeCell ref="AU122:AV122"/>
    <mergeCell ref="AW122:AZ122"/>
    <mergeCell ref="B123:F123"/>
    <mergeCell ref="G123:J123"/>
    <mergeCell ref="K123:N123"/>
    <mergeCell ref="O123:R123"/>
    <mergeCell ref="S123:V123"/>
    <mergeCell ref="W123:Z123"/>
    <mergeCell ref="AA123:AD123"/>
    <mergeCell ref="AM121:AP121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B121:F121"/>
    <mergeCell ref="G121:J121"/>
    <mergeCell ref="K121:N121"/>
    <mergeCell ref="O121:R121"/>
    <mergeCell ref="S121:V121"/>
    <mergeCell ref="W121:Z121"/>
    <mergeCell ref="AA121:AD121"/>
    <mergeCell ref="AE121:AH121"/>
    <mergeCell ref="AI121:AL121"/>
    <mergeCell ref="W122:Z122"/>
    <mergeCell ref="AA122:AD122"/>
    <mergeCell ref="AE122:AH122"/>
    <mergeCell ref="AI122:AL122"/>
    <mergeCell ref="AM122:AP122"/>
    <mergeCell ref="AQ122:AT122"/>
    <mergeCell ref="AI116:AL116"/>
    <mergeCell ref="AM116:AP116"/>
    <mergeCell ref="AQ116:AT116"/>
    <mergeCell ref="AU116:AV116"/>
    <mergeCell ref="AW116:AZ116"/>
    <mergeCell ref="BA116:BB116"/>
    <mergeCell ref="BA119:BB119"/>
    <mergeCell ref="BA118:BB118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E119:AH119"/>
    <mergeCell ref="AI119:AL119"/>
    <mergeCell ref="AM119:AP119"/>
    <mergeCell ref="AQ119:AT119"/>
    <mergeCell ref="AU119:AV119"/>
    <mergeCell ref="AW119:AZ119"/>
    <mergeCell ref="AU118:AV118"/>
    <mergeCell ref="AW118:AZ118"/>
    <mergeCell ref="B119:F119"/>
    <mergeCell ref="G119:J119"/>
    <mergeCell ref="K119:N119"/>
    <mergeCell ref="O119:R119"/>
    <mergeCell ref="S119:V119"/>
    <mergeCell ref="W119:Z119"/>
    <mergeCell ref="AA119:AD119"/>
    <mergeCell ref="AM117:AP117"/>
    <mergeCell ref="AQ117:AT117"/>
    <mergeCell ref="AU117:AV117"/>
    <mergeCell ref="AW117:AZ117"/>
    <mergeCell ref="BA117:BB117"/>
    <mergeCell ref="B118:F118"/>
    <mergeCell ref="G118:J118"/>
    <mergeCell ref="K118:N118"/>
    <mergeCell ref="O118:R118"/>
    <mergeCell ref="S118:V118"/>
    <mergeCell ref="B117:F117"/>
    <mergeCell ref="G117:J117"/>
    <mergeCell ref="K117:N117"/>
    <mergeCell ref="O117:R117"/>
    <mergeCell ref="S117:V117"/>
    <mergeCell ref="W117:Z117"/>
    <mergeCell ref="AA117:AD117"/>
    <mergeCell ref="AE117:AH117"/>
    <mergeCell ref="AI117:AL117"/>
    <mergeCell ref="W118:Z118"/>
    <mergeCell ref="AA118:AD118"/>
    <mergeCell ref="AE118:AH118"/>
    <mergeCell ref="AI118:AL118"/>
    <mergeCell ref="AM118:AP118"/>
    <mergeCell ref="AQ118:AT118"/>
    <mergeCell ref="AI112:AL112"/>
    <mergeCell ref="AM112:AP112"/>
    <mergeCell ref="AQ112:AT112"/>
    <mergeCell ref="AU112:AV112"/>
    <mergeCell ref="AW112:AZ112"/>
    <mergeCell ref="BA112:BB112"/>
    <mergeCell ref="BA115:BB115"/>
    <mergeCell ref="BA114:BB114"/>
    <mergeCell ref="A116:A119"/>
    <mergeCell ref="B116:F116"/>
    <mergeCell ref="G116:J116"/>
    <mergeCell ref="K116:N116"/>
    <mergeCell ref="O116:R116"/>
    <mergeCell ref="S116:V116"/>
    <mergeCell ref="W116:Z116"/>
    <mergeCell ref="AA116:AD116"/>
    <mergeCell ref="AE116:AH116"/>
    <mergeCell ref="AE115:AH115"/>
    <mergeCell ref="AI115:AL115"/>
    <mergeCell ref="AM115:AP115"/>
    <mergeCell ref="AQ115:AT115"/>
    <mergeCell ref="AU115:AV115"/>
    <mergeCell ref="AW115:AZ115"/>
    <mergeCell ref="AU114:AV114"/>
    <mergeCell ref="AW114:AZ114"/>
    <mergeCell ref="B115:F115"/>
    <mergeCell ref="G115:J115"/>
    <mergeCell ref="K115:N115"/>
    <mergeCell ref="O115:R115"/>
    <mergeCell ref="S115:V115"/>
    <mergeCell ref="W115:Z115"/>
    <mergeCell ref="AA115:AD115"/>
    <mergeCell ref="AM113:AP113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B113:F113"/>
    <mergeCell ref="G113:J113"/>
    <mergeCell ref="K113:N113"/>
    <mergeCell ref="O113:R113"/>
    <mergeCell ref="S113:V113"/>
    <mergeCell ref="W113:Z113"/>
    <mergeCell ref="AA113:AD113"/>
    <mergeCell ref="AE113:AH113"/>
    <mergeCell ref="AI113:AL113"/>
    <mergeCell ref="W114:Z114"/>
    <mergeCell ref="AA114:AD114"/>
    <mergeCell ref="AE114:AH114"/>
    <mergeCell ref="AI114:AL114"/>
    <mergeCell ref="AM114:AP114"/>
    <mergeCell ref="AQ114:AT114"/>
    <mergeCell ref="AI108:AL108"/>
    <mergeCell ref="AM108:AP108"/>
    <mergeCell ref="AQ108:AT108"/>
    <mergeCell ref="AU108:AV108"/>
    <mergeCell ref="AW108:AZ108"/>
    <mergeCell ref="BA108:BB108"/>
    <mergeCell ref="BA111:BB111"/>
    <mergeCell ref="BA110:BB110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E111:AH111"/>
    <mergeCell ref="AI111:AL111"/>
    <mergeCell ref="AM111:AP111"/>
    <mergeCell ref="AQ111:AT111"/>
    <mergeCell ref="AU111:AV111"/>
    <mergeCell ref="AW111:AZ111"/>
    <mergeCell ref="AU110:AV110"/>
    <mergeCell ref="AW110:AZ110"/>
    <mergeCell ref="B111:F111"/>
    <mergeCell ref="G111:J111"/>
    <mergeCell ref="K111:N111"/>
    <mergeCell ref="O111:R111"/>
    <mergeCell ref="S111:V111"/>
    <mergeCell ref="W111:Z111"/>
    <mergeCell ref="AA111:AD111"/>
    <mergeCell ref="AM109:AP109"/>
    <mergeCell ref="AQ109:AT109"/>
    <mergeCell ref="AU109:AV109"/>
    <mergeCell ref="AW109:AZ109"/>
    <mergeCell ref="BA109:BB109"/>
    <mergeCell ref="B110:F110"/>
    <mergeCell ref="G110:J110"/>
    <mergeCell ref="K110:N110"/>
    <mergeCell ref="O110:R110"/>
    <mergeCell ref="S110:V110"/>
    <mergeCell ref="B109:F109"/>
    <mergeCell ref="G109:J109"/>
    <mergeCell ref="K109:N109"/>
    <mergeCell ref="O109:R109"/>
    <mergeCell ref="S109:V109"/>
    <mergeCell ref="W109:Z109"/>
    <mergeCell ref="AA109:AD109"/>
    <mergeCell ref="AE109:AH109"/>
    <mergeCell ref="AI109:AL109"/>
    <mergeCell ref="W110:Z110"/>
    <mergeCell ref="AA110:AD110"/>
    <mergeCell ref="AE110:AH110"/>
    <mergeCell ref="AI110:AL110"/>
    <mergeCell ref="AM110:AP110"/>
    <mergeCell ref="AQ110:AT110"/>
    <mergeCell ref="AI104:AL104"/>
    <mergeCell ref="AM104:AP104"/>
    <mergeCell ref="AQ104:AT104"/>
    <mergeCell ref="AU104:AV104"/>
    <mergeCell ref="AW104:AZ104"/>
    <mergeCell ref="BA104:BB104"/>
    <mergeCell ref="BA107:BB107"/>
    <mergeCell ref="BA106:BB106"/>
    <mergeCell ref="A108:A111"/>
    <mergeCell ref="B108:F108"/>
    <mergeCell ref="G108:J108"/>
    <mergeCell ref="K108:N108"/>
    <mergeCell ref="O108:R108"/>
    <mergeCell ref="S108:V108"/>
    <mergeCell ref="W108:Z108"/>
    <mergeCell ref="AA108:AD108"/>
    <mergeCell ref="AE108:AH108"/>
    <mergeCell ref="AE107:AH107"/>
    <mergeCell ref="AI107:AL107"/>
    <mergeCell ref="AM107:AP107"/>
    <mergeCell ref="AQ107:AT107"/>
    <mergeCell ref="AU107:AV107"/>
    <mergeCell ref="AW107:AZ107"/>
    <mergeCell ref="AU106:AV106"/>
    <mergeCell ref="AW106:AZ106"/>
    <mergeCell ref="B107:F107"/>
    <mergeCell ref="G107:J107"/>
    <mergeCell ref="K107:N107"/>
    <mergeCell ref="O107:R107"/>
    <mergeCell ref="S107:V107"/>
    <mergeCell ref="W107:Z107"/>
    <mergeCell ref="AA107:AD107"/>
    <mergeCell ref="AM105:AP105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B105:F105"/>
    <mergeCell ref="G105:J105"/>
    <mergeCell ref="K105:N105"/>
    <mergeCell ref="O105:R105"/>
    <mergeCell ref="S105:V105"/>
    <mergeCell ref="W105:Z105"/>
    <mergeCell ref="AA105:AD105"/>
    <mergeCell ref="AE105:AH105"/>
    <mergeCell ref="AI105:AL105"/>
    <mergeCell ref="W106:Z106"/>
    <mergeCell ref="AA106:AD106"/>
    <mergeCell ref="AE106:AH106"/>
    <mergeCell ref="AI106:AL106"/>
    <mergeCell ref="AM106:AP106"/>
    <mergeCell ref="AQ106:AT106"/>
    <mergeCell ref="AI100:AL100"/>
    <mergeCell ref="AM100:AP100"/>
    <mergeCell ref="AQ100:AT100"/>
    <mergeCell ref="AU100:AV100"/>
    <mergeCell ref="AW100:AZ100"/>
    <mergeCell ref="BA100:BB100"/>
    <mergeCell ref="BA103:BB103"/>
    <mergeCell ref="BA102:BB102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E103:AH103"/>
    <mergeCell ref="AI103:AL103"/>
    <mergeCell ref="AM103:AP103"/>
    <mergeCell ref="AQ103:AT103"/>
    <mergeCell ref="AU103:AV103"/>
    <mergeCell ref="AW103:AZ103"/>
    <mergeCell ref="AU102:AV102"/>
    <mergeCell ref="AW102:AZ102"/>
    <mergeCell ref="B103:F103"/>
    <mergeCell ref="G103:J103"/>
    <mergeCell ref="K103:N103"/>
    <mergeCell ref="O103:R103"/>
    <mergeCell ref="S103:V103"/>
    <mergeCell ref="W103:Z103"/>
    <mergeCell ref="AA103:AD103"/>
    <mergeCell ref="AM101:AP101"/>
    <mergeCell ref="AQ101:AT101"/>
    <mergeCell ref="AU101:AV101"/>
    <mergeCell ref="AW101:AZ101"/>
    <mergeCell ref="BA101:BB101"/>
    <mergeCell ref="B102:F102"/>
    <mergeCell ref="G102:J102"/>
    <mergeCell ref="K102:N102"/>
    <mergeCell ref="O102:R102"/>
    <mergeCell ref="S102:V102"/>
    <mergeCell ref="B101:F101"/>
    <mergeCell ref="G101:J101"/>
    <mergeCell ref="K101:N101"/>
    <mergeCell ref="O101:R101"/>
    <mergeCell ref="S101:V101"/>
    <mergeCell ref="W101:Z101"/>
    <mergeCell ref="AA101:AD101"/>
    <mergeCell ref="AE101:AH101"/>
    <mergeCell ref="AI101:AL101"/>
    <mergeCell ref="W102:Z102"/>
    <mergeCell ref="AA102:AD102"/>
    <mergeCell ref="AE102:AH102"/>
    <mergeCell ref="AI102:AL102"/>
    <mergeCell ref="AM102:AP102"/>
    <mergeCell ref="AQ102:AT102"/>
    <mergeCell ref="AI96:AL96"/>
    <mergeCell ref="AM96:AP96"/>
    <mergeCell ref="AQ96:AT96"/>
    <mergeCell ref="AU96:AV96"/>
    <mergeCell ref="AW96:AZ96"/>
    <mergeCell ref="BA96:BB96"/>
    <mergeCell ref="BA99:BB99"/>
    <mergeCell ref="BA98:BB98"/>
    <mergeCell ref="A100:A103"/>
    <mergeCell ref="B100:F100"/>
    <mergeCell ref="G100:J100"/>
    <mergeCell ref="K100:N100"/>
    <mergeCell ref="O100:R100"/>
    <mergeCell ref="S100:V100"/>
    <mergeCell ref="W100:Z100"/>
    <mergeCell ref="AA100:AD100"/>
    <mergeCell ref="AE100:AH100"/>
    <mergeCell ref="AE99:AH99"/>
    <mergeCell ref="AI99:AL99"/>
    <mergeCell ref="AM99:AP99"/>
    <mergeCell ref="AQ99:AT99"/>
    <mergeCell ref="AU99:AV99"/>
    <mergeCell ref="AW99:AZ99"/>
    <mergeCell ref="AU98:AV98"/>
    <mergeCell ref="AW98:AZ98"/>
    <mergeCell ref="B99:F99"/>
    <mergeCell ref="G99:J99"/>
    <mergeCell ref="K99:N99"/>
    <mergeCell ref="O99:R99"/>
    <mergeCell ref="S99:V99"/>
    <mergeCell ref="W99:Z99"/>
    <mergeCell ref="AA99:AD99"/>
    <mergeCell ref="AM97:AP97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B97:F97"/>
    <mergeCell ref="G97:J97"/>
    <mergeCell ref="K97:N97"/>
    <mergeCell ref="O97:R97"/>
    <mergeCell ref="S97:V97"/>
    <mergeCell ref="W97:Z97"/>
    <mergeCell ref="AA97:AD97"/>
    <mergeCell ref="AE97:AH97"/>
    <mergeCell ref="AI97:AL97"/>
    <mergeCell ref="W98:Z98"/>
    <mergeCell ref="AA98:AD98"/>
    <mergeCell ref="AE98:AH98"/>
    <mergeCell ref="AI98:AL98"/>
    <mergeCell ref="AM98:AP98"/>
    <mergeCell ref="AQ98:AT98"/>
    <mergeCell ref="AI92:AL92"/>
    <mergeCell ref="AM92:AP92"/>
    <mergeCell ref="AQ92:AT92"/>
    <mergeCell ref="AU92:AV92"/>
    <mergeCell ref="AW92:AZ92"/>
    <mergeCell ref="BA92:BB92"/>
    <mergeCell ref="BA95:BB95"/>
    <mergeCell ref="BA94:BB94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E95:AH95"/>
    <mergeCell ref="AI95:AL95"/>
    <mergeCell ref="AM95:AP95"/>
    <mergeCell ref="AQ95:AT95"/>
    <mergeCell ref="AU95:AV95"/>
    <mergeCell ref="AW95:AZ95"/>
    <mergeCell ref="AU94:AV94"/>
    <mergeCell ref="AW94:AZ94"/>
    <mergeCell ref="B95:F95"/>
    <mergeCell ref="G95:J95"/>
    <mergeCell ref="K95:N95"/>
    <mergeCell ref="O95:R95"/>
    <mergeCell ref="S95:V95"/>
    <mergeCell ref="W95:Z95"/>
    <mergeCell ref="AA95:AD95"/>
    <mergeCell ref="AM93:AP93"/>
    <mergeCell ref="AQ93:AT93"/>
    <mergeCell ref="AU93:AV93"/>
    <mergeCell ref="AW93:AZ93"/>
    <mergeCell ref="BA93:BB93"/>
    <mergeCell ref="B94:F94"/>
    <mergeCell ref="G94:J94"/>
    <mergeCell ref="K94:N94"/>
    <mergeCell ref="O94:R94"/>
    <mergeCell ref="S94:V94"/>
    <mergeCell ref="B93:F93"/>
    <mergeCell ref="G93:J93"/>
    <mergeCell ref="K93:N93"/>
    <mergeCell ref="O93:R93"/>
    <mergeCell ref="S93:V93"/>
    <mergeCell ref="W93:Z93"/>
    <mergeCell ref="AA93:AD93"/>
    <mergeCell ref="AE93:AH93"/>
    <mergeCell ref="AI93:AL93"/>
    <mergeCell ref="W94:Z94"/>
    <mergeCell ref="AA94:AD94"/>
    <mergeCell ref="AE94:AH94"/>
    <mergeCell ref="AI94:AL94"/>
    <mergeCell ref="AM94:AP94"/>
    <mergeCell ref="AQ94:AT94"/>
    <mergeCell ref="AI88:AL88"/>
    <mergeCell ref="AM88:AP88"/>
    <mergeCell ref="AQ88:AT88"/>
    <mergeCell ref="AU88:AV88"/>
    <mergeCell ref="AW88:AZ88"/>
    <mergeCell ref="BA88:BB88"/>
    <mergeCell ref="BA91:BB91"/>
    <mergeCell ref="BA90:BB90"/>
    <mergeCell ref="A92:A95"/>
    <mergeCell ref="B92:F92"/>
    <mergeCell ref="G92:J92"/>
    <mergeCell ref="K92:N92"/>
    <mergeCell ref="O92:R92"/>
    <mergeCell ref="S92:V92"/>
    <mergeCell ref="W92:Z92"/>
    <mergeCell ref="AA92:AD92"/>
    <mergeCell ref="AE92:AH92"/>
    <mergeCell ref="AE91:AH91"/>
    <mergeCell ref="AI91:AL91"/>
    <mergeCell ref="AM91:AP91"/>
    <mergeCell ref="AQ91:AT91"/>
    <mergeCell ref="AU91:AV91"/>
    <mergeCell ref="AW91:AZ91"/>
    <mergeCell ref="AU90:AV90"/>
    <mergeCell ref="AW90:AZ90"/>
    <mergeCell ref="B91:F91"/>
    <mergeCell ref="G91:J91"/>
    <mergeCell ref="K91:N91"/>
    <mergeCell ref="O91:R91"/>
    <mergeCell ref="S91:V91"/>
    <mergeCell ref="W91:Z91"/>
    <mergeCell ref="AA91:AD91"/>
    <mergeCell ref="AM89:AP89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B89:F89"/>
    <mergeCell ref="G89:J89"/>
    <mergeCell ref="K89:N89"/>
    <mergeCell ref="O89:R89"/>
    <mergeCell ref="S89:V89"/>
    <mergeCell ref="W89:Z89"/>
    <mergeCell ref="AA89:AD89"/>
    <mergeCell ref="AE89:AH89"/>
    <mergeCell ref="AI89:AL89"/>
    <mergeCell ref="W90:Z90"/>
    <mergeCell ref="AA90:AD90"/>
    <mergeCell ref="AE90:AH90"/>
    <mergeCell ref="AI90:AL90"/>
    <mergeCell ref="AM90:AP90"/>
    <mergeCell ref="AQ90:AT90"/>
    <mergeCell ref="AI84:AL84"/>
    <mergeCell ref="AM84:AP84"/>
    <mergeCell ref="AQ84:AT84"/>
    <mergeCell ref="AU84:AV84"/>
    <mergeCell ref="AW84:AZ84"/>
    <mergeCell ref="BA84:BB84"/>
    <mergeCell ref="BA87:BB87"/>
    <mergeCell ref="BA86:BB86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E87:AH87"/>
    <mergeCell ref="AI87:AL87"/>
    <mergeCell ref="AM87:AP87"/>
    <mergeCell ref="AQ87:AT87"/>
    <mergeCell ref="AU87:AV87"/>
    <mergeCell ref="AW87:AZ87"/>
    <mergeCell ref="AU86:AV86"/>
    <mergeCell ref="AW86:AZ86"/>
    <mergeCell ref="B87:F87"/>
    <mergeCell ref="G87:J87"/>
    <mergeCell ref="K87:N87"/>
    <mergeCell ref="O87:R87"/>
    <mergeCell ref="S87:V87"/>
    <mergeCell ref="W87:Z87"/>
    <mergeCell ref="AA87:AD87"/>
    <mergeCell ref="AM85:AP85"/>
    <mergeCell ref="AQ85:AT85"/>
    <mergeCell ref="AU85:AV85"/>
    <mergeCell ref="AW85:AZ85"/>
    <mergeCell ref="BA85:BB85"/>
    <mergeCell ref="B86:F86"/>
    <mergeCell ref="G86:J86"/>
    <mergeCell ref="K86:N86"/>
    <mergeCell ref="O86:R86"/>
    <mergeCell ref="S86:V86"/>
    <mergeCell ref="B85:F85"/>
    <mergeCell ref="G85:J85"/>
    <mergeCell ref="K85:N85"/>
    <mergeCell ref="O85:R85"/>
    <mergeCell ref="S85:V85"/>
    <mergeCell ref="W85:Z85"/>
    <mergeCell ref="AA85:AD85"/>
    <mergeCell ref="AE85:AH85"/>
    <mergeCell ref="AI85:AL85"/>
    <mergeCell ref="W86:Z86"/>
    <mergeCell ref="AA86:AD86"/>
    <mergeCell ref="AE86:AH86"/>
    <mergeCell ref="AI86:AL86"/>
    <mergeCell ref="AM86:AP86"/>
    <mergeCell ref="AQ86:AT86"/>
    <mergeCell ref="AI80:AL80"/>
    <mergeCell ref="AM80:AP80"/>
    <mergeCell ref="AQ80:AT80"/>
    <mergeCell ref="AU80:AV80"/>
    <mergeCell ref="AW80:AZ80"/>
    <mergeCell ref="BA80:BB80"/>
    <mergeCell ref="BA83:BB83"/>
    <mergeCell ref="BA82:BB82"/>
    <mergeCell ref="A84:A87"/>
    <mergeCell ref="B84:F84"/>
    <mergeCell ref="G84:J84"/>
    <mergeCell ref="K84:N84"/>
    <mergeCell ref="O84:R84"/>
    <mergeCell ref="S84:V84"/>
    <mergeCell ref="W84:Z84"/>
    <mergeCell ref="AA84:AD84"/>
    <mergeCell ref="AE84:AH84"/>
    <mergeCell ref="AE83:AH83"/>
    <mergeCell ref="AI83:AL83"/>
    <mergeCell ref="AM83:AP83"/>
    <mergeCell ref="AQ83:AT83"/>
    <mergeCell ref="AU83:AV83"/>
    <mergeCell ref="AW83:AZ83"/>
    <mergeCell ref="AU82:AV82"/>
    <mergeCell ref="AW82:AZ82"/>
    <mergeCell ref="B83:F83"/>
    <mergeCell ref="G83:J83"/>
    <mergeCell ref="K83:N83"/>
    <mergeCell ref="O83:R83"/>
    <mergeCell ref="S83:V83"/>
    <mergeCell ref="W83:Z83"/>
    <mergeCell ref="AA83:AD83"/>
    <mergeCell ref="AM81:AP81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B81:F81"/>
    <mergeCell ref="G81:J81"/>
    <mergeCell ref="K81:N81"/>
    <mergeCell ref="O81:R81"/>
    <mergeCell ref="S81:V81"/>
    <mergeCell ref="W81:Z81"/>
    <mergeCell ref="AA81:AD81"/>
    <mergeCell ref="AE81:AH81"/>
    <mergeCell ref="AI81:AL81"/>
    <mergeCell ref="W82:Z82"/>
    <mergeCell ref="AA82:AD82"/>
    <mergeCell ref="AE82:AH82"/>
    <mergeCell ref="AI82:AL82"/>
    <mergeCell ref="AM82:AP82"/>
    <mergeCell ref="AQ82:AT82"/>
    <mergeCell ref="CV79:CY79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M79:AP79"/>
    <mergeCell ref="AQ79:AT79"/>
    <mergeCell ref="AU79:AV79"/>
    <mergeCell ref="AW79:AZ79"/>
    <mergeCell ref="BA79:BB79"/>
    <mergeCell ref="BH79:BK79"/>
    <mergeCell ref="CV78:CY78"/>
    <mergeCell ref="B79:F79"/>
    <mergeCell ref="G79:J79"/>
    <mergeCell ref="K79:N79"/>
    <mergeCell ref="O79:R79"/>
    <mergeCell ref="S79:V79"/>
    <mergeCell ref="W79:Z79"/>
    <mergeCell ref="AA79:AD79"/>
    <mergeCell ref="AE79:AH79"/>
    <mergeCell ref="AI79:AL79"/>
    <mergeCell ref="AM78:AP78"/>
    <mergeCell ref="AQ78:AT78"/>
    <mergeCell ref="AU78:AV78"/>
    <mergeCell ref="AW78:AZ78"/>
    <mergeCell ref="BA78:BB78"/>
    <mergeCell ref="BH78:BK78"/>
    <mergeCell ref="CV77:CY77"/>
    <mergeCell ref="B78:F78"/>
    <mergeCell ref="G78:J78"/>
    <mergeCell ref="K78:N78"/>
    <mergeCell ref="O78:R78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BH77:BK77"/>
    <mergeCell ref="CV76:CY76"/>
    <mergeCell ref="B77:F77"/>
    <mergeCell ref="G77:J77"/>
    <mergeCell ref="K77:N77"/>
    <mergeCell ref="O77:R77"/>
    <mergeCell ref="S77:V77"/>
    <mergeCell ref="W77:Z77"/>
    <mergeCell ref="AA77:AD77"/>
    <mergeCell ref="AE77:AH77"/>
    <mergeCell ref="AI77:AL77"/>
    <mergeCell ref="AU76:AV76"/>
    <mergeCell ref="AW76:AZ76"/>
    <mergeCell ref="BA76:BB76"/>
    <mergeCell ref="BH76:BK76"/>
    <mergeCell ref="CS76:CT76"/>
    <mergeCell ref="CS77:CT77"/>
    <mergeCell ref="CS78:CT78"/>
    <mergeCell ref="CS79:CT79"/>
    <mergeCell ref="W76:Z76"/>
    <mergeCell ref="AA76:AD76"/>
    <mergeCell ref="AE76:AH76"/>
    <mergeCell ref="AI76:AL76"/>
    <mergeCell ref="AM76:AP76"/>
    <mergeCell ref="AQ76:AT76"/>
    <mergeCell ref="A76:A79"/>
    <mergeCell ref="B76:F76"/>
    <mergeCell ref="G76:J76"/>
    <mergeCell ref="K76:N76"/>
    <mergeCell ref="O76:R76"/>
    <mergeCell ref="S76:V76"/>
    <mergeCell ref="AU75:AV75"/>
    <mergeCell ref="AW75:AZ75"/>
    <mergeCell ref="BA75:BB75"/>
    <mergeCell ref="BH75:BK75"/>
    <mergeCell ref="CS75:CT75"/>
    <mergeCell ref="B75:F75"/>
    <mergeCell ref="G75:J75"/>
    <mergeCell ref="K75:N75"/>
    <mergeCell ref="O75:R75"/>
    <mergeCell ref="S75:V75"/>
    <mergeCell ref="AA75:AD75"/>
    <mergeCell ref="AE75:AH75"/>
    <mergeCell ref="AI75:AL75"/>
    <mergeCell ref="AM75:AP75"/>
    <mergeCell ref="AQ75:AT75"/>
    <mergeCell ref="A72:A75"/>
    <mergeCell ref="B72:F72"/>
    <mergeCell ref="G72:J72"/>
    <mergeCell ref="BH73:BK73"/>
    <mergeCell ref="CS73:CT73"/>
    <mergeCell ref="B74:F74"/>
    <mergeCell ref="G74:J74"/>
    <mergeCell ref="K74:N74"/>
    <mergeCell ref="O74:R74"/>
    <mergeCell ref="S74:V74"/>
    <mergeCell ref="W74:Z74"/>
    <mergeCell ref="BA72:BB72"/>
    <mergeCell ref="BH72:BK72"/>
    <mergeCell ref="CS72:CT72"/>
    <mergeCell ref="CV72:CY72"/>
    <mergeCell ref="CV75:CY75"/>
    <mergeCell ref="W75:Z75"/>
    <mergeCell ref="CV73:CY73"/>
    <mergeCell ref="W73:Z73"/>
    <mergeCell ref="AA73:AD73"/>
    <mergeCell ref="AE73:AH73"/>
    <mergeCell ref="AI73:AL73"/>
    <mergeCell ref="AM73:AP73"/>
    <mergeCell ref="AQ73:AT73"/>
    <mergeCell ref="B73:F73"/>
    <mergeCell ref="G73:J73"/>
    <mergeCell ref="K73:N73"/>
    <mergeCell ref="O73:R73"/>
    <mergeCell ref="S73:V73"/>
    <mergeCell ref="AW74:AZ74"/>
    <mergeCell ref="BA74:BB74"/>
    <mergeCell ref="BH74:BK74"/>
    <mergeCell ref="CS74:CT74"/>
    <mergeCell ref="CV74:CY74"/>
    <mergeCell ref="AA74:AD74"/>
    <mergeCell ref="K72:N72"/>
    <mergeCell ref="O72:R72"/>
    <mergeCell ref="S72:V72"/>
    <mergeCell ref="W72:Z72"/>
    <mergeCell ref="AA72:AD72"/>
    <mergeCell ref="AI71:AL71"/>
    <mergeCell ref="AM71:AP71"/>
    <mergeCell ref="AQ71:AT71"/>
    <mergeCell ref="AU71:AV71"/>
    <mergeCell ref="AW71:AZ71"/>
    <mergeCell ref="BA71:BB71"/>
    <mergeCell ref="AU73:AV73"/>
    <mergeCell ref="AW73:AZ73"/>
    <mergeCell ref="BA73:BB73"/>
    <mergeCell ref="AE74:AH74"/>
    <mergeCell ref="AI74:AL74"/>
    <mergeCell ref="AM74:AP74"/>
    <mergeCell ref="AQ74:AT74"/>
    <mergeCell ref="AU74:AV74"/>
    <mergeCell ref="AE72:AH72"/>
    <mergeCell ref="AI72:AL72"/>
    <mergeCell ref="AM72:AP72"/>
    <mergeCell ref="AQ72:AT72"/>
    <mergeCell ref="AU72:AV72"/>
    <mergeCell ref="AW72:AZ72"/>
    <mergeCell ref="CS70:CT70"/>
    <mergeCell ref="CV70:CY70"/>
    <mergeCell ref="B71:F71"/>
    <mergeCell ref="G71:J71"/>
    <mergeCell ref="K71:N71"/>
    <mergeCell ref="O71:R71"/>
    <mergeCell ref="S71:V71"/>
    <mergeCell ref="AW70:AZ70"/>
    <mergeCell ref="BA70:BB70"/>
    <mergeCell ref="CS69:CT69"/>
    <mergeCell ref="CV69:CY69"/>
    <mergeCell ref="B70:F70"/>
    <mergeCell ref="G70:J70"/>
    <mergeCell ref="K70:N70"/>
    <mergeCell ref="CS68:CT68"/>
    <mergeCell ref="BA69:BB69"/>
    <mergeCell ref="CS71:CT71"/>
    <mergeCell ref="CV71:CY71"/>
    <mergeCell ref="B67:F67"/>
    <mergeCell ref="G67:J67"/>
    <mergeCell ref="K67:N67"/>
    <mergeCell ref="O67:R67"/>
    <mergeCell ref="S67:V67"/>
    <mergeCell ref="W67:Z67"/>
    <mergeCell ref="W71:Z71"/>
    <mergeCell ref="AA71:AD71"/>
    <mergeCell ref="AE71:AH71"/>
    <mergeCell ref="AI70:AL70"/>
    <mergeCell ref="AM70:AP70"/>
    <mergeCell ref="AQ70:AT70"/>
    <mergeCell ref="AU70:AV70"/>
    <mergeCell ref="S68:V68"/>
    <mergeCell ref="W68:Z68"/>
    <mergeCell ref="AA68:AD68"/>
    <mergeCell ref="AE68:AH68"/>
    <mergeCell ref="AI68:AL68"/>
    <mergeCell ref="AM68:AP68"/>
    <mergeCell ref="A68:A71"/>
    <mergeCell ref="B68:F68"/>
    <mergeCell ref="G68:J68"/>
    <mergeCell ref="K68:N68"/>
    <mergeCell ref="O68:R68"/>
    <mergeCell ref="CV68:CY68"/>
    <mergeCell ref="B69:F69"/>
    <mergeCell ref="G69:J69"/>
    <mergeCell ref="K69:N69"/>
    <mergeCell ref="O69:R69"/>
    <mergeCell ref="S69:V69"/>
    <mergeCell ref="W69:Z69"/>
    <mergeCell ref="AA69:AD69"/>
    <mergeCell ref="AE69:AH69"/>
    <mergeCell ref="AQ68:AT68"/>
    <mergeCell ref="AU68:AV68"/>
    <mergeCell ref="AW68:AZ68"/>
    <mergeCell ref="BA68:BB68"/>
    <mergeCell ref="BH68:BK68"/>
    <mergeCell ref="BH69:BK69"/>
    <mergeCell ref="BH70:BK70"/>
    <mergeCell ref="BH71:BK71"/>
    <mergeCell ref="O70:R70"/>
    <mergeCell ref="S70:V70"/>
    <mergeCell ref="W70:Z70"/>
    <mergeCell ref="AA70:AD70"/>
    <mergeCell ref="AE70:AH70"/>
    <mergeCell ref="AI69:AL69"/>
    <mergeCell ref="AM69:AP69"/>
    <mergeCell ref="AQ69:AT69"/>
    <mergeCell ref="AU69:AV69"/>
    <mergeCell ref="AW69:AZ69"/>
    <mergeCell ref="W66:Z66"/>
    <mergeCell ref="AA66:AD66"/>
    <mergeCell ref="AE66:AH66"/>
    <mergeCell ref="AI66:AL66"/>
    <mergeCell ref="AM66:AP66"/>
    <mergeCell ref="AQ66:AT66"/>
    <mergeCell ref="AW65:AZ65"/>
    <mergeCell ref="BA65:BB65"/>
    <mergeCell ref="BH65:BK65"/>
    <mergeCell ref="CS65:CT65"/>
    <mergeCell ref="CV65:CY65"/>
    <mergeCell ref="AW67:AZ67"/>
    <mergeCell ref="BA67:BB67"/>
    <mergeCell ref="BH67:BK67"/>
    <mergeCell ref="CS67:CT67"/>
    <mergeCell ref="CV67:CY67"/>
    <mergeCell ref="AA67:AD67"/>
    <mergeCell ref="AE67:AH67"/>
    <mergeCell ref="AI67:AL67"/>
    <mergeCell ref="AM67:AP67"/>
    <mergeCell ref="AQ67:AT67"/>
    <mergeCell ref="AU67:AV67"/>
    <mergeCell ref="B66:F66"/>
    <mergeCell ref="G66:J66"/>
    <mergeCell ref="K66:N66"/>
    <mergeCell ref="O66:R66"/>
    <mergeCell ref="S66:V66"/>
    <mergeCell ref="AA65:AD65"/>
    <mergeCell ref="AE65:AH65"/>
    <mergeCell ref="AI65:AL65"/>
    <mergeCell ref="AM65:AP65"/>
    <mergeCell ref="AQ65:AT65"/>
    <mergeCell ref="AU65:AV65"/>
    <mergeCell ref="BH64:BK64"/>
    <mergeCell ref="CS64:CT64"/>
    <mergeCell ref="CV64:CY64"/>
    <mergeCell ref="B65:F65"/>
    <mergeCell ref="G65:J65"/>
    <mergeCell ref="K65:N65"/>
    <mergeCell ref="O65:R65"/>
    <mergeCell ref="S65:V65"/>
    <mergeCell ref="W65:Z65"/>
    <mergeCell ref="AI64:AL64"/>
    <mergeCell ref="AM64:AP64"/>
    <mergeCell ref="AQ64:AT64"/>
    <mergeCell ref="AU64:AV64"/>
    <mergeCell ref="AW64:AZ64"/>
    <mergeCell ref="BA64:BB64"/>
    <mergeCell ref="AU66:AV66"/>
    <mergeCell ref="AW66:AZ66"/>
    <mergeCell ref="BA66:BB66"/>
    <mergeCell ref="BH66:BK66"/>
    <mergeCell ref="CS66:CT66"/>
    <mergeCell ref="CV66:CY66"/>
    <mergeCell ref="CV63:CY63"/>
    <mergeCell ref="A64:A67"/>
    <mergeCell ref="B64:F64"/>
    <mergeCell ref="G64:J64"/>
    <mergeCell ref="K64:N64"/>
    <mergeCell ref="O64:R64"/>
    <mergeCell ref="S64:V64"/>
    <mergeCell ref="W64:Z64"/>
    <mergeCell ref="AA64:AD64"/>
    <mergeCell ref="AE64:AH64"/>
    <mergeCell ref="AM63:AP63"/>
    <mergeCell ref="AQ63:AT63"/>
    <mergeCell ref="AU63:AV63"/>
    <mergeCell ref="AW63:AZ63"/>
    <mergeCell ref="BA63:BB63"/>
    <mergeCell ref="BH63:BK63"/>
    <mergeCell ref="CV62:CY62"/>
    <mergeCell ref="B63:F63"/>
    <mergeCell ref="G63:J63"/>
    <mergeCell ref="K63:N63"/>
    <mergeCell ref="O63:R63"/>
    <mergeCell ref="S63:V63"/>
    <mergeCell ref="W63:Z63"/>
    <mergeCell ref="AA63:AD63"/>
    <mergeCell ref="AE63:AH63"/>
    <mergeCell ref="AI63:AL63"/>
    <mergeCell ref="AM62:AP62"/>
    <mergeCell ref="AQ62:AT62"/>
    <mergeCell ref="AU62:AV62"/>
    <mergeCell ref="AW62:AZ62"/>
    <mergeCell ref="BA62:BB62"/>
    <mergeCell ref="BH62:BK62"/>
    <mergeCell ref="CV61:CY61"/>
    <mergeCell ref="B62:F62"/>
    <mergeCell ref="G62:J62"/>
    <mergeCell ref="K62:N62"/>
    <mergeCell ref="O62:R62"/>
    <mergeCell ref="S62:V62"/>
    <mergeCell ref="W62:Z62"/>
    <mergeCell ref="AA62:AD62"/>
    <mergeCell ref="AE62:AH62"/>
    <mergeCell ref="AI62:AL62"/>
    <mergeCell ref="AM61:AP61"/>
    <mergeCell ref="AQ61:AT61"/>
    <mergeCell ref="AU61:AV61"/>
    <mergeCell ref="AW61:AZ61"/>
    <mergeCell ref="BA61:BB61"/>
    <mergeCell ref="BH61:BK61"/>
    <mergeCell ref="CV60:CY60"/>
    <mergeCell ref="B61:F61"/>
    <mergeCell ref="G61:J61"/>
    <mergeCell ref="K61:N61"/>
    <mergeCell ref="O61:R61"/>
    <mergeCell ref="S61:V61"/>
    <mergeCell ref="W61:Z61"/>
    <mergeCell ref="AA61:AD61"/>
    <mergeCell ref="AE61:AH61"/>
    <mergeCell ref="AI61:AL61"/>
    <mergeCell ref="AU60:AV60"/>
    <mergeCell ref="AW60:AZ60"/>
    <mergeCell ref="BA60:BB60"/>
    <mergeCell ref="BH60:BK60"/>
    <mergeCell ref="CS60:CT60"/>
    <mergeCell ref="CS61:CT61"/>
    <mergeCell ref="CS62:CT62"/>
    <mergeCell ref="CS63:CT63"/>
    <mergeCell ref="W60:Z60"/>
    <mergeCell ref="AA60:AD60"/>
    <mergeCell ref="AE60:AH60"/>
    <mergeCell ref="AI60:AL60"/>
    <mergeCell ref="AM60:AP60"/>
    <mergeCell ref="AQ60:AT60"/>
    <mergeCell ref="A60:A63"/>
    <mergeCell ref="B60:F60"/>
    <mergeCell ref="G60:J60"/>
    <mergeCell ref="K60:N60"/>
    <mergeCell ref="O60:R60"/>
    <mergeCell ref="S60:V60"/>
    <mergeCell ref="AU59:AV59"/>
    <mergeCell ref="AW59:AZ59"/>
    <mergeCell ref="BA59:BB59"/>
    <mergeCell ref="BH59:BK59"/>
    <mergeCell ref="CS59:CT59"/>
    <mergeCell ref="B59:F59"/>
    <mergeCell ref="G59:J59"/>
    <mergeCell ref="K59:N59"/>
    <mergeCell ref="O59:R59"/>
    <mergeCell ref="S59:V59"/>
    <mergeCell ref="AA59:AD59"/>
    <mergeCell ref="AE59:AH59"/>
    <mergeCell ref="AI59:AL59"/>
    <mergeCell ref="AM59:AP59"/>
    <mergeCell ref="AQ59:AT59"/>
    <mergeCell ref="A56:A59"/>
    <mergeCell ref="B56:F56"/>
    <mergeCell ref="G56:J56"/>
    <mergeCell ref="BH57:BK57"/>
    <mergeCell ref="CS57:CT57"/>
    <mergeCell ref="B58:F58"/>
    <mergeCell ref="G58:J58"/>
    <mergeCell ref="K58:N58"/>
    <mergeCell ref="O58:R58"/>
    <mergeCell ref="S58:V58"/>
    <mergeCell ref="W58:Z58"/>
    <mergeCell ref="BA56:BB56"/>
    <mergeCell ref="BH56:BK56"/>
    <mergeCell ref="CS56:CT56"/>
    <mergeCell ref="CV56:CY56"/>
    <mergeCell ref="CV59:CY59"/>
    <mergeCell ref="W59:Z59"/>
    <mergeCell ref="CV57:CY57"/>
    <mergeCell ref="W57:Z57"/>
    <mergeCell ref="AA57:AD57"/>
    <mergeCell ref="AE57:AH57"/>
    <mergeCell ref="AI57:AL57"/>
    <mergeCell ref="AM57:AP57"/>
    <mergeCell ref="AQ57:AT57"/>
    <mergeCell ref="B57:F57"/>
    <mergeCell ref="G57:J57"/>
    <mergeCell ref="K57:N57"/>
    <mergeCell ref="O57:R57"/>
    <mergeCell ref="S57:V57"/>
    <mergeCell ref="AW58:AZ58"/>
    <mergeCell ref="BA58:BB58"/>
    <mergeCell ref="BH58:BK58"/>
    <mergeCell ref="CS58:CT58"/>
    <mergeCell ref="CV58:CY58"/>
    <mergeCell ref="AA58:AD58"/>
    <mergeCell ref="K56:N56"/>
    <mergeCell ref="O56:R56"/>
    <mergeCell ref="S56:V56"/>
    <mergeCell ref="W56:Z56"/>
    <mergeCell ref="AA56:AD56"/>
    <mergeCell ref="AI55:AL55"/>
    <mergeCell ref="AM55:AP55"/>
    <mergeCell ref="AQ55:AT55"/>
    <mergeCell ref="AU55:AV55"/>
    <mergeCell ref="AW55:AZ55"/>
    <mergeCell ref="BA55:BB55"/>
    <mergeCell ref="AU57:AV57"/>
    <mergeCell ref="AW57:AZ57"/>
    <mergeCell ref="BA57:BB57"/>
    <mergeCell ref="AE58:AH58"/>
    <mergeCell ref="AI58:AL58"/>
    <mergeCell ref="AM58:AP58"/>
    <mergeCell ref="AQ58:AT58"/>
    <mergeCell ref="AU58:AV58"/>
    <mergeCell ref="AE56:AH56"/>
    <mergeCell ref="AI56:AL56"/>
    <mergeCell ref="AM56:AP56"/>
    <mergeCell ref="AQ56:AT56"/>
    <mergeCell ref="AU56:AV56"/>
    <mergeCell ref="AW56:AZ56"/>
    <mergeCell ref="CS54:CT54"/>
    <mergeCell ref="CV54:CY54"/>
    <mergeCell ref="B55:F55"/>
    <mergeCell ref="G55:J55"/>
    <mergeCell ref="K55:N55"/>
    <mergeCell ref="O55:R55"/>
    <mergeCell ref="S55:V55"/>
    <mergeCell ref="AW54:AZ54"/>
    <mergeCell ref="BA54:BB54"/>
    <mergeCell ref="CS53:CT53"/>
    <mergeCell ref="CV53:CY53"/>
    <mergeCell ref="B54:F54"/>
    <mergeCell ref="G54:J54"/>
    <mergeCell ref="K54:N54"/>
    <mergeCell ref="CS52:CT52"/>
    <mergeCell ref="BA53:BB53"/>
    <mergeCell ref="CS55:CT55"/>
    <mergeCell ref="CV55:CY55"/>
    <mergeCell ref="B51:F51"/>
    <mergeCell ref="G51:J51"/>
    <mergeCell ref="K51:N51"/>
    <mergeCell ref="O51:R51"/>
    <mergeCell ref="S51:V51"/>
    <mergeCell ref="W51:Z51"/>
    <mergeCell ref="W55:Z55"/>
    <mergeCell ref="AA55:AD55"/>
    <mergeCell ref="AE55:AH55"/>
    <mergeCell ref="AI54:AL54"/>
    <mergeCell ref="AM54:AP54"/>
    <mergeCell ref="AQ54:AT54"/>
    <mergeCell ref="AU54:AV54"/>
    <mergeCell ref="S52:V52"/>
    <mergeCell ref="W52:Z52"/>
    <mergeCell ref="AA52:AD52"/>
    <mergeCell ref="AE52:AH52"/>
    <mergeCell ref="AI52:AL52"/>
    <mergeCell ref="AM52:AP52"/>
    <mergeCell ref="A52:A55"/>
    <mergeCell ref="B52:F52"/>
    <mergeCell ref="G52:J52"/>
    <mergeCell ref="K52:N52"/>
    <mergeCell ref="O52:R52"/>
    <mergeCell ref="CV52:CY52"/>
    <mergeCell ref="B53:F53"/>
    <mergeCell ref="G53:J53"/>
    <mergeCell ref="K53:N53"/>
    <mergeCell ref="O53:R53"/>
    <mergeCell ref="S53:V53"/>
    <mergeCell ref="W53:Z53"/>
    <mergeCell ref="AA53:AD53"/>
    <mergeCell ref="AE53:AH53"/>
    <mergeCell ref="AQ52:AT52"/>
    <mergeCell ref="AU52:AV52"/>
    <mergeCell ref="AW52:AZ52"/>
    <mergeCell ref="BA52:BB52"/>
    <mergeCell ref="BH52:BK52"/>
    <mergeCell ref="BH53:BK53"/>
    <mergeCell ref="BH54:BK54"/>
    <mergeCell ref="BH55:BK55"/>
    <mergeCell ref="O54:R54"/>
    <mergeCell ref="S54:V54"/>
    <mergeCell ref="W54:Z54"/>
    <mergeCell ref="AA54:AD54"/>
    <mergeCell ref="AE54:AH54"/>
    <mergeCell ref="AI53:AL53"/>
    <mergeCell ref="AM53:AP53"/>
    <mergeCell ref="AQ53:AT53"/>
    <mergeCell ref="AU53:AV53"/>
    <mergeCell ref="AW53:AZ53"/>
    <mergeCell ref="W50:Z50"/>
    <mergeCell ref="AA50:AD50"/>
    <mergeCell ref="AE50:AH50"/>
    <mergeCell ref="AI50:AL50"/>
    <mergeCell ref="AM50:AP50"/>
    <mergeCell ref="AQ50:AT50"/>
    <mergeCell ref="AW49:AZ49"/>
    <mergeCell ref="BA49:BB49"/>
    <mergeCell ref="BH49:BK49"/>
    <mergeCell ref="CS49:CT49"/>
    <mergeCell ref="CV49:CY49"/>
    <mergeCell ref="AW51:AZ51"/>
    <mergeCell ref="BA51:BB51"/>
    <mergeCell ref="BH51:BK51"/>
    <mergeCell ref="CS51:CT51"/>
    <mergeCell ref="CV51:CY51"/>
    <mergeCell ref="AA51:AD51"/>
    <mergeCell ref="AE51:AH51"/>
    <mergeCell ref="AI51:AL51"/>
    <mergeCell ref="AM51:AP51"/>
    <mergeCell ref="AQ51:AT51"/>
    <mergeCell ref="AU51:AV51"/>
    <mergeCell ref="B50:F50"/>
    <mergeCell ref="G50:J50"/>
    <mergeCell ref="K50:N50"/>
    <mergeCell ref="O50:R50"/>
    <mergeCell ref="S50:V50"/>
    <mergeCell ref="AA49:AD49"/>
    <mergeCell ref="AE49:AH49"/>
    <mergeCell ref="AI49:AL49"/>
    <mergeCell ref="AM49:AP49"/>
    <mergeCell ref="AQ49:AT49"/>
    <mergeCell ref="AU49:AV49"/>
    <mergeCell ref="BH48:BK48"/>
    <mergeCell ref="CS48:CT48"/>
    <mergeCell ref="CV48:CY48"/>
    <mergeCell ref="B49:F49"/>
    <mergeCell ref="G49:J49"/>
    <mergeCell ref="K49:N49"/>
    <mergeCell ref="O49:R49"/>
    <mergeCell ref="S49:V49"/>
    <mergeCell ref="W49:Z49"/>
    <mergeCell ref="AI48:AL48"/>
    <mergeCell ref="AM48:AP48"/>
    <mergeCell ref="AQ48:AT48"/>
    <mergeCell ref="AU48:AV48"/>
    <mergeCell ref="AW48:AZ48"/>
    <mergeCell ref="BA48:BB48"/>
    <mergeCell ref="AU50:AV50"/>
    <mergeCell ref="AW50:AZ50"/>
    <mergeCell ref="BA50:BB50"/>
    <mergeCell ref="BH50:BK50"/>
    <mergeCell ref="CS50:CT50"/>
    <mergeCell ref="CV50:CY50"/>
    <mergeCell ref="CV47:CY47"/>
    <mergeCell ref="A48:A51"/>
    <mergeCell ref="B48:F48"/>
    <mergeCell ref="G48:J48"/>
    <mergeCell ref="K48:N48"/>
    <mergeCell ref="O48:R48"/>
    <mergeCell ref="S48:V48"/>
    <mergeCell ref="W48:Z48"/>
    <mergeCell ref="AA48:AD48"/>
    <mergeCell ref="AE48:AH48"/>
    <mergeCell ref="AM47:AP47"/>
    <mergeCell ref="AQ47:AT47"/>
    <mergeCell ref="AU47:AV47"/>
    <mergeCell ref="AW47:AZ47"/>
    <mergeCell ref="BA47:BB47"/>
    <mergeCell ref="BH47:BK47"/>
    <mergeCell ref="CV46:CY46"/>
    <mergeCell ref="B47:F47"/>
    <mergeCell ref="G47:J47"/>
    <mergeCell ref="K47:N47"/>
    <mergeCell ref="O47:R47"/>
    <mergeCell ref="S47:V47"/>
    <mergeCell ref="W47:Z47"/>
    <mergeCell ref="AA47:AD47"/>
    <mergeCell ref="AE47:AH47"/>
    <mergeCell ref="AI47:AL47"/>
    <mergeCell ref="AM46:AP46"/>
    <mergeCell ref="AQ46:AT46"/>
    <mergeCell ref="AU46:AV46"/>
    <mergeCell ref="AW46:AZ46"/>
    <mergeCell ref="BA46:BB46"/>
    <mergeCell ref="BH46:BK46"/>
    <mergeCell ref="CV45:CY45"/>
    <mergeCell ref="B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5:AP45"/>
    <mergeCell ref="AQ45:AT45"/>
    <mergeCell ref="AU45:AV45"/>
    <mergeCell ref="AW45:AZ45"/>
    <mergeCell ref="BA45:BB45"/>
    <mergeCell ref="BH45:BK45"/>
    <mergeCell ref="CV44:CY44"/>
    <mergeCell ref="B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U44:AV44"/>
    <mergeCell ref="AW44:AZ44"/>
    <mergeCell ref="BA44:BB44"/>
    <mergeCell ref="BH44:BK44"/>
    <mergeCell ref="CS44:CT44"/>
    <mergeCell ref="CS45:CT45"/>
    <mergeCell ref="CS46:CT46"/>
    <mergeCell ref="CS47:CT47"/>
    <mergeCell ref="W44:Z44"/>
    <mergeCell ref="AA44:AD44"/>
    <mergeCell ref="AE44:AH44"/>
    <mergeCell ref="AI44:AL44"/>
    <mergeCell ref="AM44:AP44"/>
    <mergeCell ref="AQ44:AT44"/>
    <mergeCell ref="A44:A47"/>
    <mergeCell ref="B44:F44"/>
    <mergeCell ref="G44:J44"/>
    <mergeCell ref="K44:N44"/>
    <mergeCell ref="O44:R44"/>
    <mergeCell ref="S44:V44"/>
    <mergeCell ref="AU43:AV43"/>
    <mergeCell ref="AW43:AZ43"/>
    <mergeCell ref="BA43:BB43"/>
    <mergeCell ref="BH43:BK43"/>
    <mergeCell ref="CS43:CT43"/>
    <mergeCell ref="B43:F43"/>
    <mergeCell ref="G43:J43"/>
    <mergeCell ref="K43:N43"/>
    <mergeCell ref="O43:R43"/>
    <mergeCell ref="S43:V43"/>
    <mergeCell ref="AQ43:AT43"/>
    <mergeCell ref="CV41:CY41"/>
    <mergeCell ref="W41:Z41"/>
    <mergeCell ref="AA41:AD41"/>
    <mergeCell ref="AE41:AH41"/>
    <mergeCell ref="AI41:AL41"/>
    <mergeCell ref="AM41:AP41"/>
    <mergeCell ref="AQ41:AT41"/>
    <mergeCell ref="B41:F41"/>
    <mergeCell ref="G41:J41"/>
    <mergeCell ref="K41:N41"/>
    <mergeCell ref="O41:R41"/>
    <mergeCell ref="S41:V41"/>
    <mergeCell ref="AW42:AZ42"/>
    <mergeCell ref="BA42:BB42"/>
    <mergeCell ref="BH42:BK42"/>
    <mergeCell ref="CS42:CT42"/>
    <mergeCell ref="CV42:CY42"/>
    <mergeCell ref="CS41:CT41"/>
    <mergeCell ref="O40:R40"/>
    <mergeCell ref="S40:V40"/>
    <mergeCell ref="W40:Z40"/>
    <mergeCell ref="AA40:AD40"/>
    <mergeCell ref="AE37:AH38"/>
    <mergeCell ref="AI37:AL38"/>
    <mergeCell ref="AM37:AP38"/>
    <mergeCell ref="AQ37:BB38"/>
    <mergeCell ref="BC37:BC38"/>
    <mergeCell ref="BH37:BK38"/>
    <mergeCell ref="AU41:AV41"/>
    <mergeCell ref="AW41:AZ41"/>
    <mergeCell ref="BA41:BB41"/>
    <mergeCell ref="BH41:BK41"/>
    <mergeCell ref="B42:F42"/>
    <mergeCell ref="G42:J42"/>
    <mergeCell ref="K42:N42"/>
    <mergeCell ref="O42:R42"/>
    <mergeCell ref="S42:V42"/>
    <mergeCell ref="W42:Z42"/>
    <mergeCell ref="BA40:BB40"/>
    <mergeCell ref="BH40:BK40"/>
    <mergeCell ref="CS40:CT40"/>
    <mergeCell ref="CV40:CY40"/>
    <mergeCell ref="CV43:CY43"/>
    <mergeCell ref="W43:Z43"/>
    <mergeCell ref="AA43:AD43"/>
    <mergeCell ref="AE43:AH43"/>
    <mergeCell ref="AI43:AL43"/>
    <mergeCell ref="AM43:AP43"/>
    <mergeCell ref="A34:D34"/>
    <mergeCell ref="A37:A38"/>
    <mergeCell ref="B37:J38"/>
    <mergeCell ref="K37:R38"/>
    <mergeCell ref="S37:Z38"/>
    <mergeCell ref="AA37:AD38"/>
    <mergeCell ref="AE40:AH40"/>
    <mergeCell ref="AI40:AL40"/>
    <mergeCell ref="AM40:AP40"/>
    <mergeCell ref="AQ40:AT40"/>
    <mergeCell ref="AU40:AV40"/>
    <mergeCell ref="AW40:AZ40"/>
    <mergeCell ref="AA42:AD42"/>
    <mergeCell ref="AE42:AH42"/>
    <mergeCell ref="AI42:AL42"/>
    <mergeCell ref="AM42:AP42"/>
    <mergeCell ref="AQ42:AT42"/>
    <mergeCell ref="AU42:AV42"/>
    <mergeCell ref="CS37:CT38"/>
    <mergeCell ref="CV37:CY38"/>
    <mergeCell ref="A40:A43"/>
    <mergeCell ref="B40:F40"/>
    <mergeCell ref="G40:J40"/>
    <mergeCell ref="K40:N40"/>
    <mergeCell ref="A30:D30"/>
    <mergeCell ref="A33:D33"/>
    <mergeCell ref="A28:D28"/>
    <mergeCell ref="A29:D29"/>
    <mergeCell ref="A25:D25"/>
    <mergeCell ref="A26:D26"/>
    <mergeCell ref="A27:D27"/>
    <mergeCell ref="A23:D23"/>
    <mergeCell ref="A24:D24"/>
    <mergeCell ref="A19:D19"/>
    <mergeCell ref="A20:D20"/>
    <mergeCell ref="A21:D21"/>
    <mergeCell ref="A16:D16"/>
    <mergeCell ref="A17:D17"/>
    <mergeCell ref="A18:D18"/>
    <mergeCell ref="A14:D14"/>
    <mergeCell ref="A15:D15"/>
    <mergeCell ref="A2:D2"/>
    <mergeCell ref="A3:D3"/>
    <mergeCell ref="A11:D11"/>
    <mergeCell ref="A12:D12"/>
    <mergeCell ref="A8:D8"/>
    <mergeCell ref="A9:D9"/>
    <mergeCell ref="A10:D10"/>
    <mergeCell ref="A5:D5"/>
    <mergeCell ref="A6:D6"/>
    <mergeCell ref="A7:D7"/>
    <mergeCell ref="AM1:AP1"/>
    <mergeCell ref="AM2:AN2"/>
    <mergeCell ref="AO2:AP2"/>
  </mergeCells>
  <conditionalFormatting sqref="EW37:EW38 ET37:ET38 EQ37:EQ38 EN37:EN38 EK37:EK38 EH37:EH38 EE37:EE38 EB37:EB38 DY37:DY38 DV37:DV38">
    <cfRule type="containsText" dxfId="109" priority="120" operator="containsText" text="D">
      <formula>NOT(ISERROR(SEARCH("D",DV37)))</formula>
    </cfRule>
    <cfRule type="containsText" dxfId="108" priority="121" operator="containsText" text="S">
      <formula>NOT(ISERROR(SEARCH("S",DV37)))</formula>
    </cfRule>
  </conditionalFormatting>
  <conditionalFormatting sqref="CU37">
    <cfRule type="containsText" dxfId="107" priority="116" operator="containsText" text="D">
      <formula>NOT(ISERROR(SEARCH("D",CU37)))</formula>
    </cfRule>
    <cfRule type="containsText" dxfId="106" priority="117" operator="containsText" text="S">
      <formula>NOT(ISERROR(SEARCH("S",CU37)))</formula>
    </cfRule>
  </conditionalFormatting>
  <conditionalFormatting sqref="CU38">
    <cfRule type="containsText" dxfId="105" priority="114" operator="containsText" text="D">
      <formula>NOT(ISERROR(SEARCH("D",CU38)))</formula>
    </cfRule>
    <cfRule type="containsText" dxfId="104" priority="115" operator="containsText" text="S">
      <formula>NOT(ISERROR(SEARCH("S",CU38)))</formula>
    </cfRule>
  </conditionalFormatting>
  <conditionalFormatting sqref="DA37">
    <cfRule type="containsText" dxfId="103" priority="112" operator="containsText" text="D">
      <formula>NOT(ISERROR(SEARCH("D",DA37)))</formula>
    </cfRule>
    <cfRule type="containsText" dxfId="102" priority="113" operator="containsText" text="S">
      <formula>NOT(ISERROR(SEARCH("S",DA37)))</formula>
    </cfRule>
  </conditionalFormatting>
  <conditionalFormatting sqref="DA38">
    <cfRule type="containsText" dxfId="101" priority="110" operator="containsText" text="D">
      <formula>NOT(ISERROR(SEARCH("D",DA38)))</formula>
    </cfRule>
    <cfRule type="containsText" dxfId="100" priority="111" operator="containsText" text="S">
      <formula>NOT(ISERROR(SEARCH("S",DA38)))</formula>
    </cfRule>
  </conditionalFormatting>
  <conditionalFormatting sqref="DC37:DC38">
    <cfRule type="containsText" dxfId="99" priority="108" operator="containsText" text="D">
      <formula>NOT(ISERROR(SEARCH("D",DC37)))</formula>
    </cfRule>
    <cfRule type="containsText" dxfId="98" priority="109" operator="containsText" text="S">
      <formula>NOT(ISERROR(SEARCH("S",DC37)))</formula>
    </cfRule>
  </conditionalFormatting>
  <conditionalFormatting sqref="DE37">
    <cfRule type="containsText" dxfId="97" priority="106" operator="containsText" text="D">
      <formula>NOT(ISERROR(SEARCH("D",DE37)))</formula>
    </cfRule>
    <cfRule type="containsText" dxfId="96" priority="107" operator="containsText" text="S">
      <formula>NOT(ISERROR(SEARCH("S",DE37)))</formula>
    </cfRule>
  </conditionalFormatting>
  <conditionalFormatting sqref="DE38">
    <cfRule type="containsText" dxfId="95" priority="104" operator="containsText" text="D">
      <formula>NOT(ISERROR(SEARCH("D",DE38)))</formula>
    </cfRule>
    <cfRule type="containsText" dxfId="94" priority="105" operator="containsText" text="S">
      <formula>NOT(ISERROR(SEARCH("S",DE38)))</formula>
    </cfRule>
  </conditionalFormatting>
  <conditionalFormatting sqref="DG37">
    <cfRule type="containsText" dxfId="93" priority="102" operator="containsText" text="D">
      <formula>NOT(ISERROR(SEARCH("D",DG37)))</formula>
    </cfRule>
    <cfRule type="containsText" dxfId="92" priority="103" operator="containsText" text="S">
      <formula>NOT(ISERROR(SEARCH("S",DG37)))</formula>
    </cfRule>
  </conditionalFormatting>
  <conditionalFormatting sqref="DG38">
    <cfRule type="containsText" dxfId="91" priority="100" operator="containsText" text="D">
      <formula>NOT(ISERROR(SEARCH("D",DG38)))</formula>
    </cfRule>
    <cfRule type="containsText" dxfId="90" priority="101" operator="containsText" text="S">
      <formula>NOT(ISERROR(SEARCH("S",DG38)))</formula>
    </cfRule>
  </conditionalFormatting>
  <conditionalFormatting sqref="DI37:DI38">
    <cfRule type="containsText" dxfId="89" priority="98" operator="containsText" text="D">
      <formula>NOT(ISERROR(SEARCH("D",DI37)))</formula>
    </cfRule>
    <cfRule type="containsText" dxfId="88" priority="99" operator="containsText" text="S">
      <formula>NOT(ISERROR(SEARCH("S",DI37)))</formula>
    </cfRule>
  </conditionalFormatting>
  <conditionalFormatting sqref="DK37">
    <cfRule type="containsText" dxfId="87" priority="96" operator="containsText" text="D">
      <formula>NOT(ISERROR(SEARCH("D",DK37)))</formula>
    </cfRule>
    <cfRule type="containsText" dxfId="86" priority="97" operator="containsText" text="S">
      <formula>NOT(ISERROR(SEARCH("S",DK37)))</formula>
    </cfRule>
  </conditionalFormatting>
  <conditionalFormatting sqref="DK38">
    <cfRule type="containsText" dxfId="85" priority="94" operator="containsText" text="D">
      <formula>NOT(ISERROR(SEARCH("D",DK38)))</formula>
    </cfRule>
    <cfRule type="containsText" dxfId="84" priority="95" operator="containsText" text="S">
      <formula>NOT(ISERROR(SEARCH("S",DK38)))</formula>
    </cfRule>
  </conditionalFormatting>
  <conditionalFormatting sqref="DM37">
    <cfRule type="containsText" dxfId="83" priority="92" operator="containsText" text="D">
      <formula>NOT(ISERROR(SEARCH("D",DM37)))</formula>
    </cfRule>
    <cfRule type="containsText" dxfId="82" priority="93" operator="containsText" text="S">
      <formula>NOT(ISERROR(SEARCH("S",DM37)))</formula>
    </cfRule>
  </conditionalFormatting>
  <conditionalFormatting sqref="DM38">
    <cfRule type="containsText" dxfId="81" priority="90" operator="containsText" text="D">
      <formula>NOT(ISERROR(SEARCH("D",DM38)))</formula>
    </cfRule>
    <cfRule type="containsText" dxfId="80" priority="91" operator="containsText" text="S">
      <formula>NOT(ISERROR(SEARCH("S",DM38)))</formula>
    </cfRule>
  </conditionalFormatting>
  <conditionalFormatting sqref="DO37:DO38">
    <cfRule type="containsText" dxfId="79" priority="88" operator="containsText" text="D">
      <formula>NOT(ISERROR(SEARCH("D",DO37)))</formula>
    </cfRule>
    <cfRule type="containsText" dxfId="78" priority="89" operator="containsText" text="S">
      <formula>NOT(ISERROR(SEARCH("S",DO37)))</formula>
    </cfRule>
  </conditionalFormatting>
  <conditionalFormatting sqref="DQ37">
    <cfRule type="containsText" dxfId="77" priority="86" operator="containsText" text="D">
      <formula>NOT(ISERROR(SEARCH("D",DQ37)))</formula>
    </cfRule>
    <cfRule type="containsText" dxfId="76" priority="87" operator="containsText" text="S">
      <formula>NOT(ISERROR(SEARCH("S",DQ37)))</formula>
    </cfRule>
  </conditionalFormatting>
  <conditionalFormatting sqref="DQ38">
    <cfRule type="containsText" dxfId="75" priority="84" operator="containsText" text="D">
      <formula>NOT(ISERROR(SEARCH("D",DQ38)))</formula>
    </cfRule>
    <cfRule type="containsText" dxfId="74" priority="85" operator="containsText" text="S">
      <formula>NOT(ISERROR(SEARCH("S",DQ38)))</formula>
    </cfRule>
  </conditionalFormatting>
  <conditionalFormatting sqref="DS37">
    <cfRule type="containsText" dxfId="73" priority="82" operator="containsText" text="D">
      <formula>NOT(ISERROR(SEARCH("D",DS37)))</formula>
    </cfRule>
    <cfRule type="containsText" dxfId="72" priority="83" operator="containsText" text="S">
      <formula>NOT(ISERROR(SEARCH("S",DS37)))</formula>
    </cfRule>
  </conditionalFormatting>
  <conditionalFormatting sqref="DS38">
    <cfRule type="containsText" dxfId="71" priority="80" operator="containsText" text="D">
      <formula>NOT(ISERROR(SEARCH("D",DS38)))</formula>
    </cfRule>
    <cfRule type="containsText" dxfId="70" priority="81" operator="containsText" text="S">
      <formula>NOT(ISERROR(SEARCH("S",DS38)))</formula>
    </cfRule>
  </conditionalFormatting>
  <conditionalFormatting sqref="CR37:CR38">
    <cfRule type="containsText" dxfId="69" priority="118" operator="containsText" text="D">
      <formula>NOT(ISERROR(SEARCH("D",CR37)))</formula>
    </cfRule>
    <cfRule type="containsText" dxfId="68" priority="119" operator="containsText" text="S">
      <formula>NOT(ISERROR(SEARCH("S",CR37)))</formula>
    </cfRule>
  </conditionalFormatting>
  <conditionalFormatting sqref="T262:U330 T185:U215 T220:U230 T232:U257">
    <cfRule type="cellIs" dxfId="67" priority="67" operator="between">
      <formula>48</formula>
      <formula>168</formula>
    </cfRule>
    <cfRule type="cellIs" dxfId="66" priority="77" operator="greaterThan">
      <formula>168</formula>
    </cfRule>
  </conditionalFormatting>
  <conditionalFormatting sqref="AA185:AD215 AA220:AD230 AA232:AD257">
    <cfRule type="expression" dxfId="65" priority="60">
      <formula>IF(T185&gt;47,T185&lt;169)</formula>
    </cfRule>
    <cfRule type="expression" dxfId="64" priority="66">
      <formula>T185&gt;168</formula>
    </cfRule>
  </conditionalFormatting>
  <conditionalFormatting sqref="A185:D215 A220:D230 A232:D257">
    <cfRule type="expression" dxfId="63" priority="58">
      <formula>IF(T185&gt;47,T185&lt;169)</formula>
    </cfRule>
    <cfRule type="expression" dxfId="62" priority="65">
      <formula>T185&gt;168</formula>
    </cfRule>
  </conditionalFormatting>
  <conditionalFormatting sqref="AA262:AD330">
    <cfRule type="expression" dxfId="61" priority="56">
      <formula>IF(T262&gt;47,T262&lt;169)</formula>
    </cfRule>
    <cfRule type="expression" dxfId="60" priority="62">
      <formula>T262&gt;168</formula>
    </cfRule>
  </conditionalFormatting>
  <conditionalFormatting sqref="A262:D330">
    <cfRule type="expression" dxfId="59" priority="55">
      <formula>IF(T262&gt;47,T262&lt;169)</formula>
    </cfRule>
    <cfRule type="expression" dxfId="58" priority="61">
      <formula>T262&gt;168</formula>
    </cfRule>
  </conditionalFormatting>
  <conditionalFormatting sqref="BM37:CQ38">
    <cfRule type="containsText" dxfId="57" priority="53" operator="containsText" text="D">
      <formula>NOT(ISERROR(SEARCH("D",BM37)))</formula>
    </cfRule>
    <cfRule type="containsText" dxfId="56" priority="54" operator="containsText" text="S">
      <formula>NOT(ISERROR(SEARCH("S",BM37)))</formula>
    </cfRule>
  </conditionalFormatting>
  <conditionalFormatting sqref="F2:AJ3">
    <cfRule type="expression" dxfId="55" priority="43">
      <formula>F$6="F"</formula>
    </cfRule>
  </conditionalFormatting>
  <conditionalFormatting sqref="CS40:CT74">
    <cfRule type="cellIs" dxfId="54" priority="42" operator="greaterThan">
      <formula>23</formula>
    </cfRule>
  </conditionalFormatting>
  <conditionalFormatting sqref="CV65:CY74">
    <cfRule type="expression" dxfId="53" priority="41">
      <formula>CS65&gt;23</formula>
    </cfRule>
  </conditionalFormatting>
  <conditionalFormatting sqref="BH40:BK40">
    <cfRule type="expression" dxfId="52" priority="40">
      <formula>CS40&gt;23</formula>
    </cfRule>
  </conditionalFormatting>
  <conditionalFormatting sqref="BH41:BK74">
    <cfRule type="expression" dxfId="51" priority="39">
      <formula>CS41&gt;23</formula>
    </cfRule>
  </conditionalFormatting>
  <conditionalFormatting sqref="CS75:CT79">
    <cfRule type="cellIs" dxfId="50" priority="38" operator="greaterThan">
      <formula>23</formula>
    </cfRule>
  </conditionalFormatting>
  <conditionalFormatting sqref="CV75:CY79">
    <cfRule type="expression" dxfId="49" priority="37">
      <formula>CS75&gt;23</formula>
    </cfRule>
  </conditionalFormatting>
  <conditionalFormatting sqref="BH75:BK79">
    <cfRule type="expression" dxfId="48" priority="36">
      <formula>CS75&gt;23</formula>
    </cfRule>
  </conditionalFormatting>
  <conditionalFormatting sqref="CV40:CY40">
    <cfRule type="expression" dxfId="47" priority="35">
      <formula>EG40&gt;23</formula>
    </cfRule>
  </conditionalFormatting>
  <conditionalFormatting sqref="CV41:CY64">
    <cfRule type="expression" dxfId="46" priority="34">
      <formula>EG41&gt;23</formula>
    </cfRule>
  </conditionalFormatting>
  <conditionalFormatting sqref="F33:AJ34">
    <cfRule type="cellIs" dxfId="45" priority="32" operator="greaterThanOrEqual">
      <formula>5</formula>
    </cfRule>
    <cfRule type="cellIs" dxfId="44" priority="33" operator="lessThan">
      <formula>5</formula>
    </cfRule>
  </conditionalFormatting>
  <conditionalFormatting sqref="T231:U231">
    <cfRule type="cellIs" dxfId="43" priority="30" operator="between">
      <formula>48</formula>
      <formula>168</formula>
    </cfRule>
    <cfRule type="cellIs" dxfId="42" priority="31" operator="greaterThan">
      <formula>168</formula>
    </cfRule>
  </conditionalFormatting>
  <conditionalFormatting sqref="AA231:AD231">
    <cfRule type="expression" dxfId="41" priority="27">
      <formula>IF(T231&gt;47,T231&lt;169)</formula>
    </cfRule>
    <cfRule type="expression" dxfId="40" priority="29">
      <formula>T231&gt;168</formula>
    </cfRule>
  </conditionalFormatting>
  <conditionalFormatting sqref="A231:D231">
    <cfRule type="expression" dxfId="39" priority="26">
      <formula>IF(T231&gt;47,T231&lt;169)</formula>
    </cfRule>
    <cfRule type="expression" dxfId="38" priority="28">
      <formula>T231&gt;168</formula>
    </cfRule>
  </conditionalFormatting>
  <conditionalFormatting sqref="F5:AJ31">
    <cfRule type="containsText" dxfId="37" priority="1" operator="containsText" text="F">
      <formula>NOT(ISERROR(SEARCH("F",F5)))</formula>
    </cfRule>
    <cfRule type="containsText" dxfId="36" priority="2" operator="containsText" text="C">
      <formula>NOT(ISERROR(SEARCH("C",F5)))</formula>
    </cfRule>
    <cfRule type="containsText" dxfId="35" priority="3" operator="containsText" text="N">
      <formula>NOT(ISERROR(SEARCH("N",F5)))</formula>
    </cfRule>
    <cfRule type="containsText" dxfId="34" priority="4" operator="containsText" text="J">
      <formula>NOT(ISERROR(SEARCH("J",F5)))</formula>
    </cfRule>
    <cfRule type="containsText" dxfId="33" priority="5" operator="containsText" text="G">
      <formula>NOT(ISERROR(SEARCH("G",F5)))</formula>
    </cfRule>
  </conditionalFormatting>
  <dataValidations count="2">
    <dataValidation type="list" allowBlank="1" showInputMessage="1" showErrorMessage="1" sqref="AW40:AZ163 AQ40:AT163">
      <formula1>OFFSET(Personnels,MATCH(AQ40,Personnels),,)</formula1>
    </dataValidation>
    <dataValidation type="list" allowBlank="1" showInputMessage="1" sqref="B40:AP163">
      <formula1>OFFSET(Personnels,MATCH(B40,Personnels),,)</formula1>
    </dataValidation>
  </dataValidations>
  <printOptions horizontalCentered="1" verticalCentered="1"/>
  <pageMargins left="0" right="0" top="0" bottom="0" header="0" footer="0"/>
  <pageSetup paperSize="9" scale="99" orientation="landscape" r:id="rId1"/>
  <ignoredErrors>
    <ignoredError sqref="F33:AJ34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H44"/>
  <sheetViews>
    <sheetView tabSelected="1" zoomScaleNormal="100" workbookViewId="0">
      <selection activeCell="A7" sqref="A7"/>
    </sheetView>
  </sheetViews>
  <sheetFormatPr baseColWidth="10" defaultRowHeight="20.100000000000001" customHeight="1" x14ac:dyDescent="0.25"/>
  <cols>
    <col min="1" max="1" width="6.7109375" style="86" customWidth="1"/>
    <col min="2" max="2" width="0.85546875" style="87" customWidth="1"/>
    <col min="3" max="5" width="11.42578125" style="1"/>
    <col min="6" max="6" width="0.85546875" style="1" customWidth="1"/>
    <col min="7" max="14" width="5.7109375" style="1" customWidth="1"/>
    <col min="15" max="15" width="0.85546875" style="1" customWidth="1"/>
    <col min="16" max="23" width="5.7109375" style="1" customWidth="1"/>
    <col min="24" max="24" width="0.85546875" style="1" customWidth="1"/>
    <col min="25" max="32" width="5.7109375" style="1" customWidth="1"/>
    <col min="33" max="33" width="0.85546875" style="1" customWidth="1"/>
    <col min="34" max="34" width="5.7109375" style="1" customWidth="1"/>
    <col min="35" max="35" width="0.85546875" style="1" customWidth="1"/>
    <col min="36" max="36" width="17.7109375" style="1" customWidth="1"/>
    <col min="37" max="37" width="0.85546875" style="1" customWidth="1"/>
    <col min="38" max="43" width="5.7109375" style="1" customWidth="1"/>
    <col min="44" max="44" width="5.7109375" style="222" customWidth="1"/>
    <col min="45" max="50" width="5.7109375" style="1" customWidth="1"/>
    <col min="51" max="51" width="5.7109375" style="222" customWidth="1"/>
    <col min="52" max="57" width="5.7109375" style="1" customWidth="1"/>
    <col min="58" max="58" width="5.7109375" style="222" customWidth="1"/>
    <col min="59" max="64" width="5.7109375" style="1" customWidth="1"/>
    <col min="65" max="65" width="5.7109375" style="222" customWidth="1"/>
    <col min="66" max="68" width="5.7109375" style="1" customWidth="1"/>
    <col min="69" max="70" width="0.85546875" style="1" customWidth="1"/>
    <col min="71" max="73" width="5.7109375" style="1" customWidth="1"/>
    <col min="74" max="74" width="5.7109375" style="222" customWidth="1"/>
    <col min="75" max="80" width="5.7109375" style="1" customWidth="1"/>
    <col min="81" max="81" width="5.7109375" style="222" customWidth="1"/>
    <col min="82" max="87" width="5.7109375" style="1" customWidth="1"/>
    <col min="88" max="88" width="5.7109375" style="222" customWidth="1"/>
    <col min="89" max="94" width="5.7109375" style="1" customWidth="1"/>
    <col min="95" max="95" width="5.7109375" style="222" customWidth="1"/>
    <col min="96" max="98" width="5.7109375" style="1" customWidth="1"/>
    <col min="99" max="100" width="0.85546875" style="1" customWidth="1"/>
    <col min="101" max="103" width="5.7109375" style="1" customWidth="1"/>
    <col min="104" max="104" width="5.7109375" style="222" customWidth="1"/>
    <col min="105" max="110" width="5.7109375" style="1" customWidth="1"/>
    <col min="111" max="111" width="5.7109375" style="222" customWidth="1"/>
    <col min="112" max="117" width="5.7109375" style="1" customWidth="1"/>
    <col min="118" max="118" width="5.7109375" style="222" customWidth="1"/>
    <col min="119" max="124" width="5.7109375" style="1" customWidth="1"/>
    <col min="125" max="125" width="5.7109375" style="222" customWidth="1"/>
    <col min="126" max="131" width="5.7109375" style="1" customWidth="1"/>
    <col min="132" max="133" width="0.85546875" style="1" customWidth="1"/>
    <col min="134" max="134" width="5.7109375" style="222" customWidth="1"/>
    <col min="135" max="140" width="5.7109375" style="1" customWidth="1"/>
    <col min="141" max="141" width="5.7109375" style="222" customWidth="1"/>
    <col min="142" max="147" width="5.7109375" style="1" customWidth="1"/>
    <col min="148" max="148" width="5.7109375" style="223" customWidth="1"/>
    <col min="149" max="154" width="5.7109375" style="1" customWidth="1"/>
    <col min="155" max="155" width="5.7109375" style="223" customWidth="1"/>
    <col min="156" max="161" width="5.7109375" style="1" customWidth="1"/>
    <col min="162" max="162" width="5.7109375" style="222" customWidth="1"/>
    <col min="163" max="163" width="5.7109375" style="1" customWidth="1"/>
    <col min="164" max="165" width="0.85546875" style="1" customWidth="1"/>
    <col min="166" max="170" width="5.7109375" style="1" customWidth="1"/>
    <col min="171" max="171" width="5.7109375" style="222" customWidth="1"/>
    <col min="172" max="177" width="5.7109375" style="1" customWidth="1"/>
    <col min="178" max="178" width="5.7109375" style="222" customWidth="1"/>
    <col min="179" max="184" width="5.7109375" style="1" customWidth="1"/>
    <col min="185" max="185" width="5.7109375" style="222" customWidth="1"/>
    <col min="186" max="191" width="5.7109375" style="1" customWidth="1"/>
    <col min="192" max="192" width="5.7109375" style="222" customWidth="1"/>
    <col min="193" max="196" width="5.7109375" style="1" customWidth="1"/>
    <col min="197" max="198" width="0.85546875" style="1" customWidth="1"/>
    <col min="199" max="200" width="5.7109375" style="1" customWidth="1"/>
    <col min="201" max="201" width="5.7109375" style="222" customWidth="1"/>
    <col min="202" max="207" width="5.7109375" style="1" customWidth="1"/>
    <col min="208" max="208" width="5.7109375" style="222" customWidth="1"/>
    <col min="209" max="214" width="5.7109375" style="1" customWidth="1"/>
    <col min="215" max="215" width="5.7109375" style="222" customWidth="1"/>
    <col min="216" max="221" width="5.7109375" style="1" customWidth="1"/>
    <col min="222" max="222" width="5.7109375" style="222" customWidth="1"/>
    <col min="223" max="228" width="5.7109375" style="1" customWidth="1"/>
    <col min="229" max="230" width="0.85546875" style="1" customWidth="1"/>
    <col min="231" max="231" width="5.7109375" style="222" customWidth="1"/>
    <col min="232" max="237" width="5.7109375" style="1" customWidth="1"/>
    <col min="238" max="238" width="5.7109375" style="222" customWidth="1"/>
    <col min="239" max="244" width="5.7109375" style="1" customWidth="1"/>
    <col min="245" max="245" width="5.7109375" style="222" customWidth="1"/>
    <col min="246" max="251" width="5.7109375" style="1" customWidth="1"/>
    <col min="252" max="252" width="5.7109375" style="222" customWidth="1"/>
    <col min="253" max="258" width="5.7109375" style="1" customWidth="1"/>
    <col min="259" max="259" width="5.7109375" style="222" customWidth="1"/>
    <col min="260" max="261" width="5.7109375" style="1" customWidth="1"/>
    <col min="262" max="263" width="0.85546875" style="1" customWidth="1"/>
    <col min="264" max="267" width="5.7109375" style="1" customWidth="1"/>
    <col min="268" max="268" width="5.7109375" style="222" customWidth="1"/>
    <col min="269" max="274" width="5.7109375" style="1" customWidth="1"/>
    <col min="275" max="275" width="5.7109375" style="222" customWidth="1"/>
    <col min="276" max="281" width="5.7109375" style="1" customWidth="1"/>
    <col min="282" max="282" width="5.7109375" style="222" customWidth="1"/>
    <col min="283" max="288" width="5.7109375" style="1" customWidth="1"/>
    <col min="289" max="289" width="5.7109375" style="222" customWidth="1"/>
    <col min="290" max="294" width="5.7109375" style="1" customWidth="1"/>
    <col min="295" max="296" width="0.85546875" style="1" customWidth="1"/>
    <col min="297" max="297" width="5.7109375" style="1" customWidth="1"/>
    <col min="298" max="298" width="5.7109375" style="222" customWidth="1"/>
    <col min="299" max="304" width="5.7109375" style="1" customWidth="1"/>
    <col min="305" max="305" width="5.7109375" style="222" customWidth="1"/>
    <col min="306" max="311" width="5.7109375" style="1" customWidth="1"/>
    <col min="312" max="312" width="5.7109375" style="222" customWidth="1"/>
    <col min="313" max="318" width="5.7109375" style="1" customWidth="1"/>
    <col min="319" max="319" width="5.7109375" style="222" customWidth="1"/>
    <col min="320" max="325" width="5.7109375" style="1" customWidth="1"/>
    <col min="326" max="326" width="5.7109375" style="222" customWidth="1"/>
    <col min="327" max="328" width="0.85546875" style="1" customWidth="1"/>
    <col min="329" max="334" width="5.7109375" style="1" customWidth="1"/>
    <col min="335" max="335" width="5.7109375" style="222" customWidth="1"/>
    <col min="336" max="341" width="5.7109375" style="1" customWidth="1"/>
    <col min="342" max="342" width="5.7109375" style="222" customWidth="1"/>
    <col min="343" max="348" width="5.7109375" style="1" customWidth="1"/>
    <col min="349" max="349" width="5.7109375" style="222" customWidth="1"/>
    <col min="350" max="355" width="5.7109375" style="1" customWidth="1"/>
    <col min="356" max="356" width="5.7109375" style="222" customWidth="1"/>
    <col min="357" max="359" width="5.7109375" style="1" customWidth="1"/>
    <col min="360" max="361" width="0.85546875" style="1" customWidth="1"/>
    <col min="362" max="364" width="5.7109375" style="1" customWidth="1"/>
    <col min="365" max="365" width="5.7109375" style="222" customWidth="1"/>
    <col min="366" max="371" width="5.7109375" style="1" customWidth="1"/>
    <col min="372" max="372" width="5.7109375" style="222" customWidth="1"/>
    <col min="373" max="378" width="5.7109375" style="1" customWidth="1"/>
    <col min="379" max="379" width="5.7109375" style="222" customWidth="1"/>
    <col min="380" max="385" width="5.7109375" style="1" customWidth="1"/>
    <col min="386" max="386" width="5.7109375" style="222" customWidth="1"/>
    <col min="387" max="391" width="5.7109375" style="1" customWidth="1"/>
    <col min="392" max="393" width="0.85546875" style="1" customWidth="1"/>
    <col min="394" max="394" width="5.7109375" style="1" customWidth="1"/>
    <col min="395" max="395" width="5.7109375" style="222" customWidth="1"/>
    <col min="396" max="401" width="5.7109375" style="1" customWidth="1"/>
    <col min="402" max="402" width="5.7109375" style="222" customWidth="1"/>
    <col min="403" max="408" width="5.7109375" style="1" customWidth="1"/>
    <col min="409" max="409" width="5.7109375" style="222" customWidth="1"/>
    <col min="410" max="415" width="5.7109375" style="1" customWidth="1"/>
    <col min="416" max="416" width="5.7109375" style="222" customWidth="1"/>
    <col min="417" max="422" width="5.7109375" style="1" customWidth="1"/>
    <col min="423" max="423" width="5.7109375" style="222" customWidth="1"/>
    <col min="424" max="424" width="5.7109375" style="1" customWidth="1"/>
    <col min="425" max="16384" width="11.42578125" style="1"/>
  </cols>
  <sheetData>
    <row r="1" spans="1:424" ht="33.950000000000003" customHeight="1" x14ac:dyDescent="0.25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L1" s="216" t="s">
        <v>7</v>
      </c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8"/>
      <c r="BQ1" s="219"/>
      <c r="BS1" s="216" t="s">
        <v>267</v>
      </c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8"/>
      <c r="CU1" s="219"/>
      <c r="CW1" s="216" t="s">
        <v>268</v>
      </c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8"/>
      <c r="EB1" s="219"/>
      <c r="ED1" s="216" t="s">
        <v>269</v>
      </c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P1" s="217"/>
      <c r="EQ1" s="217"/>
      <c r="ER1" s="217"/>
      <c r="ES1" s="217"/>
      <c r="ET1" s="217"/>
      <c r="EU1" s="217"/>
      <c r="EV1" s="217"/>
      <c r="EW1" s="217"/>
      <c r="EX1" s="217"/>
      <c r="EY1" s="217"/>
      <c r="EZ1" s="217"/>
      <c r="FA1" s="217"/>
      <c r="FB1" s="217"/>
      <c r="FC1" s="217"/>
      <c r="FD1" s="217"/>
      <c r="FE1" s="217"/>
      <c r="FF1" s="217"/>
      <c r="FG1" s="218"/>
      <c r="FH1" s="219"/>
      <c r="FJ1" s="216" t="s">
        <v>270</v>
      </c>
      <c r="FK1" s="217"/>
      <c r="FL1" s="217"/>
      <c r="FM1" s="217"/>
      <c r="FN1" s="217"/>
      <c r="FO1" s="217"/>
      <c r="FP1" s="217"/>
      <c r="FQ1" s="217"/>
      <c r="FR1" s="217"/>
      <c r="FS1" s="217"/>
      <c r="FT1" s="217"/>
      <c r="FU1" s="217"/>
      <c r="FV1" s="217"/>
      <c r="FW1" s="217"/>
      <c r="FX1" s="217"/>
      <c r="FY1" s="217"/>
      <c r="FZ1" s="217"/>
      <c r="GA1" s="217"/>
      <c r="GB1" s="217"/>
      <c r="GC1" s="217"/>
      <c r="GD1" s="217"/>
      <c r="GE1" s="217"/>
      <c r="GF1" s="217"/>
      <c r="GG1" s="217"/>
      <c r="GH1" s="217"/>
      <c r="GI1" s="217"/>
      <c r="GJ1" s="217"/>
      <c r="GK1" s="217"/>
      <c r="GL1" s="217"/>
      <c r="GM1" s="217"/>
      <c r="GN1" s="218"/>
      <c r="GO1" s="219"/>
      <c r="GQ1" s="216" t="s">
        <v>271</v>
      </c>
      <c r="GR1" s="217"/>
      <c r="GS1" s="217"/>
      <c r="GT1" s="217"/>
      <c r="GU1" s="217"/>
      <c r="GV1" s="217"/>
      <c r="GW1" s="217"/>
      <c r="GX1" s="217"/>
      <c r="GY1" s="217"/>
      <c r="GZ1" s="217"/>
      <c r="HA1" s="217"/>
      <c r="HB1" s="217"/>
      <c r="HC1" s="217"/>
      <c r="HD1" s="217"/>
      <c r="HE1" s="217"/>
      <c r="HF1" s="217"/>
      <c r="HG1" s="217"/>
      <c r="HH1" s="217"/>
      <c r="HI1" s="217"/>
      <c r="HJ1" s="217"/>
      <c r="HK1" s="217"/>
      <c r="HL1" s="217"/>
      <c r="HM1" s="217"/>
      <c r="HN1" s="217"/>
      <c r="HO1" s="217"/>
      <c r="HP1" s="217"/>
      <c r="HQ1" s="217"/>
      <c r="HR1" s="217"/>
      <c r="HS1" s="217"/>
      <c r="HT1" s="218"/>
      <c r="HU1" s="219"/>
      <c r="HW1" s="216" t="s">
        <v>272</v>
      </c>
      <c r="HX1" s="217"/>
      <c r="HY1" s="217"/>
      <c r="HZ1" s="217"/>
      <c r="IA1" s="217"/>
      <c r="IB1" s="217"/>
      <c r="IC1" s="217"/>
      <c r="ID1" s="217"/>
      <c r="IE1" s="217"/>
      <c r="IF1" s="217"/>
      <c r="IG1" s="217"/>
      <c r="IH1" s="217"/>
      <c r="II1" s="217"/>
      <c r="IJ1" s="217"/>
      <c r="IK1" s="217"/>
      <c r="IL1" s="217"/>
      <c r="IM1" s="217"/>
      <c r="IN1" s="217"/>
      <c r="IO1" s="217"/>
      <c r="IP1" s="217"/>
      <c r="IQ1" s="217"/>
      <c r="IR1" s="217"/>
      <c r="IS1" s="217"/>
      <c r="IT1" s="217"/>
      <c r="IU1" s="217"/>
      <c r="IV1" s="217"/>
      <c r="IW1" s="217"/>
      <c r="IX1" s="217"/>
      <c r="IY1" s="217"/>
      <c r="IZ1" s="217"/>
      <c r="JA1" s="218"/>
      <c r="JB1" s="219"/>
      <c r="JD1" s="216" t="s">
        <v>273</v>
      </c>
      <c r="JE1" s="217"/>
      <c r="JF1" s="217"/>
      <c r="JG1" s="217"/>
      <c r="JH1" s="217"/>
      <c r="JI1" s="217"/>
      <c r="JJ1" s="217"/>
      <c r="JK1" s="217"/>
      <c r="JL1" s="217"/>
      <c r="JM1" s="217"/>
      <c r="JN1" s="217"/>
      <c r="JO1" s="217"/>
      <c r="JP1" s="217"/>
      <c r="JQ1" s="217"/>
      <c r="JR1" s="217"/>
      <c r="JS1" s="217"/>
      <c r="JT1" s="217"/>
      <c r="JU1" s="217"/>
      <c r="JV1" s="217"/>
      <c r="JW1" s="217"/>
      <c r="JX1" s="217"/>
      <c r="JY1" s="217"/>
      <c r="JZ1" s="217"/>
      <c r="KA1" s="217"/>
      <c r="KB1" s="217"/>
      <c r="KC1" s="217"/>
      <c r="KD1" s="217"/>
      <c r="KE1" s="217"/>
      <c r="KF1" s="217"/>
      <c r="KG1" s="217"/>
      <c r="KH1" s="218"/>
      <c r="KI1" s="219"/>
      <c r="KK1" s="216" t="s">
        <v>274</v>
      </c>
      <c r="KL1" s="217"/>
      <c r="KM1" s="217"/>
      <c r="KN1" s="217"/>
      <c r="KO1" s="217"/>
      <c r="KP1" s="217"/>
      <c r="KQ1" s="217"/>
      <c r="KR1" s="217"/>
      <c r="KS1" s="217"/>
      <c r="KT1" s="217"/>
      <c r="KU1" s="217"/>
      <c r="KV1" s="217"/>
      <c r="KW1" s="217"/>
      <c r="KX1" s="217"/>
      <c r="KY1" s="217"/>
      <c r="KZ1" s="217"/>
      <c r="LA1" s="217"/>
      <c r="LB1" s="217"/>
      <c r="LC1" s="217"/>
      <c r="LD1" s="217"/>
      <c r="LE1" s="217"/>
      <c r="LF1" s="217"/>
      <c r="LG1" s="217"/>
      <c r="LH1" s="217"/>
      <c r="LI1" s="217"/>
      <c r="LJ1" s="217"/>
      <c r="LK1" s="217"/>
      <c r="LL1" s="217"/>
      <c r="LM1" s="217"/>
      <c r="LN1" s="218"/>
      <c r="LO1" s="219"/>
      <c r="LQ1" s="216" t="s">
        <v>275</v>
      </c>
      <c r="LR1" s="217"/>
      <c r="LS1" s="217"/>
      <c r="LT1" s="217"/>
      <c r="LU1" s="217"/>
      <c r="LV1" s="217"/>
      <c r="LW1" s="217"/>
      <c r="LX1" s="217"/>
      <c r="LY1" s="217"/>
      <c r="LZ1" s="217"/>
      <c r="MA1" s="217"/>
      <c r="MB1" s="217"/>
      <c r="MC1" s="217"/>
      <c r="MD1" s="217"/>
      <c r="ME1" s="217"/>
      <c r="MF1" s="217"/>
      <c r="MG1" s="217"/>
      <c r="MH1" s="217"/>
      <c r="MI1" s="217"/>
      <c r="MJ1" s="217"/>
      <c r="MK1" s="217"/>
      <c r="ML1" s="217"/>
      <c r="MM1" s="217"/>
      <c r="MN1" s="217"/>
      <c r="MO1" s="217"/>
      <c r="MP1" s="217"/>
      <c r="MQ1" s="217"/>
      <c r="MR1" s="217"/>
      <c r="MS1" s="217"/>
      <c r="MT1" s="217"/>
      <c r="MU1" s="218"/>
      <c r="MV1" s="219"/>
      <c r="MX1" s="216" t="s">
        <v>276</v>
      </c>
      <c r="MY1" s="217"/>
      <c r="MZ1" s="217"/>
      <c r="NA1" s="217"/>
      <c r="NB1" s="217"/>
      <c r="NC1" s="217"/>
      <c r="ND1" s="217"/>
      <c r="NE1" s="217"/>
      <c r="NF1" s="217"/>
      <c r="NG1" s="217"/>
      <c r="NH1" s="217"/>
      <c r="NI1" s="217"/>
      <c r="NJ1" s="217"/>
      <c r="NK1" s="217"/>
      <c r="NL1" s="217"/>
      <c r="NM1" s="217"/>
      <c r="NN1" s="217"/>
      <c r="NO1" s="217"/>
      <c r="NP1" s="217"/>
      <c r="NQ1" s="217"/>
      <c r="NR1" s="217"/>
      <c r="NS1" s="217"/>
      <c r="NT1" s="217"/>
      <c r="NU1" s="217"/>
      <c r="NV1" s="217"/>
      <c r="NW1" s="217"/>
      <c r="NX1" s="217"/>
      <c r="NY1" s="217"/>
      <c r="NZ1" s="217"/>
      <c r="OA1" s="218"/>
      <c r="OB1" s="219"/>
      <c r="OD1" s="216" t="s">
        <v>277</v>
      </c>
      <c r="OE1" s="217"/>
      <c r="OF1" s="217"/>
      <c r="OG1" s="217"/>
      <c r="OH1" s="217"/>
      <c r="OI1" s="217"/>
      <c r="OJ1" s="217"/>
      <c r="OK1" s="217"/>
      <c r="OL1" s="217"/>
      <c r="OM1" s="217"/>
      <c r="ON1" s="217"/>
      <c r="OO1" s="217"/>
      <c r="OP1" s="217"/>
      <c r="OQ1" s="217"/>
      <c r="OR1" s="217"/>
      <c r="OS1" s="217"/>
      <c r="OT1" s="217"/>
      <c r="OU1" s="217"/>
      <c r="OV1" s="217"/>
      <c r="OW1" s="217"/>
      <c r="OX1" s="217"/>
      <c r="OY1" s="217"/>
      <c r="OZ1" s="217"/>
      <c r="PA1" s="217"/>
      <c r="PB1" s="217"/>
      <c r="PC1" s="217"/>
      <c r="PD1" s="217"/>
      <c r="PE1" s="217"/>
      <c r="PF1" s="217"/>
      <c r="PG1" s="217"/>
      <c r="PH1" s="218"/>
    </row>
    <row r="2" spans="1:424" ht="5.0999999999999996" customHeight="1" x14ac:dyDescent="0.25">
      <c r="AL2" s="220"/>
      <c r="AM2" s="220"/>
      <c r="AN2" s="220"/>
      <c r="AO2" s="220"/>
      <c r="AP2" s="220"/>
      <c r="AQ2" s="220"/>
      <c r="AR2" s="221"/>
      <c r="CP2" s="220"/>
      <c r="CQ2" s="221"/>
      <c r="CR2" s="220"/>
      <c r="CS2" s="220"/>
      <c r="CT2" s="220"/>
      <c r="CW2" s="220"/>
      <c r="CX2" s="220"/>
      <c r="CY2" s="220"/>
      <c r="CZ2" s="221"/>
      <c r="DA2" s="220"/>
      <c r="DB2" s="220"/>
      <c r="DC2" s="220"/>
      <c r="DD2" s="220"/>
      <c r="DE2" s="220"/>
      <c r="DF2" s="220"/>
      <c r="DG2" s="221"/>
      <c r="EX2" s="220"/>
      <c r="EY2" s="224"/>
      <c r="EZ2" s="220"/>
      <c r="FA2" s="220"/>
      <c r="FB2" s="220"/>
      <c r="FC2" s="220"/>
      <c r="FD2" s="220"/>
      <c r="FE2" s="220"/>
      <c r="FF2" s="221"/>
      <c r="FG2" s="220"/>
      <c r="FJ2" s="220"/>
      <c r="FK2" s="220"/>
      <c r="FL2" s="220"/>
      <c r="FM2" s="220"/>
      <c r="FN2" s="220"/>
      <c r="FO2" s="221"/>
      <c r="IC2" s="220"/>
      <c r="ID2" s="221"/>
      <c r="IE2" s="220"/>
      <c r="IF2" s="220"/>
      <c r="IG2" s="220"/>
      <c r="IH2" s="220"/>
      <c r="II2" s="220"/>
      <c r="IJ2" s="220"/>
      <c r="IK2" s="221"/>
      <c r="IL2" s="220"/>
      <c r="IM2" s="220"/>
      <c r="IN2" s="220"/>
      <c r="IO2" s="220"/>
      <c r="IP2" s="220"/>
      <c r="IQ2" s="220"/>
      <c r="IR2" s="221"/>
      <c r="IS2" s="220"/>
      <c r="IT2" s="220"/>
      <c r="IU2" s="220"/>
      <c r="IV2" s="220"/>
      <c r="IW2" s="220"/>
      <c r="IX2" s="220"/>
      <c r="IY2" s="221"/>
      <c r="IZ2" s="220"/>
      <c r="JA2" s="220"/>
      <c r="JD2" s="220"/>
      <c r="JE2" s="220"/>
      <c r="JF2" s="220"/>
      <c r="JG2" s="220"/>
      <c r="JH2" s="221"/>
      <c r="JI2" s="220"/>
      <c r="JJ2" s="220"/>
      <c r="JK2" s="220"/>
      <c r="JL2" s="220"/>
      <c r="JM2" s="220"/>
      <c r="JN2" s="220"/>
      <c r="JO2" s="221"/>
      <c r="JP2" s="220"/>
      <c r="JQ2" s="220"/>
      <c r="JR2" s="220"/>
      <c r="JS2" s="220"/>
      <c r="JT2" s="220"/>
      <c r="JU2" s="220"/>
      <c r="JV2" s="221"/>
      <c r="JW2" s="220"/>
      <c r="JX2" s="220"/>
      <c r="JY2" s="220"/>
      <c r="JZ2" s="220"/>
      <c r="KA2" s="220"/>
      <c r="KB2" s="220"/>
      <c r="KC2" s="221"/>
      <c r="KD2" s="220"/>
      <c r="KE2" s="220"/>
      <c r="KF2" s="220"/>
      <c r="KG2" s="220"/>
      <c r="KH2" s="220"/>
      <c r="KK2" s="220"/>
      <c r="KL2" s="221"/>
      <c r="MJ2" s="220"/>
      <c r="MK2" s="221"/>
      <c r="ML2" s="220"/>
      <c r="MM2" s="220"/>
      <c r="MN2" s="220"/>
      <c r="MO2" s="220"/>
      <c r="MP2" s="220"/>
      <c r="MQ2" s="220"/>
      <c r="MR2" s="221"/>
      <c r="MS2" s="220"/>
      <c r="MT2" s="220"/>
      <c r="MU2" s="220"/>
      <c r="MX2" s="220"/>
      <c r="MY2" s="220"/>
      <c r="MZ2" s="220"/>
      <c r="NA2" s="221"/>
      <c r="OY2" s="220"/>
      <c r="OZ2" s="221"/>
      <c r="PA2" s="220"/>
      <c r="PB2" s="220"/>
      <c r="PC2" s="220"/>
      <c r="PD2" s="220"/>
      <c r="PE2" s="220"/>
      <c r="PF2" s="220"/>
      <c r="PG2" s="221"/>
      <c r="PH2" s="220"/>
    </row>
    <row r="3" spans="1:424" s="91" customFormat="1" ht="20.100000000000001" customHeight="1" x14ac:dyDescent="0.25">
      <c r="A3" s="201" t="s">
        <v>311</v>
      </c>
      <c r="B3" s="88"/>
      <c r="C3" s="202" t="s">
        <v>8</v>
      </c>
      <c r="D3" s="203"/>
      <c r="E3" s="204"/>
      <c r="F3" s="89"/>
      <c r="G3" s="205" t="s">
        <v>296</v>
      </c>
      <c r="H3" s="206"/>
      <c r="I3" s="206"/>
      <c r="J3" s="206"/>
      <c r="K3" s="206"/>
      <c r="L3" s="206"/>
      <c r="M3" s="206"/>
      <c r="N3" s="207"/>
      <c r="O3" s="89"/>
      <c r="P3" s="205" t="s">
        <v>4</v>
      </c>
      <c r="Q3" s="206"/>
      <c r="R3" s="206"/>
      <c r="S3" s="206"/>
      <c r="T3" s="206"/>
      <c r="U3" s="206"/>
      <c r="V3" s="206"/>
      <c r="W3" s="207"/>
      <c r="X3" s="89"/>
      <c r="Y3" s="208" t="s">
        <v>312</v>
      </c>
      <c r="Z3" s="208"/>
      <c r="AA3" s="208"/>
      <c r="AB3" s="208"/>
      <c r="AC3" s="208"/>
      <c r="AD3" s="208"/>
      <c r="AE3" s="208"/>
      <c r="AF3" s="208"/>
      <c r="AG3" s="90"/>
      <c r="AH3" s="115" t="s">
        <v>313</v>
      </c>
      <c r="AJ3" s="209" t="s">
        <v>314</v>
      </c>
      <c r="AL3" s="225"/>
      <c r="AM3" s="226"/>
      <c r="AN3" s="226"/>
      <c r="AO3" s="226">
        <v>1</v>
      </c>
      <c r="AP3" s="226"/>
      <c r="AQ3" s="226"/>
      <c r="AR3" s="227"/>
      <c r="AS3" s="228"/>
      <c r="AT3" s="226"/>
      <c r="AU3" s="226"/>
      <c r="AV3" s="226">
        <v>2</v>
      </c>
      <c r="AW3" s="226"/>
      <c r="AX3" s="226"/>
      <c r="AY3" s="227"/>
      <c r="AZ3" s="228"/>
      <c r="BA3" s="226"/>
      <c r="BB3" s="226"/>
      <c r="BC3" s="226">
        <v>3</v>
      </c>
      <c r="BD3" s="226"/>
      <c r="BE3" s="226"/>
      <c r="BF3" s="227"/>
      <c r="BG3" s="228"/>
      <c r="BH3" s="226"/>
      <c r="BI3" s="226"/>
      <c r="BJ3" s="226">
        <v>4</v>
      </c>
      <c r="BK3" s="226"/>
      <c r="BL3" s="226"/>
      <c r="BM3" s="227"/>
      <c r="BN3" s="228"/>
      <c r="BO3" s="226"/>
      <c r="BP3" s="226"/>
      <c r="BS3" s="226">
        <v>5</v>
      </c>
      <c r="BT3" s="226"/>
      <c r="BU3" s="226"/>
      <c r="BV3" s="227"/>
      <c r="BW3" s="228"/>
      <c r="BX3" s="226"/>
      <c r="BY3" s="226"/>
      <c r="BZ3" s="226">
        <v>6</v>
      </c>
      <c r="CA3" s="226"/>
      <c r="CB3" s="226"/>
      <c r="CC3" s="227"/>
      <c r="CD3" s="228"/>
      <c r="CE3" s="226"/>
      <c r="CF3" s="226"/>
      <c r="CG3" s="226">
        <v>7</v>
      </c>
      <c r="CH3" s="226"/>
      <c r="CI3" s="226"/>
      <c r="CJ3" s="227"/>
      <c r="CK3" s="228"/>
      <c r="CL3" s="226"/>
      <c r="CM3" s="226"/>
      <c r="CN3" s="226">
        <v>8</v>
      </c>
      <c r="CO3" s="226"/>
      <c r="CP3" s="226"/>
      <c r="CQ3" s="227"/>
      <c r="CR3" s="228"/>
      <c r="CS3" s="226"/>
      <c r="CT3" s="226"/>
      <c r="CW3" s="226">
        <v>9</v>
      </c>
      <c r="CX3" s="226"/>
      <c r="CY3" s="226"/>
      <c r="CZ3" s="227"/>
      <c r="DA3" s="228"/>
      <c r="DB3" s="226"/>
      <c r="DC3" s="226"/>
      <c r="DD3" s="226">
        <v>10</v>
      </c>
      <c r="DE3" s="226"/>
      <c r="DF3" s="226"/>
      <c r="DG3" s="227"/>
      <c r="DH3" s="228"/>
      <c r="DI3" s="226"/>
      <c r="DJ3" s="226"/>
      <c r="DK3" s="226">
        <v>11</v>
      </c>
      <c r="DL3" s="226"/>
      <c r="DM3" s="226"/>
      <c r="DN3" s="227"/>
      <c r="DO3" s="228"/>
      <c r="DP3" s="226"/>
      <c r="DQ3" s="226"/>
      <c r="DR3" s="226">
        <v>12</v>
      </c>
      <c r="DS3" s="226"/>
      <c r="DT3" s="226"/>
      <c r="DU3" s="227"/>
      <c r="DV3" s="228"/>
      <c r="DW3" s="226"/>
      <c r="DX3" s="226"/>
      <c r="DY3" s="226">
        <v>13</v>
      </c>
      <c r="DZ3" s="226"/>
      <c r="EA3" s="226"/>
      <c r="ED3" s="227"/>
      <c r="EE3" s="228"/>
      <c r="EF3" s="226"/>
      <c r="EG3" s="226"/>
      <c r="EH3" s="226">
        <v>14</v>
      </c>
      <c r="EI3" s="226"/>
      <c r="EJ3" s="226"/>
      <c r="EK3" s="227"/>
      <c r="EL3" s="228"/>
      <c r="EM3" s="226"/>
      <c r="EN3" s="226"/>
      <c r="EO3" s="226">
        <v>15</v>
      </c>
      <c r="EP3" s="226"/>
      <c r="EQ3" s="226"/>
      <c r="ER3" s="229"/>
      <c r="ES3" s="228"/>
      <c r="ET3" s="226"/>
      <c r="EU3" s="226"/>
      <c r="EV3" s="226">
        <v>16</v>
      </c>
      <c r="EW3" s="226"/>
      <c r="EX3" s="226"/>
      <c r="EY3" s="229"/>
      <c r="EZ3" s="228"/>
      <c r="FA3" s="226"/>
      <c r="FB3" s="226"/>
      <c r="FC3" s="226">
        <v>17</v>
      </c>
      <c r="FD3" s="226"/>
      <c r="FE3" s="226"/>
      <c r="FF3" s="227"/>
      <c r="FG3" s="228"/>
      <c r="FJ3" s="226"/>
      <c r="FK3" s="226"/>
      <c r="FL3" s="226">
        <v>18</v>
      </c>
      <c r="FM3" s="226"/>
      <c r="FN3" s="226"/>
      <c r="FO3" s="227"/>
      <c r="FP3" s="228"/>
      <c r="FQ3" s="226"/>
      <c r="FR3" s="226"/>
      <c r="FS3" s="226">
        <v>19</v>
      </c>
      <c r="FT3" s="226"/>
      <c r="FU3" s="226"/>
      <c r="FV3" s="227"/>
      <c r="FW3" s="228"/>
      <c r="FX3" s="226"/>
      <c r="FY3" s="226"/>
      <c r="FZ3" s="226">
        <v>20</v>
      </c>
      <c r="GA3" s="226"/>
      <c r="GB3" s="226"/>
      <c r="GC3" s="227"/>
      <c r="GD3" s="228"/>
      <c r="GE3" s="226"/>
      <c r="GF3" s="226"/>
      <c r="GG3" s="226">
        <v>21</v>
      </c>
      <c r="GH3" s="226"/>
      <c r="GI3" s="226"/>
      <c r="GJ3" s="227"/>
      <c r="GK3" s="228"/>
      <c r="GL3" s="226"/>
      <c r="GM3" s="226"/>
      <c r="GN3" s="226">
        <v>22</v>
      </c>
      <c r="GQ3" s="226"/>
      <c r="GR3" s="226"/>
      <c r="GS3" s="227"/>
      <c r="GT3" s="228"/>
      <c r="GU3" s="226"/>
      <c r="GV3" s="226"/>
      <c r="GW3" s="226">
        <v>23</v>
      </c>
      <c r="GX3" s="226"/>
      <c r="GY3" s="226"/>
      <c r="GZ3" s="227"/>
      <c r="HA3" s="228"/>
      <c r="HB3" s="226"/>
      <c r="HC3" s="226"/>
      <c r="HD3" s="226">
        <v>24</v>
      </c>
      <c r="HE3" s="226"/>
      <c r="HF3" s="226"/>
      <c r="HG3" s="227"/>
      <c r="HH3" s="228"/>
      <c r="HI3" s="226"/>
      <c r="HJ3" s="226"/>
      <c r="HK3" s="226">
        <v>25</v>
      </c>
      <c r="HL3" s="226"/>
      <c r="HM3" s="226"/>
      <c r="HN3" s="227"/>
      <c r="HO3" s="228"/>
      <c r="HP3" s="226"/>
      <c r="HQ3" s="226"/>
      <c r="HR3" s="226">
        <v>26</v>
      </c>
      <c r="HS3" s="226"/>
      <c r="HT3" s="226"/>
      <c r="HW3" s="227"/>
      <c r="HX3" s="228"/>
      <c r="HY3" s="226"/>
      <c r="HZ3" s="226"/>
      <c r="IA3" s="226">
        <v>27</v>
      </c>
      <c r="IB3" s="226"/>
      <c r="IC3" s="226"/>
      <c r="ID3" s="227"/>
      <c r="IE3" s="228"/>
      <c r="IF3" s="226"/>
      <c r="IG3" s="226"/>
      <c r="IH3" s="226">
        <v>28</v>
      </c>
      <c r="II3" s="226"/>
      <c r="IJ3" s="226"/>
      <c r="IK3" s="227"/>
      <c r="IL3" s="228"/>
      <c r="IM3" s="226"/>
      <c r="IN3" s="226"/>
      <c r="IO3" s="226">
        <v>29</v>
      </c>
      <c r="IP3" s="226"/>
      <c r="IQ3" s="226"/>
      <c r="IR3" s="227"/>
      <c r="IS3" s="228"/>
      <c r="IT3" s="226"/>
      <c r="IU3" s="226"/>
      <c r="IV3" s="226">
        <v>30</v>
      </c>
      <c r="IW3" s="226"/>
      <c r="IX3" s="226"/>
      <c r="IY3" s="227"/>
      <c r="IZ3" s="228"/>
      <c r="JA3" s="226"/>
      <c r="JD3" s="226"/>
      <c r="JE3" s="226">
        <v>31</v>
      </c>
      <c r="JF3" s="226"/>
      <c r="JG3" s="226"/>
      <c r="JH3" s="227"/>
      <c r="JI3" s="228"/>
      <c r="JJ3" s="226"/>
      <c r="JK3" s="226"/>
      <c r="JL3" s="226">
        <v>32</v>
      </c>
      <c r="JM3" s="226"/>
      <c r="JN3" s="226"/>
      <c r="JO3" s="227"/>
      <c r="JP3" s="228"/>
      <c r="JQ3" s="226"/>
      <c r="JR3" s="226"/>
      <c r="JS3" s="226">
        <v>33</v>
      </c>
      <c r="JT3" s="226"/>
      <c r="JU3" s="226"/>
      <c r="JV3" s="227"/>
      <c r="JW3" s="228"/>
      <c r="JX3" s="226"/>
      <c r="JY3" s="226"/>
      <c r="JZ3" s="226">
        <v>34</v>
      </c>
      <c r="KA3" s="226"/>
      <c r="KB3" s="226"/>
      <c r="KC3" s="227"/>
      <c r="KD3" s="228"/>
      <c r="KE3" s="226"/>
      <c r="KF3" s="226"/>
      <c r="KG3" s="226">
        <v>35</v>
      </c>
      <c r="KH3" s="226"/>
      <c r="KK3" s="226"/>
      <c r="KL3" s="227"/>
      <c r="KM3" s="228"/>
      <c r="KN3" s="226"/>
      <c r="KO3" s="226"/>
      <c r="KP3" s="226">
        <v>36</v>
      </c>
      <c r="KQ3" s="226"/>
      <c r="KR3" s="226"/>
      <c r="KS3" s="227"/>
      <c r="KT3" s="228"/>
      <c r="KU3" s="226"/>
      <c r="KV3" s="226"/>
      <c r="KW3" s="226">
        <v>37</v>
      </c>
      <c r="KX3" s="226"/>
      <c r="KY3" s="226"/>
      <c r="KZ3" s="227"/>
      <c r="LA3" s="228"/>
      <c r="LB3" s="226"/>
      <c r="LC3" s="226"/>
      <c r="LD3" s="226">
        <v>38</v>
      </c>
      <c r="LE3" s="226"/>
      <c r="LF3" s="226"/>
      <c r="LG3" s="227"/>
      <c r="LH3" s="228"/>
      <c r="LI3" s="226"/>
      <c r="LJ3" s="226"/>
      <c r="LK3" s="226">
        <v>39</v>
      </c>
      <c r="LL3" s="226"/>
      <c r="LM3" s="226"/>
      <c r="LN3" s="227"/>
      <c r="LQ3" s="225"/>
      <c r="LR3" s="226"/>
      <c r="LS3" s="226"/>
      <c r="LT3" s="226">
        <v>40</v>
      </c>
      <c r="LU3" s="226"/>
      <c r="LV3" s="226"/>
      <c r="LW3" s="227"/>
      <c r="LX3" s="228"/>
      <c r="LY3" s="226"/>
      <c r="LZ3" s="226"/>
      <c r="MA3" s="226">
        <v>41</v>
      </c>
      <c r="MB3" s="226"/>
      <c r="MC3" s="226"/>
      <c r="MD3" s="227"/>
      <c r="ME3" s="228"/>
      <c r="MF3" s="226"/>
      <c r="MG3" s="226"/>
      <c r="MH3" s="226">
        <v>42</v>
      </c>
      <c r="MI3" s="226"/>
      <c r="MJ3" s="226"/>
      <c r="MK3" s="227"/>
      <c r="ML3" s="228"/>
      <c r="MM3" s="226"/>
      <c r="MN3" s="226"/>
      <c r="MO3" s="226">
        <v>43</v>
      </c>
      <c r="MP3" s="226"/>
      <c r="MQ3" s="226"/>
      <c r="MR3" s="227"/>
      <c r="MS3" s="228"/>
      <c r="MT3" s="226"/>
      <c r="MU3" s="226"/>
      <c r="MX3" s="226">
        <v>44</v>
      </c>
      <c r="MY3" s="226"/>
      <c r="MZ3" s="226"/>
      <c r="NA3" s="227"/>
      <c r="NB3" s="228"/>
      <c r="NC3" s="226"/>
      <c r="ND3" s="226"/>
      <c r="NE3" s="226">
        <v>45</v>
      </c>
      <c r="NF3" s="226"/>
      <c r="NG3" s="226"/>
      <c r="NH3" s="227"/>
      <c r="NI3" s="228"/>
      <c r="NJ3" s="226"/>
      <c r="NK3" s="226"/>
      <c r="NL3" s="226">
        <v>46</v>
      </c>
      <c r="NM3" s="226"/>
      <c r="NN3" s="226"/>
      <c r="NO3" s="227"/>
      <c r="NP3" s="228"/>
      <c r="NQ3" s="226"/>
      <c r="NR3" s="226"/>
      <c r="NS3" s="226">
        <v>47</v>
      </c>
      <c r="NT3" s="226"/>
      <c r="NU3" s="226"/>
      <c r="NV3" s="227"/>
      <c r="NW3" s="228"/>
      <c r="NX3" s="226"/>
      <c r="NY3" s="226"/>
      <c r="NZ3" s="226">
        <v>48</v>
      </c>
      <c r="OA3" s="226"/>
      <c r="OD3" s="226"/>
      <c r="OE3" s="227"/>
      <c r="OF3" s="228"/>
      <c r="OG3" s="226"/>
      <c r="OH3" s="226"/>
      <c r="OI3" s="226">
        <v>49</v>
      </c>
      <c r="OJ3" s="226"/>
      <c r="OK3" s="226"/>
      <c r="OL3" s="227"/>
      <c r="OM3" s="228"/>
      <c r="ON3" s="226"/>
      <c r="OO3" s="226"/>
      <c r="OP3" s="226">
        <v>50</v>
      </c>
      <c r="OQ3" s="226"/>
      <c r="OR3" s="226"/>
      <c r="OS3" s="227"/>
      <c r="OT3" s="228"/>
      <c r="OU3" s="226"/>
      <c r="OV3" s="226"/>
      <c r="OW3" s="226">
        <v>51</v>
      </c>
      <c r="OX3" s="226"/>
      <c r="OY3" s="226"/>
      <c r="OZ3" s="227"/>
      <c r="PA3" s="228"/>
      <c r="PB3" s="226"/>
      <c r="PC3" s="226"/>
      <c r="PD3" s="226">
        <v>52</v>
      </c>
      <c r="PE3" s="226"/>
      <c r="PF3" s="226"/>
      <c r="PG3" s="227"/>
      <c r="PH3" s="228"/>
    </row>
    <row r="4" spans="1:424" ht="29.1" customHeight="1" x14ac:dyDescent="0.25">
      <c r="A4" s="201"/>
      <c r="B4" s="92"/>
      <c r="C4" s="212" t="s">
        <v>315</v>
      </c>
      <c r="D4" s="212" t="s">
        <v>316</v>
      </c>
      <c r="E4" s="212" t="s">
        <v>317</v>
      </c>
      <c r="F4" s="93"/>
      <c r="G4" s="200" t="s">
        <v>184</v>
      </c>
      <c r="H4" s="200" t="s">
        <v>318</v>
      </c>
      <c r="I4" s="200" t="s">
        <v>319</v>
      </c>
      <c r="J4" s="200" t="s">
        <v>320</v>
      </c>
      <c r="K4" s="200" t="s">
        <v>321</v>
      </c>
      <c r="L4" s="199" t="s">
        <v>322</v>
      </c>
      <c r="M4" s="199" t="s">
        <v>323</v>
      </c>
      <c r="N4" s="200" t="s">
        <v>324</v>
      </c>
      <c r="O4" s="93"/>
      <c r="P4" s="200" t="s">
        <v>184</v>
      </c>
      <c r="Q4" s="200" t="s">
        <v>318</v>
      </c>
      <c r="R4" s="200" t="s">
        <v>319</v>
      </c>
      <c r="S4" s="200" t="s">
        <v>320</v>
      </c>
      <c r="T4" s="200" t="s">
        <v>321</v>
      </c>
      <c r="U4" s="199" t="s">
        <v>322</v>
      </c>
      <c r="V4" s="199" t="s">
        <v>323</v>
      </c>
      <c r="W4" s="200" t="s">
        <v>324</v>
      </c>
      <c r="X4" s="93"/>
      <c r="Y4" s="214" t="s">
        <v>184</v>
      </c>
      <c r="Z4" s="214" t="s">
        <v>318</v>
      </c>
      <c r="AA4" s="214" t="s">
        <v>319</v>
      </c>
      <c r="AB4" s="214" t="s">
        <v>320</v>
      </c>
      <c r="AC4" s="214" t="s">
        <v>321</v>
      </c>
      <c r="AD4" s="199" t="s">
        <v>322</v>
      </c>
      <c r="AE4" s="199" t="s">
        <v>323</v>
      </c>
      <c r="AF4" s="214" t="s">
        <v>324</v>
      </c>
      <c r="AG4" s="94"/>
      <c r="AH4" s="214" t="s">
        <v>325</v>
      </c>
      <c r="AJ4" s="210"/>
      <c r="AL4" s="230" t="s">
        <v>2</v>
      </c>
      <c r="AM4" s="231" t="s">
        <v>3</v>
      </c>
      <c r="AN4" s="231" t="s">
        <v>3</v>
      </c>
      <c r="AO4" s="231" t="s">
        <v>4</v>
      </c>
      <c r="AP4" s="231" t="s">
        <v>5</v>
      </c>
      <c r="AQ4" s="231" t="s">
        <v>6</v>
      </c>
      <c r="AR4" s="232" t="s">
        <v>1</v>
      </c>
      <c r="AS4" s="233" t="s">
        <v>2</v>
      </c>
      <c r="AT4" s="231" t="s">
        <v>3</v>
      </c>
      <c r="AU4" s="231" t="s">
        <v>3</v>
      </c>
      <c r="AV4" s="231" t="s">
        <v>4</v>
      </c>
      <c r="AW4" s="231" t="s">
        <v>5</v>
      </c>
      <c r="AX4" s="231" t="s">
        <v>6</v>
      </c>
      <c r="AY4" s="232" t="s">
        <v>1</v>
      </c>
      <c r="AZ4" s="233" t="s">
        <v>2</v>
      </c>
      <c r="BA4" s="231" t="s">
        <v>3</v>
      </c>
      <c r="BB4" s="231" t="s">
        <v>3</v>
      </c>
      <c r="BC4" s="231" t="s">
        <v>4</v>
      </c>
      <c r="BD4" s="231" t="s">
        <v>5</v>
      </c>
      <c r="BE4" s="231" t="s">
        <v>6</v>
      </c>
      <c r="BF4" s="232" t="s">
        <v>1</v>
      </c>
      <c r="BG4" s="233" t="s">
        <v>2</v>
      </c>
      <c r="BH4" s="231" t="s">
        <v>3</v>
      </c>
      <c r="BI4" s="231" t="s">
        <v>3</v>
      </c>
      <c r="BJ4" s="231" t="s">
        <v>4</v>
      </c>
      <c r="BK4" s="231" t="s">
        <v>5</v>
      </c>
      <c r="BL4" s="231" t="s">
        <v>6</v>
      </c>
      <c r="BM4" s="232" t="s">
        <v>1</v>
      </c>
      <c r="BN4" s="233" t="s">
        <v>2</v>
      </c>
      <c r="BO4" s="231" t="s">
        <v>3</v>
      </c>
      <c r="BP4" s="231" t="s">
        <v>3</v>
      </c>
      <c r="BQ4" s="234"/>
      <c r="BR4" s="235"/>
      <c r="BS4" s="236" t="s">
        <v>4</v>
      </c>
      <c r="BT4" s="236" t="s">
        <v>5</v>
      </c>
      <c r="BU4" s="236" t="s">
        <v>6</v>
      </c>
      <c r="BV4" s="232" t="s">
        <v>1</v>
      </c>
      <c r="BW4" s="237" t="s">
        <v>2</v>
      </c>
      <c r="BX4" s="236" t="s">
        <v>3</v>
      </c>
      <c r="BY4" s="236" t="s">
        <v>3</v>
      </c>
      <c r="BZ4" s="236" t="s">
        <v>4</v>
      </c>
      <c r="CA4" s="236" t="s">
        <v>5</v>
      </c>
      <c r="CB4" s="236" t="s">
        <v>6</v>
      </c>
      <c r="CC4" s="232" t="s">
        <v>1</v>
      </c>
      <c r="CD4" s="237" t="s">
        <v>2</v>
      </c>
      <c r="CE4" s="236" t="s">
        <v>3</v>
      </c>
      <c r="CF4" s="236" t="s">
        <v>3</v>
      </c>
      <c r="CG4" s="236" t="s">
        <v>4</v>
      </c>
      <c r="CH4" s="236" t="s">
        <v>5</v>
      </c>
      <c r="CI4" s="236" t="s">
        <v>6</v>
      </c>
      <c r="CJ4" s="232" t="s">
        <v>1</v>
      </c>
      <c r="CK4" s="237" t="s">
        <v>2</v>
      </c>
      <c r="CL4" s="236" t="s">
        <v>3</v>
      </c>
      <c r="CM4" s="236" t="s">
        <v>3</v>
      </c>
      <c r="CN4" s="236" t="s">
        <v>4</v>
      </c>
      <c r="CO4" s="236" t="s">
        <v>5</v>
      </c>
      <c r="CP4" s="236" t="s">
        <v>6</v>
      </c>
      <c r="CQ4" s="232" t="s">
        <v>1</v>
      </c>
      <c r="CR4" s="237" t="s">
        <v>2</v>
      </c>
      <c r="CS4" s="236" t="s">
        <v>3</v>
      </c>
      <c r="CT4" s="236" t="s">
        <v>3</v>
      </c>
      <c r="CU4" s="234"/>
      <c r="CV4" s="235"/>
      <c r="CW4" s="236" t="s">
        <v>4</v>
      </c>
      <c r="CX4" s="236" t="s">
        <v>5</v>
      </c>
      <c r="CY4" s="236" t="s">
        <v>6</v>
      </c>
      <c r="CZ4" s="232" t="s">
        <v>1</v>
      </c>
      <c r="DA4" s="237" t="s">
        <v>2</v>
      </c>
      <c r="DB4" s="236" t="s">
        <v>3</v>
      </c>
      <c r="DC4" s="236" t="s">
        <v>3</v>
      </c>
      <c r="DD4" s="236" t="s">
        <v>4</v>
      </c>
      <c r="DE4" s="236" t="s">
        <v>5</v>
      </c>
      <c r="DF4" s="236" t="s">
        <v>6</v>
      </c>
      <c r="DG4" s="232" t="s">
        <v>1</v>
      </c>
      <c r="DH4" s="237" t="s">
        <v>2</v>
      </c>
      <c r="DI4" s="236" t="s">
        <v>3</v>
      </c>
      <c r="DJ4" s="236" t="s">
        <v>3</v>
      </c>
      <c r="DK4" s="236" t="s">
        <v>4</v>
      </c>
      <c r="DL4" s="236" t="s">
        <v>5</v>
      </c>
      <c r="DM4" s="236" t="s">
        <v>6</v>
      </c>
      <c r="DN4" s="232" t="s">
        <v>1</v>
      </c>
      <c r="DO4" s="237" t="s">
        <v>2</v>
      </c>
      <c r="DP4" s="236" t="s">
        <v>3</v>
      </c>
      <c r="DQ4" s="236" t="s">
        <v>3</v>
      </c>
      <c r="DR4" s="236" t="s">
        <v>4</v>
      </c>
      <c r="DS4" s="236" t="s">
        <v>5</v>
      </c>
      <c r="DT4" s="236" t="s">
        <v>6</v>
      </c>
      <c r="DU4" s="232" t="s">
        <v>1</v>
      </c>
      <c r="DV4" s="237" t="s">
        <v>2</v>
      </c>
      <c r="DW4" s="236" t="s">
        <v>3</v>
      </c>
      <c r="DX4" s="236" t="s">
        <v>3</v>
      </c>
      <c r="DY4" s="231" t="s">
        <v>4</v>
      </c>
      <c r="DZ4" s="231" t="s">
        <v>5</v>
      </c>
      <c r="EA4" s="231" t="s">
        <v>6</v>
      </c>
      <c r="EB4" s="234"/>
      <c r="EC4" s="235"/>
      <c r="ED4" s="232" t="s">
        <v>1</v>
      </c>
      <c r="EE4" s="238" t="s">
        <v>2</v>
      </c>
      <c r="EF4" s="236" t="s">
        <v>3</v>
      </c>
      <c r="EG4" s="236" t="s">
        <v>3</v>
      </c>
      <c r="EH4" s="236" t="s">
        <v>4</v>
      </c>
      <c r="EI4" s="236" t="s">
        <v>5</v>
      </c>
      <c r="EJ4" s="236" t="s">
        <v>6</v>
      </c>
      <c r="EK4" s="232" t="s">
        <v>1</v>
      </c>
      <c r="EL4" s="237" t="s">
        <v>2</v>
      </c>
      <c r="EM4" s="236" t="s">
        <v>3</v>
      </c>
      <c r="EN4" s="236" t="s">
        <v>3</v>
      </c>
      <c r="EO4" s="236" t="s">
        <v>4</v>
      </c>
      <c r="EP4" s="236" t="s">
        <v>5</v>
      </c>
      <c r="EQ4" s="236" t="s">
        <v>6</v>
      </c>
      <c r="ER4" s="239" t="s">
        <v>1</v>
      </c>
      <c r="ES4" s="237" t="s">
        <v>2</v>
      </c>
      <c r="ET4" s="236" t="s">
        <v>3</v>
      </c>
      <c r="EU4" s="236" t="s">
        <v>3</v>
      </c>
      <c r="EV4" s="236" t="s">
        <v>4</v>
      </c>
      <c r="EW4" s="236" t="s">
        <v>5</v>
      </c>
      <c r="EX4" s="236" t="s">
        <v>6</v>
      </c>
      <c r="EY4" s="239" t="s">
        <v>1</v>
      </c>
      <c r="EZ4" s="237" t="s">
        <v>2</v>
      </c>
      <c r="FA4" s="236" t="s">
        <v>3</v>
      </c>
      <c r="FB4" s="236" t="s">
        <v>3</v>
      </c>
      <c r="FC4" s="236" t="s">
        <v>4</v>
      </c>
      <c r="FD4" s="236" t="s">
        <v>5</v>
      </c>
      <c r="FE4" s="236" t="s">
        <v>6</v>
      </c>
      <c r="FF4" s="232" t="s">
        <v>1</v>
      </c>
      <c r="FG4" s="233" t="s">
        <v>2</v>
      </c>
      <c r="FH4" s="234"/>
      <c r="FI4" s="235"/>
      <c r="FJ4" s="230" t="s">
        <v>3</v>
      </c>
      <c r="FK4" s="231" t="s">
        <v>3</v>
      </c>
      <c r="FL4" s="231" t="s">
        <v>4</v>
      </c>
      <c r="FM4" s="231" t="s">
        <v>5</v>
      </c>
      <c r="FN4" s="231" t="s">
        <v>6</v>
      </c>
      <c r="FO4" s="232" t="s">
        <v>1</v>
      </c>
      <c r="FP4" s="233" t="s">
        <v>2</v>
      </c>
      <c r="FQ4" s="230" t="s">
        <v>3</v>
      </c>
      <c r="FR4" s="231" t="s">
        <v>3</v>
      </c>
      <c r="FS4" s="230" t="s">
        <v>4</v>
      </c>
      <c r="FT4" s="231" t="s">
        <v>5</v>
      </c>
      <c r="FU4" s="231" t="s">
        <v>6</v>
      </c>
      <c r="FV4" s="232" t="s">
        <v>1</v>
      </c>
      <c r="FW4" s="233" t="s">
        <v>2</v>
      </c>
      <c r="FX4" s="231" t="s">
        <v>3</v>
      </c>
      <c r="FY4" s="231" t="s">
        <v>3</v>
      </c>
      <c r="FZ4" s="231" t="s">
        <v>4</v>
      </c>
      <c r="GA4" s="231" t="s">
        <v>5</v>
      </c>
      <c r="GB4" s="231" t="s">
        <v>6</v>
      </c>
      <c r="GC4" s="232" t="s">
        <v>1</v>
      </c>
      <c r="GD4" s="238" t="s">
        <v>2</v>
      </c>
      <c r="GE4" s="231" t="s">
        <v>3</v>
      </c>
      <c r="GF4" s="231" t="s">
        <v>3</v>
      </c>
      <c r="GG4" s="231" t="s">
        <v>4</v>
      </c>
      <c r="GH4" s="231" t="s">
        <v>5</v>
      </c>
      <c r="GI4" s="231" t="s">
        <v>6</v>
      </c>
      <c r="GJ4" s="232" t="s">
        <v>1</v>
      </c>
      <c r="GK4" s="233" t="s">
        <v>2</v>
      </c>
      <c r="GL4" s="231" t="s">
        <v>3</v>
      </c>
      <c r="GM4" s="231" t="s">
        <v>3</v>
      </c>
      <c r="GN4" s="231" t="s">
        <v>4</v>
      </c>
      <c r="GO4" s="234"/>
      <c r="GP4" s="235"/>
      <c r="GQ4" s="231" t="s">
        <v>5</v>
      </c>
      <c r="GR4" s="231" t="s">
        <v>6</v>
      </c>
      <c r="GS4" s="232" t="s">
        <v>1</v>
      </c>
      <c r="GT4" s="233" t="s">
        <v>2</v>
      </c>
      <c r="GU4" s="231" t="s">
        <v>3</v>
      </c>
      <c r="GV4" s="231" t="s">
        <v>3</v>
      </c>
      <c r="GW4" s="231" t="s">
        <v>4</v>
      </c>
      <c r="GX4" s="231" t="s">
        <v>5</v>
      </c>
      <c r="GY4" s="231" t="s">
        <v>6</v>
      </c>
      <c r="GZ4" s="232" t="s">
        <v>1</v>
      </c>
      <c r="HA4" s="233" t="s">
        <v>2</v>
      </c>
      <c r="HB4" s="231" t="s">
        <v>3</v>
      </c>
      <c r="HC4" s="231" t="s">
        <v>3</v>
      </c>
      <c r="HD4" s="231" t="s">
        <v>4</v>
      </c>
      <c r="HE4" s="231" t="s">
        <v>5</v>
      </c>
      <c r="HF4" s="231" t="s">
        <v>6</v>
      </c>
      <c r="HG4" s="232" t="s">
        <v>1</v>
      </c>
      <c r="HH4" s="233" t="s">
        <v>2</v>
      </c>
      <c r="HI4" s="231" t="s">
        <v>3</v>
      </c>
      <c r="HJ4" s="231" t="s">
        <v>3</v>
      </c>
      <c r="HK4" s="231" t="s">
        <v>4</v>
      </c>
      <c r="HL4" s="231" t="s">
        <v>5</v>
      </c>
      <c r="HM4" s="231" t="s">
        <v>6</v>
      </c>
      <c r="HN4" s="232" t="s">
        <v>1</v>
      </c>
      <c r="HO4" s="233" t="s">
        <v>2</v>
      </c>
      <c r="HP4" s="231" t="s">
        <v>3</v>
      </c>
      <c r="HQ4" s="231" t="s">
        <v>3</v>
      </c>
      <c r="HR4" s="231" t="s">
        <v>4</v>
      </c>
      <c r="HS4" s="236" t="s">
        <v>5</v>
      </c>
      <c r="HT4" s="231" t="s">
        <v>6</v>
      </c>
      <c r="HU4" s="234"/>
      <c r="HV4" s="235"/>
      <c r="HW4" s="232" t="s">
        <v>1</v>
      </c>
      <c r="HX4" s="233" t="s">
        <v>2</v>
      </c>
      <c r="HY4" s="231" t="s">
        <v>3</v>
      </c>
      <c r="HZ4" s="231" t="s">
        <v>3</v>
      </c>
      <c r="IA4" s="231" t="s">
        <v>4</v>
      </c>
      <c r="IB4" s="231" t="s">
        <v>5</v>
      </c>
      <c r="IC4" s="231" t="s">
        <v>6</v>
      </c>
      <c r="ID4" s="232" t="s">
        <v>1</v>
      </c>
      <c r="IE4" s="233" t="s">
        <v>2</v>
      </c>
      <c r="IF4" s="231" t="s">
        <v>3</v>
      </c>
      <c r="IG4" s="231" t="s">
        <v>3</v>
      </c>
      <c r="IH4" s="231" t="s">
        <v>4</v>
      </c>
      <c r="II4" s="231" t="s">
        <v>5</v>
      </c>
      <c r="IJ4" s="230" t="s">
        <v>6</v>
      </c>
      <c r="IK4" s="232" t="s">
        <v>1</v>
      </c>
      <c r="IL4" s="233" t="s">
        <v>2</v>
      </c>
      <c r="IM4" s="231" t="s">
        <v>3</v>
      </c>
      <c r="IN4" s="231" t="s">
        <v>3</v>
      </c>
      <c r="IO4" s="231" t="s">
        <v>4</v>
      </c>
      <c r="IP4" s="231" t="s">
        <v>5</v>
      </c>
      <c r="IQ4" s="231" t="s">
        <v>6</v>
      </c>
      <c r="IR4" s="232" t="s">
        <v>1</v>
      </c>
      <c r="IS4" s="233" t="s">
        <v>2</v>
      </c>
      <c r="IT4" s="231" t="s">
        <v>3</v>
      </c>
      <c r="IU4" s="231" t="s">
        <v>3</v>
      </c>
      <c r="IV4" s="231" t="s">
        <v>4</v>
      </c>
      <c r="IW4" s="231" t="s">
        <v>5</v>
      </c>
      <c r="IX4" s="231" t="s">
        <v>6</v>
      </c>
      <c r="IY4" s="232" t="s">
        <v>1</v>
      </c>
      <c r="IZ4" s="233" t="s">
        <v>2</v>
      </c>
      <c r="JA4" s="231" t="s">
        <v>3</v>
      </c>
      <c r="JB4" s="234"/>
      <c r="JC4" s="235"/>
      <c r="JD4" s="231" t="s">
        <v>3</v>
      </c>
      <c r="JE4" s="231" t="s">
        <v>4</v>
      </c>
      <c r="JF4" s="231" t="s">
        <v>5</v>
      </c>
      <c r="JG4" s="231" t="s">
        <v>6</v>
      </c>
      <c r="JH4" s="232" t="s">
        <v>1</v>
      </c>
      <c r="JI4" s="233" t="s">
        <v>2</v>
      </c>
      <c r="JJ4" s="231" t="s">
        <v>3</v>
      </c>
      <c r="JK4" s="231" t="s">
        <v>3</v>
      </c>
      <c r="JL4" s="231" t="s">
        <v>4</v>
      </c>
      <c r="JM4" s="231" t="s">
        <v>5</v>
      </c>
      <c r="JN4" s="231" t="s">
        <v>6</v>
      </c>
      <c r="JO4" s="232" t="s">
        <v>1</v>
      </c>
      <c r="JP4" s="233" t="s">
        <v>2</v>
      </c>
      <c r="JQ4" s="231" t="s">
        <v>3</v>
      </c>
      <c r="JR4" s="230" t="s">
        <v>3</v>
      </c>
      <c r="JS4" s="231" t="s">
        <v>4</v>
      </c>
      <c r="JT4" s="231" t="s">
        <v>5</v>
      </c>
      <c r="JU4" s="231" t="s">
        <v>6</v>
      </c>
      <c r="JV4" s="232" t="s">
        <v>1</v>
      </c>
      <c r="JW4" s="233" t="s">
        <v>2</v>
      </c>
      <c r="JX4" s="231" t="s">
        <v>3</v>
      </c>
      <c r="JY4" s="231" t="s">
        <v>3</v>
      </c>
      <c r="JZ4" s="231" t="s">
        <v>4</v>
      </c>
      <c r="KA4" s="231" t="s">
        <v>5</v>
      </c>
      <c r="KB4" s="231" t="s">
        <v>6</v>
      </c>
      <c r="KC4" s="232" t="s">
        <v>1</v>
      </c>
      <c r="KD4" s="233" t="s">
        <v>2</v>
      </c>
      <c r="KE4" s="231" t="s">
        <v>3</v>
      </c>
      <c r="KF4" s="231" t="s">
        <v>3</v>
      </c>
      <c r="KG4" s="231" t="s">
        <v>4</v>
      </c>
      <c r="KH4" s="231" t="s">
        <v>5</v>
      </c>
      <c r="KI4" s="234"/>
      <c r="KJ4" s="235"/>
      <c r="KK4" s="231" t="s">
        <v>6</v>
      </c>
      <c r="KL4" s="232" t="s">
        <v>1</v>
      </c>
      <c r="KM4" s="233" t="s">
        <v>2</v>
      </c>
      <c r="KN4" s="231" t="s">
        <v>3</v>
      </c>
      <c r="KO4" s="231" t="s">
        <v>3</v>
      </c>
      <c r="KP4" s="231" t="s">
        <v>4</v>
      </c>
      <c r="KQ4" s="231" t="s">
        <v>5</v>
      </c>
      <c r="KR4" s="231" t="s">
        <v>6</v>
      </c>
      <c r="KS4" s="232" t="s">
        <v>1</v>
      </c>
      <c r="KT4" s="233" t="s">
        <v>2</v>
      </c>
      <c r="KU4" s="231" t="s">
        <v>3</v>
      </c>
      <c r="KV4" s="231" t="s">
        <v>3</v>
      </c>
      <c r="KW4" s="231" t="s">
        <v>4</v>
      </c>
      <c r="KX4" s="231" t="s">
        <v>5</v>
      </c>
      <c r="KY4" s="231" t="s">
        <v>6</v>
      </c>
      <c r="KZ4" s="232" t="s">
        <v>1</v>
      </c>
      <c r="LA4" s="233" t="s">
        <v>2</v>
      </c>
      <c r="LB4" s="231" t="s">
        <v>3</v>
      </c>
      <c r="LC4" s="231" t="s">
        <v>3</v>
      </c>
      <c r="LD4" s="231" t="s">
        <v>4</v>
      </c>
      <c r="LE4" s="231" t="s">
        <v>5</v>
      </c>
      <c r="LF4" s="231" t="s">
        <v>6</v>
      </c>
      <c r="LG4" s="232" t="s">
        <v>1</v>
      </c>
      <c r="LH4" s="233" t="s">
        <v>2</v>
      </c>
      <c r="LI4" s="231" t="s">
        <v>3</v>
      </c>
      <c r="LJ4" s="231" t="s">
        <v>3</v>
      </c>
      <c r="LK4" s="231" t="s">
        <v>4</v>
      </c>
      <c r="LL4" s="231" t="s">
        <v>5</v>
      </c>
      <c r="LM4" s="236" t="s">
        <v>6</v>
      </c>
      <c r="LN4" s="232" t="s">
        <v>1</v>
      </c>
      <c r="LO4" s="234"/>
      <c r="LP4" s="235"/>
      <c r="LQ4" s="231" t="s">
        <v>2</v>
      </c>
      <c r="LR4" s="231" t="s">
        <v>3</v>
      </c>
      <c r="LS4" s="231" t="s">
        <v>3</v>
      </c>
      <c r="LT4" s="231" t="s">
        <v>4</v>
      </c>
      <c r="LU4" s="231" t="s">
        <v>5</v>
      </c>
      <c r="LV4" s="231" t="s">
        <v>6</v>
      </c>
      <c r="LW4" s="232" t="s">
        <v>1</v>
      </c>
      <c r="LX4" s="233" t="s">
        <v>2</v>
      </c>
      <c r="LY4" s="231" t="s">
        <v>3</v>
      </c>
      <c r="LZ4" s="231" t="s">
        <v>3</v>
      </c>
      <c r="MA4" s="231" t="s">
        <v>4</v>
      </c>
      <c r="MB4" s="231" t="s">
        <v>5</v>
      </c>
      <c r="MC4" s="231" t="s">
        <v>6</v>
      </c>
      <c r="MD4" s="232" t="s">
        <v>1</v>
      </c>
      <c r="ME4" s="233" t="s">
        <v>2</v>
      </c>
      <c r="MF4" s="231" t="s">
        <v>3</v>
      </c>
      <c r="MG4" s="231" t="s">
        <v>3</v>
      </c>
      <c r="MH4" s="231" t="s">
        <v>4</v>
      </c>
      <c r="MI4" s="231" t="s">
        <v>5</v>
      </c>
      <c r="MJ4" s="231" t="s">
        <v>6</v>
      </c>
      <c r="MK4" s="232" t="s">
        <v>1</v>
      </c>
      <c r="ML4" s="233" t="s">
        <v>2</v>
      </c>
      <c r="MM4" s="231" t="s">
        <v>3</v>
      </c>
      <c r="MN4" s="231" t="s">
        <v>3</v>
      </c>
      <c r="MO4" s="231" t="s">
        <v>4</v>
      </c>
      <c r="MP4" s="231" t="s">
        <v>5</v>
      </c>
      <c r="MQ4" s="231" t="s">
        <v>6</v>
      </c>
      <c r="MR4" s="232" t="s">
        <v>1</v>
      </c>
      <c r="MS4" s="233" t="s">
        <v>2</v>
      </c>
      <c r="MT4" s="231" t="s">
        <v>3</v>
      </c>
      <c r="MU4" s="231" t="s">
        <v>3</v>
      </c>
      <c r="MV4" s="234"/>
      <c r="MW4" s="235"/>
      <c r="MX4" s="230" t="s">
        <v>4</v>
      </c>
      <c r="MY4" s="231" t="s">
        <v>5</v>
      </c>
      <c r="MZ4" s="231" t="s">
        <v>6</v>
      </c>
      <c r="NA4" s="232" t="s">
        <v>1</v>
      </c>
      <c r="NB4" s="233" t="s">
        <v>2</v>
      </c>
      <c r="NC4" s="231" t="s">
        <v>3</v>
      </c>
      <c r="ND4" s="231" t="s">
        <v>3</v>
      </c>
      <c r="NE4" s="231" t="s">
        <v>4</v>
      </c>
      <c r="NF4" s="231" t="s">
        <v>5</v>
      </c>
      <c r="NG4" s="231" t="s">
        <v>6</v>
      </c>
      <c r="NH4" s="232" t="s">
        <v>1</v>
      </c>
      <c r="NI4" s="233" t="s">
        <v>2</v>
      </c>
      <c r="NJ4" s="231" t="s">
        <v>3</v>
      </c>
      <c r="NK4" s="231" t="s">
        <v>3</v>
      </c>
      <c r="NL4" s="231" t="s">
        <v>4</v>
      </c>
      <c r="NM4" s="231" t="s">
        <v>5</v>
      </c>
      <c r="NN4" s="231" t="s">
        <v>6</v>
      </c>
      <c r="NO4" s="232" t="s">
        <v>1</v>
      </c>
      <c r="NP4" s="233" t="s">
        <v>2</v>
      </c>
      <c r="NQ4" s="231" t="s">
        <v>3</v>
      </c>
      <c r="NR4" s="231" t="s">
        <v>3</v>
      </c>
      <c r="NS4" s="231" t="s">
        <v>4</v>
      </c>
      <c r="NT4" s="231" t="s">
        <v>5</v>
      </c>
      <c r="NU4" s="231" t="s">
        <v>6</v>
      </c>
      <c r="NV4" s="232" t="s">
        <v>1</v>
      </c>
      <c r="NW4" s="233" t="s">
        <v>2</v>
      </c>
      <c r="NX4" s="231" t="s">
        <v>3</v>
      </c>
      <c r="NY4" s="231" t="s">
        <v>3</v>
      </c>
      <c r="NZ4" s="236" t="s">
        <v>4</v>
      </c>
      <c r="OA4" s="231" t="s">
        <v>5</v>
      </c>
      <c r="OB4" s="234"/>
      <c r="OC4" s="235"/>
      <c r="OD4" s="231" t="s">
        <v>6</v>
      </c>
      <c r="OE4" s="232" t="s">
        <v>1</v>
      </c>
      <c r="OF4" s="233" t="s">
        <v>2</v>
      </c>
      <c r="OG4" s="231" t="s">
        <v>3</v>
      </c>
      <c r="OH4" s="231" t="s">
        <v>3</v>
      </c>
      <c r="OI4" s="231" t="s">
        <v>4</v>
      </c>
      <c r="OJ4" s="231" t="s">
        <v>5</v>
      </c>
      <c r="OK4" s="231" t="s">
        <v>6</v>
      </c>
      <c r="OL4" s="232" t="s">
        <v>1</v>
      </c>
      <c r="OM4" s="233" t="s">
        <v>2</v>
      </c>
      <c r="ON4" s="231" t="s">
        <v>3</v>
      </c>
      <c r="OO4" s="231" t="s">
        <v>3</v>
      </c>
      <c r="OP4" s="231" t="s">
        <v>4</v>
      </c>
      <c r="OQ4" s="231" t="s">
        <v>5</v>
      </c>
      <c r="OR4" s="231" t="s">
        <v>6</v>
      </c>
      <c r="OS4" s="232" t="s">
        <v>1</v>
      </c>
      <c r="OT4" s="233" t="s">
        <v>2</v>
      </c>
      <c r="OU4" s="231" t="s">
        <v>3</v>
      </c>
      <c r="OV4" s="231" t="s">
        <v>3</v>
      </c>
      <c r="OW4" s="231" t="s">
        <v>4</v>
      </c>
      <c r="OX4" s="231" t="s">
        <v>5</v>
      </c>
      <c r="OY4" s="231" t="s">
        <v>6</v>
      </c>
      <c r="OZ4" s="232" t="s">
        <v>1</v>
      </c>
      <c r="PA4" s="233" t="s">
        <v>2</v>
      </c>
      <c r="PB4" s="230" t="s">
        <v>3</v>
      </c>
      <c r="PC4" s="231" t="s">
        <v>3</v>
      </c>
      <c r="PD4" s="231" t="s">
        <v>4</v>
      </c>
      <c r="PE4" s="231" t="s">
        <v>5</v>
      </c>
      <c r="PF4" s="231" t="s">
        <v>6</v>
      </c>
      <c r="PG4" s="232" t="s">
        <v>1</v>
      </c>
      <c r="PH4" s="233" t="s">
        <v>2</v>
      </c>
    </row>
    <row r="5" spans="1:424" ht="29.1" customHeight="1" x14ac:dyDescent="0.25">
      <c r="A5" s="201"/>
      <c r="B5" s="92"/>
      <c r="C5" s="213"/>
      <c r="D5" s="213"/>
      <c r="E5" s="213"/>
      <c r="F5" s="93"/>
      <c r="G5" s="214"/>
      <c r="H5" s="214"/>
      <c r="I5" s="214"/>
      <c r="J5" s="214"/>
      <c r="K5" s="214" t="s">
        <v>321</v>
      </c>
      <c r="L5" s="200" t="s">
        <v>321</v>
      </c>
      <c r="M5" s="200"/>
      <c r="N5" s="214" t="s">
        <v>324</v>
      </c>
      <c r="O5" s="93"/>
      <c r="P5" s="214"/>
      <c r="Q5" s="214"/>
      <c r="R5" s="214"/>
      <c r="S5" s="214"/>
      <c r="T5" s="214" t="s">
        <v>321</v>
      </c>
      <c r="U5" s="200" t="s">
        <v>321</v>
      </c>
      <c r="V5" s="200" t="s">
        <v>321</v>
      </c>
      <c r="W5" s="214" t="s">
        <v>324</v>
      </c>
      <c r="X5" s="93"/>
      <c r="Y5" s="214"/>
      <c r="Z5" s="214"/>
      <c r="AA5" s="214"/>
      <c r="AB5" s="214"/>
      <c r="AC5" s="214" t="s">
        <v>321</v>
      </c>
      <c r="AD5" s="200" t="s">
        <v>321</v>
      </c>
      <c r="AE5" s="200" t="s">
        <v>321</v>
      </c>
      <c r="AF5" s="214" t="s">
        <v>324</v>
      </c>
      <c r="AG5" s="94"/>
      <c r="AH5" s="214"/>
      <c r="AJ5" s="211"/>
      <c r="AL5" s="230">
        <v>1</v>
      </c>
      <c r="AM5" s="231">
        <v>2</v>
      </c>
      <c r="AN5" s="231">
        <v>3</v>
      </c>
      <c r="AO5" s="231">
        <v>4</v>
      </c>
      <c r="AP5" s="231">
        <v>5</v>
      </c>
      <c r="AQ5" s="231">
        <v>6</v>
      </c>
      <c r="AR5" s="232">
        <v>7</v>
      </c>
      <c r="AS5" s="233">
        <v>8</v>
      </c>
      <c r="AT5" s="231">
        <v>9</v>
      </c>
      <c r="AU5" s="231">
        <v>10</v>
      </c>
      <c r="AV5" s="231">
        <v>11</v>
      </c>
      <c r="AW5" s="231">
        <v>12</v>
      </c>
      <c r="AX5" s="231">
        <v>13</v>
      </c>
      <c r="AY5" s="232">
        <v>14</v>
      </c>
      <c r="AZ5" s="233">
        <v>15</v>
      </c>
      <c r="BA5" s="231">
        <v>16</v>
      </c>
      <c r="BB5" s="231">
        <v>17</v>
      </c>
      <c r="BC5" s="231">
        <v>18</v>
      </c>
      <c r="BD5" s="231">
        <v>19</v>
      </c>
      <c r="BE5" s="231">
        <v>20</v>
      </c>
      <c r="BF5" s="232">
        <v>21</v>
      </c>
      <c r="BG5" s="233">
        <v>22</v>
      </c>
      <c r="BH5" s="231">
        <v>23</v>
      </c>
      <c r="BI5" s="231">
        <v>24</v>
      </c>
      <c r="BJ5" s="231">
        <v>25</v>
      </c>
      <c r="BK5" s="231">
        <v>26</v>
      </c>
      <c r="BL5" s="231">
        <v>27</v>
      </c>
      <c r="BM5" s="232">
        <v>28</v>
      </c>
      <c r="BN5" s="233">
        <v>29</v>
      </c>
      <c r="BO5" s="231">
        <v>30</v>
      </c>
      <c r="BP5" s="231">
        <v>31</v>
      </c>
      <c r="BQ5" s="234"/>
      <c r="BR5" s="235"/>
      <c r="BS5" s="236">
        <v>1</v>
      </c>
      <c r="BT5" s="236">
        <v>2</v>
      </c>
      <c r="BU5" s="236">
        <v>3</v>
      </c>
      <c r="BV5" s="232">
        <v>4</v>
      </c>
      <c r="BW5" s="237">
        <v>5</v>
      </c>
      <c r="BX5" s="236">
        <v>6</v>
      </c>
      <c r="BY5" s="236">
        <v>7</v>
      </c>
      <c r="BZ5" s="236">
        <v>8</v>
      </c>
      <c r="CA5" s="236">
        <v>9</v>
      </c>
      <c r="CB5" s="236">
        <v>10</v>
      </c>
      <c r="CC5" s="232">
        <v>11</v>
      </c>
      <c r="CD5" s="237">
        <v>12</v>
      </c>
      <c r="CE5" s="236">
        <v>13</v>
      </c>
      <c r="CF5" s="236">
        <v>14</v>
      </c>
      <c r="CG5" s="236">
        <v>15</v>
      </c>
      <c r="CH5" s="236">
        <v>16</v>
      </c>
      <c r="CI5" s="236">
        <v>17</v>
      </c>
      <c r="CJ5" s="232">
        <v>18</v>
      </c>
      <c r="CK5" s="237">
        <v>19</v>
      </c>
      <c r="CL5" s="236">
        <v>20</v>
      </c>
      <c r="CM5" s="236">
        <v>21</v>
      </c>
      <c r="CN5" s="236">
        <v>22</v>
      </c>
      <c r="CO5" s="236">
        <v>23</v>
      </c>
      <c r="CP5" s="236">
        <v>24</v>
      </c>
      <c r="CQ5" s="232">
        <v>25</v>
      </c>
      <c r="CR5" s="237">
        <v>26</v>
      </c>
      <c r="CS5" s="236">
        <v>27</v>
      </c>
      <c r="CT5" s="236">
        <v>28</v>
      </c>
      <c r="CU5" s="234"/>
      <c r="CV5" s="235"/>
      <c r="CW5" s="236">
        <v>1</v>
      </c>
      <c r="CX5" s="236">
        <v>2</v>
      </c>
      <c r="CY5" s="236">
        <v>3</v>
      </c>
      <c r="CZ5" s="232">
        <v>4</v>
      </c>
      <c r="DA5" s="237">
        <v>5</v>
      </c>
      <c r="DB5" s="236">
        <v>6</v>
      </c>
      <c r="DC5" s="236">
        <v>7</v>
      </c>
      <c r="DD5" s="236">
        <v>8</v>
      </c>
      <c r="DE5" s="236">
        <v>9</v>
      </c>
      <c r="DF5" s="236">
        <v>10</v>
      </c>
      <c r="DG5" s="232">
        <v>11</v>
      </c>
      <c r="DH5" s="237">
        <v>12</v>
      </c>
      <c r="DI5" s="236">
        <v>13</v>
      </c>
      <c r="DJ5" s="236">
        <v>14</v>
      </c>
      <c r="DK5" s="236">
        <v>15</v>
      </c>
      <c r="DL5" s="236">
        <v>16</v>
      </c>
      <c r="DM5" s="236">
        <v>17</v>
      </c>
      <c r="DN5" s="232">
        <v>18</v>
      </c>
      <c r="DO5" s="237">
        <v>19</v>
      </c>
      <c r="DP5" s="236">
        <v>20</v>
      </c>
      <c r="DQ5" s="236">
        <v>21</v>
      </c>
      <c r="DR5" s="236">
        <v>22</v>
      </c>
      <c r="DS5" s="236">
        <v>23</v>
      </c>
      <c r="DT5" s="236">
        <v>24</v>
      </c>
      <c r="DU5" s="232">
        <v>25</v>
      </c>
      <c r="DV5" s="237">
        <v>26</v>
      </c>
      <c r="DW5" s="236">
        <v>27</v>
      </c>
      <c r="DX5" s="236">
        <v>28</v>
      </c>
      <c r="DY5" s="231">
        <v>29</v>
      </c>
      <c r="DZ5" s="231">
        <v>30</v>
      </c>
      <c r="EA5" s="231">
        <v>31</v>
      </c>
      <c r="EB5" s="234"/>
      <c r="EC5" s="235"/>
      <c r="ED5" s="232">
        <v>1</v>
      </c>
      <c r="EE5" s="238">
        <v>2</v>
      </c>
      <c r="EF5" s="236">
        <v>3</v>
      </c>
      <c r="EG5" s="236">
        <v>4</v>
      </c>
      <c r="EH5" s="236">
        <v>5</v>
      </c>
      <c r="EI5" s="236">
        <v>6</v>
      </c>
      <c r="EJ5" s="236">
        <v>7</v>
      </c>
      <c r="EK5" s="232">
        <v>8</v>
      </c>
      <c r="EL5" s="237">
        <v>9</v>
      </c>
      <c r="EM5" s="236">
        <v>10</v>
      </c>
      <c r="EN5" s="236">
        <v>11</v>
      </c>
      <c r="EO5" s="236">
        <v>12</v>
      </c>
      <c r="EP5" s="236">
        <v>13</v>
      </c>
      <c r="EQ5" s="236">
        <v>14</v>
      </c>
      <c r="ER5" s="239">
        <v>15</v>
      </c>
      <c r="ES5" s="237">
        <v>16</v>
      </c>
      <c r="ET5" s="236">
        <v>17</v>
      </c>
      <c r="EU5" s="236">
        <v>18</v>
      </c>
      <c r="EV5" s="236">
        <v>19</v>
      </c>
      <c r="EW5" s="236">
        <v>20</v>
      </c>
      <c r="EX5" s="236">
        <v>21</v>
      </c>
      <c r="EY5" s="239">
        <v>22</v>
      </c>
      <c r="EZ5" s="237">
        <v>23</v>
      </c>
      <c r="FA5" s="236">
        <v>24</v>
      </c>
      <c r="FB5" s="236">
        <v>25</v>
      </c>
      <c r="FC5" s="236">
        <v>26</v>
      </c>
      <c r="FD5" s="236">
        <v>27</v>
      </c>
      <c r="FE5" s="236">
        <v>28</v>
      </c>
      <c r="FF5" s="232">
        <v>29</v>
      </c>
      <c r="FG5" s="233">
        <v>30</v>
      </c>
      <c r="FH5" s="234"/>
      <c r="FI5" s="235"/>
      <c r="FJ5" s="230">
        <v>1</v>
      </c>
      <c r="FK5" s="231">
        <v>2</v>
      </c>
      <c r="FL5" s="231">
        <v>3</v>
      </c>
      <c r="FM5" s="231">
        <v>4</v>
      </c>
      <c r="FN5" s="231">
        <v>5</v>
      </c>
      <c r="FO5" s="232">
        <v>6</v>
      </c>
      <c r="FP5" s="237">
        <v>7</v>
      </c>
      <c r="FQ5" s="230">
        <v>8</v>
      </c>
      <c r="FR5" s="236">
        <v>9</v>
      </c>
      <c r="FS5" s="230">
        <v>10</v>
      </c>
      <c r="FT5" s="236">
        <v>11</v>
      </c>
      <c r="FU5" s="236">
        <v>12</v>
      </c>
      <c r="FV5" s="232">
        <v>13</v>
      </c>
      <c r="FW5" s="237">
        <v>14</v>
      </c>
      <c r="FX5" s="236">
        <v>15</v>
      </c>
      <c r="FY5" s="236">
        <v>16</v>
      </c>
      <c r="FZ5" s="236">
        <v>17</v>
      </c>
      <c r="GA5" s="236">
        <v>18</v>
      </c>
      <c r="GB5" s="236">
        <v>19</v>
      </c>
      <c r="GC5" s="232">
        <v>20</v>
      </c>
      <c r="GD5" s="238">
        <v>21</v>
      </c>
      <c r="GE5" s="236">
        <v>22</v>
      </c>
      <c r="GF5" s="236">
        <v>23</v>
      </c>
      <c r="GG5" s="236">
        <v>24</v>
      </c>
      <c r="GH5" s="236">
        <v>25</v>
      </c>
      <c r="GI5" s="236">
        <v>26</v>
      </c>
      <c r="GJ5" s="232">
        <v>27</v>
      </c>
      <c r="GK5" s="237">
        <v>28</v>
      </c>
      <c r="GL5" s="231">
        <v>29</v>
      </c>
      <c r="GM5" s="231">
        <v>30</v>
      </c>
      <c r="GN5" s="231">
        <v>31</v>
      </c>
      <c r="GO5" s="234"/>
      <c r="GP5" s="235"/>
      <c r="GQ5" s="236">
        <v>1</v>
      </c>
      <c r="GR5" s="236">
        <v>2</v>
      </c>
      <c r="GS5" s="232">
        <v>3</v>
      </c>
      <c r="GT5" s="237">
        <v>4</v>
      </c>
      <c r="GU5" s="236">
        <v>5</v>
      </c>
      <c r="GV5" s="236">
        <v>6</v>
      </c>
      <c r="GW5" s="236">
        <v>7</v>
      </c>
      <c r="GX5" s="236">
        <v>8</v>
      </c>
      <c r="GY5" s="236">
        <v>9</v>
      </c>
      <c r="GZ5" s="232">
        <v>10</v>
      </c>
      <c r="HA5" s="237">
        <v>11</v>
      </c>
      <c r="HB5" s="236">
        <v>12</v>
      </c>
      <c r="HC5" s="236">
        <v>13</v>
      </c>
      <c r="HD5" s="236">
        <v>14</v>
      </c>
      <c r="HE5" s="236">
        <v>15</v>
      </c>
      <c r="HF5" s="236">
        <v>16</v>
      </c>
      <c r="HG5" s="232">
        <v>17</v>
      </c>
      <c r="HH5" s="237">
        <v>18</v>
      </c>
      <c r="HI5" s="236">
        <v>19</v>
      </c>
      <c r="HJ5" s="236">
        <v>20</v>
      </c>
      <c r="HK5" s="236">
        <v>21</v>
      </c>
      <c r="HL5" s="236">
        <v>22</v>
      </c>
      <c r="HM5" s="236">
        <v>23</v>
      </c>
      <c r="HN5" s="232">
        <v>24</v>
      </c>
      <c r="HO5" s="237">
        <v>25</v>
      </c>
      <c r="HP5" s="236">
        <v>26</v>
      </c>
      <c r="HQ5" s="236">
        <v>27</v>
      </c>
      <c r="HR5" s="236">
        <v>28</v>
      </c>
      <c r="HS5" s="236">
        <v>29</v>
      </c>
      <c r="HT5" s="231">
        <v>30</v>
      </c>
      <c r="HU5" s="234"/>
      <c r="HV5" s="235"/>
      <c r="HW5" s="232">
        <v>1</v>
      </c>
      <c r="HX5" s="237">
        <v>2</v>
      </c>
      <c r="HY5" s="236">
        <v>3</v>
      </c>
      <c r="HZ5" s="236">
        <v>4</v>
      </c>
      <c r="IA5" s="236">
        <v>5</v>
      </c>
      <c r="IB5" s="236">
        <v>6</v>
      </c>
      <c r="IC5" s="236">
        <v>7</v>
      </c>
      <c r="ID5" s="232">
        <v>8</v>
      </c>
      <c r="IE5" s="237">
        <v>9</v>
      </c>
      <c r="IF5" s="236">
        <v>10</v>
      </c>
      <c r="IG5" s="236">
        <v>11</v>
      </c>
      <c r="IH5" s="236">
        <v>12</v>
      </c>
      <c r="II5" s="236">
        <v>13</v>
      </c>
      <c r="IJ5" s="230">
        <v>14</v>
      </c>
      <c r="IK5" s="232">
        <v>15</v>
      </c>
      <c r="IL5" s="237">
        <v>16</v>
      </c>
      <c r="IM5" s="236">
        <v>17</v>
      </c>
      <c r="IN5" s="236">
        <v>18</v>
      </c>
      <c r="IO5" s="236">
        <v>19</v>
      </c>
      <c r="IP5" s="236">
        <v>20</v>
      </c>
      <c r="IQ5" s="236">
        <v>21</v>
      </c>
      <c r="IR5" s="232">
        <v>22</v>
      </c>
      <c r="IS5" s="237">
        <v>23</v>
      </c>
      <c r="IT5" s="236">
        <v>24</v>
      </c>
      <c r="IU5" s="236">
        <v>25</v>
      </c>
      <c r="IV5" s="236">
        <v>26</v>
      </c>
      <c r="IW5" s="236">
        <v>27</v>
      </c>
      <c r="IX5" s="236">
        <v>28</v>
      </c>
      <c r="IY5" s="232">
        <v>29</v>
      </c>
      <c r="IZ5" s="237">
        <v>30</v>
      </c>
      <c r="JA5" s="236">
        <v>31</v>
      </c>
      <c r="JB5" s="240"/>
      <c r="JC5" s="241"/>
      <c r="JD5" s="236">
        <v>1</v>
      </c>
      <c r="JE5" s="236">
        <v>2</v>
      </c>
      <c r="JF5" s="236">
        <v>3</v>
      </c>
      <c r="JG5" s="236">
        <v>4</v>
      </c>
      <c r="JH5" s="232">
        <v>5</v>
      </c>
      <c r="JI5" s="237">
        <v>6</v>
      </c>
      <c r="JJ5" s="236">
        <v>7</v>
      </c>
      <c r="JK5" s="236">
        <v>8</v>
      </c>
      <c r="JL5" s="236">
        <v>9</v>
      </c>
      <c r="JM5" s="236">
        <v>10</v>
      </c>
      <c r="JN5" s="236">
        <v>11</v>
      </c>
      <c r="JO5" s="232">
        <v>12</v>
      </c>
      <c r="JP5" s="237">
        <v>13</v>
      </c>
      <c r="JQ5" s="236">
        <v>14</v>
      </c>
      <c r="JR5" s="230">
        <v>15</v>
      </c>
      <c r="JS5" s="236">
        <v>16</v>
      </c>
      <c r="JT5" s="236">
        <v>17</v>
      </c>
      <c r="JU5" s="236">
        <v>18</v>
      </c>
      <c r="JV5" s="232">
        <v>19</v>
      </c>
      <c r="JW5" s="237">
        <v>20</v>
      </c>
      <c r="JX5" s="236">
        <v>21</v>
      </c>
      <c r="JY5" s="236">
        <v>22</v>
      </c>
      <c r="JZ5" s="236">
        <v>23</v>
      </c>
      <c r="KA5" s="236">
        <v>24</v>
      </c>
      <c r="KB5" s="236">
        <v>25</v>
      </c>
      <c r="KC5" s="232">
        <v>26</v>
      </c>
      <c r="KD5" s="237">
        <v>27</v>
      </c>
      <c r="KE5" s="236">
        <v>28</v>
      </c>
      <c r="KF5" s="231">
        <v>29</v>
      </c>
      <c r="KG5" s="231">
        <v>30</v>
      </c>
      <c r="KH5" s="231">
        <v>31</v>
      </c>
      <c r="KI5" s="234"/>
      <c r="KJ5" s="235"/>
      <c r="KK5" s="236">
        <v>1</v>
      </c>
      <c r="KL5" s="232">
        <v>2</v>
      </c>
      <c r="KM5" s="237">
        <v>3</v>
      </c>
      <c r="KN5" s="236">
        <v>4</v>
      </c>
      <c r="KO5" s="236">
        <v>5</v>
      </c>
      <c r="KP5" s="236">
        <v>6</v>
      </c>
      <c r="KQ5" s="236">
        <v>7</v>
      </c>
      <c r="KR5" s="236">
        <v>8</v>
      </c>
      <c r="KS5" s="232">
        <v>9</v>
      </c>
      <c r="KT5" s="237">
        <v>10</v>
      </c>
      <c r="KU5" s="236">
        <v>11</v>
      </c>
      <c r="KV5" s="236">
        <v>12</v>
      </c>
      <c r="KW5" s="236">
        <v>13</v>
      </c>
      <c r="KX5" s="236">
        <v>14</v>
      </c>
      <c r="KY5" s="236">
        <v>15</v>
      </c>
      <c r="KZ5" s="232">
        <v>16</v>
      </c>
      <c r="LA5" s="237">
        <v>17</v>
      </c>
      <c r="LB5" s="236">
        <v>18</v>
      </c>
      <c r="LC5" s="236">
        <v>19</v>
      </c>
      <c r="LD5" s="236">
        <v>20</v>
      </c>
      <c r="LE5" s="236">
        <v>21</v>
      </c>
      <c r="LF5" s="236">
        <v>22</v>
      </c>
      <c r="LG5" s="232">
        <v>23</v>
      </c>
      <c r="LH5" s="237">
        <v>24</v>
      </c>
      <c r="LI5" s="236">
        <v>25</v>
      </c>
      <c r="LJ5" s="236">
        <v>26</v>
      </c>
      <c r="LK5" s="236">
        <v>27</v>
      </c>
      <c r="LL5" s="236">
        <v>28</v>
      </c>
      <c r="LM5" s="236">
        <v>29</v>
      </c>
      <c r="LN5" s="232">
        <v>30</v>
      </c>
      <c r="LO5" s="234"/>
      <c r="LP5" s="235"/>
      <c r="LQ5" s="231">
        <v>1</v>
      </c>
      <c r="LR5" s="231">
        <v>2</v>
      </c>
      <c r="LS5" s="231">
        <v>3</v>
      </c>
      <c r="LT5" s="231">
        <v>4</v>
      </c>
      <c r="LU5" s="231">
        <v>5</v>
      </c>
      <c r="LV5" s="231">
        <v>6</v>
      </c>
      <c r="LW5" s="232">
        <v>7</v>
      </c>
      <c r="LX5" s="233">
        <v>8</v>
      </c>
      <c r="LY5" s="231">
        <v>9</v>
      </c>
      <c r="LZ5" s="231">
        <v>10</v>
      </c>
      <c r="MA5" s="231">
        <v>11</v>
      </c>
      <c r="MB5" s="231">
        <v>12</v>
      </c>
      <c r="MC5" s="231">
        <v>13</v>
      </c>
      <c r="MD5" s="232">
        <v>14</v>
      </c>
      <c r="ME5" s="233">
        <v>15</v>
      </c>
      <c r="MF5" s="231">
        <v>16</v>
      </c>
      <c r="MG5" s="231">
        <v>17</v>
      </c>
      <c r="MH5" s="231">
        <v>18</v>
      </c>
      <c r="MI5" s="231">
        <v>19</v>
      </c>
      <c r="MJ5" s="231">
        <v>20</v>
      </c>
      <c r="MK5" s="232">
        <v>21</v>
      </c>
      <c r="ML5" s="233">
        <v>22</v>
      </c>
      <c r="MM5" s="231">
        <v>23</v>
      </c>
      <c r="MN5" s="231">
        <v>24</v>
      </c>
      <c r="MO5" s="231">
        <v>25</v>
      </c>
      <c r="MP5" s="231">
        <v>26</v>
      </c>
      <c r="MQ5" s="231">
        <v>27</v>
      </c>
      <c r="MR5" s="232">
        <v>28</v>
      </c>
      <c r="MS5" s="233">
        <v>29</v>
      </c>
      <c r="MT5" s="231">
        <v>30</v>
      </c>
      <c r="MU5" s="231">
        <v>31</v>
      </c>
      <c r="MV5" s="234"/>
      <c r="MW5" s="235"/>
      <c r="MX5" s="230">
        <v>1</v>
      </c>
      <c r="MY5" s="236">
        <v>2</v>
      </c>
      <c r="MZ5" s="236">
        <v>3</v>
      </c>
      <c r="NA5" s="232">
        <v>4</v>
      </c>
      <c r="NB5" s="237">
        <v>5</v>
      </c>
      <c r="NC5" s="236">
        <v>6</v>
      </c>
      <c r="ND5" s="236">
        <v>7</v>
      </c>
      <c r="NE5" s="236">
        <v>8</v>
      </c>
      <c r="NF5" s="236">
        <v>9</v>
      </c>
      <c r="NG5" s="236">
        <v>10</v>
      </c>
      <c r="NH5" s="232">
        <v>11</v>
      </c>
      <c r="NI5" s="237">
        <v>12</v>
      </c>
      <c r="NJ5" s="236">
        <v>13</v>
      </c>
      <c r="NK5" s="236">
        <v>14</v>
      </c>
      <c r="NL5" s="236">
        <v>15</v>
      </c>
      <c r="NM5" s="236">
        <v>16</v>
      </c>
      <c r="NN5" s="236">
        <v>17</v>
      </c>
      <c r="NO5" s="232">
        <v>18</v>
      </c>
      <c r="NP5" s="237">
        <v>19</v>
      </c>
      <c r="NQ5" s="236">
        <v>20</v>
      </c>
      <c r="NR5" s="236">
        <v>21</v>
      </c>
      <c r="NS5" s="236">
        <v>22</v>
      </c>
      <c r="NT5" s="236">
        <v>23</v>
      </c>
      <c r="NU5" s="236">
        <v>24</v>
      </c>
      <c r="NV5" s="232">
        <v>25</v>
      </c>
      <c r="NW5" s="237">
        <v>26</v>
      </c>
      <c r="NX5" s="236">
        <v>27</v>
      </c>
      <c r="NY5" s="236">
        <v>28</v>
      </c>
      <c r="NZ5" s="236">
        <v>29</v>
      </c>
      <c r="OA5" s="236">
        <v>30</v>
      </c>
      <c r="OB5" s="240"/>
      <c r="OC5" s="241"/>
      <c r="OD5" s="236">
        <v>1</v>
      </c>
      <c r="OE5" s="232">
        <v>2</v>
      </c>
      <c r="OF5" s="237">
        <v>3</v>
      </c>
      <c r="OG5" s="236">
        <v>4</v>
      </c>
      <c r="OH5" s="236">
        <v>5</v>
      </c>
      <c r="OI5" s="236">
        <v>6</v>
      </c>
      <c r="OJ5" s="236">
        <v>7</v>
      </c>
      <c r="OK5" s="236">
        <v>8</v>
      </c>
      <c r="OL5" s="232">
        <v>9</v>
      </c>
      <c r="OM5" s="237">
        <v>10</v>
      </c>
      <c r="ON5" s="236">
        <v>11</v>
      </c>
      <c r="OO5" s="236">
        <v>12</v>
      </c>
      <c r="OP5" s="236">
        <v>13</v>
      </c>
      <c r="OQ5" s="236">
        <v>14</v>
      </c>
      <c r="OR5" s="236">
        <v>15</v>
      </c>
      <c r="OS5" s="232">
        <v>16</v>
      </c>
      <c r="OT5" s="237">
        <v>17</v>
      </c>
      <c r="OU5" s="236">
        <v>18</v>
      </c>
      <c r="OV5" s="236">
        <v>19</v>
      </c>
      <c r="OW5" s="236">
        <v>20</v>
      </c>
      <c r="OX5" s="236">
        <v>21</v>
      </c>
      <c r="OY5" s="236">
        <v>22</v>
      </c>
      <c r="OZ5" s="232">
        <v>23</v>
      </c>
      <c r="PA5" s="237">
        <v>24</v>
      </c>
      <c r="PB5" s="230">
        <v>25</v>
      </c>
      <c r="PC5" s="236">
        <v>26</v>
      </c>
      <c r="PD5" s="236">
        <v>27</v>
      </c>
      <c r="PE5" s="236">
        <v>28</v>
      </c>
      <c r="PF5" s="236">
        <v>29</v>
      </c>
      <c r="PG5" s="232">
        <v>30</v>
      </c>
      <c r="PH5" s="233">
        <v>31</v>
      </c>
    </row>
    <row r="6" spans="1:424" s="97" customFormat="1" ht="5.0999999999999996" customHeight="1" x14ac:dyDescent="0.25">
      <c r="A6" s="95"/>
      <c r="B6" s="96"/>
      <c r="AL6" s="97" t="s">
        <v>313</v>
      </c>
      <c r="AR6" s="242"/>
      <c r="AY6" s="242"/>
      <c r="BF6" s="242"/>
      <c r="BM6" s="242"/>
      <c r="BR6" s="243"/>
      <c r="BV6" s="242"/>
      <c r="CC6" s="242"/>
      <c r="CJ6" s="242"/>
      <c r="CQ6" s="242"/>
      <c r="CV6" s="243"/>
      <c r="CZ6" s="242"/>
      <c r="DG6" s="242"/>
      <c r="DN6" s="242"/>
      <c r="DU6" s="242"/>
      <c r="EC6" s="243"/>
      <c r="ED6" s="242"/>
      <c r="EE6" s="97" t="s">
        <v>313</v>
      </c>
      <c r="EK6" s="242"/>
      <c r="ER6" s="244"/>
      <c r="EY6" s="244"/>
      <c r="FF6" s="242"/>
      <c r="FI6" s="243"/>
      <c r="FJ6" s="97" t="s">
        <v>313</v>
      </c>
      <c r="FO6" s="242"/>
      <c r="FQ6" s="97" t="s">
        <v>313</v>
      </c>
      <c r="FS6" s="97" t="s">
        <v>313</v>
      </c>
      <c r="FV6" s="242"/>
      <c r="GC6" s="242"/>
      <c r="GD6" s="97" t="s">
        <v>313</v>
      </c>
      <c r="GJ6" s="242"/>
      <c r="GP6" s="243"/>
      <c r="GS6" s="242"/>
      <c r="GZ6" s="242"/>
      <c r="HG6" s="242"/>
      <c r="HN6" s="242"/>
      <c r="HV6" s="243"/>
      <c r="HW6" s="242"/>
      <c r="ID6" s="242"/>
      <c r="IJ6" s="97" t="s">
        <v>313</v>
      </c>
      <c r="IK6" s="242"/>
      <c r="IR6" s="242"/>
      <c r="IY6" s="242"/>
      <c r="JC6" s="243"/>
      <c r="JH6" s="242"/>
      <c r="JO6" s="242"/>
      <c r="JR6" s="97" t="s">
        <v>313</v>
      </c>
      <c r="JV6" s="242"/>
      <c r="KC6" s="242"/>
      <c r="KJ6" s="243"/>
      <c r="KL6" s="242"/>
      <c r="KS6" s="242"/>
      <c r="KZ6" s="242"/>
      <c r="LG6" s="242"/>
      <c r="LN6" s="242"/>
      <c r="LP6" s="243"/>
      <c r="LW6" s="242"/>
      <c r="MD6" s="242"/>
      <c r="MK6" s="242"/>
      <c r="MR6" s="242"/>
      <c r="MW6" s="243"/>
      <c r="MX6" s="97" t="s">
        <v>313</v>
      </c>
      <c r="NA6" s="242"/>
      <c r="NH6" s="242" t="s">
        <v>313</v>
      </c>
      <c r="NO6" s="242"/>
      <c r="NV6" s="242"/>
      <c r="OC6" s="243"/>
      <c r="OE6" s="242"/>
      <c r="OL6" s="242"/>
      <c r="OS6" s="242"/>
      <c r="OZ6" s="242"/>
      <c r="PB6" s="97" t="s">
        <v>313</v>
      </c>
      <c r="PG6" s="242"/>
    </row>
    <row r="7" spans="1:424" ht="20.100000000000001" customHeight="1" x14ac:dyDescent="0.25">
      <c r="A7" s="98">
        <f>COUNTIF(AL7:PH7,"CA")</f>
        <v>35</v>
      </c>
      <c r="B7" s="99"/>
      <c r="C7" s="100">
        <f t="shared" ref="C7:C14" si="0">(G7*17.12+P7*12+Y7*12+AH7*8)</f>
        <v>1592.8</v>
      </c>
      <c r="D7" s="100">
        <f t="shared" ref="D7:E14" si="1">(H7*17.12+Q7*12+Z7*12)</f>
        <v>775.84</v>
      </c>
      <c r="E7" s="100">
        <f t="shared" si="1"/>
        <v>768.96</v>
      </c>
      <c r="G7" s="101">
        <f>COUNTIF($AL7:$PH7,"G")</f>
        <v>65</v>
      </c>
      <c r="H7" s="98">
        <f>COUNTIF($AL7:$HT7,"G")</f>
        <v>32</v>
      </c>
      <c r="I7" s="98">
        <f>COUNTIF($HW7:$PH7,"G")</f>
        <v>33</v>
      </c>
      <c r="J7" s="102">
        <f t="shared" ref="J7:J14" si="2">COUNTIF($AL7:$PH7,"G")-SUM(L7:N7)</f>
        <v>42</v>
      </c>
      <c r="K7" s="102">
        <f t="shared" ref="K7:K14" si="3">SUM(L7:M7)</f>
        <v>21</v>
      </c>
      <c r="L7" s="102">
        <f>COUNTIFS($AL7:$PH7,"G",$AL$4:$PH$4,"S",$AL$6:$PH$6,"")</f>
        <v>9</v>
      </c>
      <c r="M7" s="102">
        <f>COUNTIFS($AL7:$PH7,"G",$AL$4:$PH$4,"D",$AL$6:$PH$6,"")</f>
        <v>12</v>
      </c>
      <c r="N7" s="102">
        <f>COUNTIFS($AL7:$PH7,"G",$AL$6:$PH$6,"F")</f>
        <v>2</v>
      </c>
      <c r="P7" s="103">
        <f>COUNTIF($AL7:$PH7,"J")</f>
        <v>22</v>
      </c>
      <c r="Q7" s="98">
        <f>COUNTIF($AL7:$HT7,"J")</f>
        <v>13</v>
      </c>
      <c r="R7" s="98">
        <f>COUNTIF($HW7:$PH7,"J")</f>
        <v>9</v>
      </c>
      <c r="S7" s="102">
        <f t="shared" ref="S7:S14" si="4">COUNTIF($AL7:$PH7,"J")-SUM(U7:W7)</f>
        <v>19</v>
      </c>
      <c r="T7" s="102">
        <f t="shared" ref="T7:T14" si="5">SUM(U7:V7)</f>
        <v>3</v>
      </c>
      <c r="U7" s="102">
        <f>COUNTIFS($AL7:$PH7,"J",$AL$4:$PH$4,"S",$AL$6:$PH$6,"")</f>
        <v>2</v>
      </c>
      <c r="V7" s="102">
        <f>COUNTIFS($AL7:$PH7,"J",$AL$4:$PH$4,"D",$AL$6:$PH$6,"")</f>
        <v>1</v>
      </c>
      <c r="W7" s="102">
        <f>COUNTIFS($AL7:$PH7,"J",$AL$6:$PH$6,"F")</f>
        <v>0</v>
      </c>
      <c r="Y7" s="101">
        <f>COUNTIF($AL7:$PH7,"N")</f>
        <v>14</v>
      </c>
      <c r="Z7" s="98">
        <f>COUNTIF($AL7:$HT7,"N")</f>
        <v>6</v>
      </c>
      <c r="AA7" s="98">
        <f>COUNTIF($HW7:$PH7,"N")</f>
        <v>8</v>
      </c>
      <c r="AB7" s="102">
        <f t="shared" ref="AB7:AB14" si="6">COUNTIF($AL7:$PH7,"N")-SUM(AD7:AF7)</f>
        <v>9</v>
      </c>
      <c r="AC7" s="102">
        <f t="shared" ref="AC7:AC14" si="7">SUM(AD7:AE7)</f>
        <v>3</v>
      </c>
      <c r="AD7" s="102">
        <f>COUNTIFS($AL7:$PH7,"N",$AL$4:$PH$4,"S",$AL$6:$PH$6,"")</f>
        <v>3</v>
      </c>
      <c r="AE7" s="102">
        <f>COUNTIFS($AL7:$PH7,"N",$AL$4:$PH$4,"D",$AL$6:$PH$6,"")</f>
        <v>0</v>
      </c>
      <c r="AF7" s="102">
        <f>COUNTIFS($AL7:$PH7,"N",$AL$6:$PH$6,"F")</f>
        <v>2</v>
      </c>
      <c r="AG7" s="104"/>
      <c r="AH7" s="105">
        <f>COUNTIF(AL7:PH7,"F8")</f>
        <v>6</v>
      </c>
      <c r="AJ7" s="106" t="s">
        <v>345</v>
      </c>
      <c r="AL7" s="85"/>
      <c r="AM7" s="84"/>
      <c r="AN7" s="84" t="s">
        <v>296</v>
      </c>
      <c r="AO7" s="84"/>
      <c r="AP7" s="84"/>
      <c r="AQ7" s="84" t="s">
        <v>4</v>
      </c>
      <c r="AR7" s="245"/>
      <c r="AS7" s="246"/>
      <c r="AT7" s="84" t="s">
        <v>103</v>
      </c>
      <c r="AU7" s="84"/>
      <c r="AV7" s="84"/>
      <c r="AW7" s="84" t="s">
        <v>296</v>
      </c>
      <c r="AX7" s="84"/>
      <c r="AY7" s="245"/>
      <c r="AZ7" s="246"/>
      <c r="BA7" s="84"/>
      <c r="BB7" s="84"/>
      <c r="BC7" s="84" t="s">
        <v>296</v>
      </c>
      <c r="BD7" s="84"/>
      <c r="BE7" s="84"/>
      <c r="BF7" s="245" t="s">
        <v>296</v>
      </c>
      <c r="BG7" s="246"/>
      <c r="BH7" s="84"/>
      <c r="BI7" s="84" t="s">
        <v>296</v>
      </c>
      <c r="BJ7" s="84"/>
      <c r="BK7" s="84"/>
      <c r="BL7" s="84" t="s">
        <v>296</v>
      </c>
      <c r="BM7" s="245"/>
      <c r="BN7" s="246"/>
      <c r="BO7" s="84"/>
      <c r="BP7" s="84"/>
      <c r="BQ7" s="247"/>
      <c r="BR7" s="235"/>
      <c r="BS7" s="84" t="s">
        <v>4</v>
      </c>
      <c r="BT7" s="84" t="s">
        <v>103</v>
      </c>
      <c r="BU7" s="84"/>
      <c r="BV7" s="245"/>
      <c r="BW7" s="246" t="s">
        <v>296</v>
      </c>
      <c r="BX7" s="84"/>
      <c r="BY7" s="84"/>
      <c r="BZ7" s="84"/>
      <c r="CA7" s="84"/>
      <c r="CB7" s="84"/>
      <c r="CC7" s="245" t="s">
        <v>296</v>
      </c>
      <c r="CD7" s="246"/>
      <c r="CE7" s="84"/>
      <c r="CF7" s="84" t="s">
        <v>296</v>
      </c>
      <c r="CG7" s="84"/>
      <c r="CH7" s="84"/>
      <c r="CI7" s="84" t="s">
        <v>296</v>
      </c>
      <c r="CJ7" s="245"/>
      <c r="CK7" s="246"/>
      <c r="CL7" s="84" t="s">
        <v>296</v>
      </c>
      <c r="CM7" s="84"/>
      <c r="CN7" s="84"/>
      <c r="CO7" s="84" t="s">
        <v>4</v>
      </c>
      <c r="CP7" s="84"/>
      <c r="CQ7" s="245"/>
      <c r="CR7" s="246" t="s">
        <v>296</v>
      </c>
      <c r="CS7" s="84"/>
      <c r="CT7" s="84"/>
      <c r="CU7" s="247"/>
      <c r="CV7" s="235"/>
      <c r="CW7" s="84" t="s">
        <v>298</v>
      </c>
      <c r="CX7" s="84" t="s">
        <v>298</v>
      </c>
      <c r="CY7" s="84" t="s">
        <v>298</v>
      </c>
      <c r="CZ7" s="245" t="s">
        <v>298</v>
      </c>
      <c r="DA7" s="246"/>
      <c r="DB7" s="84"/>
      <c r="DC7" s="84" t="s">
        <v>298</v>
      </c>
      <c r="DD7" s="84" t="s">
        <v>4</v>
      </c>
      <c r="DE7" s="84"/>
      <c r="DF7" s="84" t="s">
        <v>296</v>
      </c>
      <c r="DG7" s="245"/>
      <c r="DH7" s="246" t="s">
        <v>4</v>
      </c>
      <c r="DI7" s="248" t="s">
        <v>4</v>
      </c>
      <c r="DJ7" s="248"/>
      <c r="DK7" s="248"/>
      <c r="DL7" s="84" t="s">
        <v>103</v>
      </c>
      <c r="DM7" s="84"/>
      <c r="DN7" s="245"/>
      <c r="DO7" s="246"/>
      <c r="DP7" s="84"/>
      <c r="DQ7" s="84"/>
      <c r="DR7" s="84" t="s">
        <v>296</v>
      </c>
      <c r="DS7" s="84"/>
      <c r="DT7" s="84"/>
      <c r="DU7" s="245" t="s">
        <v>296</v>
      </c>
      <c r="DV7" s="246"/>
      <c r="DW7" s="84"/>
      <c r="DX7" s="84" t="s">
        <v>296</v>
      </c>
      <c r="DY7" s="84"/>
      <c r="DZ7" s="84"/>
      <c r="EA7" s="84" t="s">
        <v>4</v>
      </c>
      <c r="EB7" s="247"/>
      <c r="EC7" s="235"/>
      <c r="ED7" s="245"/>
      <c r="EE7" s="246"/>
      <c r="EF7" s="84" t="s">
        <v>4</v>
      </c>
      <c r="EG7" s="84" t="s">
        <v>4</v>
      </c>
      <c r="EH7" s="84"/>
      <c r="EI7" s="84" t="s">
        <v>296</v>
      </c>
      <c r="EJ7" s="84"/>
      <c r="EK7" s="245"/>
      <c r="EL7" s="249" t="s">
        <v>299</v>
      </c>
      <c r="EM7" s="250" t="s">
        <v>299</v>
      </c>
      <c r="EN7" s="250" t="s">
        <v>299</v>
      </c>
      <c r="EO7" s="84"/>
      <c r="EP7" s="84"/>
      <c r="EQ7" s="84"/>
      <c r="ER7" s="251" t="s">
        <v>296</v>
      </c>
      <c r="ES7" s="246"/>
      <c r="ET7" s="84"/>
      <c r="EU7" s="84" t="s">
        <v>296</v>
      </c>
      <c r="EV7" s="84"/>
      <c r="EW7" s="84"/>
      <c r="EX7" s="84" t="s">
        <v>296</v>
      </c>
      <c r="EY7" s="251"/>
      <c r="EZ7" s="246"/>
      <c r="FA7" s="84" t="s">
        <v>296</v>
      </c>
      <c r="FB7" s="84"/>
      <c r="FC7" s="84" t="s">
        <v>4</v>
      </c>
      <c r="FD7" s="84" t="s">
        <v>103</v>
      </c>
      <c r="FE7" s="84"/>
      <c r="FF7" s="245"/>
      <c r="FG7" s="246" t="s">
        <v>296</v>
      </c>
      <c r="FH7" s="247"/>
      <c r="FI7" s="235"/>
      <c r="FJ7" s="84" t="s">
        <v>298</v>
      </c>
      <c r="FK7" s="84" t="s">
        <v>298</v>
      </c>
      <c r="FL7" s="84" t="s">
        <v>298</v>
      </c>
      <c r="FM7" s="84"/>
      <c r="FN7" s="84"/>
      <c r="FO7" s="245" t="s">
        <v>296</v>
      </c>
      <c r="FP7" s="246"/>
      <c r="FQ7" s="84"/>
      <c r="FR7" s="84" t="s">
        <v>299</v>
      </c>
      <c r="FS7" s="84" t="s">
        <v>103</v>
      </c>
      <c r="FT7" s="84"/>
      <c r="FU7" s="84" t="s">
        <v>296</v>
      </c>
      <c r="FV7" s="245"/>
      <c r="FW7" s="246"/>
      <c r="FX7" s="84" t="s">
        <v>4</v>
      </c>
      <c r="FY7" s="84"/>
      <c r="FZ7" s="84" t="s">
        <v>103</v>
      </c>
      <c r="GA7" s="84"/>
      <c r="GB7" s="84"/>
      <c r="GC7" s="245"/>
      <c r="GD7" s="246"/>
      <c r="GE7" s="84"/>
      <c r="GF7" s="84"/>
      <c r="GG7" s="84" t="s">
        <v>296</v>
      </c>
      <c r="GH7" s="84"/>
      <c r="GI7" s="252"/>
      <c r="GJ7" s="253" t="s">
        <v>296</v>
      </c>
      <c r="GK7" s="246"/>
      <c r="GL7" s="84"/>
      <c r="GM7" s="84" t="s">
        <v>4</v>
      </c>
      <c r="GN7" s="84"/>
      <c r="GO7" s="247"/>
      <c r="GP7" s="235"/>
      <c r="GQ7" s="84" t="s">
        <v>299</v>
      </c>
      <c r="GR7" s="246" t="s">
        <v>296</v>
      </c>
      <c r="GS7" s="245"/>
      <c r="GT7" s="246"/>
      <c r="GU7" s="84" t="s">
        <v>296</v>
      </c>
      <c r="GV7" s="84"/>
      <c r="GW7" s="252"/>
      <c r="GX7" s="84" t="s">
        <v>4</v>
      </c>
      <c r="GY7" s="246"/>
      <c r="GZ7" s="245"/>
      <c r="HA7" s="246" t="s">
        <v>296</v>
      </c>
      <c r="HB7" s="84"/>
      <c r="HC7" s="84"/>
      <c r="HD7" s="84"/>
      <c r="HE7" s="84"/>
      <c r="HF7" s="84"/>
      <c r="HG7" s="245" t="s">
        <v>296</v>
      </c>
      <c r="HH7" s="246"/>
      <c r="HI7" s="84"/>
      <c r="HJ7" s="84" t="s">
        <v>296</v>
      </c>
      <c r="HK7" s="84"/>
      <c r="HL7" s="84"/>
      <c r="HM7" s="84" t="s">
        <v>298</v>
      </c>
      <c r="HN7" s="245"/>
      <c r="HO7" s="246"/>
      <c r="HP7" s="84" t="s">
        <v>296</v>
      </c>
      <c r="HQ7" s="84"/>
      <c r="HR7" s="84"/>
      <c r="HS7" s="84" t="s">
        <v>298</v>
      </c>
      <c r="HT7" s="84"/>
      <c r="HU7" s="247"/>
      <c r="HV7" s="235"/>
      <c r="HW7" s="245"/>
      <c r="HX7" s="246" t="s">
        <v>296</v>
      </c>
      <c r="HY7" s="84"/>
      <c r="HZ7" s="84"/>
      <c r="IA7" s="84" t="s">
        <v>298</v>
      </c>
      <c r="IB7" s="84"/>
      <c r="IC7" s="84"/>
      <c r="ID7" s="245" t="s">
        <v>296</v>
      </c>
      <c r="IE7" s="246"/>
      <c r="IF7" s="84"/>
      <c r="IG7" s="84" t="s">
        <v>296</v>
      </c>
      <c r="IH7" s="84"/>
      <c r="II7" s="84"/>
      <c r="IJ7" s="84" t="s">
        <v>296</v>
      </c>
      <c r="IK7" s="245"/>
      <c r="IL7" s="246"/>
      <c r="IM7" s="84" t="s">
        <v>296</v>
      </c>
      <c r="IN7" s="84"/>
      <c r="IO7" s="84"/>
      <c r="IP7" s="84" t="s">
        <v>296</v>
      </c>
      <c r="IQ7" s="84" t="s">
        <v>298</v>
      </c>
      <c r="IR7" s="245" t="s">
        <v>298</v>
      </c>
      <c r="IS7" s="246" t="s">
        <v>298</v>
      </c>
      <c r="IT7" s="84" t="s">
        <v>298</v>
      </c>
      <c r="IU7" s="252" t="s">
        <v>298</v>
      </c>
      <c r="IV7" s="254" t="s">
        <v>298</v>
      </c>
      <c r="IW7" s="246" t="s">
        <v>298</v>
      </c>
      <c r="IX7" s="84" t="s">
        <v>298</v>
      </c>
      <c r="IY7" s="245" t="s">
        <v>298</v>
      </c>
      <c r="IZ7" s="246" t="s">
        <v>298</v>
      </c>
      <c r="JA7" s="84" t="s">
        <v>298</v>
      </c>
      <c r="JB7" s="247"/>
      <c r="JC7" s="235"/>
      <c r="JD7" s="84" t="s">
        <v>298</v>
      </c>
      <c r="JE7" s="84" t="s">
        <v>298</v>
      </c>
      <c r="JF7" s="84" t="s">
        <v>298</v>
      </c>
      <c r="JG7" s="84" t="s">
        <v>298</v>
      </c>
      <c r="JH7" s="245" t="s">
        <v>298</v>
      </c>
      <c r="JI7" s="246" t="s">
        <v>298</v>
      </c>
      <c r="JJ7" s="84" t="s">
        <v>298</v>
      </c>
      <c r="JK7" s="84"/>
      <c r="JL7" s="84" t="s">
        <v>4</v>
      </c>
      <c r="JM7" s="84" t="s">
        <v>296</v>
      </c>
      <c r="JN7" s="84"/>
      <c r="JO7" s="245"/>
      <c r="JP7" s="246" t="s">
        <v>296</v>
      </c>
      <c r="JQ7" s="84"/>
      <c r="JR7" s="84"/>
      <c r="JS7" s="84"/>
      <c r="JT7" s="84"/>
      <c r="JU7" s="84"/>
      <c r="JV7" s="245" t="s">
        <v>296</v>
      </c>
      <c r="JW7" s="246"/>
      <c r="JX7" s="84" t="s">
        <v>103</v>
      </c>
      <c r="JY7" s="84" t="s">
        <v>103</v>
      </c>
      <c r="JZ7" s="84"/>
      <c r="KA7" s="84"/>
      <c r="KB7" s="84" t="s">
        <v>296</v>
      </c>
      <c r="KC7" s="245"/>
      <c r="KD7" s="246" t="s">
        <v>4</v>
      </c>
      <c r="KE7" s="84"/>
      <c r="KF7" s="84"/>
      <c r="KG7" s="84" t="s">
        <v>4</v>
      </c>
      <c r="KH7" s="84" t="s">
        <v>296</v>
      </c>
      <c r="KI7" s="247"/>
      <c r="KJ7" s="235"/>
      <c r="KK7" s="84"/>
      <c r="KL7" s="245"/>
      <c r="KM7" s="246" t="s">
        <v>296</v>
      </c>
      <c r="KN7" s="84"/>
      <c r="KO7" s="84"/>
      <c r="KP7" s="84" t="s">
        <v>296</v>
      </c>
      <c r="KQ7" s="84"/>
      <c r="KR7" s="84"/>
      <c r="KS7" s="245"/>
      <c r="KT7" s="246"/>
      <c r="KU7" s="84"/>
      <c r="KV7" s="84" t="s">
        <v>296</v>
      </c>
      <c r="KW7" s="84"/>
      <c r="KX7" s="84"/>
      <c r="KY7" s="84" t="s">
        <v>296</v>
      </c>
      <c r="KZ7" s="245"/>
      <c r="LA7" s="246"/>
      <c r="LB7" s="84" t="s">
        <v>103</v>
      </c>
      <c r="LC7" s="84"/>
      <c r="LD7" s="84"/>
      <c r="LE7" s="84" t="s">
        <v>296</v>
      </c>
      <c r="LF7" s="84"/>
      <c r="LG7" s="245"/>
      <c r="LH7" s="246"/>
      <c r="LI7" s="84"/>
      <c r="LJ7" s="84"/>
      <c r="LK7" s="84" t="s">
        <v>296</v>
      </c>
      <c r="LL7" s="84"/>
      <c r="LM7" s="84"/>
      <c r="LN7" s="245" t="s">
        <v>296</v>
      </c>
      <c r="LO7" s="247"/>
      <c r="LP7" s="235"/>
      <c r="LQ7" s="84"/>
      <c r="LR7" s="84"/>
      <c r="LS7" s="84" t="s">
        <v>296</v>
      </c>
      <c r="LT7" s="84"/>
      <c r="LU7" s="84"/>
      <c r="LV7" s="84" t="s">
        <v>103</v>
      </c>
      <c r="LW7" s="245"/>
      <c r="LX7" s="246"/>
      <c r="LY7" s="84" t="s">
        <v>299</v>
      </c>
      <c r="LZ7" s="84"/>
      <c r="MA7" s="84"/>
      <c r="MB7" s="84" t="s">
        <v>296</v>
      </c>
      <c r="MC7" s="84"/>
      <c r="MD7" s="245" t="s">
        <v>4</v>
      </c>
      <c r="ME7" s="246" t="s">
        <v>296</v>
      </c>
      <c r="MF7" s="84"/>
      <c r="MG7" s="84"/>
      <c r="MH7" s="84"/>
      <c r="MI7" s="84"/>
      <c r="MJ7" s="84"/>
      <c r="MK7" s="245" t="s">
        <v>296</v>
      </c>
      <c r="ML7" s="246"/>
      <c r="MM7" s="84"/>
      <c r="MN7" s="84" t="s">
        <v>4</v>
      </c>
      <c r="MO7" s="84" t="s">
        <v>4</v>
      </c>
      <c r="MP7" s="84"/>
      <c r="MQ7" s="84" t="s">
        <v>296</v>
      </c>
      <c r="MR7" s="245"/>
      <c r="MS7" s="246" t="s">
        <v>298</v>
      </c>
      <c r="MT7" s="84" t="s">
        <v>298</v>
      </c>
      <c r="MU7" s="84" t="s">
        <v>298</v>
      </c>
      <c r="MV7" s="247"/>
      <c r="MW7" s="235"/>
      <c r="MX7" s="84" t="s">
        <v>103</v>
      </c>
      <c r="MY7" s="84" t="s">
        <v>4</v>
      </c>
      <c r="MZ7" s="84"/>
      <c r="NA7" s="245"/>
      <c r="NB7" s="246" t="s">
        <v>296</v>
      </c>
      <c r="NC7" s="84"/>
      <c r="ND7" s="84"/>
      <c r="NE7" s="84"/>
      <c r="NF7" s="84"/>
      <c r="NG7" s="84"/>
      <c r="NH7" s="245" t="s">
        <v>296</v>
      </c>
      <c r="NI7" s="246"/>
      <c r="NJ7" s="84"/>
      <c r="NK7" s="84" t="s">
        <v>296</v>
      </c>
      <c r="NL7" s="84"/>
      <c r="NM7" s="84"/>
      <c r="NN7" s="84"/>
      <c r="NO7" s="245"/>
      <c r="NP7" s="246"/>
      <c r="NQ7" s="84" t="s">
        <v>296</v>
      </c>
      <c r="NR7" s="84"/>
      <c r="NS7" s="84"/>
      <c r="NT7" s="84" t="s">
        <v>296</v>
      </c>
      <c r="NU7" s="84"/>
      <c r="NV7" s="245"/>
      <c r="NW7" s="246" t="s">
        <v>4</v>
      </c>
      <c r="NX7" s="84"/>
      <c r="NY7" s="84"/>
      <c r="NZ7" s="84" t="s">
        <v>296</v>
      </c>
      <c r="OA7" s="84"/>
      <c r="OB7" s="247"/>
      <c r="OC7" s="235"/>
      <c r="OD7" s="84"/>
      <c r="OE7" s="245" t="s">
        <v>298</v>
      </c>
      <c r="OF7" s="246"/>
      <c r="OG7" s="84"/>
      <c r="OH7" s="84" t="s">
        <v>296</v>
      </c>
      <c r="OI7" s="84"/>
      <c r="OJ7" s="84"/>
      <c r="OK7" s="84" t="s">
        <v>103</v>
      </c>
      <c r="OL7" s="245"/>
      <c r="OM7" s="246"/>
      <c r="ON7" s="84" t="s">
        <v>296</v>
      </c>
      <c r="OO7" s="84"/>
      <c r="OP7" s="84"/>
      <c r="OQ7" s="84" t="s">
        <v>4</v>
      </c>
      <c r="OR7" s="84"/>
      <c r="OS7" s="245"/>
      <c r="OT7" s="246" t="s">
        <v>296</v>
      </c>
      <c r="OU7" s="84"/>
      <c r="OV7" s="84"/>
      <c r="OW7" s="84"/>
      <c r="OX7" s="84"/>
      <c r="OY7" s="84"/>
      <c r="OZ7" s="245" t="s">
        <v>296</v>
      </c>
      <c r="PA7" s="246"/>
      <c r="PB7" s="84"/>
      <c r="PC7" s="84" t="s">
        <v>298</v>
      </c>
      <c r="PD7" s="84"/>
      <c r="PE7" s="84" t="s">
        <v>103</v>
      </c>
      <c r="PF7" s="84" t="s">
        <v>103</v>
      </c>
      <c r="PG7" s="245"/>
      <c r="PH7" s="246" t="s">
        <v>298</v>
      </c>
    </row>
    <row r="8" spans="1:424" ht="20.100000000000001" customHeight="1" x14ac:dyDescent="0.25">
      <c r="A8" s="98">
        <f t="shared" ref="A8:A14" si="8">COUNTIF(AL8:PH8,"CA")</f>
        <v>35</v>
      </c>
      <c r="B8" s="99"/>
      <c r="C8" s="107">
        <f t="shared" si="0"/>
        <v>1588.8</v>
      </c>
      <c r="D8" s="100">
        <f t="shared" si="1"/>
        <v>775.84</v>
      </c>
      <c r="E8" s="100">
        <f t="shared" si="1"/>
        <v>780.96</v>
      </c>
      <c r="G8" s="101">
        <f t="shared" ref="G8:G14" si="9">COUNTIF(AL8:PH8,"G")</f>
        <v>65</v>
      </c>
      <c r="H8" s="98">
        <f t="shared" ref="H8:H14" si="10">COUNTIF(AL8:HT8,"G")</f>
        <v>32</v>
      </c>
      <c r="I8" s="98">
        <f t="shared" ref="I8:I14" si="11">COUNTIF(HW8:PH8,"G")</f>
        <v>33</v>
      </c>
      <c r="J8" s="102">
        <f t="shared" si="2"/>
        <v>52</v>
      </c>
      <c r="K8" s="102">
        <f t="shared" si="3"/>
        <v>12</v>
      </c>
      <c r="L8" s="102">
        <f t="shared" ref="L8:L14" si="12">COUNTIFS($AL8:$PH8,"G",$AL$4:$PH$4,"S",$AL$6:$PH$6,"")</f>
        <v>8</v>
      </c>
      <c r="M8" s="102">
        <f t="shared" ref="M8:M14" si="13">COUNTIFS($AL8:$PH8,"G",$AL$4:$PH$4,"D",$AL$6:$PH$6,"")</f>
        <v>4</v>
      </c>
      <c r="N8" s="102">
        <f t="shared" ref="N8:N14" si="14">COUNTIFS($AL8:$PH8,"G",$AL$6:$PH$6,"F")</f>
        <v>1</v>
      </c>
      <c r="P8" s="103">
        <f t="shared" ref="P8:P32" si="15">COUNTIF($AL8:$PH8,"J")</f>
        <v>21</v>
      </c>
      <c r="Q8" s="98">
        <f t="shared" ref="Q8:Q14" si="16">COUNTIF($AL8:$HT8,"J")</f>
        <v>10</v>
      </c>
      <c r="R8" s="98">
        <f t="shared" ref="R8:R14" si="17">COUNTIF($HW8:$PH8,"J")</f>
        <v>11</v>
      </c>
      <c r="S8" s="102">
        <f t="shared" si="4"/>
        <v>18</v>
      </c>
      <c r="T8" s="102">
        <f t="shared" si="5"/>
        <v>3</v>
      </c>
      <c r="U8" s="102">
        <f t="shared" ref="U8:U14" si="18">COUNTIFS($AL8:$PH8,"J",$AL$4:$PH$4,"S",$AL$6:$PH$6,"")</f>
        <v>1</v>
      </c>
      <c r="V8" s="102">
        <f t="shared" ref="V8:V14" si="19">COUNTIFS($AL8:$PH8,"J",$AL$4:$PH$4,"D",$AL$6:$PH$6,"")</f>
        <v>2</v>
      </c>
      <c r="W8" s="102">
        <f t="shared" ref="W8:W14" si="20">COUNTIFS($AL8:$PH8,"J",$AL$6:$PH$6,"F")</f>
        <v>0</v>
      </c>
      <c r="Y8" s="101">
        <f t="shared" ref="Y8:Y32" si="21">COUNTIF($AL8:$PH8,"N")</f>
        <v>16</v>
      </c>
      <c r="Z8" s="98">
        <f t="shared" ref="Z8:Z14" si="22">COUNTIF($AL8:$HT8,"N")</f>
        <v>9</v>
      </c>
      <c r="AA8" s="98">
        <f t="shared" ref="AA8:AA14" si="23">COUNTIF($HW8:$PH8,"N")</f>
        <v>7</v>
      </c>
      <c r="AB8" s="102">
        <f t="shared" si="6"/>
        <v>15</v>
      </c>
      <c r="AC8" s="102">
        <f t="shared" si="7"/>
        <v>1</v>
      </c>
      <c r="AD8" s="102">
        <f t="shared" ref="AD8:AD14" si="24">COUNTIFS($AL8:$PH8,"N",$AL$4:$PH$4,"S",$AL$6:$PH$6,"")</f>
        <v>1</v>
      </c>
      <c r="AE8" s="102">
        <f t="shared" ref="AE8:AE14" si="25">COUNTIFS($AL8:$PH8,"N",$AL$4:$PH$4,"D",$AL$6:$PH$6,"")</f>
        <v>0</v>
      </c>
      <c r="AF8" s="102">
        <f t="shared" ref="AF8:AF14" si="26">COUNTIFS($AL8:$PH8,"N",$AL$6:$PH$6,"F")</f>
        <v>0</v>
      </c>
      <c r="AG8" s="104"/>
      <c r="AH8" s="105">
        <f t="shared" ref="AH8:AH14" si="27">COUNTIF(AL8:PH8,"F8")</f>
        <v>4</v>
      </c>
      <c r="AJ8" s="106" t="s">
        <v>346</v>
      </c>
      <c r="AL8" s="84"/>
      <c r="AM8" s="84"/>
      <c r="AN8" s="84" t="s">
        <v>296</v>
      </c>
      <c r="AO8" s="84"/>
      <c r="AP8" s="84"/>
      <c r="AQ8" s="84" t="s">
        <v>296</v>
      </c>
      <c r="AR8" s="245"/>
      <c r="AS8" s="246"/>
      <c r="AT8" s="84" t="s">
        <v>296</v>
      </c>
      <c r="AU8" s="84"/>
      <c r="AV8" s="84"/>
      <c r="AW8" s="84" t="s">
        <v>103</v>
      </c>
      <c r="AX8" s="84"/>
      <c r="AY8" s="245"/>
      <c r="AZ8" s="246" t="s">
        <v>296</v>
      </c>
      <c r="BA8" s="84"/>
      <c r="BB8" s="84"/>
      <c r="BC8" s="84" t="s">
        <v>4</v>
      </c>
      <c r="BD8" s="84" t="s">
        <v>103</v>
      </c>
      <c r="BE8" s="84"/>
      <c r="BF8" s="245" t="s">
        <v>298</v>
      </c>
      <c r="BG8" s="246"/>
      <c r="BH8" s="84"/>
      <c r="BI8" s="84" t="s">
        <v>296</v>
      </c>
      <c r="BJ8" s="84"/>
      <c r="BK8" s="84"/>
      <c r="BL8" s="84" t="s">
        <v>4</v>
      </c>
      <c r="BM8" s="245"/>
      <c r="BN8" s="246"/>
      <c r="BO8" s="84" t="s">
        <v>296</v>
      </c>
      <c r="BP8" s="84"/>
      <c r="BQ8" s="247"/>
      <c r="BR8" s="235"/>
      <c r="BS8" s="84"/>
      <c r="BT8" s="84" t="s">
        <v>296</v>
      </c>
      <c r="BU8" s="84"/>
      <c r="BV8" s="245" t="s">
        <v>298</v>
      </c>
      <c r="BW8" s="246"/>
      <c r="BX8" s="84"/>
      <c r="BY8" s="84"/>
      <c r="BZ8" s="84" t="s">
        <v>296</v>
      </c>
      <c r="CA8" s="84"/>
      <c r="CB8" s="84"/>
      <c r="CC8" s="245" t="s">
        <v>4</v>
      </c>
      <c r="CD8" s="246"/>
      <c r="CE8" s="84"/>
      <c r="CF8" s="84" t="s">
        <v>298</v>
      </c>
      <c r="CG8" s="84" t="s">
        <v>4</v>
      </c>
      <c r="CH8" s="84"/>
      <c r="CI8" s="84" t="s">
        <v>298</v>
      </c>
      <c r="CJ8" s="245"/>
      <c r="CK8" s="246"/>
      <c r="CL8" s="84" t="s">
        <v>103</v>
      </c>
      <c r="CM8" s="84" t="s">
        <v>103</v>
      </c>
      <c r="CN8" s="84"/>
      <c r="CO8" s="84" t="s">
        <v>296</v>
      </c>
      <c r="CP8" s="84"/>
      <c r="CQ8" s="245" t="s">
        <v>298</v>
      </c>
      <c r="CR8" s="246"/>
      <c r="CS8" s="84"/>
      <c r="CT8" s="84"/>
      <c r="CU8" s="247"/>
      <c r="CV8" s="235"/>
      <c r="CW8" s="84" t="s">
        <v>296</v>
      </c>
      <c r="CX8" s="84"/>
      <c r="CY8" s="84"/>
      <c r="CZ8" s="245" t="s">
        <v>296</v>
      </c>
      <c r="DA8" s="246"/>
      <c r="DB8" s="84"/>
      <c r="DC8" s="84" t="s">
        <v>296</v>
      </c>
      <c r="DD8" s="84"/>
      <c r="DE8" s="84"/>
      <c r="DF8" s="84" t="s">
        <v>298</v>
      </c>
      <c r="DG8" s="245"/>
      <c r="DH8" s="255"/>
      <c r="DI8" s="84" t="s">
        <v>296</v>
      </c>
      <c r="DJ8" s="84"/>
      <c r="DK8" s="84"/>
      <c r="DL8" s="246" t="s">
        <v>296</v>
      </c>
      <c r="DM8" s="84"/>
      <c r="DN8" s="245" t="s">
        <v>298</v>
      </c>
      <c r="DO8" s="246" t="s">
        <v>296</v>
      </c>
      <c r="DP8" s="84"/>
      <c r="DQ8" s="84"/>
      <c r="DR8" s="84" t="s">
        <v>4</v>
      </c>
      <c r="DS8" s="84"/>
      <c r="DT8" s="84"/>
      <c r="DU8" s="245" t="s">
        <v>298</v>
      </c>
      <c r="DV8" s="246" t="s">
        <v>4</v>
      </c>
      <c r="DW8" s="256" t="s">
        <v>299</v>
      </c>
      <c r="DX8" s="256" t="s">
        <v>299</v>
      </c>
      <c r="DY8" s="256" t="s">
        <v>299</v>
      </c>
      <c r="DZ8" s="84"/>
      <c r="EA8" s="84" t="s">
        <v>298</v>
      </c>
      <c r="EB8" s="247"/>
      <c r="EC8" s="235"/>
      <c r="ED8" s="245" t="s">
        <v>298</v>
      </c>
      <c r="EE8" s="246"/>
      <c r="EF8" s="250" t="s">
        <v>296</v>
      </c>
      <c r="EG8" s="250"/>
      <c r="EH8" s="250"/>
      <c r="EI8" s="84" t="s">
        <v>4</v>
      </c>
      <c r="EJ8" s="84"/>
      <c r="EK8" s="245"/>
      <c r="EL8" s="246" t="s">
        <v>296</v>
      </c>
      <c r="EM8" s="84"/>
      <c r="EN8" s="84"/>
      <c r="EO8" s="84" t="s">
        <v>296</v>
      </c>
      <c r="EP8" s="84"/>
      <c r="EQ8" s="84"/>
      <c r="ER8" s="251"/>
      <c r="ES8" s="246"/>
      <c r="ET8" s="84"/>
      <c r="EU8" s="84" t="s">
        <v>103</v>
      </c>
      <c r="EV8" s="84" t="s">
        <v>103</v>
      </c>
      <c r="EW8" s="84"/>
      <c r="EX8" s="84" t="s">
        <v>298</v>
      </c>
      <c r="EY8" s="251"/>
      <c r="EZ8" s="246"/>
      <c r="FA8" s="84" t="s">
        <v>296</v>
      </c>
      <c r="FB8" s="84"/>
      <c r="FC8" s="84"/>
      <c r="FD8" s="84" t="s">
        <v>296</v>
      </c>
      <c r="FE8" s="84"/>
      <c r="FF8" s="245"/>
      <c r="FG8" s="246" t="s">
        <v>296</v>
      </c>
      <c r="FH8" s="247"/>
      <c r="FI8" s="235"/>
      <c r="FJ8" s="84"/>
      <c r="FK8" s="84"/>
      <c r="FL8" s="84" t="s">
        <v>296</v>
      </c>
      <c r="FM8" s="84"/>
      <c r="FN8" s="84"/>
      <c r="FO8" s="245"/>
      <c r="FP8" s="246"/>
      <c r="FQ8" s="84"/>
      <c r="FR8" s="84" t="s">
        <v>296</v>
      </c>
      <c r="FS8" s="84"/>
      <c r="FT8" s="84" t="s">
        <v>103</v>
      </c>
      <c r="FU8" s="84" t="s">
        <v>298</v>
      </c>
      <c r="FV8" s="245"/>
      <c r="FW8" s="246"/>
      <c r="FX8" s="84" t="s">
        <v>4</v>
      </c>
      <c r="FY8" s="84"/>
      <c r="FZ8" s="84"/>
      <c r="GA8" s="84" t="s">
        <v>296</v>
      </c>
      <c r="GB8" s="84"/>
      <c r="GC8" s="245" t="s">
        <v>298</v>
      </c>
      <c r="GD8" s="246" t="s">
        <v>296</v>
      </c>
      <c r="GE8" s="84"/>
      <c r="GF8" s="84"/>
      <c r="GG8" s="84" t="s">
        <v>103</v>
      </c>
      <c r="GH8" s="84"/>
      <c r="GI8" s="252"/>
      <c r="GJ8" s="253" t="s">
        <v>298</v>
      </c>
      <c r="GK8" s="246"/>
      <c r="GL8" s="84"/>
      <c r="GM8" s="84" t="s">
        <v>296</v>
      </c>
      <c r="GN8" s="84"/>
      <c r="GO8" s="247"/>
      <c r="GP8" s="235"/>
      <c r="GQ8" s="84"/>
      <c r="GR8" s="246" t="s">
        <v>298</v>
      </c>
      <c r="GS8" s="245" t="s">
        <v>4</v>
      </c>
      <c r="GT8" s="246"/>
      <c r="GU8" s="84" t="s">
        <v>103</v>
      </c>
      <c r="GV8" s="84"/>
      <c r="GW8" s="84"/>
      <c r="GX8" s="84" t="s">
        <v>296</v>
      </c>
      <c r="GY8" s="246"/>
      <c r="GZ8" s="245"/>
      <c r="HA8" s="246" t="s">
        <v>296</v>
      </c>
      <c r="HB8" s="84"/>
      <c r="HC8" s="84"/>
      <c r="HD8" s="84" t="s">
        <v>296</v>
      </c>
      <c r="HE8" s="84"/>
      <c r="HF8" s="84"/>
      <c r="HG8" s="245"/>
      <c r="HH8" s="246"/>
      <c r="HI8" s="84"/>
      <c r="HJ8" s="84" t="s">
        <v>296</v>
      </c>
      <c r="HK8" s="84"/>
      <c r="HL8" s="84"/>
      <c r="HM8" s="84" t="s">
        <v>296</v>
      </c>
      <c r="HN8" s="245"/>
      <c r="HO8" s="246"/>
      <c r="HP8" s="84" t="s">
        <v>4</v>
      </c>
      <c r="HQ8" s="84"/>
      <c r="HR8" s="84"/>
      <c r="HS8" s="84" t="s">
        <v>296</v>
      </c>
      <c r="HT8" s="84"/>
      <c r="HU8" s="247"/>
      <c r="HV8" s="235"/>
      <c r="HW8" s="245"/>
      <c r="HX8" s="246" t="s">
        <v>4</v>
      </c>
      <c r="HY8" s="84"/>
      <c r="HZ8" s="84"/>
      <c r="IA8" s="84" t="s">
        <v>296</v>
      </c>
      <c r="IB8" s="84"/>
      <c r="IC8" s="84"/>
      <c r="ID8" s="245" t="s">
        <v>298</v>
      </c>
      <c r="IE8" s="246" t="s">
        <v>298</v>
      </c>
      <c r="IF8" s="84" t="s">
        <v>298</v>
      </c>
      <c r="IG8" s="84" t="s">
        <v>298</v>
      </c>
      <c r="IH8" s="84" t="s">
        <v>298</v>
      </c>
      <c r="II8" s="84" t="s">
        <v>298</v>
      </c>
      <c r="IJ8" s="84" t="s">
        <v>298</v>
      </c>
      <c r="IK8" s="245" t="s">
        <v>298</v>
      </c>
      <c r="IL8" s="246" t="s">
        <v>298</v>
      </c>
      <c r="IM8" s="84" t="s">
        <v>298</v>
      </c>
      <c r="IN8" s="84" t="s">
        <v>298</v>
      </c>
      <c r="IO8" s="84" t="s">
        <v>298</v>
      </c>
      <c r="IP8" s="84" t="s">
        <v>298</v>
      </c>
      <c r="IQ8" s="84" t="s">
        <v>298</v>
      </c>
      <c r="IR8" s="245"/>
      <c r="IS8" s="246" t="s">
        <v>296</v>
      </c>
      <c r="IT8" s="84"/>
      <c r="IU8" s="252"/>
      <c r="IV8" s="257"/>
      <c r="IW8" s="246"/>
      <c r="IX8" s="84"/>
      <c r="IY8" s="245" t="s">
        <v>296</v>
      </c>
      <c r="IZ8" s="246"/>
      <c r="JA8" s="84"/>
      <c r="JB8" s="247"/>
      <c r="JC8" s="235"/>
      <c r="JD8" s="84" t="s">
        <v>296</v>
      </c>
      <c r="JE8" s="84"/>
      <c r="JF8" s="84"/>
      <c r="JG8" s="84" t="s">
        <v>296</v>
      </c>
      <c r="JH8" s="245"/>
      <c r="JI8" s="246"/>
      <c r="JJ8" s="84" t="s">
        <v>296</v>
      </c>
      <c r="JK8" s="84"/>
      <c r="JL8" s="84"/>
      <c r="JM8" s="84" t="s">
        <v>296</v>
      </c>
      <c r="JN8" s="84"/>
      <c r="JO8" s="245"/>
      <c r="JP8" s="246" t="s">
        <v>296</v>
      </c>
      <c r="JQ8" s="84"/>
      <c r="JR8" s="84"/>
      <c r="JS8" s="84" t="s">
        <v>296</v>
      </c>
      <c r="JT8" s="84"/>
      <c r="JU8" s="84"/>
      <c r="JV8" s="245"/>
      <c r="JW8" s="246"/>
      <c r="JX8" s="84"/>
      <c r="JY8" s="84" t="s">
        <v>296</v>
      </c>
      <c r="JZ8" s="84"/>
      <c r="KA8" s="84"/>
      <c r="KB8" s="84" t="s">
        <v>296</v>
      </c>
      <c r="KC8" s="245"/>
      <c r="KD8" s="246"/>
      <c r="KE8" s="84" t="s">
        <v>296</v>
      </c>
      <c r="KF8" s="84"/>
      <c r="KG8" s="84" t="s">
        <v>103</v>
      </c>
      <c r="KH8" s="84" t="s">
        <v>103</v>
      </c>
      <c r="KI8" s="247"/>
      <c r="KJ8" s="235"/>
      <c r="KK8" s="84"/>
      <c r="KL8" s="245" t="s">
        <v>298</v>
      </c>
      <c r="KM8" s="246"/>
      <c r="KN8" s="84"/>
      <c r="KO8" s="84"/>
      <c r="KP8" s="84" t="s">
        <v>296</v>
      </c>
      <c r="KQ8" s="84"/>
      <c r="KR8" s="84"/>
      <c r="KS8" s="245" t="s">
        <v>296</v>
      </c>
      <c r="KT8" s="246"/>
      <c r="KU8" s="84" t="s">
        <v>299</v>
      </c>
      <c r="KV8" s="84"/>
      <c r="KW8" s="84" t="s">
        <v>4</v>
      </c>
      <c r="KX8" s="84"/>
      <c r="KY8" s="84" t="s">
        <v>298</v>
      </c>
      <c r="KZ8" s="245"/>
      <c r="LA8" s="246"/>
      <c r="LB8" s="84" t="s">
        <v>296</v>
      </c>
      <c r="LC8" s="84"/>
      <c r="LD8" s="84" t="s">
        <v>4</v>
      </c>
      <c r="LE8" s="84" t="s">
        <v>4</v>
      </c>
      <c r="LF8" s="84"/>
      <c r="LG8" s="245"/>
      <c r="LH8" s="246" t="s">
        <v>296</v>
      </c>
      <c r="LI8" s="84"/>
      <c r="LJ8" s="84"/>
      <c r="LK8" s="84" t="s">
        <v>4</v>
      </c>
      <c r="LL8" s="84"/>
      <c r="LM8" s="84"/>
      <c r="LN8" s="245" t="s">
        <v>298</v>
      </c>
      <c r="LO8" s="247"/>
      <c r="LP8" s="235"/>
      <c r="LQ8" s="84"/>
      <c r="LR8" s="84"/>
      <c r="LS8" s="84" t="s">
        <v>4</v>
      </c>
      <c r="LT8" s="84"/>
      <c r="LU8" s="84"/>
      <c r="LV8" s="84" t="s">
        <v>296</v>
      </c>
      <c r="LW8" s="245"/>
      <c r="LX8" s="246"/>
      <c r="LY8" s="84" t="s">
        <v>296</v>
      </c>
      <c r="LZ8" s="84"/>
      <c r="MA8" s="84"/>
      <c r="MB8" s="84" t="s">
        <v>4</v>
      </c>
      <c r="MC8" s="84"/>
      <c r="MD8" s="245"/>
      <c r="ME8" s="246" t="s">
        <v>103</v>
      </c>
      <c r="MF8" s="84"/>
      <c r="MG8" s="84"/>
      <c r="MH8" s="84" t="s">
        <v>296</v>
      </c>
      <c r="MI8" s="84"/>
      <c r="MJ8" s="84" t="s">
        <v>298</v>
      </c>
      <c r="MK8" s="245"/>
      <c r="ML8" s="246" t="s">
        <v>103</v>
      </c>
      <c r="MM8" s="84"/>
      <c r="MN8" s="84" t="s">
        <v>296</v>
      </c>
      <c r="MO8" s="84"/>
      <c r="MP8" s="84"/>
      <c r="MQ8" s="84" t="s">
        <v>103</v>
      </c>
      <c r="MR8" s="245"/>
      <c r="MS8" s="246"/>
      <c r="MT8" s="84" t="s">
        <v>296</v>
      </c>
      <c r="MU8" s="84"/>
      <c r="MV8" s="247"/>
      <c r="MW8" s="235"/>
      <c r="MX8" s="84"/>
      <c r="MY8" s="84" t="s">
        <v>296</v>
      </c>
      <c r="MZ8" s="84"/>
      <c r="NA8" s="245"/>
      <c r="NB8" s="246" t="s">
        <v>4</v>
      </c>
      <c r="NC8" s="84"/>
      <c r="ND8" s="84"/>
      <c r="NE8" s="84" t="s">
        <v>296</v>
      </c>
      <c r="NF8" s="84"/>
      <c r="NG8" s="84"/>
      <c r="NH8" s="245" t="s">
        <v>298</v>
      </c>
      <c r="NI8" s="246"/>
      <c r="NJ8" s="84"/>
      <c r="NK8" s="84" t="s">
        <v>103</v>
      </c>
      <c r="NL8" s="84"/>
      <c r="NM8" s="84"/>
      <c r="NN8" s="84" t="s">
        <v>296</v>
      </c>
      <c r="NO8" s="245"/>
      <c r="NP8" s="246"/>
      <c r="NQ8" s="84" t="s">
        <v>103</v>
      </c>
      <c r="NR8" s="84"/>
      <c r="NS8" s="84"/>
      <c r="NT8" s="84" t="s">
        <v>296</v>
      </c>
      <c r="NU8" s="84"/>
      <c r="NV8" s="245"/>
      <c r="NW8" s="246" t="s">
        <v>296</v>
      </c>
      <c r="NX8" s="84"/>
      <c r="NY8" s="84"/>
      <c r="NZ8" s="84"/>
      <c r="OA8" s="84"/>
      <c r="OB8" s="247"/>
      <c r="OC8" s="235"/>
      <c r="OD8" s="84"/>
      <c r="OE8" s="245" t="s">
        <v>296</v>
      </c>
      <c r="OF8" s="246"/>
      <c r="OG8" s="84"/>
      <c r="OH8" s="84" t="s">
        <v>296</v>
      </c>
      <c r="OI8" s="84"/>
      <c r="OJ8" s="84"/>
      <c r="OK8" s="84" t="s">
        <v>296</v>
      </c>
      <c r="OL8" s="245"/>
      <c r="OM8" s="246" t="s">
        <v>4</v>
      </c>
      <c r="ON8" s="84" t="s">
        <v>4</v>
      </c>
      <c r="OO8" s="84"/>
      <c r="OP8" s="84"/>
      <c r="OQ8" s="84" t="s">
        <v>296</v>
      </c>
      <c r="OR8" s="84"/>
      <c r="OS8" s="245"/>
      <c r="OT8" s="246" t="s">
        <v>296</v>
      </c>
      <c r="OU8" s="84"/>
      <c r="OV8" s="84"/>
      <c r="OW8" s="84" t="s">
        <v>4</v>
      </c>
      <c r="OX8" s="84"/>
      <c r="OY8" s="84"/>
      <c r="OZ8" s="245"/>
      <c r="PA8" s="246" t="s">
        <v>298</v>
      </c>
      <c r="PB8" s="84"/>
      <c r="PC8" s="84" t="s">
        <v>296</v>
      </c>
      <c r="PD8" s="84"/>
      <c r="PE8" s="84"/>
      <c r="PF8" s="84" t="s">
        <v>296</v>
      </c>
      <c r="PG8" s="245"/>
      <c r="PH8" s="246"/>
    </row>
    <row r="9" spans="1:424" ht="20.100000000000001" customHeight="1" x14ac:dyDescent="0.25">
      <c r="A9" s="98">
        <f t="shared" si="8"/>
        <v>35</v>
      </c>
      <c r="B9" s="99"/>
      <c r="C9" s="100">
        <f t="shared" si="0"/>
        <v>1592.8</v>
      </c>
      <c r="D9" s="100">
        <f t="shared" si="1"/>
        <v>763.84</v>
      </c>
      <c r="E9" s="100">
        <f t="shared" si="1"/>
        <v>780.96</v>
      </c>
      <c r="G9" s="101">
        <f t="shared" si="9"/>
        <v>65</v>
      </c>
      <c r="H9" s="98">
        <f t="shared" si="10"/>
        <v>32</v>
      </c>
      <c r="I9" s="98">
        <f t="shared" si="11"/>
        <v>33</v>
      </c>
      <c r="J9" s="102">
        <f t="shared" si="2"/>
        <v>41</v>
      </c>
      <c r="K9" s="102">
        <f t="shared" si="3"/>
        <v>21</v>
      </c>
      <c r="L9" s="102">
        <f t="shared" si="12"/>
        <v>11</v>
      </c>
      <c r="M9" s="102">
        <f t="shared" si="13"/>
        <v>10</v>
      </c>
      <c r="N9" s="102">
        <f t="shared" si="14"/>
        <v>3</v>
      </c>
      <c r="P9" s="103">
        <f t="shared" si="15"/>
        <v>22</v>
      </c>
      <c r="Q9" s="98">
        <f t="shared" si="16"/>
        <v>10</v>
      </c>
      <c r="R9" s="98">
        <f t="shared" si="17"/>
        <v>12</v>
      </c>
      <c r="S9" s="102">
        <f t="shared" si="4"/>
        <v>17</v>
      </c>
      <c r="T9" s="102">
        <f t="shared" si="5"/>
        <v>5</v>
      </c>
      <c r="U9" s="102">
        <f t="shared" si="18"/>
        <v>2</v>
      </c>
      <c r="V9" s="102">
        <f t="shared" si="19"/>
        <v>3</v>
      </c>
      <c r="W9" s="102">
        <f t="shared" si="20"/>
        <v>0</v>
      </c>
      <c r="Y9" s="101">
        <f t="shared" si="21"/>
        <v>14</v>
      </c>
      <c r="Z9" s="98">
        <f t="shared" si="22"/>
        <v>8</v>
      </c>
      <c r="AA9" s="98">
        <f t="shared" si="23"/>
        <v>6</v>
      </c>
      <c r="AB9" s="102">
        <f t="shared" si="6"/>
        <v>13</v>
      </c>
      <c r="AC9" s="102">
        <f t="shared" si="7"/>
        <v>1</v>
      </c>
      <c r="AD9" s="102">
        <f t="shared" si="24"/>
        <v>0</v>
      </c>
      <c r="AE9" s="102">
        <f t="shared" si="25"/>
        <v>1</v>
      </c>
      <c r="AF9" s="102">
        <f t="shared" si="26"/>
        <v>0</v>
      </c>
      <c r="AG9" s="104"/>
      <c r="AH9" s="105">
        <f t="shared" si="27"/>
        <v>6</v>
      </c>
      <c r="AJ9" s="106" t="s">
        <v>347</v>
      </c>
      <c r="AL9" s="84"/>
      <c r="AM9" s="84"/>
      <c r="AN9" s="84" t="s">
        <v>4</v>
      </c>
      <c r="AO9" s="84"/>
      <c r="AP9" s="84"/>
      <c r="AQ9" s="84" t="s">
        <v>296</v>
      </c>
      <c r="AR9" s="245"/>
      <c r="AS9" s="246"/>
      <c r="AT9" s="84" t="s">
        <v>296</v>
      </c>
      <c r="AU9" s="84"/>
      <c r="AV9" s="84"/>
      <c r="AW9" s="84" t="s">
        <v>4</v>
      </c>
      <c r="AX9" s="84" t="s">
        <v>0</v>
      </c>
      <c r="AY9" s="245"/>
      <c r="AZ9" s="246" t="s">
        <v>296</v>
      </c>
      <c r="BA9" s="84"/>
      <c r="BB9" s="84"/>
      <c r="BC9" s="84" t="s">
        <v>296</v>
      </c>
      <c r="BD9" s="84"/>
      <c r="BE9" s="84"/>
      <c r="BF9" s="245"/>
      <c r="BG9" s="246"/>
      <c r="BH9" s="84"/>
      <c r="BI9" s="84" t="s">
        <v>4</v>
      </c>
      <c r="BJ9" s="84"/>
      <c r="BK9" s="84"/>
      <c r="BL9" s="84" t="s">
        <v>296</v>
      </c>
      <c r="BM9" s="245"/>
      <c r="BN9" s="246"/>
      <c r="BO9" s="84" t="s">
        <v>103</v>
      </c>
      <c r="BP9" s="84"/>
      <c r="BQ9" s="247"/>
      <c r="BR9" s="235"/>
      <c r="BS9" s="84"/>
      <c r="BT9" s="84" t="s">
        <v>296</v>
      </c>
      <c r="BU9" s="84"/>
      <c r="BV9" s="245"/>
      <c r="BW9" s="246"/>
      <c r="BX9" s="84"/>
      <c r="BY9" s="84"/>
      <c r="BZ9" s="84" t="s">
        <v>296</v>
      </c>
      <c r="CA9" s="84"/>
      <c r="CB9" s="84"/>
      <c r="CC9" s="245" t="s">
        <v>296</v>
      </c>
      <c r="CD9" s="246"/>
      <c r="CE9" s="84"/>
      <c r="CF9" s="84" t="s">
        <v>4</v>
      </c>
      <c r="CG9" s="84"/>
      <c r="CH9" s="84"/>
      <c r="CI9" s="84" t="s">
        <v>296</v>
      </c>
      <c r="CJ9" s="245"/>
      <c r="CK9" s="246"/>
      <c r="CL9" s="84" t="s">
        <v>296</v>
      </c>
      <c r="CM9" s="84"/>
      <c r="CN9" s="84" t="s">
        <v>103</v>
      </c>
      <c r="CO9" s="84" t="s">
        <v>103</v>
      </c>
      <c r="CP9" s="84"/>
      <c r="CQ9" s="245"/>
      <c r="CR9" s="246" t="s">
        <v>296</v>
      </c>
      <c r="CS9" s="84"/>
      <c r="CT9" s="84"/>
      <c r="CU9" s="247"/>
      <c r="CV9" s="235"/>
      <c r="CW9" s="84"/>
      <c r="CX9" s="84"/>
      <c r="CY9" s="84"/>
      <c r="CZ9" s="245" t="s">
        <v>296</v>
      </c>
      <c r="DA9" s="246"/>
      <c r="DB9" s="84"/>
      <c r="DC9" s="84" t="s">
        <v>296</v>
      </c>
      <c r="DD9" s="84"/>
      <c r="DE9" s="84"/>
      <c r="DF9" s="84" t="s">
        <v>298</v>
      </c>
      <c r="DG9" s="245" t="s">
        <v>298</v>
      </c>
      <c r="DH9" s="255"/>
      <c r="DI9" s="84" t="s">
        <v>296</v>
      </c>
      <c r="DJ9" s="84"/>
      <c r="DK9" s="84"/>
      <c r="DL9" s="246" t="s">
        <v>4</v>
      </c>
      <c r="DM9" s="84"/>
      <c r="DN9" s="245"/>
      <c r="DO9" s="249" t="s">
        <v>299</v>
      </c>
      <c r="DP9" s="256" t="s">
        <v>299</v>
      </c>
      <c r="DQ9" s="256" t="s">
        <v>299</v>
      </c>
      <c r="DR9" s="84" t="s">
        <v>296</v>
      </c>
      <c r="DS9" s="84"/>
      <c r="DT9" s="84"/>
      <c r="DU9" s="245"/>
      <c r="DV9" s="246"/>
      <c r="DW9" s="84"/>
      <c r="DX9" s="84" t="s">
        <v>296</v>
      </c>
      <c r="DY9" s="84"/>
      <c r="DZ9" s="84"/>
      <c r="EA9" s="84" t="s">
        <v>296</v>
      </c>
      <c r="EB9" s="247"/>
      <c r="EC9" s="235"/>
      <c r="ED9" s="245"/>
      <c r="EE9" s="246"/>
      <c r="EF9" s="84" t="s">
        <v>103</v>
      </c>
      <c r="EG9" s="84" t="s">
        <v>103</v>
      </c>
      <c r="EH9" s="84"/>
      <c r="EI9" s="84" t="s">
        <v>296</v>
      </c>
      <c r="EJ9" s="84"/>
      <c r="EK9" s="245"/>
      <c r="EL9" s="246" t="s">
        <v>296</v>
      </c>
      <c r="EM9" s="84"/>
      <c r="EN9" s="84"/>
      <c r="EO9" s="84" t="s">
        <v>4</v>
      </c>
      <c r="EP9" s="84" t="s">
        <v>298</v>
      </c>
      <c r="EQ9" s="84" t="s">
        <v>298</v>
      </c>
      <c r="ER9" s="251" t="s">
        <v>298</v>
      </c>
      <c r="ES9" s="246" t="s">
        <v>298</v>
      </c>
      <c r="ET9" s="84" t="s">
        <v>298</v>
      </c>
      <c r="EU9" s="84" t="s">
        <v>298</v>
      </c>
      <c r="EV9" s="84" t="s">
        <v>298</v>
      </c>
      <c r="EW9" s="84" t="s">
        <v>298</v>
      </c>
      <c r="EX9" s="84" t="s">
        <v>298</v>
      </c>
      <c r="EY9" s="251" t="s">
        <v>298</v>
      </c>
      <c r="EZ9" s="246" t="s">
        <v>298</v>
      </c>
      <c r="FA9" s="84" t="s">
        <v>298</v>
      </c>
      <c r="FB9" s="84" t="s">
        <v>298</v>
      </c>
      <c r="FC9" s="84"/>
      <c r="FD9" s="84" t="s">
        <v>296</v>
      </c>
      <c r="FE9" s="84"/>
      <c r="FF9" s="245" t="s">
        <v>4</v>
      </c>
      <c r="FG9" s="246" t="s">
        <v>296</v>
      </c>
      <c r="FH9" s="247"/>
      <c r="FI9" s="235"/>
      <c r="FJ9" s="84"/>
      <c r="FK9" s="84"/>
      <c r="FL9" s="84"/>
      <c r="FM9" s="84"/>
      <c r="FN9" s="84"/>
      <c r="FO9" s="245" t="s">
        <v>296</v>
      </c>
      <c r="FP9" s="246"/>
      <c r="FQ9" s="84"/>
      <c r="FR9" s="84" t="s">
        <v>296</v>
      </c>
      <c r="FS9" s="84"/>
      <c r="FT9" s="84"/>
      <c r="FU9" s="84" t="s">
        <v>296</v>
      </c>
      <c r="FV9" s="245"/>
      <c r="FW9" s="246"/>
      <c r="FX9" s="84" t="s">
        <v>103</v>
      </c>
      <c r="FY9" s="84" t="s">
        <v>103</v>
      </c>
      <c r="FZ9" s="84"/>
      <c r="GA9" s="84"/>
      <c r="GB9" s="84" t="s">
        <v>4</v>
      </c>
      <c r="GC9" s="245"/>
      <c r="GD9" s="246" t="s">
        <v>296</v>
      </c>
      <c r="GE9" s="84"/>
      <c r="GF9" s="84"/>
      <c r="GG9" s="84" t="s">
        <v>296</v>
      </c>
      <c r="GH9" s="84"/>
      <c r="GI9" s="252"/>
      <c r="GJ9" s="253"/>
      <c r="GK9" s="246"/>
      <c r="GL9" s="84"/>
      <c r="GM9" s="84" t="s">
        <v>296</v>
      </c>
      <c r="GN9" s="84"/>
      <c r="GO9" s="247"/>
      <c r="GP9" s="235"/>
      <c r="GQ9" s="84" t="s">
        <v>299</v>
      </c>
      <c r="GR9" s="246"/>
      <c r="GS9" s="245"/>
      <c r="GT9" s="246"/>
      <c r="GU9" s="84" t="s">
        <v>296</v>
      </c>
      <c r="GV9" s="84"/>
      <c r="GW9" s="84"/>
      <c r="GX9" s="84" t="s">
        <v>103</v>
      </c>
      <c r="GY9" s="246"/>
      <c r="GZ9" s="245"/>
      <c r="HA9" s="246"/>
      <c r="HB9" s="84"/>
      <c r="HC9" s="84"/>
      <c r="HD9" s="84" t="s">
        <v>296</v>
      </c>
      <c r="HE9" s="248"/>
      <c r="HF9" s="84"/>
      <c r="HG9" s="245" t="s">
        <v>296</v>
      </c>
      <c r="HH9" s="246"/>
      <c r="HI9" s="84"/>
      <c r="HJ9" s="84"/>
      <c r="HK9" s="84" t="s">
        <v>4</v>
      </c>
      <c r="HL9" s="84"/>
      <c r="HM9" s="84" t="s">
        <v>296</v>
      </c>
      <c r="HN9" s="245"/>
      <c r="HO9" s="246" t="s">
        <v>4</v>
      </c>
      <c r="HP9" s="84"/>
      <c r="HQ9" s="84"/>
      <c r="HR9" s="84"/>
      <c r="HS9" s="84" t="s">
        <v>296</v>
      </c>
      <c r="HT9" s="84"/>
      <c r="HU9" s="247"/>
      <c r="HV9" s="235"/>
      <c r="HW9" s="245"/>
      <c r="HX9" s="246" t="s">
        <v>296</v>
      </c>
      <c r="HY9" s="84"/>
      <c r="HZ9" s="84"/>
      <c r="IA9" s="84"/>
      <c r="IB9" s="84"/>
      <c r="IC9" s="84"/>
      <c r="ID9" s="245" t="s">
        <v>296</v>
      </c>
      <c r="IE9" s="246"/>
      <c r="IF9" s="84"/>
      <c r="IG9" s="84" t="s">
        <v>296</v>
      </c>
      <c r="IH9" s="84"/>
      <c r="II9" s="84"/>
      <c r="IJ9" s="84" t="s">
        <v>296</v>
      </c>
      <c r="IK9" s="245"/>
      <c r="IL9" s="246"/>
      <c r="IM9" s="84" t="s">
        <v>296</v>
      </c>
      <c r="IN9" s="84"/>
      <c r="IO9" s="84"/>
      <c r="IP9" s="84" t="s">
        <v>296</v>
      </c>
      <c r="IQ9" s="84"/>
      <c r="IR9" s="245"/>
      <c r="IS9" s="246" t="s">
        <v>298</v>
      </c>
      <c r="IT9" s="84" t="s">
        <v>298</v>
      </c>
      <c r="IU9" s="252" t="s">
        <v>298</v>
      </c>
      <c r="IV9" s="257" t="s">
        <v>298</v>
      </c>
      <c r="IW9" s="246" t="s">
        <v>298</v>
      </c>
      <c r="IX9" s="84" t="s">
        <v>298</v>
      </c>
      <c r="IY9" s="245" t="s">
        <v>298</v>
      </c>
      <c r="IZ9" s="246" t="s">
        <v>298</v>
      </c>
      <c r="JA9" s="84" t="s">
        <v>298</v>
      </c>
      <c r="JB9" s="247"/>
      <c r="JC9" s="235"/>
      <c r="JD9" s="84" t="s">
        <v>298</v>
      </c>
      <c r="JE9" s="84" t="s">
        <v>298</v>
      </c>
      <c r="JF9" s="84" t="s">
        <v>298</v>
      </c>
      <c r="JG9" s="84" t="s">
        <v>298</v>
      </c>
      <c r="JH9" s="245" t="s">
        <v>298</v>
      </c>
      <c r="JI9" s="246" t="s">
        <v>298</v>
      </c>
      <c r="JJ9" s="84" t="s">
        <v>298</v>
      </c>
      <c r="JK9" s="84" t="s">
        <v>298</v>
      </c>
      <c r="JL9" s="84" t="s">
        <v>298</v>
      </c>
      <c r="JM9" s="84"/>
      <c r="JN9" s="84"/>
      <c r="JO9" s="245" t="s">
        <v>4</v>
      </c>
      <c r="JP9" s="246"/>
      <c r="JQ9" s="84"/>
      <c r="JR9" s="84"/>
      <c r="JS9" s="84" t="s">
        <v>296</v>
      </c>
      <c r="JT9" s="84"/>
      <c r="JU9" s="84"/>
      <c r="JV9" s="245" t="s">
        <v>296</v>
      </c>
      <c r="JW9" s="246"/>
      <c r="JX9" s="84" t="s">
        <v>4</v>
      </c>
      <c r="JY9" s="84" t="s">
        <v>4</v>
      </c>
      <c r="JZ9" s="84"/>
      <c r="KA9" s="84"/>
      <c r="KB9" s="84" t="s">
        <v>296</v>
      </c>
      <c r="KC9" s="245"/>
      <c r="KD9" s="246"/>
      <c r="KE9" s="84" t="s">
        <v>296</v>
      </c>
      <c r="KF9" s="84"/>
      <c r="KG9" s="84"/>
      <c r="KH9" s="84" t="s">
        <v>296</v>
      </c>
      <c r="KI9" s="247"/>
      <c r="KJ9" s="235"/>
      <c r="KK9" s="84"/>
      <c r="KL9" s="245"/>
      <c r="KM9" s="246" t="s">
        <v>296</v>
      </c>
      <c r="KN9" s="84"/>
      <c r="KO9" s="84"/>
      <c r="KP9" s="84"/>
      <c r="KQ9" s="84"/>
      <c r="KR9" s="84"/>
      <c r="KS9" s="245" t="s">
        <v>296</v>
      </c>
      <c r="KT9" s="246"/>
      <c r="KU9" s="84" t="s">
        <v>299</v>
      </c>
      <c r="KV9" s="84" t="s">
        <v>103</v>
      </c>
      <c r="KW9" s="84"/>
      <c r="KX9" s="84"/>
      <c r="KY9" s="84" t="s">
        <v>296</v>
      </c>
      <c r="KZ9" s="245"/>
      <c r="LA9" s="246"/>
      <c r="LB9" s="84" t="s">
        <v>4</v>
      </c>
      <c r="LC9" s="84"/>
      <c r="LD9" s="84" t="s">
        <v>4</v>
      </c>
      <c r="LE9" s="84" t="s">
        <v>4</v>
      </c>
      <c r="LF9" s="84"/>
      <c r="LG9" s="245"/>
      <c r="LH9" s="246" t="s">
        <v>296</v>
      </c>
      <c r="LI9" s="84"/>
      <c r="LJ9" s="84"/>
      <c r="LK9" s="84" t="s">
        <v>296</v>
      </c>
      <c r="LL9" s="84"/>
      <c r="LM9" s="84"/>
      <c r="LN9" s="245"/>
      <c r="LO9" s="247"/>
      <c r="LP9" s="235"/>
      <c r="LQ9" s="84"/>
      <c r="LR9" s="84"/>
      <c r="LS9" s="84" t="s">
        <v>296</v>
      </c>
      <c r="LT9" s="84"/>
      <c r="LU9" s="84"/>
      <c r="LV9" s="84" t="s">
        <v>298</v>
      </c>
      <c r="LW9" s="245" t="s">
        <v>298</v>
      </c>
      <c r="LX9" s="246"/>
      <c r="LY9" s="84" t="s">
        <v>296</v>
      </c>
      <c r="LZ9" s="84"/>
      <c r="MA9" s="84"/>
      <c r="MB9" s="84" t="s">
        <v>296</v>
      </c>
      <c r="MC9" s="84"/>
      <c r="MD9" s="245"/>
      <c r="ME9" s="246" t="s">
        <v>4</v>
      </c>
      <c r="MF9" s="84"/>
      <c r="MG9" s="84"/>
      <c r="MH9" s="84"/>
      <c r="MI9" s="84"/>
      <c r="MJ9" s="84"/>
      <c r="MK9" s="245" t="s">
        <v>296</v>
      </c>
      <c r="ML9" s="246"/>
      <c r="MM9" s="84"/>
      <c r="MN9" s="84" t="s">
        <v>103</v>
      </c>
      <c r="MO9" s="84"/>
      <c r="MP9" s="84"/>
      <c r="MQ9" s="84" t="s">
        <v>296</v>
      </c>
      <c r="MR9" s="245"/>
      <c r="MS9" s="246"/>
      <c r="MT9" s="84" t="s">
        <v>103</v>
      </c>
      <c r="MU9" s="84"/>
      <c r="MV9" s="247"/>
      <c r="MW9" s="235"/>
      <c r="MX9" s="84"/>
      <c r="MY9" s="84" t="s">
        <v>296</v>
      </c>
      <c r="MZ9" s="84"/>
      <c r="NA9" s="245" t="s">
        <v>4</v>
      </c>
      <c r="NB9" s="246" t="s">
        <v>296</v>
      </c>
      <c r="NC9" s="84"/>
      <c r="ND9" s="84"/>
      <c r="NE9" s="84"/>
      <c r="NF9" s="84"/>
      <c r="NG9" s="84"/>
      <c r="NH9" s="245" t="s">
        <v>296</v>
      </c>
      <c r="NI9" s="246"/>
      <c r="NJ9" s="84"/>
      <c r="NK9" s="84" t="s">
        <v>4</v>
      </c>
      <c r="NL9" s="84" t="s">
        <v>4</v>
      </c>
      <c r="NM9" s="84"/>
      <c r="NN9" s="84" t="s">
        <v>296</v>
      </c>
      <c r="NO9" s="245"/>
      <c r="NP9" s="246"/>
      <c r="NQ9" s="84" t="s">
        <v>296</v>
      </c>
      <c r="NR9" s="84"/>
      <c r="NS9" s="84"/>
      <c r="NT9" s="84" t="s">
        <v>4</v>
      </c>
      <c r="NU9" s="84"/>
      <c r="NV9" s="245"/>
      <c r="NW9" s="246"/>
      <c r="NX9" s="84"/>
      <c r="NY9" s="84"/>
      <c r="NZ9" s="84" t="s">
        <v>296</v>
      </c>
      <c r="OA9" s="84"/>
      <c r="OB9" s="247"/>
      <c r="OC9" s="235"/>
      <c r="OD9" s="84"/>
      <c r="OE9" s="245" t="s">
        <v>296</v>
      </c>
      <c r="OF9" s="246"/>
      <c r="OG9" s="84" t="s">
        <v>103</v>
      </c>
      <c r="OH9" s="84" t="s">
        <v>103</v>
      </c>
      <c r="OI9" s="84"/>
      <c r="OJ9" s="84"/>
      <c r="OK9" s="84" t="s">
        <v>296</v>
      </c>
      <c r="OL9" s="245"/>
      <c r="OM9" s="246"/>
      <c r="ON9" s="84" t="s">
        <v>299</v>
      </c>
      <c r="OO9" s="84"/>
      <c r="OP9" s="84"/>
      <c r="OQ9" s="84" t="s">
        <v>296</v>
      </c>
      <c r="OR9" s="84"/>
      <c r="OS9" s="245"/>
      <c r="OT9" s="246"/>
      <c r="OU9" s="84"/>
      <c r="OV9" s="84"/>
      <c r="OW9" s="84" t="s">
        <v>296</v>
      </c>
      <c r="OX9" s="84"/>
      <c r="OY9" s="84"/>
      <c r="OZ9" s="245" t="s">
        <v>296</v>
      </c>
      <c r="PA9" s="246"/>
      <c r="PB9" s="84"/>
      <c r="PC9" s="84" t="s">
        <v>296</v>
      </c>
      <c r="PD9" s="84"/>
      <c r="PE9" s="84"/>
      <c r="PF9" s="84" t="s">
        <v>4</v>
      </c>
      <c r="PG9" s="245" t="s">
        <v>103</v>
      </c>
      <c r="PH9" s="246"/>
    </row>
    <row r="10" spans="1:424" ht="20.100000000000001" customHeight="1" x14ac:dyDescent="0.25">
      <c r="A10" s="98">
        <f t="shared" si="8"/>
        <v>35</v>
      </c>
      <c r="B10" s="99"/>
      <c r="C10" s="100">
        <f t="shared" si="0"/>
        <v>1592.8</v>
      </c>
      <c r="D10" s="100">
        <f t="shared" si="1"/>
        <v>763.84</v>
      </c>
      <c r="E10" s="100">
        <f t="shared" si="1"/>
        <v>780.96</v>
      </c>
      <c r="G10" s="101">
        <f t="shared" si="9"/>
        <v>65</v>
      </c>
      <c r="H10" s="98">
        <f t="shared" si="10"/>
        <v>32</v>
      </c>
      <c r="I10" s="98">
        <f t="shared" si="11"/>
        <v>33</v>
      </c>
      <c r="J10" s="102">
        <f t="shared" si="2"/>
        <v>49</v>
      </c>
      <c r="K10" s="102">
        <f t="shared" si="3"/>
        <v>16</v>
      </c>
      <c r="L10" s="102">
        <f t="shared" si="12"/>
        <v>10</v>
      </c>
      <c r="M10" s="102">
        <f t="shared" si="13"/>
        <v>6</v>
      </c>
      <c r="N10" s="102">
        <f t="shared" si="14"/>
        <v>0</v>
      </c>
      <c r="P10" s="103">
        <f t="shared" si="15"/>
        <v>23</v>
      </c>
      <c r="Q10" s="98">
        <f t="shared" si="16"/>
        <v>10</v>
      </c>
      <c r="R10" s="98">
        <f t="shared" si="17"/>
        <v>13</v>
      </c>
      <c r="S10" s="102">
        <f t="shared" si="4"/>
        <v>13</v>
      </c>
      <c r="T10" s="102">
        <f t="shared" si="5"/>
        <v>8</v>
      </c>
      <c r="U10" s="102">
        <f t="shared" si="18"/>
        <v>5</v>
      </c>
      <c r="V10" s="102">
        <f t="shared" si="19"/>
        <v>3</v>
      </c>
      <c r="W10" s="102">
        <f t="shared" si="20"/>
        <v>2</v>
      </c>
      <c r="Y10" s="101">
        <f t="shared" si="21"/>
        <v>13</v>
      </c>
      <c r="Z10" s="98">
        <f t="shared" si="22"/>
        <v>8</v>
      </c>
      <c r="AA10" s="98">
        <f t="shared" si="23"/>
        <v>5</v>
      </c>
      <c r="AB10" s="102">
        <f t="shared" si="6"/>
        <v>10</v>
      </c>
      <c r="AC10" s="102">
        <f t="shared" si="7"/>
        <v>3</v>
      </c>
      <c r="AD10" s="102">
        <f t="shared" si="24"/>
        <v>3</v>
      </c>
      <c r="AE10" s="102">
        <f t="shared" si="25"/>
        <v>0</v>
      </c>
      <c r="AF10" s="102">
        <f t="shared" si="26"/>
        <v>0</v>
      </c>
      <c r="AG10" s="104"/>
      <c r="AH10" s="105">
        <f t="shared" si="27"/>
        <v>6</v>
      </c>
      <c r="AJ10" s="106" t="s">
        <v>348</v>
      </c>
      <c r="AL10" s="84"/>
      <c r="AM10" s="84"/>
      <c r="AN10" s="84" t="s">
        <v>296</v>
      </c>
      <c r="AO10" s="84"/>
      <c r="AP10" s="84"/>
      <c r="AQ10" s="84" t="s">
        <v>296</v>
      </c>
      <c r="AR10" s="245"/>
      <c r="AS10" s="246"/>
      <c r="AT10" s="84" t="s">
        <v>296</v>
      </c>
      <c r="AU10" s="84"/>
      <c r="AV10" s="84"/>
      <c r="AW10" s="84" t="s">
        <v>296</v>
      </c>
      <c r="AX10" s="84"/>
      <c r="AY10" s="245"/>
      <c r="AZ10" s="246"/>
      <c r="BA10" s="84"/>
      <c r="BB10" s="84"/>
      <c r="BC10" s="84" t="s">
        <v>296</v>
      </c>
      <c r="BD10" s="84"/>
      <c r="BE10" s="84"/>
      <c r="BF10" s="245" t="s">
        <v>296</v>
      </c>
      <c r="BG10" s="246"/>
      <c r="BH10" s="84"/>
      <c r="BI10" s="84" t="s">
        <v>103</v>
      </c>
      <c r="BJ10" s="84"/>
      <c r="BK10" s="84"/>
      <c r="BL10" s="84" t="s">
        <v>296</v>
      </c>
      <c r="BM10" s="245"/>
      <c r="BN10" s="246"/>
      <c r="BO10" s="84" t="s">
        <v>4</v>
      </c>
      <c r="BP10" s="84"/>
      <c r="BQ10" s="247"/>
      <c r="BR10" s="235"/>
      <c r="BS10" s="84"/>
      <c r="BT10" s="84" t="s">
        <v>103</v>
      </c>
      <c r="BU10" s="84" t="s">
        <v>103</v>
      </c>
      <c r="BV10" s="245"/>
      <c r="BW10" s="246" t="s">
        <v>296</v>
      </c>
      <c r="BX10" s="84"/>
      <c r="BY10" s="84"/>
      <c r="BZ10" s="84" t="s">
        <v>298</v>
      </c>
      <c r="CA10" s="84"/>
      <c r="CB10" s="84"/>
      <c r="CC10" s="245" t="s">
        <v>298</v>
      </c>
      <c r="CD10" s="246"/>
      <c r="CE10" s="84"/>
      <c r="CF10" s="84" t="s">
        <v>296</v>
      </c>
      <c r="CG10" s="84"/>
      <c r="CH10" s="84"/>
      <c r="CI10" s="84" t="s">
        <v>296</v>
      </c>
      <c r="CJ10" s="245"/>
      <c r="CK10" s="246"/>
      <c r="CL10" s="84"/>
      <c r="CM10" s="84"/>
      <c r="CN10" s="84"/>
      <c r="CO10" s="84" t="s">
        <v>296</v>
      </c>
      <c r="CP10" s="84"/>
      <c r="CQ10" s="245"/>
      <c r="CR10" s="246"/>
      <c r="CS10" s="84"/>
      <c r="CT10" s="84"/>
      <c r="CU10" s="247"/>
      <c r="CV10" s="235"/>
      <c r="CW10" s="84" t="s">
        <v>296</v>
      </c>
      <c r="CX10" s="84"/>
      <c r="CY10" s="84"/>
      <c r="CZ10" s="245"/>
      <c r="DA10" s="246" t="s">
        <v>4</v>
      </c>
      <c r="DB10" s="84"/>
      <c r="DC10" s="84" t="s">
        <v>4</v>
      </c>
      <c r="DD10" s="84"/>
      <c r="DE10" s="84"/>
      <c r="DF10" s="84" t="s">
        <v>296</v>
      </c>
      <c r="DG10" s="245"/>
      <c r="DH10" s="255"/>
      <c r="DI10" s="84" t="s">
        <v>4</v>
      </c>
      <c r="DJ10" s="84"/>
      <c r="DK10" s="84"/>
      <c r="DL10" s="246"/>
      <c r="DM10" s="84" t="s">
        <v>4</v>
      </c>
      <c r="DN10" s="245"/>
      <c r="DO10" s="246" t="s">
        <v>296</v>
      </c>
      <c r="DP10" s="84"/>
      <c r="DQ10" s="84"/>
      <c r="DR10" s="84" t="s">
        <v>296</v>
      </c>
      <c r="DS10" s="84"/>
      <c r="DT10" s="84" t="s">
        <v>298</v>
      </c>
      <c r="DU10" s="245" t="s">
        <v>298</v>
      </c>
      <c r="DV10" s="246"/>
      <c r="DW10" s="84" t="s">
        <v>4</v>
      </c>
      <c r="DX10" s="84" t="s">
        <v>296</v>
      </c>
      <c r="DY10" s="84"/>
      <c r="DZ10" s="84" t="s">
        <v>298</v>
      </c>
      <c r="EA10" s="84" t="s">
        <v>298</v>
      </c>
      <c r="EB10" s="247"/>
      <c r="EC10" s="235"/>
      <c r="ED10" s="245" t="s">
        <v>298</v>
      </c>
      <c r="EE10" s="246" t="s">
        <v>298</v>
      </c>
      <c r="EF10" s="258" t="s">
        <v>299</v>
      </c>
      <c r="EG10" s="258" t="s">
        <v>299</v>
      </c>
      <c r="EH10" s="258" t="s">
        <v>299</v>
      </c>
      <c r="EI10" s="84" t="s">
        <v>296</v>
      </c>
      <c r="EJ10" s="84"/>
      <c r="EK10" s="245"/>
      <c r="EL10" s="246"/>
      <c r="EM10" s="84"/>
      <c r="EN10" s="84"/>
      <c r="EO10" s="84" t="s">
        <v>296</v>
      </c>
      <c r="EP10" s="84"/>
      <c r="EQ10" s="84"/>
      <c r="ER10" s="251" t="s">
        <v>296</v>
      </c>
      <c r="ES10" s="246"/>
      <c r="ET10" s="84"/>
      <c r="EU10" s="84" t="s">
        <v>296</v>
      </c>
      <c r="EV10" s="84"/>
      <c r="EW10" s="84"/>
      <c r="EX10" s="84" t="s">
        <v>103</v>
      </c>
      <c r="EY10" s="251"/>
      <c r="EZ10" s="246"/>
      <c r="FA10" s="84" t="s">
        <v>296</v>
      </c>
      <c r="FB10" s="84"/>
      <c r="FC10" s="84"/>
      <c r="FD10" s="84" t="s">
        <v>298</v>
      </c>
      <c r="FE10" s="84" t="s">
        <v>103</v>
      </c>
      <c r="FF10" s="245"/>
      <c r="FG10" s="246" t="s">
        <v>296</v>
      </c>
      <c r="FH10" s="247"/>
      <c r="FI10" s="235"/>
      <c r="FJ10" s="84"/>
      <c r="FK10" s="84"/>
      <c r="FL10" s="84" t="s">
        <v>296</v>
      </c>
      <c r="FM10" s="84"/>
      <c r="FN10" s="84" t="s">
        <v>298</v>
      </c>
      <c r="FO10" s="245" t="s">
        <v>298</v>
      </c>
      <c r="FP10" s="246" t="s">
        <v>298</v>
      </c>
      <c r="FQ10" s="84" t="s">
        <v>298</v>
      </c>
      <c r="FR10" s="84" t="s">
        <v>103</v>
      </c>
      <c r="FS10" s="84"/>
      <c r="FT10" s="84"/>
      <c r="FU10" s="84" t="s">
        <v>299</v>
      </c>
      <c r="FV10" s="245" t="s">
        <v>4</v>
      </c>
      <c r="FW10" s="246"/>
      <c r="FX10" s="84" t="s">
        <v>296</v>
      </c>
      <c r="FY10" s="84"/>
      <c r="FZ10" s="84"/>
      <c r="GA10" s="84" t="s">
        <v>296</v>
      </c>
      <c r="GB10" s="84"/>
      <c r="GC10" s="245"/>
      <c r="GD10" s="246" t="s">
        <v>4</v>
      </c>
      <c r="GE10" s="84"/>
      <c r="GF10" s="84"/>
      <c r="GG10" s="84" t="s">
        <v>296</v>
      </c>
      <c r="GH10" s="84"/>
      <c r="GI10" s="252"/>
      <c r="GJ10" s="253" t="s">
        <v>298</v>
      </c>
      <c r="GK10" s="246"/>
      <c r="GL10" s="84"/>
      <c r="GM10" s="84" t="s">
        <v>296</v>
      </c>
      <c r="GN10" s="84"/>
      <c r="GO10" s="247"/>
      <c r="GP10" s="235"/>
      <c r="GQ10" s="84"/>
      <c r="GR10" s="246" t="s">
        <v>296</v>
      </c>
      <c r="GS10" s="245"/>
      <c r="GT10" s="246"/>
      <c r="GU10" s="84" t="s">
        <v>4</v>
      </c>
      <c r="GV10" s="84"/>
      <c r="GW10" s="252"/>
      <c r="GX10" s="84" t="s">
        <v>296</v>
      </c>
      <c r="GY10" s="246"/>
      <c r="GZ10" s="245"/>
      <c r="HA10" s="246" t="s">
        <v>296</v>
      </c>
      <c r="HB10" s="84"/>
      <c r="HC10" s="84"/>
      <c r="HD10" s="252" t="s">
        <v>4</v>
      </c>
      <c r="HE10" s="84" t="s">
        <v>299</v>
      </c>
      <c r="HF10" s="246"/>
      <c r="HG10" s="245" t="s">
        <v>298</v>
      </c>
      <c r="HH10" s="246"/>
      <c r="HI10" s="84"/>
      <c r="HJ10" s="84" t="s">
        <v>296</v>
      </c>
      <c r="HK10" s="84"/>
      <c r="HL10" s="84"/>
      <c r="HM10" s="84" t="s">
        <v>296</v>
      </c>
      <c r="HN10" s="245"/>
      <c r="HO10" s="246" t="s">
        <v>103</v>
      </c>
      <c r="HP10" s="84"/>
      <c r="HQ10" s="84"/>
      <c r="HR10" s="84" t="s">
        <v>103</v>
      </c>
      <c r="HS10" s="84"/>
      <c r="HT10" s="84"/>
      <c r="HU10" s="247"/>
      <c r="HV10" s="235"/>
      <c r="HW10" s="245"/>
      <c r="HX10" s="246" t="s">
        <v>296</v>
      </c>
      <c r="HY10" s="84"/>
      <c r="HZ10" s="84"/>
      <c r="IA10" s="84" t="s">
        <v>296</v>
      </c>
      <c r="IB10" s="84"/>
      <c r="IC10" s="84"/>
      <c r="ID10" s="245"/>
      <c r="IE10" s="246"/>
      <c r="IF10" s="84" t="s">
        <v>298</v>
      </c>
      <c r="IG10" s="84" t="s">
        <v>298</v>
      </c>
      <c r="IH10" s="84" t="s">
        <v>298</v>
      </c>
      <c r="II10" s="84" t="s">
        <v>298</v>
      </c>
      <c r="IJ10" s="84" t="s">
        <v>298</v>
      </c>
      <c r="IK10" s="245" t="s">
        <v>298</v>
      </c>
      <c r="IL10" s="246" t="s">
        <v>298</v>
      </c>
      <c r="IM10" s="84" t="s">
        <v>298</v>
      </c>
      <c r="IN10" s="84" t="s">
        <v>298</v>
      </c>
      <c r="IO10" s="84" t="s">
        <v>298</v>
      </c>
      <c r="IP10" s="84" t="s">
        <v>298</v>
      </c>
      <c r="IQ10" s="84" t="s">
        <v>298</v>
      </c>
      <c r="IR10" s="245" t="s">
        <v>298</v>
      </c>
      <c r="IS10" s="246" t="s">
        <v>298</v>
      </c>
      <c r="IT10" s="84" t="s">
        <v>298</v>
      </c>
      <c r="IU10" s="252"/>
      <c r="IV10" s="257" t="s">
        <v>296</v>
      </c>
      <c r="IW10" s="246"/>
      <c r="IX10" s="84"/>
      <c r="IY10" s="245" t="s">
        <v>296</v>
      </c>
      <c r="IZ10" s="246"/>
      <c r="JA10" s="84"/>
      <c r="JB10" s="247"/>
      <c r="JC10" s="235"/>
      <c r="JD10" s="84" t="s">
        <v>296</v>
      </c>
      <c r="JE10" s="84"/>
      <c r="JF10" s="84"/>
      <c r="JG10" s="84" t="s">
        <v>296</v>
      </c>
      <c r="JH10" s="245"/>
      <c r="JI10" s="246"/>
      <c r="JJ10" s="84" t="s">
        <v>296</v>
      </c>
      <c r="JK10" s="84"/>
      <c r="JL10" s="84"/>
      <c r="JM10" s="84" t="s">
        <v>296</v>
      </c>
      <c r="JN10" s="84"/>
      <c r="JO10" s="245"/>
      <c r="JP10" s="246" t="s">
        <v>296</v>
      </c>
      <c r="JQ10" s="84"/>
      <c r="JR10" s="84"/>
      <c r="JS10" s="84"/>
      <c r="JT10" s="84"/>
      <c r="JU10" s="84"/>
      <c r="JV10" s="245" t="s">
        <v>296</v>
      </c>
      <c r="JW10" s="246"/>
      <c r="JX10" s="84"/>
      <c r="JY10" s="84" t="s">
        <v>296</v>
      </c>
      <c r="JZ10" s="84"/>
      <c r="KA10" s="84"/>
      <c r="KB10" s="84" t="s">
        <v>4</v>
      </c>
      <c r="KC10" s="245" t="s">
        <v>4</v>
      </c>
      <c r="KD10" s="246"/>
      <c r="KE10" s="84" t="s">
        <v>296</v>
      </c>
      <c r="KF10" s="84"/>
      <c r="KG10" s="84"/>
      <c r="KH10" s="84" t="s">
        <v>296</v>
      </c>
      <c r="KI10" s="247"/>
      <c r="KJ10" s="235"/>
      <c r="KK10" s="84"/>
      <c r="KL10" s="245"/>
      <c r="KM10" s="246" t="s">
        <v>4</v>
      </c>
      <c r="KN10" s="84"/>
      <c r="KO10" s="84"/>
      <c r="KP10" s="84" t="s">
        <v>296</v>
      </c>
      <c r="KQ10" s="84"/>
      <c r="KR10" s="84"/>
      <c r="KS10" s="245"/>
      <c r="KT10" s="246"/>
      <c r="KU10" s="84" t="s">
        <v>299</v>
      </c>
      <c r="KV10" s="84" t="s">
        <v>296</v>
      </c>
      <c r="KW10" s="84"/>
      <c r="KX10" s="84"/>
      <c r="KY10" s="84" t="s">
        <v>4</v>
      </c>
      <c r="KZ10" s="245"/>
      <c r="LA10" s="246"/>
      <c r="LB10" s="84" t="s">
        <v>296</v>
      </c>
      <c r="LC10" s="84"/>
      <c r="LD10" s="84"/>
      <c r="LE10" s="84" t="s">
        <v>296</v>
      </c>
      <c r="LF10" s="84"/>
      <c r="LG10" s="245"/>
      <c r="LH10" s="246"/>
      <c r="LI10" s="84"/>
      <c r="LJ10" s="84"/>
      <c r="LK10" s="84" t="s">
        <v>296</v>
      </c>
      <c r="LL10" s="84"/>
      <c r="LM10" s="84"/>
      <c r="LN10" s="245" t="s">
        <v>296</v>
      </c>
      <c r="LO10" s="247"/>
      <c r="LP10" s="235"/>
      <c r="LQ10" s="84"/>
      <c r="LR10" s="84"/>
      <c r="LS10" s="84" t="s">
        <v>103</v>
      </c>
      <c r="LT10" s="84"/>
      <c r="LU10" s="84"/>
      <c r="LV10" s="84" t="s">
        <v>296</v>
      </c>
      <c r="LW10" s="245"/>
      <c r="LX10" s="246"/>
      <c r="LY10" s="84" t="s">
        <v>296</v>
      </c>
      <c r="LZ10" s="84"/>
      <c r="MA10" s="84"/>
      <c r="MB10" s="84" t="s">
        <v>103</v>
      </c>
      <c r="MC10" s="84"/>
      <c r="MD10" s="245"/>
      <c r="ME10" s="246" t="s">
        <v>296</v>
      </c>
      <c r="MF10" s="84"/>
      <c r="MG10" s="84"/>
      <c r="MH10" s="84" t="s">
        <v>103</v>
      </c>
      <c r="MI10" s="84"/>
      <c r="MJ10" s="84"/>
      <c r="MK10" s="245" t="s">
        <v>298</v>
      </c>
      <c r="ML10" s="246"/>
      <c r="MM10" s="84"/>
      <c r="MN10" s="84" t="s">
        <v>296</v>
      </c>
      <c r="MO10" s="84"/>
      <c r="MP10" s="84"/>
      <c r="MQ10" s="84" t="s">
        <v>296</v>
      </c>
      <c r="MR10" s="245"/>
      <c r="MS10" s="246" t="s">
        <v>4</v>
      </c>
      <c r="MT10" s="84" t="s">
        <v>4</v>
      </c>
      <c r="MU10" s="84"/>
      <c r="MV10" s="247"/>
      <c r="MW10" s="235"/>
      <c r="MX10" s="84"/>
      <c r="MY10" s="84" t="s">
        <v>296</v>
      </c>
      <c r="MZ10" s="84"/>
      <c r="NA10" s="245"/>
      <c r="NB10" s="246"/>
      <c r="NC10" s="84"/>
      <c r="ND10" s="84"/>
      <c r="NE10" s="84" t="s">
        <v>296</v>
      </c>
      <c r="NF10" s="84"/>
      <c r="NG10" s="84"/>
      <c r="NH10" s="245" t="s">
        <v>4</v>
      </c>
      <c r="NI10" s="246"/>
      <c r="NJ10" s="84"/>
      <c r="NK10" s="84" t="s">
        <v>4</v>
      </c>
      <c r="NL10" s="84"/>
      <c r="NM10" s="84"/>
      <c r="NN10" s="84" t="s">
        <v>4</v>
      </c>
      <c r="NO10" s="245" t="s">
        <v>4</v>
      </c>
      <c r="NP10" s="246"/>
      <c r="NQ10" s="84" t="s">
        <v>296</v>
      </c>
      <c r="NR10" s="84"/>
      <c r="NS10" s="84"/>
      <c r="NT10" s="84" t="s">
        <v>296</v>
      </c>
      <c r="NU10" s="84"/>
      <c r="NV10" s="245"/>
      <c r="NW10" s="246" t="s">
        <v>103</v>
      </c>
      <c r="NX10" s="84"/>
      <c r="NY10" s="84"/>
      <c r="NZ10" s="84"/>
      <c r="OA10" s="84"/>
      <c r="OB10" s="247"/>
      <c r="OC10" s="235"/>
      <c r="OD10" s="84"/>
      <c r="OE10" s="245" t="s">
        <v>296</v>
      </c>
      <c r="OF10" s="246"/>
      <c r="OG10" s="84"/>
      <c r="OH10" s="84" t="s">
        <v>4</v>
      </c>
      <c r="OI10" s="84"/>
      <c r="OJ10" s="84"/>
      <c r="OK10" s="84" t="s">
        <v>4</v>
      </c>
      <c r="OL10" s="245"/>
      <c r="OM10" s="246"/>
      <c r="ON10" s="84" t="s">
        <v>296</v>
      </c>
      <c r="OO10" s="84"/>
      <c r="OP10" s="84"/>
      <c r="OQ10" s="84" t="s">
        <v>296</v>
      </c>
      <c r="OR10" s="84"/>
      <c r="OS10" s="245"/>
      <c r="OT10" s="246" t="s">
        <v>296</v>
      </c>
      <c r="OU10" s="84"/>
      <c r="OV10" s="84"/>
      <c r="OW10" s="84" t="s">
        <v>103</v>
      </c>
      <c r="OX10" s="84"/>
      <c r="OY10" s="84"/>
      <c r="OZ10" s="245"/>
      <c r="PA10" s="246" t="s">
        <v>298</v>
      </c>
      <c r="PB10" s="84" t="s">
        <v>298</v>
      </c>
      <c r="PC10" s="84" t="s">
        <v>298</v>
      </c>
      <c r="PD10" s="84" t="s">
        <v>298</v>
      </c>
      <c r="PE10" s="84" t="s">
        <v>4</v>
      </c>
      <c r="PF10" s="84" t="s">
        <v>296</v>
      </c>
      <c r="PG10" s="245"/>
      <c r="PH10" s="246"/>
    </row>
    <row r="11" spans="1:424" ht="20.100000000000001" customHeight="1" x14ac:dyDescent="0.25">
      <c r="A11" s="98">
        <f t="shared" si="8"/>
        <v>35</v>
      </c>
      <c r="B11" s="99"/>
      <c r="C11" s="100">
        <f t="shared" si="0"/>
        <v>1592.8</v>
      </c>
      <c r="D11" s="100">
        <f t="shared" si="1"/>
        <v>739.84</v>
      </c>
      <c r="E11" s="100">
        <f t="shared" si="1"/>
        <v>756.96</v>
      </c>
      <c r="G11" s="101">
        <f t="shared" si="9"/>
        <v>65</v>
      </c>
      <c r="H11" s="98">
        <f t="shared" si="10"/>
        <v>32</v>
      </c>
      <c r="I11" s="98">
        <f t="shared" si="11"/>
        <v>33</v>
      </c>
      <c r="J11" s="102">
        <f t="shared" si="2"/>
        <v>47</v>
      </c>
      <c r="K11" s="102">
        <f t="shared" si="3"/>
        <v>16</v>
      </c>
      <c r="L11" s="102">
        <f t="shared" si="12"/>
        <v>9</v>
      </c>
      <c r="M11" s="102">
        <f t="shared" si="13"/>
        <v>7</v>
      </c>
      <c r="N11" s="102">
        <f t="shared" si="14"/>
        <v>2</v>
      </c>
      <c r="P11" s="103">
        <f t="shared" si="15"/>
        <v>20</v>
      </c>
      <c r="Q11" s="98">
        <f t="shared" si="16"/>
        <v>9</v>
      </c>
      <c r="R11" s="98">
        <f t="shared" si="17"/>
        <v>11</v>
      </c>
      <c r="S11" s="102">
        <f t="shared" si="4"/>
        <v>13</v>
      </c>
      <c r="T11" s="102">
        <f t="shared" si="5"/>
        <v>6</v>
      </c>
      <c r="U11" s="102">
        <f t="shared" si="18"/>
        <v>3</v>
      </c>
      <c r="V11" s="102">
        <f t="shared" si="19"/>
        <v>3</v>
      </c>
      <c r="W11" s="102">
        <f t="shared" si="20"/>
        <v>1</v>
      </c>
      <c r="Y11" s="101">
        <f t="shared" si="21"/>
        <v>12</v>
      </c>
      <c r="Z11" s="98">
        <f t="shared" si="22"/>
        <v>7</v>
      </c>
      <c r="AA11" s="98">
        <f t="shared" si="23"/>
        <v>5</v>
      </c>
      <c r="AB11" s="102">
        <f t="shared" si="6"/>
        <v>6</v>
      </c>
      <c r="AC11" s="102">
        <f t="shared" si="7"/>
        <v>6</v>
      </c>
      <c r="AD11" s="102">
        <f t="shared" si="24"/>
        <v>4</v>
      </c>
      <c r="AE11" s="102">
        <f t="shared" si="25"/>
        <v>2</v>
      </c>
      <c r="AF11" s="102">
        <f t="shared" si="26"/>
        <v>0</v>
      </c>
      <c r="AG11" s="104"/>
      <c r="AH11" s="105">
        <f t="shared" si="27"/>
        <v>12</v>
      </c>
      <c r="AJ11" s="106" t="s">
        <v>349</v>
      </c>
      <c r="AL11" s="84"/>
      <c r="AM11" s="84"/>
      <c r="AN11" s="84" t="s">
        <v>296</v>
      </c>
      <c r="AO11" s="84"/>
      <c r="AP11" s="84"/>
      <c r="AQ11" s="84" t="s">
        <v>4</v>
      </c>
      <c r="AR11" s="245"/>
      <c r="AS11" s="246"/>
      <c r="AT11" s="84" t="s">
        <v>296</v>
      </c>
      <c r="AU11" s="84"/>
      <c r="AV11" s="84"/>
      <c r="AW11" s="84" t="s">
        <v>296</v>
      </c>
      <c r="AX11" s="84"/>
      <c r="AY11" s="245"/>
      <c r="AZ11" s="246" t="s">
        <v>296</v>
      </c>
      <c r="BA11" s="84"/>
      <c r="BB11" s="84"/>
      <c r="BC11" s="84"/>
      <c r="BD11" s="84"/>
      <c r="BE11" s="84"/>
      <c r="BF11" s="245" t="s">
        <v>4</v>
      </c>
      <c r="BG11" s="246"/>
      <c r="BH11" s="84"/>
      <c r="BI11" s="84"/>
      <c r="BJ11" s="84" t="s">
        <v>103</v>
      </c>
      <c r="BK11" s="84"/>
      <c r="BL11" s="84" t="s">
        <v>296</v>
      </c>
      <c r="BM11" s="245"/>
      <c r="BN11" s="246"/>
      <c r="BO11" s="84" t="s">
        <v>296</v>
      </c>
      <c r="BP11" s="84"/>
      <c r="BQ11" s="247"/>
      <c r="BR11" s="235"/>
      <c r="BS11" s="84"/>
      <c r="BT11" s="84" t="s">
        <v>296</v>
      </c>
      <c r="BU11" s="84"/>
      <c r="BV11" s="245"/>
      <c r="BW11" s="246" t="s">
        <v>296</v>
      </c>
      <c r="BX11" s="84"/>
      <c r="BY11" s="84"/>
      <c r="BZ11" s="84" t="s">
        <v>296</v>
      </c>
      <c r="CA11" s="84"/>
      <c r="CB11" s="84"/>
      <c r="CC11" s="245"/>
      <c r="CD11" s="246"/>
      <c r="CE11" s="84"/>
      <c r="CF11" s="84" t="s">
        <v>296</v>
      </c>
      <c r="CG11" s="84"/>
      <c r="CH11" s="84" t="s">
        <v>299</v>
      </c>
      <c r="CI11" s="84" t="s">
        <v>103</v>
      </c>
      <c r="CJ11" s="245"/>
      <c r="CK11" s="246"/>
      <c r="CL11" s="84" t="s">
        <v>296</v>
      </c>
      <c r="CM11" s="84"/>
      <c r="CN11" s="84"/>
      <c r="CO11" s="84" t="s">
        <v>103</v>
      </c>
      <c r="CP11" s="84"/>
      <c r="CQ11" s="245"/>
      <c r="CR11" s="246" t="s">
        <v>298</v>
      </c>
      <c r="CS11" s="84" t="s">
        <v>298</v>
      </c>
      <c r="CT11" s="84" t="s">
        <v>298</v>
      </c>
      <c r="CU11" s="247"/>
      <c r="CV11" s="235"/>
      <c r="CW11" s="84" t="s">
        <v>298</v>
      </c>
      <c r="CX11" s="84" t="s">
        <v>298</v>
      </c>
      <c r="CY11" s="84"/>
      <c r="CZ11" s="245" t="s">
        <v>296</v>
      </c>
      <c r="DA11" s="246"/>
      <c r="DB11" s="84"/>
      <c r="DC11" s="84" t="s">
        <v>4</v>
      </c>
      <c r="DD11" s="84" t="s">
        <v>4</v>
      </c>
      <c r="DE11" s="84"/>
      <c r="DF11" s="84" t="s">
        <v>4</v>
      </c>
      <c r="DG11" s="245"/>
      <c r="DH11" s="255"/>
      <c r="DI11" s="84" t="s">
        <v>296</v>
      </c>
      <c r="DJ11" s="84"/>
      <c r="DK11" s="84"/>
      <c r="DL11" s="246" t="s">
        <v>103</v>
      </c>
      <c r="DM11" s="84"/>
      <c r="DN11" s="245"/>
      <c r="DO11" s="246" t="s">
        <v>296</v>
      </c>
      <c r="DP11" s="84"/>
      <c r="DQ11" s="84"/>
      <c r="DR11" s="84"/>
      <c r="DS11" s="84"/>
      <c r="DT11" s="84"/>
      <c r="DU11" s="245" t="s">
        <v>296</v>
      </c>
      <c r="DV11" s="246"/>
      <c r="DW11" s="256" t="s">
        <v>299</v>
      </c>
      <c r="DX11" s="256" t="s">
        <v>299</v>
      </c>
      <c r="DY11" s="256" t="s">
        <v>299</v>
      </c>
      <c r="DZ11" s="84"/>
      <c r="EA11" s="84" t="s">
        <v>296</v>
      </c>
      <c r="EB11" s="247"/>
      <c r="EC11" s="235"/>
      <c r="ED11" s="245"/>
      <c r="EE11" s="246"/>
      <c r="EF11" s="84" t="s">
        <v>296</v>
      </c>
      <c r="EG11" s="84"/>
      <c r="EH11" s="84"/>
      <c r="EI11" s="84" t="s">
        <v>298</v>
      </c>
      <c r="EJ11" s="84" t="s">
        <v>298</v>
      </c>
      <c r="EK11" s="245" t="s">
        <v>298</v>
      </c>
      <c r="EL11" s="246" t="s">
        <v>298</v>
      </c>
      <c r="EM11" s="84" t="s">
        <v>298</v>
      </c>
      <c r="EN11" s="84"/>
      <c r="EO11" s="84" t="s">
        <v>296</v>
      </c>
      <c r="EP11" s="84"/>
      <c r="EQ11" s="84"/>
      <c r="ER11" s="251" t="s">
        <v>103</v>
      </c>
      <c r="ES11" s="246"/>
      <c r="ET11" s="84"/>
      <c r="EU11" s="84" t="s">
        <v>4</v>
      </c>
      <c r="EV11" s="84" t="s">
        <v>4</v>
      </c>
      <c r="EW11" s="84"/>
      <c r="EX11" s="84" t="s">
        <v>296</v>
      </c>
      <c r="EY11" s="251"/>
      <c r="EZ11" s="246"/>
      <c r="FA11" s="84" t="s">
        <v>103</v>
      </c>
      <c r="FB11" s="84"/>
      <c r="FC11" s="84"/>
      <c r="FD11" s="84" t="s">
        <v>296</v>
      </c>
      <c r="FE11" s="84"/>
      <c r="FF11" s="245"/>
      <c r="FG11" s="246"/>
      <c r="FH11" s="247"/>
      <c r="FI11" s="235"/>
      <c r="FJ11" s="84"/>
      <c r="FK11" s="84"/>
      <c r="FL11" s="84" t="s">
        <v>296</v>
      </c>
      <c r="FM11" s="84"/>
      <c r="FN11" s="84"/>
      <c r="FO11" s="245" t="s">
        <v>296</v>
      </c>
      <c r="FP11" s="246"/>
      <c r="FQ11" s="84"/>
      <c r="FR11" s="84" t="s">
        <v>4</v>
      </c>
      <c r="FS11" s="84" t="s">
        <v>4</v>
      </c>
      <c r="FT11" s="84"/>
      <c r="FU11" s="84" t="s">
        <v>296</v>
      </c>
      <c r="FV11" s="245"/>
      <c r="FW11" s="246" t="s">
        <v>299</v>
      </c>
      <c r="FX11" s="84" t="s">
        <v>299</v>
      </c>
      <c r="FY11" s="84" t="s">
        <v>299</v>
      </c>
      <c r="FZ11" s="84"/>
      <c r="GA11" s="84" t="s">
        <v>296</v>
      </c>
      <c r="GB11" s="84"/>
      <c r="GC11" s="245"/>
      <c r="GD11" s="246"/>
      <c r="GE11" s="84"/>
      <c r="GF11" s="84"/>
      <c r="GG11" s="259" t="s">
        <v>301</v>
      </c>
      <c r="GH11" s="84"/>
      <c r="GI11" s="252"/>
      <c r="GJ11" s="253" t="s">
        <v>296</v>
      </c>
      <c r="GK11" s="246"/>
      <c r="GL11" s="84"/>
      <c r="GM11" s="84" t="s">
        <v>103</v>
      </c>
      <c r="GN11" s="84"/>
      <c r="GO11" s="247"/>
      <c r="GP11" s="235"/>
      <c r="GQ11" s="84" t="s">
        <v>299</v>
      </c>
      <c r="GR11" s="246" t="s">
        <v>296</v>
      </c>
      <c r="GS11" s="245"/>
      <c r="GT11" s="246"/>
      <c r="GU11" s="84" t="s">
        <v>296</v>
      </c>
      <c r="GV11" s="84"/>
      <c r="GW11" s="252"/>
      <c r="GX11" s="84" t="s">
        <v>296</v>
      </c>
      <c r="GY11" s="246"/>
      <c r="GZ11" s="245"/>
      <c r="HA11" s="246" t="s">
        <v>296</v>
      </c>
      <c r="HB11" s="84"/>
      <c r="HC11" s="84"/>
      <c r="HD11" s="84"/>
      <c r="HE11" s="84" t="s">
        <v>298</v>
      </c>
      <c r="HF11" s="246" t="s">
        <v>298</v>
      </c>
      <c r="HG11" s="245" t="s">
        <v>298</v>
      </c>
      <c r="HH11" s="246"/>
      <c r="HI11" s="84"/>
      <c r="HJ11" s="84"/>
      <c r="HK11" s="84"/>
      <c r="HL11" s="84"/>
      <c r="HM11" s="84" t="s">
        <v>296</v>
      </c>
      <c r="HN11" s="245"/>
      <c r="HO11" s="246"/>
      <c r="HP11" s="84" t="s">
        <v>296</v>
      </c>
      <c r="HQ11" s="84"/>
      <c r="HR11" s="84"/>
      <c r="HS11" s="84" t="s">
        <v>296</v>
      </c>
      <c r="HT11" s="84"/>
      <c r="HU11" s="247"/>
      <c r="HV11" s="235"/>
      <c r="HW11" s="245"/>
      <c r="HX11" s="246"/>
      <c r="HY11" s="84"/>
      <c r="HZ11" s="84"/>
      <c r="IA11" s="84" t="s">
        <v>296</v>
      </c>
      <c r="IB11" s="84"/>
      <c r="IC11" s="84"/>
      <c r="ID11" s="245" t="s">
        <v>296</v>
      </c>
      <c r="IE11" s="246"/>
      <c r="IF11" s="84"/>
      <c r="IG11" s="84" t="s">
        <v>296</v>
      </c>
      <c r="IH11" s="84"/>
      <c r="II11" s="84"/>
      <c r="IJ11" s="84" t="s">
        <v>296</v>
      </c>
      <c r="IK11" s="245"/>
      <c r="IL11" s="246"/>
      <c r="IM11" s="84" t="s">
        <v>296</v>
      </c>
      <c r="IN11" s="84"/>
      <c r="IO11" s="84"/>
      <c r="IP11" s="84" t="s">
        <v>296</v>
      </c>
      <c r="IQ11" s="84"/>
      <c r="IR11" s="245"/>
      <c r="IS11" s="246" t="s">
        <v>296</v>
      </c>
      <c r="IT11" s="84"/>
      <c r="IU11" s="252"/>
      <c r="IV11" s="257"/>
      <c r="IW11" s="246"/>
      <c r="IX11" s="84"/>
      <c r="IY11" s="245" t="s">
        <v>296</v>
      </c>
      <c r="IZ11" s="246"/>
      <c r="JA11" s="84"/>
      <c r="JB11" s="247"/>
      <c r="JC11" s="235"/>
      <c r="JD11" s="84" t="s">
        <v>296</v>
      </c>
      <c r="JE11" s="84"/>
      <c r="JF11" s="84" t="s">
        <v>4</v>
      </c>
      <c r="JG11" s="84" t="s">
        <v>298</v>
      </c>
      <c r="JH11" s="245" t="s">
        <v>298</v>
      </c>
      <c r="JI11" s="246" t="s">
        <v>298</v>
      </c>
      <c r="JJ11" s="84" t="s">
        <v>298</v>
      </c>
      <c r="JK11" s="84" t="s">
        <v>298</v>
      </c>
      <c r="JL11" s="84" t="s">
        <v>298</v>
      </c>
      <c r="JM11" s="84" t="s">
        <v>298</v>
      </c>
      <c r="JN11" s="84" t="s">
        <v>298</v>
      </c>
      <c r="JO11" s="245" t="s">
        <v>298</v>
      </c>
      <c r="JP11" s="246" t="s">
        <v>298</v>
      </c>
      <c r="JQ11" s="84" t="s">
        <v>298</v>
      </c>
      <c r="JR11" s="84" t="s">
        <v>298</v>
      </c>
      <c r="JS11" s="84" t="s">
        <v>298</v>
      </c>
      <c r="JT11" s="84" t="s">
        <v>298</v>
      </c>
      <c r="JU11" s="84" t="s">
        <v>298</v>
      </c>
      <c r="JV11" s="245" t="s">
        <v>298</v>
      </c>
      <c r="JW11" s="246" t="s">
        <v>298</v>
      </c>
      <c r="JX11" s="84" t="s">
        <v>298</v>
      </c>
      <c r="JY11" s="84" t="s">
        <v>296</v>
      </c>
      <c r="JZ11" s="84"/>
      <c r="KA11" s="84"/>
      <c r="KB11" s="84" t="s">
        <v>103</v>
      </c>
      <c r="KC11" s="245" t="s">
        <v>103</v>
      </c>
      <c r="KD11" s="246"/>
      <c r="KE11" s="84" t="s">
        <v>296</v>
      </c>
      <c r="KF11" s="84"/>
      <c r="KG11" s="84"/>
      <c r="KH11" s="84" t="s">
        <v>4</v>
      </c>
      <c r="KI11" s="247"/>
      <c r="KJ11" s="235"/>
      <c r="KK11" s="84" t="s">
        <v>103</v>
      </c>
      <c r="KL11" s="245"/>
      <c r="KM11" s="246" t="s">
        <v>296</v>
      </c>
      <c r="KN11" s="84"/>
      <c r="KO11" s="84"/>
      <c r="KP11" s="84" t="s">
        <v>4</v>
      </c>
      <c r="KQ11" s="84" t="s">
        <v>299</v>
      </c>
      <c r="KR11" s="84"/>
      <c r="KS11" s="245"/>
      <c r="KT11" s="246"/>
      <c r="KU11" s="84" t="s">
        <v>299</v>
      </c>
      <c r="KV11" s="84" t="s">
        <v>296</v>
      </c>
      <c r="KW11" s="84"/>
      <c r="KX11" s="84"/>
      <c r="KY11" s="84" t="s">
        <v>103</v>
      </c>
      <c r="KZ11" s="245"/>
      <c r="LA11" s="246"/>
      <c r="LB11" s="84" t="s">
        <v>296</v>
      </c>
      <c r="LC11" s="84"/>
      <c r="LD11" s="84"/>
      <c r="LE11" s="84"/>
      <c r="LF11" s="84" t="s">
        <v>4</v>
      </c>
      <c r="LG11" s="245" t="s">
        <v>4</v>
      </c>
      <c r="LH11" s="246" t="s">
        <v>299</v>
      </c>
      <c r="LI11" s="84"/>
      <c r="LJ11" s="84"/>
      <c r="LK11" s="84"/>
      <c r="LL11" s="84"/>
      <c r="LM11" s="84"/>
      <c r="LN11" s="245" t="s">
        <v>296</v>
      </c>
      <c r="LO11" s="247"/>
      <c r="LP11" s="235"/>
      <c r="LQ11" s="84"/>
      <c r="LR11" s="84"/>
      <c r="LS11" s="84" t="s">
        <v>296</v>
      </c>
      <c r="LT11" s="84"/>
      <c r="LU11" s="84"/>
      <c r="LV11" s="84" t="s">
        <v>296</v>
      </c>
      <c r="LW11" s="245"/>
      <c r="LX11" s="246"/>
      <c r="LY11" s="84" t="s">
        <v>103</v>
      </c>
      <c r="LZ11" s="84"/>
      <c r="MA11" s="84"/>
      <c r="MB11" s="84" t="s">
        <v>296</v>
      </c>
      <c r="MC11" s="84"/>
      <c r="MD11" s="245"/>
      <c r="ME11" s="246" t="s">
        <v>296</v>
      </c>
      <c r="MF11" s="84"/>
      <c r="MG11" s="84"/>
      <c r="MH11" s="84" t="s">
        <v>296</v>
      </c>
      <c r="MI11" s="84"/>
      <c r="MJ11" s="84"/>
      <c r="MK11" s="245"/>
      <c r="ML11" s="246"/>
      <c r="MM11" s="84"/>
      <c r="MN11" s="84" t="s">
        <v>296</v>
      </c>
      <c r="MO11" s="84"/>
      <c r="MP11" s="84"/>
      <c r="MQ11" s="84" t="s">
        <v>298</v>
      </c>
      <c r="MR11" s="245"/>
      <c r="MS11" s="246" t="s">
        <v>4</v>
      </c>
      <c r="MT11" s="84" t="s">
        <v>4</v>
      </c>
      <c r="MU11" s="84"/>
      <c r="MV11" s="247"/>
      <c r="MW11" s="235"/>
      <c r="MX11" s="84"/>
      <c r="MY11" s="84" t="s">
        <v>296</v>
      </c>
      <c r="MZ11" s="84"/>
      <c r="NA11" s="245"/>
      <c r="NB11" s="246" t="s">
        <v>296</v>
      </c>
      <c r="NC11" s="84"/>
      <c r="ND11" s="84"/>
      <c r="NE11" s="84"/>
      <c r="NF11" s="84"/>
      <c r="NG11" s="84"/>
      <c r="NH11" s="245" t="s">
        <v>296</v>
      </c>
      <c r="NI11" s="246"/>
      <c r="NJ11" s="84"/>
      <c r="NK11" s="84" t="s">
        <v>296</v>
      </c>
      <c r="NL11" s="84"/>
      <c r="NM11" s="84"/>
      <c r="NN11" s="84" t="s">
        <v>296</v>
      </c>
      <c r="NO11" s="245"/>
      <c r="NP11" s="246" t="s">
        <v>4</v>
      </c>
      <c r="NQ11" s="84"/>
      <c r="NR11" s="84"/>
      <c r="NS11" s="84" t="s">
        <v>4</v>
      </c>
      <c r="NT11" s="84" t="s">
        <v>298</v>
      </c>
      <c r="NU11" s="84"/>
      <c r="NV11" s="245"/>
      <c r="NW11" s="246" t="s">
        <v>296</v>
      </c>
      <c r="NX11" s="84"/>
      <c r="NY11" s="84"/>
      <c r="NZ11" s="84" t="s">
        <v>296</v>
      </c>
      <c r="OA11" s="84"/>
      <c r="OB11" s="247"/>
      <c r="OC11" s="235"/>
      <c r="OD11" s="84"/>
      <c r="OE11" s="245"/>
      <c r="OF11" s="246"/>
      <c r="OG11" s="84"/>
      <c r="OH11" s="84" t="s">
        <v>296</v>
      </c>
      <c r="OI11" s="84"/>
      <c r="OJ11" s="84"/>
      <c r="OK11" s="84" t="s">
        <v>298</v>
      </c>
      <c r="OL11" s="245" t="s">
        <v>4</v>
      </c>
      <c r="OM11" s="246"/>
      <c r="ON11" s="84" t="s">
        <v>299</v>
      </c>
      <c r="OO11" s="84"/>
      <c r="OP11" s="84" t="s">
        <v>4</v>
      </c>
      <c r="OQ11" s="84" t="s">
        <v>298</v>
      </c>
      <c r="OR11" s="84"/>
      <c r="OS11" s="245"/>
      <c r="OT11" s="246" t="s">
        <v>296</v>
      </c>
      <c r="OU11" s="84"/>
      <c r="OV11" s="84"/>
      <c r="OW11" s="84" t="s">
        <v>296</v>
      </c>
      <c r="OX11" s="84"/>
      <c r="OY11" s="84"/>
      <c r="OZ11" s="245"/>
      <c r="PA11" s="246"/>
      <c r="PB11" s="84"/>
      <c r="PC11" s="84" t="s">
        <v>296</v>
      </c>
      <c r="PD11" s="84"/>
      <c r="PE11" s="84"/>
      <c r="PF11" s="84" t="s">
        <v>296</v>
      </c>
      <c r="PG11" s="245"/>
      <c r="PH11" s="246"/>
    </row>
    <row r="12" spans="1:424" ht="20.100000000000001" customHeight="1" x14ac:dyDescent="0.25">
      <c r="A12" s="98">
        <f t="shared" si="8"/>
        <v>35</v>
      </c>
      <c r="B12" s="99"/>
      <c r="C12" s="100">
        <f t="shared" si="0"/>
        <v>1596.8</v>
      </c>
      <c r="D12" s="100">
        <f t="shared" si="1"/>
        <v>775.84</v>
      </c>
      <c r="E12" s="100">
        <f t="shared" si="1"/>
        <v>780.96</v>
      </c>
      <c r="G12" s="101">
        <f t="shared" si="9"/>
        <v>65</v>
      </c>
      <c r="H12" s="98">
        <f t="shared" si="10"/>
        <v>32</v>
      </c>
      <c r="I12" s="98">
        <f t="shared" si="11"/>
        <v>33</v>
      </c>
      <c r="J12" s="102">
        <f t="shared" si="2"/>
        <v>46</v>
      </c>
      <c r="K12" s="102">
        <f t="shared" si="3"/>
        <v>16</v>
      </c>
      <c r="L12" s="102">
        <f t="shared" si="12"/>
        <v>7</v>
      </c>
      <c r="M12" s="102">
        <f t="shared" si="13"/>
        <v>9</v>
      </c>
      <c r="N12" s="102">
        <f t="shared" si="14"/>
        <v>3</v>
      </c>
      <c r="P12" s="103">
        <f t="shared" si="15"/>
        <v>22</v>
      </c>
      <c r="Q12" s="98">
        <f t="shared" si="16"/>
        <v>10</v>
      </c>
      <c r="R12" s="98">
        <f t="shared" si="17"/>
        <v>12</v>
      </c>
      <c r="S12" s="102">
        <f t="shared" si="4"/>
        <v>13</v>
      </c>
      <c r="T12" s="102">
        <f t="shared" si="5"/>
        <v>9</v>
      </c>
      <c r="U12" s="102">
        <f t="shared" si="18"/>
        <v>5</v>
      </c>
      <c r="V12" s="102">
        <f t="shared" si="19"/>
        <v>4</v>
      </c>
      <c r="W12" s="102">
        <f t="shared" si="20"/>
        <v>0</v>
      </c>
      <c r="Y12" s="101">
        <f t="shared" si="21"/>
        <v>15</v>
      </c>
      <c r="Z12" s="98">
        <f t="shared" si="22"/>
        <v>9</v>
      </c>
      <c r="AA12" s="98">
        <f t="shared" si="23"/>
        <v>6</v>
      </c>
      <c r="AB12" s="102">
        <f t="shared" si="6"/>
        <v>9</v>
      </c>
      <c r="AC12" s="102">
        <f t="shared" si="7"/>
        <v>6</v>
      </c>
      <c r="AD12" s="102">
        <f t="shared" si="24"/>
        <v>4</v>
      </c>
      <c r="AE12" s="102">
        <f t="shared" si="25"/>
        <v>2</v>
      </c>
      <c r="AF12" s="102">
        <f t="shared" si="26"/>
        <v>0</v>
      </c>
      <c r="AG12" s="104"/>
      <c r="AH12" s="105">
        <f t="shared" si="27"/>
        <v>5</v>
      </c>
      <c r="AJ12" s="106" t="s">
        <v>350</v>
      </c>
      <c r="AL12" s="84"/>
      <c r="AM12" s="84" t="s">
        <v>298</v>
      </c>
      <c r="AN12" s="84" t="s">
        <v>298</v>
      </c>
      <c r="AO12" s="84" t="s">
        <v>298</v>
      </c>
      <c r="AP12" s="84" t="s">
        <v>298</v>
      </c>
      <c r="AQ12" s="84" t="s">
        <v>298</v>
      </c>
      <c r="AR12" s="245" t="s">
        <v>298</v>
      </c>
      <c r="AS12" s="246" t="s">
        <v>298</v>
      </c>
      <c r="AT12" s="84" t="s">
        <v>298</v>
      </c>
      <c r="AU12" s="84" t="s">
        <v>298</v>
      </c>
      <c r="AV12" s="84" t="s">
        <v>298</v>
      </c>
      <c r="AW12" s="84" t="s">
        <v>298</v>
      </c>
      <c r="AX12" s="84" t="s">
        <v>298</v>
      </c>
      <c r="AY12" s="245" t="s">
        <v>298</v>
      </c>
      <c r="AZ12" s="246" t="s">
        <v>298</v>
      </c>
      <c r="BA12" s="84" t="s">
        <v>298</v>
      </c>
      <c r="BB12" s="84" t="s">
        <v>298</v>
      </c>
      <c r="BC12" s="84" t="s">
        <v>298</v>
      </c>
      <c r="BD12" s="84"/>
      <c r="BE12" s="84" t="s">
        <v>103</v>
      </c>
      <c r="BF12" s="245" t="s">
        <v>103</v>
      </c>
      <c r="BG12" s="246"/>
      <c r="BH12" s="84"/>
      <c r="BI12" s="84" t="s">
        <v>296</v>
      </c>
      <c r="BJ12" s="84"/>
      <c r="BK12" s="84"/>
      <c r="BL12" s="84" t="s">
        <v>103</v>
      </c>
      <c r="BM12" s="245"/>
      <c r="BN12" s="246"/>
      <c r="BO12" s="84" t="s">
        <v>296</v>
      </c>
      <c r="BP12" s="84"/>
      <c r="BQ12" s="247"/>
      <c r="BR12" s="235"/>
      <c r="BS12" s="84"/>
      <c r="BT12" s="84" t="s">
        <v>4</v>
      </c>
      <c r="BU12" s="84"/>
      <c r="BV12" s="245"/>
      <c r="BW12" s="246" t="s">
        <v>296</v>
      </c>
      <c r="BX12" s="84"/>
      <c r="BY12" s="84"/>
      <c r="BZ12" s="84"/>
      <c r="CA12" s="84"/>
      <c r="CB12" s="84"/>
      <c r="CC12" s="245" t="s">
        <v>296</v>
      </c>
      <c r="CD12" s="246"/>
      <c r="CE12" s="84"/>
      <c r="CF12" s="84" t="s">
        <v>103</v>
      </c>
      <c r="CG12" s="84" t="s">
        <v>103</v>
      </c>
      <c r="CH12" s="84"/>
      <c r="CI12" s="84" t="s">
        <v>4</v>
      </c>
      <c r="CJ12" s="245"/>
      <c r="CK12" s="246"/>
      <c r="CL12" s="84" t="s">
        <v>4</v>
      </c>
      <c r="CM12" s="84"/>
      <c r="CN12" s="84"/>
      <c r="CO12" s="84" t="s">
        <v>296</v>
      </c>
      <c r="CP12" s="84"/>
      <c r="CQ12" s="245"/>
      <c r="CR12" s="246" t="s">
        <v>296</v>
      </c>
      <c r="CS12" s="84"/>
      <c r="CT12" s="84"/>
      <c r="CU12" s="247"/>
      <c r="CV12" s="235"/>
      <c r="CW12" s="84"/>
      <c r="CX12" s="84"/>
      <c r="CY12" s="84"/>
      <c r="CZ12" s="245" t="s">
        <v>296</v>
      </c>
      <c r="DA12" s="246"/>
      <c r="DB12" s="84"/>
      <c r="DC12" s="84" t="s">
        <v>296</v>
      </c>
      <c r="DD12" s="84"/>
      <c r="DE12" s="84"/>
      <c r="DF12" s="84" t="s">
        <v>103</v>
      </c>
      <c r="DG12" s="245" t="s">
        <v>103</v>
      </c>
      <c r="DH12" s="255"/>
      <c r="DI12" s="84" t="s">
        <v>296</v>
      </c>
      <c r="DJ12" s="84"/>
      <c r="DK12" s="84"/>
      <c r="DL12" s="246" t="s">
        <v>296</v>
      </c>
      <c r="DM12" s="84"/>
      <c r="DN12" s="245"/>
      <c r="DO12" s="249" t="s">
        <v>299</v>
      </c>
      <c r="DP12" s="256" t="s">
        <v>299</v>
      </c>
      <c r="DQ12" s="256" t="s">
        <v>299</v>
      </c>
      <c r="DR12" s="84" t="s">
        <v>296</v>
      </c>
      <c r="DS12" s="84"/>
      <c r="DT12" s="84"/>
      <c r="DU12" s="245"/>
      <c r="DV12" s="246"/>
      <c r="DW12" s="84"/>
      <c r="DX12" s="84" t="s">
        <v>296</v>
      </c>
      <c r="DY12" s="84"/>
      <c r="DZ12" s="84"/>
      <c r="EA12" s="84" t="s">
        <v>296</v>
      </c>
      <c r="EB12" s="247"/>
      <c r="EC12" s="235"/>
      <c r="ED12" s="245"/>
      <c r="EE12" s="246"/>
      <c r="EF12" s="84" t="s">
        <v>296</v>
      </c>
      <c r="EG12" s="84"/>
      <c r="EH12" s="84" t="s">
        <v>103</v>
      </c>
      <c r="EI12" s="84" t="s">
        <v>103</v>
      </c>
      <c r="EJ12" s="84"/>
      <c r="EK12" s="245"/>
      <c r="EL12" s="246" t="s">
        <v>296</v>
      </c>
      <c r="EM12" s="84"/>
      <c r="EN12" s="84"/>
      <c r="EO12" s="84" t="s">
        <v>296</v>
      </c>
      <c r="EP12" s="84"/>
      <c r="EQ12" s="84"/>
      <c r="ER12" s="251"/>
      <c r="ES12" s="246"/>
      <c r="ET12" s="84"/>
      <c r="EU12" s="84" t="s">
        <v>298</v>
      </c>
      <c r="EV12" s="84"/>
      <c r="EW12" s="84"/>
      <c r="EX12" s="84" t="s">
        <v>296</v>
      </c>
      <c r="EY12" s="251"/>
      <c r="EZ12" s="246"/>
      <c r="FA12" s="84" t="s">
        <v>4</v>
      </c>
      <c r="FB12" s="84" t="s">
        <v>296</v>
      </c>
      <c r="FC12" s="84"/>
      <c r="FD12" s="84" t="s">
        <v>4</v>
      </c>
      <c r="FE12" s="84"/>
      <c r="FF12" s="245"/>
      <c r="FG12" s="246" t="s">
        <v>296</v>
      </c>
      <c r="FH12" s="247"/>
      <c r="FI12" s="235"/>
      <c r="FJ12" s="84"/>
      <c r="FK12" s="84"/>
      <c r="FL12" s="84"/>
      <c r="FM12" s="84"/>
      <c r="FN12" s="84"/>
      <c r="FO12" s="245" t="s">
        <v>296</v>
      </c>
      <c r="FP12" s="246"/>
      <c r="FQ12" s="84"/>
      <c r="FR12" s="84" t="s">
        <v>296</v>
      </c>
      <c r="FS12" s="84"/>
      <c r="FT12" s="84"/>
      <c r="FU12" s="84" t="s">
        <v>296</v>
      </c>
      <c r="FV12" s="245"/>
      <c r="FW12" s="246"/>
      <c r="FX12" s="84" t="s">
        <v>296</v>
      </c>
      <c r="FY12" s="84"/>
      <c r="FZ12" s="84" t="s">
        <v>4</v>
      </c>
      <c r="GA12" s="84"/>
      <c r="GB12" s="84"/>
      <c r="GC12" s="245"/>
      <c r="GD12" s="246" t="s">
        <v>296</v>
      </c>
      <c r="GE12" s="84"/>
      <c r="GF12" s="84"/>
      <c r="GG12" s="260"/>
      <c r="GH12" s="84"/>
      <c r="GI12" s="252"/>
      <c r="GJ12" s="253" t="s">
        <v>296</v>
      </c>
      <c r="GK12" s="246"/>
      <c r="GL12" s="84" t="s">
        <v>4</v>
      </c>
      <c r="GM12" s="84"/>
      <c r="GN12" s="260"/>
      <c r="GO12" s="247"/>
      <c r="GP12" s="235"/>
      <c r="GQ12" s="84" t="s">
        <v>299</v>
      </c>
      <c r="GR12" s="246" t="s">
        <v>296</v>
      </c>
      <c r="GS12" s="245"/>
      <c r="GT12" s="246"/>
      <c r="GU12" s="84" t="s">
        <v>296</v>
      </c>
      <c r="GV12" s="84"/>
      <c r="GW12" s="84" t="s">
        <v>4</v>
      </c>
      <c r="GX12" s="84" t="s">
        <v>298</v>
      </c>
      <c r="GY12" s="246"/>
      <c r="GZ12" s="245"/>
      <c r="HA12" s="246"/>
      <c r="HB12" s="84"/>
      <c r="HC12" s="84"/>
      <c r="HD12" s="84" t="s">
        <v>296</v>
      </c>
      <c r="HE12" s="84"/>
      <c r="HF12" s="246"/>
      <c r="HG12" s="245" t="s">
        <v>296</v>
      </c>
      <c r="HH12" s="246"/>
      <c r="HI12" s="84"/>
      <c r="HJ12" s="84" t="s">
        <v>296</v>
      </c>
      <c r="HK12" s="84"/>
      <c r="HL12" s="84"/>
      <c r="HM12" s="84" t="s">
        <v>4</v>
      </c>
      <c r="HN12" s="245" t="s">
        <v>4</v>
      </c>
      <c r="HO12" s="246"/>
      <c r="HP12" s="84" t="s">
        <v>296</v>
      </c>
      <c r="HQ12" s="84"/>
      <c r="HR12" s="84"/>
      <c r="HS12" s="84" t="s">
        <v>296</v>
      </c>
      <c r="HT12" s="84"/>
      <c r="HU12" s="247"/>
      <c r="HV12" s="235"/>
      <c r="HW12" s="245"/>
      <c r="HX12" s="246" t="s">
        <v>296</v>
      </c>
      <c r="HY12" s="84"/>
      <c r="HZ12" s="84"/>
      <c r="IA12" s="84"/>
      <c r="IB12" s="84"/>
      <c r="IC12" s="84"/>
      <c r="ID12" s="245" t="s">
        <v>296</v>
      </c>
      <c r="IE12" s="246"/>
      <c r="IF12" s="84"/>
      <c r="IG12" s="84" t="s">
        <v>296</v>
      </c>
      <c r="IH12" s="84"/>
      <c r="II12" s="84"/>
      <c r="IJ12" s="84" t="s">
        <v>296</v>
      </c>
      <c r="IK12" s="245"/>
      <c r="IL12" s="246"/>
      <c r="IM12" s="84" t="s">
        <v>296</v>
      </c>
      <c r="IN12" s="84"/>
      <c r="IO12" s="84"/>
      <c r="IP12" s="84" t="s">
        <v>296</v>
      </c>
      <c r="IQ12" s="84"/>
      <c r="IR12" s="245"/>
      <c r="IS12" s="246" t="s">
        <v>296</v>
      </c>
      <c r="IT12" s="84"/>
      <c r="IU12" s="252"/>
      <c r="IV12" s="257" t="s">
        <v>296</v>
      </c>
      <c r="IW12" s="246"/>
      <c r="IX12" s="84"/>
      <c r="IY12" s="245"/>
      <c r="IZ12" s="246"/>
      <c r="JA12" s="84"/>
      <c r="JB12" s="247"/>
      <c r="JC12" s="235"/>
      <c r="JD12" s="84" t="s">
        <v>296</v>
      </c>
      <c r="JE12" s="84"/>
      <c r="JF12" s="84"/>
      <c r="JG12" s="84" t="s">
        <v>4</v>
      </c>
      <c r="JH12" s="245" t="s">
        <v>4</v>
      </c>
      <c r="JI12" s="246"/>
      <c r="JJ12" s="84" t="s">
        <v>296</v>
      </c>
      <c r="JK12" s="84"/>
      <c r="JL12" s="84"/>
      <c r="JM12" s="84" t="s">
        <v>296</v>
      </c>
      <c r="JN12" s="84"/>
      <c r="JO12" s="245"/>
      <c r="JP12" s="246"/>
      <c r="JQ12" s="84"/>
      <c r="JR12" s="84"/>
      <c r="JS12" s="84" t="s">
        <v>296</v>
      </c>
      <c r="JT12" s="84"/>
      <c r="JU12" s="84"/>
      <c r="JV12" s="245" t="s">
        <v>4</v>
      </c>
      <c r="JW12" s="246" t="s">
        <v>103</v>
      </c>
      <c r="JX12" s="84"/>
      <c r="JY12" s="84" t="s">
        <v>296</v>
      </c>
      <c r="JZ12" s="84"/>
      <c r="KA12" s="84"/>
      <c r="KB12" s="84" t="s">
        <v>298</v>
      </c>
      <c r="KC12" s="245" t="s">
        <v>298</v>
      </c>
      <c r="KD12" s="246" t="s">
        <v>298</v>
      </c>
      <c r="KE12" s="84" t="s">
        <v>298</v>
      </c>
      <c r="KF12" s="84" t="s">
        <v>298</v>
      </c>
      <c r="KG12" s="84" t="s">
        <v>298</v>
      </c>
      <c r="KH12" s="84" t="s">
        <v>298</v>
      </c>
      <c r="KI12" s="247"/>
      <c r="KJ12" s="235"/>
      <c r="KK12" s="84"/>
      <c r="KL12" s="245" t="s">
        <v>4</v>
      </c>
      <c r="KM12" s="246" t="s">
        <v>296</v>
      </c>
      <c r="KN12" s="84"/>
      <c r="KO12" s="250"/>
      <c r="KP12" s="250"/>
      <c r="KQ12" s="250"/>
      <c r="KR12" s="84"/>
      <c r="KS12" s="245" t="s">
        <v>296</v>
      </c>
      <c r="KT12" s="246"/>
      <c r="KU12" s="84" t="s">
        <v>299</v>
      </c>
      <c r="KV12" s="84" t="s">
        <v>4</v>
      </c>
      <c r="KW12" s="84"/>
      <c r="KX12" s="84"/>
      <c r="KY12" s="84" t="s">
        <v>296</v>
      </c>
      <c r="KZ12" s="245"/>
      <c r="LA12" s="246"/>
      <c r="LB12" s="84" t="s">
        <v>103</v>
      </c>
      <c r="LC12" s="84"/>
      <c r="LD12" s="84"/>
      <c r="LE12" s="84" t="s">
        <v>296</v>
      </c>
      <c r="LF12" s="84"/>
      <c r="LG12" s="245"/>
      <c r="LH12" s="246" t="s">
        <v>103</v>
      </c>
      <c r="LI12" s="84"/>
      <c r="LJ12" s="84"/>
      <c r="LK12" s="84" t="s">
        <v>296</v>
      </c>
      <c r="LL12" s="84"/>
      <c r="LM12" s="84"/>
      <c r="LN12" s="245"/>
      <c r="LO12" s="247"/>
      <c r="LP12" s="235"/>
      <c r="LQ12" s="84"/>
      <c r="LR12" s="84"/>
      <c r="LS12" s="84" t="s">
        <v>103</v>
      </c>
      <c r="LT12" s="84"/>
      <c r="LU12" s="84"/>
      <c r="LV12" s="84" t="s">
        <v>296</v>
      </c>
      <c r="LW12" s="245"/>
      <c r="LX12" s="246" t="s">
        <v>4</v>
      </c>
      <c r="LY12" s="84" t="s">
        <v>4</v>
      </c>
      <c r="LZ12" s="84"/>
      <c r="MA12" s="84"/>
      <c r="MB12" s="84" t="s">
        <v>296</v>
      </c>
      <c r="MC12" s="84"/>
      <c r="MD12" s="245"/>
      <c r="ME12" s="246"/>
      <c r="MF12" s="84"/>
      <c r="MG12" s="84"/>
      <c r="MH12" s="84" t="s">
        <v>296</v>
      </c>
      <c r="MI12" s="84"/>
      <c r="MJ12" s="84"/>
      <c r="MK12" s="245" t="s">
        <v>296</v>
      </c>
      <c r="ML12" s="246"/>
      <c r="MM12" s="84"/>
      <c r="MN12" s="84" t="s">
        <v>4</v>
      </c>
      <c r="MO12" s="84"/>
      <c r="MP12" s="84"/>
      <c r="MQ12" s="84" t="s">
        <v>296</v>
      </c>
      <c r="MR12" s="245"/>
      <c r="MS12" s="246"/>
      <c r="MT12" s="84" t="s">
        <v>296</v>
      </c>
      <c r="MU12" s="84"/>
      <c r="MV12" s="247"/>
      <c r="MW12" s="235"/>
      <c r="MX12" s="84"/>
      <c r="MY12" s="84"/>
      <c r="MZ12" s="84"/>
      <c r="NA12" s="245"/>
      <c r="NB12" s="246" t="s">
        <v>296</v>
      </c>
      <c r="NC12" s="84"/>
      <c r="ND12" s="84"/>
      <c r="NE12" s="84"/>
      <c r="NF12" s="84"/>
      <c r="NG12" s="84"/>
      <c r="NH12" s="245" t="s">
        <v>296</v>
      </c>
      <c r="NI12" s="246"/>
      <c r="NJ12" s="84"/>
      <c r="NK12" s="84" t="s">
        <v>296</v>
      </c>
      <c r="NL12" s="84"/>
      <c r="NM12" s="84"/>
      <c r="NN12" s="84" t="s">
        <v>103</v>
      </c>
      <c r="NO12" s="245"/>
      <c r="NP12" s="246"/>
      <c r="NQ12" s="84" t="s">
        <v>296</v>
      </c>
      <c r="NR12" s="84"/>
      <c r="NS12" s="84"/>
      <c r="NT12" s="84" t="s">
        <v>4</v>
      </c>
      <c r="NU12" s="84"/>
      <c r="NV12" s="245"/>
      <c r="NW12" s="246" t="s">
        <v>296</v>
      </c>
      <c r="NX12" s="84"/>
      <c r="NY12" s="84"/>
      <c r="NZ12" s="84" t="s">
        <v>296</v>
      </c>
      <c r="OA12" s="84"/>
      <c r="OB12" s="247"/>
      <c r="OC12" s="235"/>
      <c r="OD12" s="84" t="s">
        <v>298</v>
      </c>
      <c r="OE12" s="245" t="s">
        <v>298</v>
      </c>
      <c r="OF12" s="246" t="s">
        <v>298</v>
      </c>
      <c r="OG12" s="84"/>
      <c r="OH12" s="84"/>
      <c r="OI12" s="84" t="s">
        <v>103</v>
      </c>
      <c r="OJ12" s="84"/>
      <c r="OK12" s="84" t="s">
        <v>4</v>
      </c>
      <c r="OL12" s="245"/>
      <c r="OM12" s="246"/>
      <c r="ON12" s="84" t="s">
        <v>296</v>
      </c>
      <c r="OO12" s="84"/>
      <c r="OP12" s="84"/>
      <c r="OQ12" s="84" t="s">
        <v>4</v>
      </c>
      <c r="OR12" s="84" t="s">
        <v>4</v>
      </c>
      <c r="OS12" s="245"/>
      <c r="OT12" s="246"/>
      <c r="OU12" s="84"/>
      <c r="OV12" s="84"/>
      <c r="OW12" s="84" t="s">
        <v>296</v>
      </c>
      <c r="OX12" s="84"/>
      <c r="OY12" s="84"/>
      <c r="OZ12" s="245" t="s">
        <v>296</v>
      </c>
      <c r="PA12" s="246"/>
      <c r="PB12" s="84"/>
      <c r="PC12" s="84" t="s">
        <v>298</v>
      </c>
      <c r="PD12" s="84" t="s">
        <v>298</v>
      </c>
      <c r="PE12" s="84" t="s">
        <v>298</v>
      </c>
      <c r="PF12" s="84" t="s">
        <v>298</v>
      </c>
      <c r="PG12" s="245" t="s">
        <v>298</v>
      </c>
      <c r="PH12" s="246" t="s">
        <v>298</v>
      </c>
    </row>
    <row r="13" spans="1:424" ht="20.100000000000001" customHeight="1" x14ac:dyDescent="0.25">
      <c r="A13" s="98">
        <f t="shared" si="8"/>
        <v>35</v>
      </c>
      <c r="B13" s="99"/>
      <c r="C13" s="100">
        <f t="shared" si="0"/>
        <v>1592.8</v>
      </c>
      <c r="D13" s="100">
        <f t="shared" si="1"/>
        <v>775.84</v>
      </c>
      <c r="E13" s="100">
        <f t="shared" si="1"/>
        <v>768.96</v>
      </c>
      <c r="G13" s="101">
        <f t="shared" si="9"/>
        <v>65</v>
      </c>
      <c r="H13" s="98">
        <f t="shared" si="10"/>
        <v>32</v>
      </c>
      <c r="I13" s="98">
        <f t="shared" si="11"/>
        <v>33</v>
      </c>
      <c r="J13" s="102">
        <f t="shared" si="2"/>
        <v>49</v>
      </c>
      <c r="K13" s="102">
        <f t="shared" si="3"/>
        <v>16</v>
      </c>
      <c r="L13" s="102">
        <f t="shared" si="12"/>
        <v>6</v>
      </c>
      <c r="M13" s="102">
        <f t="shared" si="13"/>
        <v>10</v>
      </c>
      <c r="N13" s="102">
        <f t="shared" si="14"/>
        <v>0</v>
      </c>
      <c r="P13" s="103">
        <f t="shared" si="15"/>
        <v>22</v>
      </c>
      <c r="Q13" s="98">
        <f t="shared" si="16"/>
        <v>12</v>
      </c>
      <c r="R13" s="98">
        <f t="shared" si="17"/>
        <v>10</v>
      </c>
      <c r="S13" s="102">
        <f t="shared" si="4"/>
        <v>12</v>
      </c>
      <c r="T13" s="102">
        <f t="shared" si="5"/>
        <v>10</v>
      </c>
      <c r="U13" s="102">
        <f t="shared" si="18"/>
        <v>5</v>
      </c>
      <c r="V13" s="102">
        <f t="shared" si="19"/>
        <v>5</v>
      </c>
      <c r="W13" s="102">
        <f t="shared" si="20"/>
        <v>0</v>
      </c>
      <c r="Y13" s="101">
        <f t="shared" si="21"/>
        <v>14</v>
      </c>
      <c r="Z13" s="98">
        <f t="shared" si="22"/>
        <v>7</v>
      </c>
      <c r="AA13" s="98">
        <f t="shared" si="23"/>
        <v>7</v>
      </c>
      <c r="AB13" s="102">
        <f t="shared" si="6"/>
        <v>6</v>
      </c>
      <c r="AC13" s="102">
        <f t="shared" si="7"/>
        <v>8</v>
      </c>
      <c r="AD13" s="102">
        <f t="shared" si="24"/>
        <v>4</v>
      </c>
      <c r="AE13" s="102">
        <f t="shared" si="25"/>
        <v>4</v>
      </c>
      <c r="AF13" s="102">
        <f t="shared" si="26"/>
        <v>0</v>
      </c>
      <c r="AG13" s="104"/>
      <c r="AH13" s="105">
        <f t="shared" si="27"/>
        <v>6</v>
      </c>
      <c r="AJ13" s="106" t="s">
        <v>351</v>
      </c>
      <c r="AL13" s="84"/>
      <c r="AM13" s="84"/>
      <c r="AN13" s="84" t="s">
        <v>296</v>
      </c>
      <c r="AO13" s="84"/>
      <c r="AP13" s="84"/>
      <c r="AQ13" s="84" t="s">
        <v>103</v>
      </c>
      <c r="AR13" s="245" t="s">
        <v>103</v>
      </c>
      <c r="AS13" s="246"/>
      <c r="AT13" s="84" t="s">
        <v>296</v>
      </c>
      <c r="AU13" s="84"/>
      <c r="AV13" s="84"/>
      <c r="AW13" s="84" t="s">
        <v>296</v>
      </c>
      <c r="AX13" s="84"/>
      <c r="AY13" s="245"/>
      <c r="AZ13" s="246"/>
      <c r="BA13" s="84"/>
      <c r="BB13" s="84"/>
      <c r="BC13" s="84" t="s">
        <v>296</v>
      </c>
      <c r="BD13" s="84"/>
      <c r="BE13" s="84"/>
      <c r="BF13" s="245" t="s">
        <v>296</v>
      </c>
      <c r="BG13" s="246"/>
      <c r="BH13" s="84" t="s">
        <v>0</v>
      </c>
      <c r="BI13" s="84" t="s">
        <v>296</v>
      </c>
      <c r="BJ13" s="84"/>
      <c r="BK13" s="84"/>
      <c r="BL13" s="84" t="s">
        <v>4</v>
      </c>
      <c r="BM13" s="245" t="s">
        <v>103</v>
      </c>
      <c r="BN13" s="246"/>
      <c r="BO13" s="84" t="s">
        <v>296</v>
      </c>
      <c r="BP13" s="84"/>
      <c r="BQ13" s="247"/>
      <c r="BR13" s="235"/>
      <c r="BS13" s="84"/>
      <c r="BT13" s="84" t="s">
        <v>4</v>
      </c>
      <c r="BU13" s="84"/>
      <c r="BV13" s="245"/>
      <c r="BW13" s="246" t="s">
        <v>296</v>
      </c>
      <c r="BX13" s="84"/>
      <c r="BY13" s="84"/>
      <c r="BZ13" s="84"/>
      <c r="CA13" s="84"/>
      <c r="CB13" s="84"/>
      <c r="CC13" s="245" t="s">
        <v>296</v>
      </c>
      <c r="CD13" s="246"/>
      <c r="CE13" s="84"/>
      <c r="CF13" s="84" t="s">
        <v>296</v>
      </c>
      <c r="CG13" s="84"/>
      <c r="CH13" s="84"/>
      <c r="CI13" s="84" t="s">
        <v>4</v>
      </c>
      <c r="CJ13" s="245" t="s">
        <v>4</v>
      </c>
      <c r="CK13" s="246"/>
      <c r="CL13" s="84" t="s">
        <v>4</v>
      </c>
      <c r="CM13" s="84"/>
      <c r="CN13" s="84"/>
      <c r="CO13" s="84" t="s">
        <v>4</v>
      </c>
      <c r="CP13" s="84" t="s">
        <v>103</v>
      </c>
      <c r="CQ13" s="245"/>
      <c r="CR13" s="246" t="s">
        <v>296</v>
      </c>
      <c r="CS13" s="84"/>
      <c r="CT13" s="84"/>
      <c r="CU13" s="247"/>
      <c r="CV13" s="235"/>
      <c r="CW13" s="84" t="s">
        <v>296</v>
      </c>
      <c r="CX13" s="84"/>
      <c r="CY13" s="84"/>
      <c r="CZ13" s="245"/>
      <c r="DA13" s="246"/>
      <c r="DB13" s="84"/>
      <c r="DC13" s="84" t="s">
        <v>296</v>
      </c>
      <c r="DD13" s="84"/>
      <c r="DE13" s="84"/>
      <c r="DF13" s="84" t="s">
        <v>296</v>
      </c>
      <c r="DG13" s="245"/>
      <c r="DH13" s="255"/>
      <c r="DI13" s="84" t="s">
        <v>103</v>
      </c>
      <c r="DJ13" s="84"/>
      <c r="DK13" s="84"/>
      <c r="DL13" s="246" t="s">
        <v>296</v>
      </c>
      <c r="DM13" s="84"/>
      <c r="DN13" s="245"/>
      <c r="DO13" s="246" t="s">
        <v>296</v>
      </c>
      <c r="DP13" s="84"/>
      <c r="DQ13" s="84"/>
      <c r="DR13" s="84"/>
      <c r="DS13" s="84"/>
      <c r="DT13" s="84"/>
      <c r="DU13" s="245" t="s">
        <v>296</v>
      </c>
      <c r="DV13" s="246"/>
      <c r="DW13" s="84"/>
      <c r="DX13" s="84" t="s">
        <v>296</v>
      </c>
      <c r="DY13" s="84"/>
      <c r="DZ13" s="84"/>
      <c r="EA13" s="84" t="s">
        <v>103</v>
      </c>
      <c r="EB13" s="247"/>
      <c r="EC13" s="235"/>
      <c r="ED13" s="245"/>
      <c r="EE13" s="246"/>
      <c r="EF13" s="84" t="s">
        <v>296</v>
      </c>
      <c r="EG13" s="84"/>
      <c r="EH13" s="84"/>
      <c r="EI13" s="84" t="s">
        <v>296</v>
      </c>
      <c r="EJ13" s="84"/>
      <c r="EK13" s="245"/>
      <c r="EL13" s="249" t="s">
        <v>299</v>
      </c>
      <c r="EM13" s="256" t="s">
        <v>299</v>
      </c>
      <c r="EN13" s="256" t="s">
        <v>299</v>
      </c>
      <c r="EO13" s="84"/>
      <c r="EP13" s="84"/>
      <c r="EQ13" s="84"/>
      <c r="ER13" s="251" t="s">
        <v>296</v>
      </c>
      <c r="ES13" s="246"/>
      <c r="ET13" s="84"/>
      <c r="EU13" s="84" t="s">
        <v>296</v>
      </c>
      <c r="EV13" s="84"/>
      <c r="EW13" s="84"/>
      <c r="EX13" s="84" t="s">
        <v>298</v>
      </c>
      <c r="EY13" s="251" t="s">
        <v>298</v>
      </c>
      <c r="EZ13" s="246" t="s">
        <v>298</v>
      </c>
      <c r="FA13" s="84" t="s">
        <v>298</v>
      </c>
      <c r="FB13" s="84" t="s">
        <v>298</v>
      </c>
      <c r="FC13" s="84" t="s">
        <v>298</v>
      </c>
      <c r="FD13" s="84" t="s">
        <v>298</v>
      </c>
      <c r="FE13" s="84" t="s">
        <v>298</v>
      </c>
      <c r="FF13" s="245" t="s">
        <v>298</v>
      </c>
      <c r="FG13" s="246" t="s">
        <v>298</v>
      </c>
      <c r="FH13" s="247"/>
      <c r="FI13" s="235"/>
      <c r="FJ13" s="84" t="s">
        <v>298</v>
      </c>
      <c r="FK13" s="84" t="s">
        <v>298</v>
      </c>
      <c r="FL13" s="84" t="s">
        <v>298</v>
      </c>
      <c r="FM13" s="84" t="s">
        <v>298</v>
      </c>
      <c r="FN13" s="84" t="s">
        <v>298</v>
      </c>
      <c r="FO13" s="245" t="s">
        <v>4</v>
      </c>
      <c r="FP13" s="246" t="s">
        <v>4</v>
      </c>
      <c r="FQ13" s="84"/>
      <c r="FR13" s="84" t="s">
        <v>296</v>
      </c>
      <c r="FS13" s="84"/>
      <c r="FT13" s="84"/>
      <c r="FU13" s="84" t="s">
        <v>299</v>
      </c>
      <c r="FV13" s="245"/>
      <c r="FW13" s="246"/>
      <c r="FX13" s="84" t="s">
        <v>296</v>
      </c>
      <c r="FY13" s="84"/>
      <c r="FZ13" s="84"/>
      <c r="GA13" s="84" t="s">
        <v>296</v>
      </c>
      <c r="GB13" s="84"/>
      <c r="GC13" s="245"/>
      <c r="GD13" s="246"/>
      <c r="GE13" s="84"/>
      <c r="GF13" s="84"/>
      <c r="GG13" s="84" t="s">
        <v>296</v>
      </c>
      <c r="GH13" s="84"/>
      <c r="GI13" s="252"/>
      <c r="GJ13" s="253" t="s">
        <v>296</v>
      </c>
      <c r="GK13" s="246"/>
      <c r="GL13" s="84"/>
      <c r="GM13" s="84" t="s">
        <v>4</v>
      </c>
      <c r="GN13" s="84"/>
      <c r="GO13" s="247"/>
      <c r="GP13" s="235"/>
      <c r="GQ13" s="84"/>
      <c r="GR13" s="246" t="s">
        <v>296</v>
      </c>
      <c r="GS13" s="245"/>
      <c r="GT13" s="246" t="s">
        <v>296</v>
      </c>
      <c r="GU13" s="84"/>
      <c r="GV13" s="84"/>
      <c r="GW13" s="84"/>
      <c r="GX13" s="84"/>
      <c r="GY13" s="246"/>
      <c r="GZ13" s="245"/>
      <c r="HA13" s="246"/>
      <c r="HB13" s="84"/>
      <c r="HC13" s="84"/>
      <c r="HD13" s="252" t="s">
        <v>4</v>
      </c>
      <c r="HE13" s="84" t="s">
        <v>299</v>
      </c>
      <c r="HF13" s="246"/>
      <c r="HG13" s="245" t="s">
        <v>296</v>
      </c>
      <c r="HH13" s="246"/>
      <c r="HI13" s="84"/>
      <c r="HJ13" s="84" t="s">
        <v>296</v>
      </c>
      <c r="HK13" s="84"/>
      <c r="HL13" s="84"/>
      <c r="HM13" s="84"/>
      <c r="HN13" s="245" t="s">
        <v>103</v>
      </c>
      <c r="HO13" s="246"/>
      <c r="HP13" s="84" t="s">
        <v>296</v>
      </c>
      <c r="HQ13" s="84"/>
      <c r="HR13" s="84" t="s">
        <v>4</v>
      </c>
      <c r="HS13" s="84" t="s">
        <v>4</v>
      </c>
      <c r="HT13" s="84"/>
      <c r="HU13" s="247"/>
      <c r="HV13" s="235"/>
      <c r="HW13" s="245"/>
      <c r="HX13" s="246" t="s">
        <v>296</v>
      </c>
      <c r="HY13" s="84"/>
      <c r="HZ13" s="84"/>
      <c r="IA13" s="84" t="s">
        <v>298</v>
      </c>
      <c r="IB13" s="84" t="s">
        <v>298</v>
      </c>
      <c r="IC13" s="84" t="s">
        <v>298</v>
      </c>
      <c r="ID13" s="245" t="s">
        <v>298</v>
      </c>
      <c r="IE13" s="246" t="s">
        <v>298</v>
      </c>
      <c r="IF13" s="84" t="s">
        <v>298</v>
      </c>
      <c r="IG13" s="84" t="s">
        <v>298</v>
      </c>
      <c r="IH13" s="84" t="s">
        <v>298</v>
      </c>
      <c r="II13" s="84" t="s">
        <v>298</v>
      </c>
      <c r="IJ13" s="84" t="s">
        <v>298</v>
      </c>
      <c r="IK13" s="245" t="s">
        <v>298</v>
      </c>
      <c r="IL13" s="246" t="s">
        <v>298</v>
      </c>
      <c r="IM13" s="84" t="s">
        <v>298</v>
      </c>
      <c r="IN13" s="84" t="s">
        <v>298</v>
      </c>
      <c r="IO13" s="84" t="s">
        <v>296</v>
      </c>
      <c r="IP13" s="84"/>
      <c r="IQ13" s="84" t="s">
        <v>103</v>
      </c>
      <c r="IR13" s="245" t="s">
        <v>103</v>
      </c>
      <c r="IS13" s="246"/>
      <c r="IT13" s="84"/>
      <c r="IU13" s="252"/>
      <c r="IV13" s="257" t="s">
        <v>296</v>
      </c>
      <c r="IW13" s="246"/>
      <c r="IX13" s="84"/>
      <c r="IY13" s="245" t="s">
        <v>296</v>
      </c>
      <c r="IZ13" s="246"/>
      <c r="JA13" s="84"/>
      <c r="JB13" s="247"/>
      <c r="JC13" s="235"/>
      <c r="JD13" s="84" t="s">
        <v>296</v>
      </c>
      <c r="JE13" s="84"/>
      <c r="JF13" s="84"/>
      <c r="JG13" s="84" t="s">
        <v>296</v>
      </c>
      <c r="JH13" s="245"/>
      <c r="JI13" s="246" t="s">
        <v>4</v>
      </c>
      <c r="JJ13" s="84" t="s">
        <v>103</v>
      </c>
      <c r="JK13" s="84"/>
      <c r="JL13" s="84"/>
      <c r="JM13" s="84" t="s">
        <v>296</v>
      </c>
      <c r="JN13" s="84"/>
      <c r="JO13" s="245"/>
      <c r="JP13" s="246" t="s">
        <v>296</v>
      </c>
      <c r="JQ13" s="84"/>
      <c r="JR13" s="84"/>
      <c r="JS13" s="84"/>
      <c r="JT13" s="84"/>
      <c r="JU13" s="84"/>
      <c r="JV13" s="245" t="s">
        <v>296</v>
      </c>
      <c r="JW13" s="246"/>
      <c r="JX13" s="84"/>
      <c r="JY13" s="84" t="s">
        <v>296</v>
      </c>
      <c r="JZ13" s="84"/>
      <c r="KA13" s="84"/>
      <c r="KB13" s="84" t="s">
        <v>296</v>
      </c>
      <c r="KC13" s="245"/>
      <c r="KD13" s="246"/>
      <c r="KE13" s="84" t="s">
        <v>296</v>
      </c>
      <c r="KF13" s="84"/>
      <c r="KG13" s="84"/>
      <c r="KH13" s="84" t="s">
        <v>296</v>
      </c>
      <c r="KI13" s="247"/>
      <c r="KJ13" s="235"/>
      <c r="KK13" s="84"/>
      <c r="KL13" s="245"/>
      <c r="KM13" s="246" t="s">
        <v>103</v>
      </c>
      <c r="KN13" s="84"/>
      <c r="KO13" s="84"/>
      <c r="KP13" s="84" t="s">
        <v>296</v>
      </c>
      <c r="KQ13" s="84"/>
      <c r="KR13" s="84"/>
      <c r="KS13" s="245"/>
      <c r="KT13" s="246"/>
      <c r="KU13" s="84" t="s">
        <v>299</v>
      </c>
      <c r="KV13" s="84" t="s">
        <v>296</v>
      </c>
      <c r="KW13" s="84"/>
      <c r="KX13" s="84"/>
      <c r="KY13" s="84" t="s">
        <v>4</v>
      </c>
      <c r="KZ13" s="245"/>
      <c r="LA13" s="246"/>
      <c r="LB13" s="84" t="s">
        <v>296</v>
      </c>
      <c r="LC13" s="84"/>
      <c r="LD13" s="84"/>
      <c r="LE13" s="84" t="s">
        <v>103</v>
      </c>
      <c r="LF13" s="84"/>
      <c r="LG13" s="245"/>
      <c r="LH13" s="246" t="s">
        <v>296</v>
      </c>
      <c r="LI13" s="84"/>
      <c r="LJ13" s="84"/>
      <c r="LK13" s="84"/>
      <c r="LL13" s="84"/>
      <c r="LM13" s="84"/>
      <c r="LN13" s="245" t="s">
        <v>4</v>
      </c>
      <c r="LO13" s="247"/>
      <c r="LP13" s="235"/>
      <c r="LQ13" s="84"/>
      <c r="LR13" s="84"/>
      <c r="LS13" s="84" t="s">
        <v>296</v>
      </c>
      <c r="LT13" s="84"/>
      <c r="LU13" s="84"/>
      <c r="LV13" s="84" t="s">
        <v>4</v>
      </c>
      <c r="LW13" s="245" t="s">
        <v>4</v>
      </c>
      <c r="LX13" s="246"/>
      <c r="LY13" s="84" t="s">
        <v>4</v>
      </c>
      <c r="LZ13" s="84"/>
      <c r="MA13" s="84"/>
      <c r="MB13" s="84" t="s">
        <v>296</v>
      </c>
      <c r="MC13" s="84"/>
      <c r="MD13" s="245"/>
      <c r="ME13" s="246"/>
      <c r="MF13" s="84"/>
      <c r="MG13" s="84"/>
      <c r="MH13" s="84" t="s">
        <v>4</v>
      </c>
      <c r="MI13" s="84"/>
      <c r="MJ13" s="84"/>
      <c r="MK13" s="245" t="s">
        <v>296</v>
      </c>
      <c r="ML13" s="246"/>
      <c r="MM13" s="84"/>
      <c r="MN13" s="84" t="s">
        <v>298</v>
      </c>
      <c r="MO13" s="84"/>
      <c r="MP13" s="84"/>
      <c r="MQ13" s="84"/>
      <c r="MR13" s="245"/>
      <c r="MS13" s="246"/>
      <c r="MT13" s="84" t="s">
        <v>296</v>
      </c>
      <c r="MU13" s="84"/>
      <c r="MV13" s="247"/>
      <c r="MW13" s="235"/>
      <c r="MX13" s="84"/>
      <c r="MY13" s="84" t="s">
        <v>103</v>
      </c>
      <c r="MZ13" s="84"/>
      <c r="NA13" s="245"/>
      <c r="NB13" s="246" t="s">
        <v>296</v>
      </c>
      <c r="NC13" s="84"/>
      <c r="ND13" s="84"/>
      <c r="NE13" s="84" t="s">
        <v>296</v>
      </c>
      <c r="NF13" s="84"/>
      <c r="NG13" s="84"/>
      <c r="NH13" s="245"/>
      <c r="NI13" s="246"/>
      <c r="NJ13" s="84"/>
      <c r="NK13" s="84" t="s">
        <v>296</v>
      </c>
      <c r="NL13" s="84"/>
      <c r="NM13" s="84"/>
      <c r="NN13" s="84" t="s">
        <v>296</v>
      </c>
      <c r="NO13" s="245"/>
      <c r="NP13" s="246"/>
      <c r="NQ13" s="84" t="s">
        <v>4</v>
      </c>
      <c r="NR13" s="84"/>
      <c r="NS13" s="84"/>
      <c r="NT13" s="84" t="s">
        <v>296</v>
      </c>
      <c r="NU13" s="84"/>
      <c r="NV13" s="245"/>
      <c r="NW13" s="246"/>
      <c r="NX13" s="84"/>
      <c r="NY13" s="84"/>
      <c r="NZ13" s="84" t="s">
        <v>296</v>
      </c>
      <c r="OA13" s="84"/>
      <c r="OB13" s="247"/>
      <c r="OC13" s="235"/>
      <c r="OD13" s="84"/>
      <c r="OE13" s="245" t="s">
        <v>296</v>
      </c>
      <c r="OF13" s="246"/>
      <c r="OG13" s="84"/>
      <c r="OH13" s="84" t="s">
        <v>296</v>
      </c>
      <c r="OI13" s="84"/>
      <c r="OJ13" s="84"/>
      <c r="OK13" s="84" t="s">
        <v>296</v>
      </c>
      <c r="OL13" s="245"/>
      <c r="OM13" s="246"/>
      <c r="ON13" s="84" t="s">
        <v>103</v>
      </c>
      <c r="OO13" s="84"/>
      <c r="OP13" s="84"/>
      <c r="OQ13" s="84" t="s">
        <v>296</v>
      </c>
      <c r="OR13" s="84"/>
      <c r="OS13" s="245"/>
      <c r="OT13" s="246" t="s">
        <v>296</v>
      </c>
      <c r="OU13" s="84"/>
      <c r="OV13" s="84"/>
      <c r="OW13" s="84"/>
      <c r="OX13" s="84"/>
      <c r="OY13" s="84" t="s">
        <v>4</v>
      </c>
      <c r="OZ13" s="245" t="s">
        <v>4</v>
      </c>
      <c r="PA13" s="246" t="s">
        <v>298</v>
      </c>
      <c r="PB13" s="84" t="s">
        <v>298</v>
      </c>
      <c r="PC13" s="84"/>
      <c r="PD13" s="84"/>
      <c r="PE13" s="84" t="s">
        <v>296</v>
      </c>
      <c r="PF13" s="84" t="s">
        <v>298</v>
      </c>
      <c r="PG13" s="245" t="s">
        <v>298</v>
      </c>
      <c r="PH13" s="246" t="s">
        <v>298</v>
      </c>
    </row>
    <row r="14" spans="1:424" ht="20.100000000000001" customHeight="1" x14ac:dyDescent="0.25">
      <c r="A14" s="98">
        <f t="shared" si="8"/>
        <v>35</v>
      </c>
      <c r="B14" s="99"/>
      <c r="C14" s="100">
        <f t="shared" si="0"/>
        <v>1592.8</v>
      </c>
      <c r="D14" s="100">
        <f t="shared" si="1"/>
        <v>775.84</v>
      </c>
      <c r="E14" s="100">
        <f t="shared" si="1"/>
        <v>792.96</v>
      </c>
      <c r="G14" s="101">
        <f t="shared" si="9"/>
        <v>65</v>
      </c>
      <c r="H14" s="98">
        <f t="shared" si="10"/>
        <v>32</v>
      </c>
      <c r="I14" s="98">
        <f t="shared" si="11"/>
        <v>33</v>
      </c>
      <c r="J14" s="102">
        <f t="shared" si="2"/>
        <v>46</v>
      </c>
      <c r="K14" s="102">
        <f t="shared" si="3"/>
        <v>17</v>
      </c>
      <c r="L14" s="102">
        <f t="shared" si="12"/>
        <v>10</v>
      </c>
      <c r="M14" s="102">
        <f t="shared" si="13"/>
        <v>7</v>
      </c>
      <c r="N14" s="102">
        <f t="shared" si="14"/>
        <v>2</v>
      </c>
      <c r="P14" s="103">
        <f t="shared" si="15"/>
        <v>23</v>
      </c>
      <c r="Q14" s="98">
        <f t="shared" si="16"/>
        <v>12</v>
      </c>
      <c r="R14" s="98">
        <f t="shared" si="17"/>
        <v>11</v>
      </c>
      <c r="S14" s="102">
        <f t="shared" si="4"/>
        <v>15</v>
      </c>
      <c r="T14" s="102">
        <f t="shared" si="5"/>
        <v>8</v>
      </c>
      <c r="U14" s="102">
        <f t="shared" si="18"/>
        <v>5</v>
      </c>
      <c r="V14" s="102">
        <f t="shared" si="19"/>
        <v>3</v>
      </c>
      <c r="W14" s="102">
        <f t="shared" si="20"/>
        <v>0</v>
      </c>
      <c r="Y14" s="101">
        <f t="shared" si="21"/>
        <v>15</v>
      </c>
      <c r="Z14" s="98">
        <f t="shared" si="22"/>
        <v>7</v>
      </c>
      <c r="AA14" s="98">
        <f t="shared" si="23"/>
        <v>8</v>
      </c>
      <c r="AB14" s="102">
        <f t="shared" si="6"/>
        <v>11</v>
      </c>
      <c r="AC14" s="102">
        <f t="shared" si="7"/>
        <v>3</v>
      </c>
      <c r="AD14" s="102">
        <f t="shared" si="24"/>
        <v>1</v>
      </c>
      <c r="AE14" s="102">
        <f t="shared" si="25"/>
        <v>2</v>
      </c>
      <c r="AF14" s="102">
        <f t="shared" si="26"/>
        <v>1</v>
      </c>
      <c r="AG14" s="104"/>
      <c r="AH14" s="105">
        <f t="shared" si="27"/>
        <v>3</v>
      </c>
      <c r="AJ14" s="106" t="s">
        <v>352</v>
      </c>
      <c r="AL14" s="84"/>
      <c r="AM14" s="84"/>
      <c r="AN14" s="84" t="s">
        <v>103</v>
      </c>
      <c r="AO14" s="84"/>
      <c r="AP14" s="84"/>
      <c r="AQ14" s="84" t="s">
        <v>296</v>
      </c>
      <c r="AR14" s="245"/>
      <c r="AS14" s="246"/>
      <c r="AT14" s="84" t="s">
        <v>4</v>
      </c>
      <c r="AU14" s="84"/>
      <c r="AV14" s="84" t="s">
        <v>4</v>
      </c>
      <c r="AW14" s="84" t="s">
        <v>4</v>
      </c>
      <c r="AX14" s="84"/>
      <c r="AY14" s="245"/>
      <c r="AZ14" s="246" t="s">
        <v>296</v>
      </c>
      <c r="BA14" s="84"/>
      <c r="BB14" s="84"/>
      <c r="BC14" s="84"/>
      <c r="BD14" s="84"/>
      <c r="BE14" s="84"/>
      <c r="BF14" s="245" t="s">
        <v>296</v>
      </c>
      <c r="BG14" s="246"/>
      <c r="BH14" s="84"/>
      <c r="BI14" s="84" t="s">
        <v>296</v>
      </c>
      <c r="BJ14" s="84"/>
      <c r="BK14" s="84"/>
      <c r="BL14" s="84" t="s">
        <v>103</v>
      </c>
      <c r="BM14" s="245"/>
      <c r="BN14" s="246"/>
      <c r="BO14" s="84" t="s">
        <v>296</v>
      </c>
      <c r="BP14" s="84"/>
      <c r="BQ14" s="247"/>
      <c r="BR14" s="235"/>
      <c r="BS14" s="84"/>
      <c r="BT14" s="84" t="s">
        <v>296</v>
      </c>
      <c r="BU14" s="84"/>
      <c r="BV14" s="245"/>
      <c r="BW14" s="246" t="s">
        <v>4</v>
      </c>
      <c r="BX14" s="84"/>
      <c r="BY14" s="84"/>
      <c r="BZ14" s="84" t="s">
        <v>296</v>
      </c>
      <c r="CA14" s="84"/>
      <c r="CB14" s="84" t="s">
        <v>298</v>
      </c>
      <c r="CC14" s="245"/>
      <c r="CD14" s="246"/>
      <c r="CE14" s="84"/>
      <c r="CF14" s="84" t="s">
        <v>4</v>
      </c>
      <c r="CG14" s="84"/>
      <c r="CH14" s="84"/>
      <c r="CI14" s="84" t="s">
        <v>296</v>
      </c>
      <c r="CJ14" s="245"/>
      <c r="CK14" s="246"/>
      <c r="CL14" s="84" t="s">
        <v>296</v>
      </c>
      <c r="CM14" s="84"/>
      <c r="CN14" s="84"/>
      <c r="CO14" s="84" t="s">
        <v>296</v>
      </c>
      <c r="CP14" s="84"/>
      <c r="CQ14" s="245"/>
      <c r="CR14" s="246"/>
      <c r="CS14" s="84"/>
      <c r="CT14" s="84"/>
      <c r="CU14" s="247"/>
      <c r="CV14" s="235"/>
      <c r="CW14" s="84" t="s">
        <v>296</v>
      </c>
      <c r="CX14" s="84"/>
      <c r="CY14" s="84"/>
      <c r="CZ14" s="245" t="s">
        <v>296</v>
      </c>
      <c r="DA14" s="246"/>
      <c r="DB14" s="84"/>
      <c r="DC14" s="84" t="s">
        <v>103</v>
      </c>
      <c r="DD14" s="84" t="s">
        <v>103</v>
      </c>
      <c r="DE14" s="84"/>
      <c r="DF14" s="84" t="s">
        <v>296</v>
      </c>
      <c r="DG14" s="245"/>
      <c r="DH14" s="255"/>
      <c r="DI14" s="84" t="s">
        <v>103</v>
      </c>
      <c r="DJ14" s="84" t="s">
        <v>103</v>
      </c>
      <c r="DK14" s="84"/>
      <c r="DL14" s="246" t="s">
        <v>296</v>
      </c>
      <c r="DM14" s="84"/>
      <c r="DN14" s="245"/>
      <c r="DO14" s="246" t="s">
        <v>296</v>
      </c>
      <c r="DP14" s="84"/>
      <c r="DQ14" s="84"/>
      <c r="DR14" s="84"/>
      <c r="DS14" s="84"/>
      <c r="DT14" s="84"/>
      <c r="DU14" s="245" t="s">
        <v>296</v>
      </c>
      <c r="DV14" s="246"/>
      <c r="DW14" s="256" t="s">
        <v>299</v>
      </c>
      <c r="DX14" s="256" t="s">
        <v>299</v>
      </c>
      <c r="DY14" s="256" t="s">
        <v>299</v>
      </c>
      <c r="DZ14" s="84"/>
      <c r="EA14" s="84"/>
      <c r="EB14" s="247"/>
      <c r="EC14" s="235"/>
      <c r="ED14" s="245" t="s">
        <v>298</v>
      </c>
      <c r="EE14" s="246" t="s">
        <v>298</v>
      </c>
      <c r="EF14" s="84" t="s">
        <v>298</v>
      </c>
      <c r="EG14" s="84" t="s">
        <v>298</v>
      </c>
      <c r="EH14" s="84" t="s">
        <v>298</v>
      </c>
      <c r="EI14" s="84" t="s">
        <v>298</v>
      </c>
      <c r="EJ14" s="84" t="s">
        <v>298</v>
      </c>
      <c r="EK14" s="245" t="s">
        <v>298</v>
      </c>
      <c r="EL14" s="246" t="s">
        <v>296</v>
      </c>
      <c r="EM14" s="84"/>
      <c r="EN14" s="84"/>
      <c r="EO14" s="84"/>
      <c r="EP14" s="84" t="s">
        <v>298</v>
      </c>
      <c r="EQ14" s="84" t="s">
        <v>298</v>
      </c>
      <c r="ER14" s="251" t="s">
        <v>103</v>
      </c>
      <c r="ES14" s="246"/>
      <c r="ET14" s="84"/>
      <c r="EU14" s="84" t="s">
        <v>296</v>
      </c>
      <c r="EV14" s="84"/>
      <c r="EW14" s="84"/>
      <c r="EX14" s="84" t="s">
        <v>296</v>
      </c>
      <c r="EY14" s="251"/>
      <c r="EZ14" s="246"/>
      <c r="FA14" s="84" t="s">
        <v>296</v>
      </c>
      <c r="FB14" s="84"/>
      <c r="FC14" s="84"/>
      <c r="FD14" s="84" t="s">
        <v>296</v>
      </c>
      <c r="FE14" s="84"/>
      <c r="FF14" s="245"/>
      <c r="FG14" s="246" t="s">
        <v>4</v>
      </c>
      <c r="FH14" s="247"/>
      <c r="FI14" s="235"/>
      <c r="FJ14" s="84"/>
      <c r="FK14" s="84"/>
      <c r="FL14" s="84" t="s">
        <v>296</v>
      </c>
      <c r="FM14" s="84"/>
      <c r="FN14" s="84"/>
      <c r="FO14" s="245"/>
      <c r="FP14" s="246" t="s">
        <v>298</v>
      </c>
      <c r="FQ14" s="84" t="s">
        <v>298</v>
      </c>
      <c r="FR14" s="84" t="s">
        <v>298</v>
      </c>
      <c r="FS14" s="84" t="s">
        <v>298</v>
      </c>
      <c r="FT14" s="84" t="s">
        <v>298</v>
      </c>
      <c r="FU14" s="84" t="s">
        <v>298</v>
      </c>
      <c r="FV14" s="245" t="s">
        <v>298</v>
      </c>
      <c r="FW14" s="246"/>
      <c r="FX14" s="84" t="s">
        <v>296</v>
      </c>
      <c r="FY14" s="84"/>
      <c r="FZ14" s="84"/>
      <c r="GA14" s="84" t="s">
        <v>296</v>
      </c>
      <c r="GB14" s="84"/>
      <c r="GC14" s="245"/>
      <c r="GD14" s="246" t="s">
        <v>296</v>
      </c>
      <c r="GE14" s="84"/>
      <c r="GF14" s="84"/>
      <c r="GG14" s="84" t="s">
        <v>4</v>
      </c>
      <c r="GH14" s="84"/>
      <c r="GI14" s="252"/>
      <c r="GJ14" s="261" t="s">
        <v>298</v>
      </c>
      <c r="GK14" s="246"/>
      <c r="GL14" s="84"/>
      <c r="GM14" s="84" t="s">
        <v>296</v>
      </c>
      <c r="GN14" s="84"/>
      <c r="GO14" s="247"/>
      <c r="GP14" s="235"/>
      <c r="GQ14" s="84"/>
      <c r="GR14" s="246" t="s">
        <v>4</v>
      </c>
      <c r="GS14" s="245" t="s">
        <v>4</v>
      </c>
      <c r="GT14" s="246"/>
      <c r="GU14" s="84" t="s">
        <v>4</v>
      </c>
      <c r="GV14" s="84"/>
      <c r="GW14" s="84"/>
      <c r="GX14" s="84" t="s">
        <v>4</v>
      </c>
      <c r="GY14" s="246" t="s">
        <v>4</v>
      </c>
      <c r="GZ14" s="245"/>
      <c r="HA14" s="246" t="s">
        <v>296</v>
      </c>
      <c r="HB14" s="84"/>
      <c r="HC14" s="84"/>
      <c r="HD14" s="84" t="s">
        <v>296</v>
      </c>
      <c r="HE14" s="262"/>
      <c r="HF14" s="84"/>
      <c r="HG14" s="245"/>
      <c r="HH14" s="246"/>
      <c r="HI14" s="84"/>
      <c r="HJ14" s="84" t="s">
        <v>296</v>
      </c>
      <c r="HK14" s="84"/>
      <c r="HL14" s="84"/>
      <c r="HM14" s="84" t="s">
        <v>296</v>
      </c>
      <c r="HN14" s="245"/>
      <c r="HO14" s="246"/>
      <c r="HP14" s="84" t="s">
        <v>296</v>
      </c>
      <c r="HQ14" s="84"/>
      <c r="HR14" s="84"/>
      <c r="HS14" s="84" t="s">
        <v>296</v>
      </c>
      <c r="HT14" s="84"/>
      <c r="HU14" s="247"/>
      <c r="HV14" s="235"/>
      <c r="HW14" s="245"/>
      <c r="HX14" s="246"/>
      <c r="HY14" s="84"/>
      <c r="HZ14" s="84"/>
      <c r="IA14" s="84" t="s">
        <v>296</v>
      </c>
      <c r="IB14" s="84"/>
      <c r="IC14" s="84"/>
      <c r="ID14" s="245" t="s">
        <v>296</v>
      </c>
      <c r="IE14" s="246"/>
      <c r="IF14" s="84"/>
      <c r="IG14" s="84" t="s">
        <v>296</v>
      </c>
      <c r="IH14" s="84"/>
      <c r="II14" s="84"/>
      <c r="IJ14" s="84" t="s">
        <v>103</v>
      </c>
      <c r="IK14" s="245" t="s">
        <v>103</v>
      </c>
      <c r="IL14" s="246"/>
      <c r="IM14" s="84" t="s">
        <v>296</v>
      </c>
      <c r="IN14" s="84"/>
      <c r="IO14" s="84"/>
      <c r="IP14" s="84"/>
      <c r="IQ14" s="84" t="s">
        <v>4</v>
      </c>
      <c r="IR14" s="245" t="s">
        <v>4</v>
      </c>
      <c r="IS14" s="246" t="s">
        <v>296</v>
      </c>
      <c r="IT14" s="84"/>
      <c r="IU14" s="252"/>
      <c r="IV14" s="263" t="s">
        <v>296</v>
      </c>
      <c r="IW14" s="246"/>
      <c r="IX14" s="84"/>
      <c r="IY14" s="245"/>
      <c r="IZ14" s="246"/>
      <c r="JA14" s="84"/>
      <c r="JB14" s="247"/>
      <c r="JC14" s="235"/>
      <c r="JD14" s="84" t="s">
        <v>4</v>
      </c>
      <c r="JE14" s="84" t="s">
        <v>4</v>
      </c>
      <c r="JF14" s="84"/>
      <c r="JG14" s="84" t="s">
        <v>296</v>
      </c>
      <c r="JH14" s="245"/>
      <c r="JI14" s="246"/>
      <c r="JJ14" s="84" t="s">
        <v>296</v>
      </c>
      <c r="JK14" s="84"/>
      <c r="JL14" s="84" t="s">
        <v>103</v>
      </c>
      <c r="JM14" s="84"/>
      <c r="JN14" s="84"/>
      <c r="JO14" s="245" t="s">
        <v>4</v>
      </c>
      <c r="JP14" s="246" t="s">
        <v>296</v>
      </c>
      <c r="JQ14" s="84"/>
      <c r="JR14" s="84"/>
      <c r="JS14" s="84" t="s">
        <v>296</v>
      </c>
      <c r="JT14" s="84"/>
      <c r="JU14" s="84"/>
      <c r="JV14" s="245"/>
      <c r="JW14" s="246" t="s">
        <v>298</v>
      </c>
      <c r="JX14" s="84" t="s">
        <v>298</v>
      </c>
      <c r="JY14" s="84" t="s">
        <v>298</v>
      </c>
      <c r="JZ14" s="84" t="s">
        <v>298</v>
      </c>
      <c r="KA14" s="84" t="s">
        <v>298</v>
      </c>
      <c r="KB14" s="84" t="s">
        <v>298</v>
      </c>
      <c r="KC14" s="245" t="s">
        <v>298</v>
      </c>
      <c r="KD14" s="246" t="s">
        <v>298</v>
      </c>
      <c r="KE14" s="84" t="s">
        <v>298</v>
      </c>
      <c r="KF14" s="84" t="s">
        <v>298</v>
      </c>
      <c r="KG14" s="84" t="s">
        <v>298</v>
      </c>
      <c r="KH14" s="84" t="s">
        <v>298</v>
      </c>
      <c r="KI14" s="247"/>
      <c r="KJ14" s="235"/>
      <c r="KK14" s="84" t="s">
        <v>298</v>
      </c>
      <c r="KL14" s="245" t="s">
        <v>298</v>
      </c>
      <c r="KM14" s="246" t="s">
        <v>4</v>
      </c>
      <c r="KN14" s="84"/>
      <c r="KO14" s="84"/>
      <c r="KP14" s="84" t="s">
        <v>103</v>
      </c>
      <c r="KQ14" s="84"/>
      <c r="KR14" s="84"/>
      <c r="KS14" s="245" t="s">
        <v>296</v>
      </c>
      <c r="KT14" s="246"/>
      <c r="KU14" s="84"/>
      <c r="KV14" s="84"/>
      <c r="KW14" s="84" t="s">
        <v>103</v>
      </c>
      <c r="KX14" s="84"/>
      <c r="KY14" s="84" t="s">
        <v>296</v>
      </c>
      <c r="KZ14" s="245"/>
      <c r="LA14" s="246"/>
      <c r="LB14" s="84" t="s">
        <v>4</v>
      </c>
      <c r="LC14" s="84"/>
      <c r="LD14" s="84"/>
      <c r="LE14" s="84" t="s">
        <v>296</v>
      </c>
      <c r="LF14" s="84"/>
      <c r="LG14" s="245"/>
      <c r="LH14" s="246" t="s">
        <v>296</v>
      </c>
      <c r="LI14" s="84"/>
      <c r="LJ14" s="84"/>
      <c r="LK14" s="84"/>
      <c r="LL14" s="84"/>
      <c r="LM14" s="84"/>
      <c r="LN14" s="245" t="s">
        <v>296</v>
      </c>
      <c r="LO14" s="247"/>
      <c r="LP14" s="235"/>
      <c r="LQ14" s="84"/>
      <c r="LR14" s="84"/>
      <c r="LS14" s="84" t="s">
        <v>4</v>
      </c>
      <c r="LT14" s="84"/>
      <c r="LU14" s="84"/>
      <c r="LV14" s="84" t="s">
        <v>4</v>
      </c>
      <c r="LW14" s="245"/>
      <c r="LX14" s="246"/>
      <c r="LY14" s="84" t="s">
        <v>296</v>
      </c>
      <c r="LZ14" s="84"/>
      <c r="MA14" s="84"/>
      <c r="MB14" s="84"/>
      <c r="MC14" s="84" t="s">
        <v>298</v>
      </c>
      <c r="MD14" s="245"/>
      <c r="ME14" s="246" t="s">
        <v>296</v>
      </c>
      <c r="MF14" s="84"/>
      <c r="MG14" s="84"/>
      <c r="MH14" s="84" t="s">
        <v>296</v>
      </c>
      <c r="MI14" s="84"/>
      <c r="MJ14" s="84"/>
      <c r="MK14" s="245"/>
      <c r="ML14" s="246"/>
      <c r="MM14" s="84"/>
      <c r="MN14" s="84" t="s">
        <v>296</v>
      </c>
      <c r="MO14" s="84"/>
      <c r="MP14" s="84"/>
      <c r="MQ14" s="84" t="s">
        <v>4</v>
      </c>
      <c r="MR14" s="245"/>
      <c r="MS14" s="246"/>
      <c r="MT14" s="84" t="s">
        <v>296</v>
      </c>
      <c r="MU14" s="84"/>
      <c r="MV14" s="247"/>
      <c r="MW14" s="235"/>
      <c r="MX14" s="84"/>
      <c r="MY14" s="84" t="s">
        <v>296</v>
      </c>
      <c r="MZ14" s="84"/>
      <c r="NA14" s="245"/>
      <c r="NB14" s="246"/>
      <c r="NC14" s="84"/>
      <c r="ND14" s="84"/>
      <c r="NE14" s="84" t="s">
        <v>296</v>
      </c>
      <c r="NF14" s="84"/>
      <c r="NG14" s="84"/>
      <c r="NH14" s="245" t="s">
        <v>296</v>
      </c>
      <c r="NI14" s="246"/>
      <c r="NJ14" s="84"/>
      <c r="NK14" s="84" t="s">
        <v>103</v>
      </c>
      <c r="NL14" s="84"/>
      <c r="NM14" s="84"/>
      <c r="NN14" s="84" t="s">
        <v>296</v>
      </c>
      <c r="NO14" s="245"/>
      <c r="NP14" s="246"/>
      <c r="NQ14" s="84" t="s">
        <v>296</v>
      </c>
      <c r="NR14" s="84"/>
      <c r="NS14" s="84"/>
      <c r="NT14" s="84" t="s">
        <v>103</v>
      </c>
      <c r="NU14" s="84"/>
      <c r="NV14" s="245"/>
      <c r="NW14" s="246" t="s">
        <v>296</v>
      </c>
      <c r="NX14" s="84"/>
      <c r="NY14" s="84"/>
      <c r="NZ14" s="84"/>
      <c r="OA14" s="84"/>
      <c r="OB14" s="247"/>
      <c r="OC14" s="235"/>
      <c r="OD14" s="84"/>
      <c r="OE14" s="245" t="s">
        <v>296</v>
      </c>
      <c r="OF14" s="246" t="s">
        <v>0</v>
      </c>
      <c r="OG14" s="84"/>
      <c r="OH14" s="84" t="s">
        <v>4</v>
      </c>
      <c r="OI14" s="84"/>
      <c r="OJ14" s="84"/>
      <c r="OK14" s="84" t="s">
        <v>296</v>
      </c>
      <c r="OL14" s="245"/>
      <c r="OM14" s="246"/>
      <c r="ON14" s="84" t="s">
        <v>296</v>
      </c>
      <c r="OO14" s="84"/>
      <c r="OP14" s="84"/>
      <c r="OQ14" s="84" t="s">
        <v>103</v>
      </c>
      <c r="OR14" s="84"/>
      <c r="OS14" s="245"/>
      <c r="OT14" s="246" t="s">
        <v>296</v>
      </c>
      <c r="OU14" s="84"/>
      <c r="OV14" s="84"/>
      <c r="OW14" s="84" t="s">
        <v>296</v>
      </c>
      <c r="OX14" s="84"/>
      <c r="OY14" s="84"/>
      <c r="OZ14" s="245"/>
      <c r="PA14" s="246"/>
      <c r="PB14" s="84"/>
      <c r="PC14" s="84" t="s">
        <v>296</v>
      </c>
      <c r="PD14" s="84"/>
      <c r="PE14" s="84"/>
      <c r="PF14" s="84" t="s">
        <v>296</v>
      </c>
      <c r="PG14" s="245"/>
      <c r="PH14" s="246" t="s">
        <v>298</v>
      </c>
    </row>
    <row r="15" spans="1:424" ht="5.0999999999999996" customHeight="1" x14ac:dyDescent="0.25">
      <c r="G15" s="108"/>
      <c r="BR15" s="235"/>
      <c r="CV15" s="235"/>
      <c r="EC15" s="235"/>
      <c r="FI15" s="235"/>
      <c r="GP15" s="235"/>
      <c r="HV15" s="235"/>
      <c r="JC15" s="235"/>
      <c r="KJ15" s="235"/>
      <c r="LP15" s="235"/>
      <c r="MW15" s="235"/>
      <c r="OC15" s="235"/>
    </row>
    <row r="16" spans="1:424" ht="20.100000000000001" customHeight="1" x14ac:dyDescent="0.25">
      <c r="A16" s="98">
        <f t="shared" ref="A16:A23" si="28">COUNTIF(AL16:PH16,"CA")</f>
        <v>35</v>
      </c>
      <c r="B16" s="99"/>
      <c r="C16" s="100">
        <f t="shared" ref="C16:C23" si="29">(G16*17.12+P16*12+Y16*12+AH16*8)</f>
        <v>1592.8</v>
      </c>
      <c r="D16" s="100">
        <f t="shared" ref="D16:E23" si="30">(H16*17.12+Q16*12+Z16*12)</f>
        <v>763.84</v>
      </c>
      <c r="E16" s="100">
        <f t="shared" si="30"/>
        <v>780.96</v>
      </c>
      <c r="G16" s="101">
        <f t="shared" ref="G16:G23" si="31">COUNTIF(AL16:PH16,"G")</f>
        <v>65</v>
      </c>
      <c r="H16" s="98">
        <f t="shared" ref="H16:H23" si="32">COUNTIF(AL16:HT16,"G")</f>
        <v>32</v>
      </c>
      <c r="I16" s="98">
        <f t="shared" ref="I16:I23" si="33">COUNTIF(HW16:PH16,"G")</f>
        <v>33</v>
      </c>
      <c r="J16" s="109">
        <f t="shared" ref="J16:J23" si="34">COUNTIF($AL16:$PH16,"G")-SUM(L16:N16)</f>
        <v>46</v>
      </c>
      <c r="K16" s="109">
        <f t="shared" ref="K16:K23" si="35">SUM(L16:M16)</f>
        <v>18</v>
      </c>
      <c r="L16" s="109">
        <f t="shared" ref="L16:L23" si="36">COUNTIFS($AL16:$PH16,"G",$AL$4:$PH$4,"S",$AL$6:$PH$6,"")</f>
        <v>10</v>
      </c>
      <c r="M16" s="109">
        <f t="shared" ref="M16:M23" si="37">COUNTIFS($AL16:$PH16,"G",$AL$4:$PH$4,"D",$AL$6:$PH$6,"")</f>
        <v>8</v>
      </c>
      <c r="N16" s="109">
        <f t="shared" ref="N16:N23" si="38">COUNTIFS($AL16:$PH16,"G",$AL$6:$PH$6,"F")</f>
        <v>1</v>
      </c>
      <c r="P16" s="103">
        <f t="shared" si="15"/>
        <v>22</v>
      </c>
      <c r="Q16" s="98">
        <f t="shared" ref="Q16:Q23" si="39">COUNTIF($AL16:$HT16,"J")</f>
        <v>9</v>
      </c>
      <c r="R16" s="98">
        <f t="shared" ref="R16:R23" si="40">COUNTIF($HW16:$PH16,"J")</f>
        <v>13</v>
      </c>
      <c r="S16" s="109">
        <f t="shared" ref="S16:S23" si="41">COUNTIF($AL16:$PH16,"J")-SUM(U16:W16)</f>
        <v>12</v>
      </c>
      <c r="T16" s="109">
        <f t="shared" ref="T16:T23" si="42">SUM(U16:V16)</f>
        <v>10</v>
      </c>
      <c r="U16" s="109">
        <f t="shared" ref="U16:U23" si="43">COUNTIFS($AL16:$PH16,"J",$AL$4:$PH$4,"S",$AL$6:$PH$6,"")</f>
        <v>5</v>
      </c>
      <c r="V16" s="109">
        <f t="shared" ref="V16:V23" si="44">COUNTIFS($AL16:$PH16,"J",$AL$4:$PH$4,"D",$AL$6:$PH$6,"")</f>
        <v>5</v>
      </c>
      <c r="W16" s="109">
        <f t="shared" ref="W16:W23" si="45">COUNTIFS($AL16:$PH16,"J",$AL$6:$PH$6,"F")</f>
        <v>0</v>
      </c>
      <c r="Y16" s="103">
        <f t="shared" si="21"/>
        <v>14</v>
      </c>
      <c r="Z16" s="98">
        <f t="shared" ref="Z16:Z23" si="46">COUNTIF($AL16:$HT16,"N")</f>
        <v>9</v>
      </c>
      <c r="AA16" s="98">
        <f t="shared" ref="AA16:AA23" si="47">COUNTIF($HW16:$PH16,"N")</f>
        <v>5</v>
      </c>
      <c r="AB16" s="109">
        <f t="shared" ref="AB16:AB23" si="48">COUNTIF($AL16:$PH16,"N")-SUM(AD16:AF16)</f>
        <v>6</v>
      </c>
      <c r="AC16" s="109">
        <f t="shared" ref="AC16:AC23" si="49">SUM(AD16:AE16)</f>
        <v>7</v>
      </c>
      <c r="AD16" s="109">
        <f t="shared" ref="AD16:AD23" si="50">COUNTIFS($AL16:$PH16,"N",$AL$4:$PH$4,"S",$AL$6:$PH$6,"")</f>
        <v>3</v>
      </c>
      <c r="AE16" s="109">
        <f t="shared" ref="AE16:AE23" si="51">COUNTIFS($AL16:$PH16,"N",$AL$4:$PH$4,"D",$AL$6:$PH$6,"")</f>
        <v>4</v>
      </c>
      <c r="AF16" s="109">
        <f t="shared" ref="AF16:AF23" si="52">COUNTIFS($AL16:$PH16,"N",$AL$6:$PH$6,"F")</f>
        <v>1</v>
      </c>
      <c r="AG16" s="104"/>
      <c r="AH16" s="105">
        <f t="shared" ref="AH16:AH23" si="53">COUNTIF(AL16:PH16,"F8")</f>
        <v>6</v>
      </c>
      <c r="AJ16" s="110" t="s">
        <v>353</v>
      </c>
      <c r="AL16" s="84" t="s">
        <v>103</v>
      </c>
      <c r="AM16" s="84"/>
      <c r="AN16" s="84"/>
      <c r="AO16" s="84" t="s">
        <v>296</v>
      </c>
      <c r="AP16" s="84"/>
      <c r="AQ16" s="84"/>
      <c r="AR16" s="245"/>
      <c r="AS16" s="246"/>
      <c r="AT16" s="84"/>
      <c r="AU16" s="84" t="s">
        <v>296</v>
      </c>
      <c r="AV16" s="84"/>
      <c r="AW16" s="84"/>
      <c r="AX16" s="84" t="s">
        <v>296</v>
      </c>
      <c r="AY16" s="245"/>
      <c r="AZ16" s="246"/>
      <c r="BA16" s="84" t="s">
        <v>296</v>
      </c>
      <c r="BB16" s="84"/>
      <c r="BC16" s="84"/>
      <c r="BD16" s="84" t="s">
        <v>298</v>
      </c>
      <c r="BE16" s="84"/>
      <c r="BF16" s="245"/>
      <c r="BG16" s="246" t="s">
        <v>296</v>
      </c>
      <c r="BH16" s="84"/>
      <c r="BI16" s="84"/>
      <c r="BJ16" s="84"/>
      <c r="BK16" s="84"/>
      <c r="BL16" s="84"/>
      <c r="BM16" s="245" t="s">
        <v>296</v>
      </c>
      <c r="BN16" s="246"/>
      <c r="BO16" s="84"/>
      <c r="BP16" s="84"/>
      <c r="BQ16" s="247"/>
      <c r="BR16" s="235"/>
      <c r="BS16" s="84" t="s">
        <v>4</v>
      </c>
      <c r="BT16" s="84"/>
      <c r="BU16" s="84" t="s">
        <v>4</v>
      </c>
      <c r="BV16" s="245" t="s">
        <v>103</v>
      </c>
      <c r="BW16" s="246"/>
      <c r="BX16" s="84" t="s">
        <v>296</v>
      </c>
      <c r="BY16" s="84"/>
      <c r="BZ16" s="84" t="s">
        <v>4</v>
      </c>
      <c r="CA16" s="84" t="s">
        <v>4</v>
      </c>
      <c r="CB16" s="84"/>
      <c r="CC16" s="245"/>
      <c r="CD16" s="246" t="s">
        <v>296</v>
      </c>
      <c r="CE16" s="84"/>
      <c r="CF16" s="84"/>
      <c r="CG16" s="84" t="s">
        <v>298</v>
      </c>
      <c r="CH16" s="84"/>
      <c r="CI16" s="84" t="s">
        <v>103</v>
      </c>
      <c r="CJ16" s="245" t="s">
        <v>103</v>
      </c>
      <c r="CK16" s="246"/>
      <c r="CL16" s="84"/>
      <c r="CM16" s="84" t="s">
        <v>296</v>
      </c>
      <c r="CN16" s="84"/>
      <c r="CO16" s="84"/>
      <c r="CP16" s="84" t="s">
        <v>296</v>
      </c>
      <c r="CQ16" s="245"/>
      <c r="CR16" s="246"/>
      <c r="CS16" s="84" t="s">
        <v>296</v>
      </c>
      <c r="CT16" s="84"/>
      <c r="CU16" s="247"/>
      <c r="CV16" s="235"/>
      <c r="CW16" s="84"/>
      <c r="CX16" s="84" t="s">
        <v>296</v>
      </c>
      <c r="CY16" s="84"/>
      <c r="CZ16" s="245"/>
      <c r="DA16" s="246"/>
      <c r="DB16" s="84"/>
      <c r="DC16" s="252"/>
      <c r="DD16" s="254" t="s">
        <v>296</v>
      </c>
      <c r="DE16" s="246"/>
      <c r="DF16" s="84" t="s">
        <v>103</v>
      </c>
      <c r="DG16" s="245" t="s">
        <v>103</v>
      </c>
      <c r="DH16" s="246"/>
      <c r="DI16" s="84"/>
      <c r="DJ16" s="84" t="s">
        <v>298</v>
      </c>
      <c r="DK16" s="84" t="s">
        <v>4</v>
      </c>
      <c r="DL16" s="84"/>
      <c r="DM16" s="84" t="s">
        <v>296</v>
      </c>
      <c r="DN16" s="245"/>
      <c r="DO16" s="246" t="s">
        <v>298</v>
      </c>
      <c r="DP16" s="84" t="s">
        <v>298</v>
      </c>
      <c r="DQ16" s="84" t="s">
        <v>298</v>
      </c>
      <c r="DR16" s="84" t="s">
        <v>298</v>
      </c>
      <c r="DS16" s="84" t="s">
        <v>298</v>
      </c>
      <c r="DT16" s="84" t="s">
        <v>298</v>
      </c>
      <c r="DU16" s="245"/>
      <c r="DV16" s="246" t="s">
        <v>296</v>
      </c>
      <c r="DW16" s="84"/>
      <c r="DX16" s="84"/>
      <c r="DY16" s="84"/>
      <c r="DZ16" s="84"/>
      <c r="EA16" s="84"/>
      <c r="EB16" s="247"/>
      <c r="EC16" s="235"/>
      <c r="ED16" s="245" t="s">
        <v>296</v>
      </c>
      <c r="EE16" s="246"/>
      <c r="EF16" s="258" t="s">
        <v>299</v>
      </c>
      <c r="EG16" s="258" t="s">
        <v>299</v>
      </c>
      <c r="EH16" s="258" t="s">
        <v>299</v>
      </c>
      <c r="EI16" s="84"/>
      <c r="EJ16" s="84" t="s">
        <v>296</v>
      </c>
      <c r="EK16" s="245"/>
      <c r="EL16" s="246"/>
      <c r="EM16" s="84" t="s">
        <v>296</v>
      </c>
      <c r="EN16" s="84"/>
      <c r="EO16" s="84"/>
      <c r="EP16" s="84" t="s">
        <v>298</v>
      </c>
      <c r="EQ16" s="84"/>
      <c r="ER16" s="251" t="s">
        <v>4</v>
      </c>
      <c r="ES16" s="246" t="s">
        <v>296</v>
      </c>
      <c r="ET16" s="84"/>
      <c r="EU16" s="84"/>
      <c r="EV16" s="84" t="s">
        <v>296</v>
      </c>
      <c r="EW16" s="84"/>
      <c r="EX16" s="84"/>
      <c r="EY16" s="251"/>
      <c r="EZ16" s="246"/>
      <c r="FA16" s="84"/>
      <c r="FB16" s="84" t="s">
        <v>296</v>
      </c>
      <c r="FC16" s="84"/>
      <c r="FD16" s="84"/>
      <c r="FE16" s="84" t="s">
        <v>4</v>
      </c>
      <c r="FF16" s="245" t="s">
        <v>103</v>
      </c>
      <c r="FG16" s="246"/>
      <c r="FH16" s="247"/>
      <c r="FI16" s="235"/>
      <c r="FJ16" s="84" t="s">
        <v>296</v>
      </c>
      <c r="FK16" s="84"/>
      <c r="FL16" s="84"/>
      <c r="FM16" s="84" t="s">
        <v>296</v>
      </c>
      <c r="FN16" s="84"/>
      <c r="FO16" s="245"/>
      <c r="FP16" s="246" t="s">
        <v>298</v>
      </c>
      <c r="FQ16" s="84" t="s">
        <v>298</v>
      </c>
      <c r="FR16" s="252" t="s">
        <v>298</v>
      </c>
      <c r="FS16" s="254" t="s">
        <v>298</v>
      </c>
      <c r="FT16" s="246" t="s">
        <v>298</v>
      </c>
      <c r="FU16" s="84" t="s">
        <v>298</v>
      </c>
      <c r="FV16" s="245" t="s">
        <v>298</v>
      </c>
      <c r="FW16" s="246" t="s">
        <v>298</v>
      </c>
      <c r="FX16" s="84"/>
      <c r="FY16" s="84" t="s">
        <v>103</v>
      </c>
      <c r="FZ16" s="84" t="s">
        <v>103</v>
      </c>
      <c r="GA16" s="84"/>
      <c r="GB16" s="84" t="s">
        <v>296</v>
      </c>
      <c r="GC16" s="245"/>
      <c r="GD16" s="246"/>
      <c r="GE16" s="84" t="s">
        <v>296</v>
      </c>
      <c r="GF16" s="84"/>
      <c r="GG16" s="84"/>
      <c r="GH16" s="259" t="s">
        <v>301</v>
      </c>
      <c r="GI16" s="84"/>
      <c r="GJ16" s="245"/>
      <c r="GK16" s="246" t="s">
        <v>296</v>
      </c>
      <c r="GL16" s="84"/>
      <c r="GM16" s="84"/>
      <c r="GN16" s="84"/>
      <c r="GO16" s="247"/>
      <c r="GP16" s="235"/>
      <c r="GQ16" s="84"/>
      <c r="GR16" s="84"/>
      <c r="GS16" s="245" t="s">
        <v>296</v>
      </c>
      <c r="GT16" s="246"/>
      <c r="GU16" s="84"/>
      <c r="GV16" s="84" t="s">
        <v>4</v>
      </c>
      <c r="GW16" s="252"/>
      <c r="GX16" s="84"/>
      <c r="GY16" s="246" t="s">
        <v>296</v>
      </c>
      <c r="GZ16" s="245"/>
      <c r="HA16" s="246"/>
      <c r="HB16" s="246" t="s">
        <v>296</v>
      </c>
      <c r="HC16" s="84"/>
      <c r="HD16" s="84"/>
      <c r="HE16" s="84" t="s">
        <v>299</v>
      </c>
      <c r="HF16" s="84"/>
      <c r="HG16" s="245"/>
      <c r="HH16" s="246" t="s">
        <v>296</v>
      </c>
      <c r="HI16" s="84"/>
      <c r="HJ16" s="84"/>
      <c r="HK16" s="84"/>
      <c r="HL16" s="84"/>
      <c r="HM16" s="84"/>
      <c r="HN16" s="245" t="s">
        <v>296</v>
      </c>
      <c r="HO16" s="246"/>
      <c r="HP16" s="84"/>
      <c r="HQ16" s="84" t="s">
        <v>296</v>
      </c>
      <c r="HR16" s="84"/>
      <c r="HS16" s="84"/>
      <c r="HT16" s="84" t="s">
        <v>4</v>
      </c>
      <c r="HU16" s="247"/>
      <c r="HV16" s="235"/>
      <c r="HW16" s="245" t="s">
        <v>4</v>
      </c>
      <c r="HX16" s="246"/>
      <c r="HY16" s="84" t="s">
        <v>4</v>
      </c>
      <c r="HZ16" s="84"/>
      <c r="IA16" s="84"/>
      <c r="IB16" s="84" t="s">
        <v>296</v>
      </c>
      <c r="IC16" s="84"/>
      <c r="ID16" s="245"/>
      <c r="IE16" s="246"/>
      <c r="IF16" s="84"/>
      <c r="IG16" s="252"/>
      <c r="IH16" s="254" t="s">
        <v>296</v>
      </c>
      <c r="II16" s="246"/>
      <c r="IJ16" s="84"/>
      <c r="IK16" s="245" t="s">
        <v>296</v>
      </c>
      <c r="IL16" s="246"/>
      <c r="IM16" s="84"/>
      <c r="IN16" s="84" t="s">
        <v>296</v>
      </c>
      <c r="IO16" s="84"/>
      <c r="IP16" s="84"/>
      <c r="IQ16" s="84" t="s">
        <v>296</v>
      </c>
      <c r="IR16" s="245"/>
      <c r="IS16" s="246"/>
      <c r="IT16" s="84" t="s">
        <v>296</v>
      </c>
      <c r="IU16" s="84"/>
      <c r="IV16" s="84"/>
      <c r="IW16" s="84" t="s">
        <v>296</v>
      </c>
      <c r="IX16" s="84"/>
      <c r="IY16" s="245"/>
      <c r="IZ16" s="264" t="s">
        <v>296</v>
      </c>
      <c r="JA16" s="246"/>
      <c r="JB16" s="247"/>
      <c r="JC16" s="235"/>
      <c r="JD16" s="252"/>
      <c r="JE16" s="254" t="s">
        <v>296</v>
      </c>
      <c r="JF16" s="246"/>
      <c r="JG16" s="84"/>
      <c r="JH16" s="245"/>
      <c r="JI16" s="246"/>
      <c r="JJ16" s="84"/>
      <c r="JK16" s="84" t="s">
        <v>296</v>
      </c>
      <c r="JL16" s="84"/>
      <c r="JM16" s="84"/>
      <c r="JN16" s="84" t="s">
        <v>296</v>
      </c>
      <c r="JO16" s="245"/>
      <c r="JP16" s="246"/>
      <c r="JQ16" s="84" t="s">
        <v>298</v>
      </c>
      <c r="JR16" s="84" t="s">
        <v>298</v>
      </c>
      <c r="JS16" s="84" t="s">
        <v>4</v>
      </c>
      <c r="JT16" s="84" t="s">
        <v>4</v>
      </c>
      <c r="JU16" s="84"/>
      <c r="JV16" s="245"/>
      <c r="JW16" s="264" t="s">
        <v>296</v>
      </c>
      <c r="JX16" s="246"/>
      <c r="JY16" s="84"/>
      <c r="JZ16" s="84"/>
      <c r="KA16" s="84"/>
      <c r="KB16" s="252"/>
      <c r="KC16" s="254" t="s">
        <v>296</v>
      </c>
      <c r="KD16" s="246"/>
      <c r="KE16" s="84"/>
      <c r="KF16" s="84" t="s">
        <v>296</v>
      </c>
      <c r="KG16" s="84"/>
      <c r="KH16" s="84"/>
      <c r="KI16" s="247"/>
      <c r="KJ16" s="235"/>
      <c r="KK16" s="84" t="s">
        <v>296</v>
      </c>
      <c r="KL16" s="245"/>
      <c r="KM16" s="246"/>
      <c r="KN16" s="84" t="s">
        <v>296</v>
      </c>
      <c r="KO16" s="84"/>
      <c r="KP16" s="84"/>
      <c r="KQ16" s="84" t="s">
        <v>296</v>
      </c>
      <c r="KR16" s="84"/>
      <c r="KS16" s="245"/>
      <c r="KT16" s="246"/>
      <c r="KU16" s="84" t="s">
        <v>298</v>
      </c>
      <c r="KV16" s="84" t="s">
        <v>298</v>
      </c>
      <c r="KW16" s="84" t="s">
        <v>298</v>
      </c>
      <c r="KX16" s="84" t="s">
        <v>298</v>
      </c>
      <c r="KY16" s="84" t="s">
        <v>298</v>
      </c>
      <c r="KZ16" s="245" t="s">
        <v>298</v>
      </c>
      <c r="LA16" s="246" t="s">
        <v>298</v>
      </c>
      <c r="LB16" s="84" t="s">
        <v>298</v>
      </c>
      <c r="LC16" s="84" t="s">
        <v>298</v>
      </c>
      <c r="LD16" s="84" t="s">
        <v>298</v>
      </c>
      <c r="LE16" s="84" t="s">
        <v>298</v>
      </c>
      <c r="LF16" s="84" t="s">
        <v>298</v>
      </c>
      <c r="LG16" s="245" t="s">
        <v>298</v>
      </c>
      <c r="LH16" s="246" t="s">
        <v>299</v>
      </c>
      <c r="LI16" s="84" t="s">
        <v>103</v>
      </c>
      <c r="LJ16" s="84"/>
      <c r="LK16" s="84"/>
      <c r="LL16" s="84" t="s">
        <v>4</v>
      </c>
      <c r="LM16" s="84"/>
      <c r="LN16" s="245"/>
      <c r="LO16" s="247"/>
      <c r="LP16" s="235"/>
      <c r="LQ16" s="84" t="s">
        <v>296</v>
      </c>
      <c r="LR16" s="84"/>
      <c r="LS16" s="84"/>
      <c r="LT16" s="84"/>
      <c r="LU16" s="84"/>
      <c r="LV16" s="84"/>
      <c r="LW16" s="245" t="s">
        <v>296</v>
      </c>
      <c r="LX16" s="246"/>
      <c r="LY16" s="84" t="s">
        <v>299</v>
      </c>
      <c r="LZ16" s="84" t="s">
        <v>296</v>
      </c>
      <c r="MA16" s="84"/>
      <c r="MB16" s="84"/>
      <c r="MC16" s="84" t="s">
        <v>103</v>
      </c>
      <c r="MD16" s="245"/>
      <c r="ME16" s="246"/>
      <c r="MF16" s="84" t="s">
        <v>296</v>
      </c>
      <c r="MG16" s="84"/>
      <c r="MH16" s="84" t="s">
        <v>4</v>
      </c>
      <c r="MI16" s="84" t="s">
        <v>103</v>
      </c>
      <c r="MJ16" s="84"/>
      <c r="MK16" s="245"/>
      <c r="ML16" s="246" t="s">
        <v>296</v>
      </c>
      <c r="MM16" s="84"/>
      <c r="MN16" s="84"/>
      <c r="MO16" s="84" t="s">
        <v>296</v>
      </c>
      <c r="MP16" s="84"/>
      <c r="MQ16" s="84"/>
      <c r="MR16" s="245"/>
      <c r="MS16" s="246"/>
      <c r="MT16" s="84"/>
      <c r="MU16" s="84" t="s">
        <v>296</v>
      </c>
      <c r="MV16" s="247"/>
      <c r="MW16" s="235"/>
      <c r="MX16" s="84"/>
      <c r="MY16" s="84"/>
      <c r="MZ16" s="84"/>
      <c r="NA16" s="245"/>
      <c r="NB16" s="246"/>
      <c r="NC16" s="84" t="s">
        <v>4</v>
      </c>
      <c r="ND16" s="84"/>
      <c r="NE16" s="84"/>
      <c r="NF16" s="84" t="s">
        <v>296</v>
      </c>
      <c r="NG16" s="84"/>
      <c r="NH16" s="245"/>
      <c r="NI16" s="246" t="s">
        <v>103</v>
      </c>
      <c r="NJ16" s="84"/>
      <c r="NK16" s="84"/>
      <c r="NL16" s="84" t="s">
        <v>296</v>
      </c>
      <c r="NM16" s="84"/>
      <c r="NN16" s="84"/>
      <c r="NO16" s="245" t="s">
        <v>298</v>
      </c>
      <c r="NP16" s="246"/>
      <c r="NQ16" s="84"/>
      <c r="NR16" s="84" t="s">
        <v>296</v>
      </c>
      <c r="NS16" s="84"/>
      <c r="NT16" s="84"/>
      <c r="NU16" s="84" t="s">
        <v>4</v>
      </c>
      <c r="NV16" s="245" t="s">
        <v>4</v>
      </c>
      <c r="NW16" s="246"/>
      <c r="NX16" s="84" t="s">
        <v>296</v>
      </c>
      <c r="NY16" s="84"/>
      <c r="NZ16" s="84"/>
      <c r="OA16" s="84"/>
      <c r="OB16" s="247"/>
      <c r="OC16" s="235"/>
      <c r="OD16" s="84"/>
      <c r="OE16" s="245"/>
      <c r="OF16" s="246" t="s">
        <v>296</v>
      </c>
      <c r="OG16" s="84"/>
      <c r="OH16" s="84"/>
      <c r="OI16" s="84"/>
      <c r="OJ16" s="84"/>
      <c r="OK16" s="84"/>
      <c r="OL16" s="245" t="s">
        <v>296</v>
      </c>
      <c r="OM16" s="246"/>
      <c r="ON16" s="84"/>
      <c r="OO16" s="84" t="s">
        <v>4</v>
      </c>
      <c r="OP16" s="84"/>
      <c r="OQ16" s="84"/>
      <c r="OR16" s="84" t="s">
        <v>296</v>
      </c>
      <c r="OS16" s="245"/>
      <c r="OT16" s="246"/>
      <c r="OU16" s="84" t="s">
        <v>296</v>
      </c>
      <c r="OV16" s="84"/>
      <c r="OW16" s="84"/>
      <c r="OX16" s="84" t="s">
        <v>103</v>
      </c>
      <c r="OY16" s="84"/>
      <c r="OZ16" s="245" t="s">
        <v>4</v>
      </c>
      <c r="PA16" s="264" t="s">
        <v>296</v>
      </c>
      <c r="PB16" s="246"/>
      <c r="PC16" s="84"/>
      <c r="PD16" s="84" t="s">
        <v>298</v>
      </c>
      <c r="PE16" s="84"/>
      <c r="PF16" s="84" t="s">
        <v>4</v>
      </c>
      <c r="PG16" s="245" t="s">
        <v>4</v>
      </c>
      <c r="PH16" s="246"/>
    </row>
    <row r="17" spans="1:424" ht="20.100000000000001" customHeight="1" x14ac:dyDescent="0.25">
      <c r="A17" s="98">
        <f t="shared" si="28"/>
        <v>35</v>
      </c>
      <c r="B17" s="99"/>
      <c r="C17" s="107">
        <f t="shared" si="29"/>
        <v>1588.8</v>
      </c>
      <c r="D17" s="100">
        <f t="shared" si="30"/>
        <v>787.84</v>
      </c>
      <c r="E17" s="100">
        <f t="shared" si="30"/>
        <v>768.96</v>
      </c>
      <c r="G17" s="101">
        <f t="shared" si="31"/>
        <v>65</v>
      </c>
      <c r="H17" s="98">
        <f t="shared" si="32"/>
        <v>32</v>
      </c>
      <c r="I17" s="98">
        <f t="shared" si="33"/>
        <v>33</v>
      </c>
      <c r="J17" s="109">
        <f t="shared" si="34"/>
        <v>45</v>
      </c>
      <c r="K17" s="109">
        <f t="shared" si="35"/>
        <v>19</v>
      </c>
      <c r="L17" s="109">
        <f t="shared" si="36"/>
        <v>7</v>
      </c>
      <c r="M17" s="109">
        <f t="shared" si="37"/>
        <v>12</v>
      </c>
      <c r="N17" s="109">
        <f t="shared" si="38"/>
        <v>1</v>
      </c>
      <c r="P17" s="103">
        <f t="shared" si="15"/>
        <v>23</v>
      </c>
      <c r="Q17" s="98">
        <f t="shared" si="39"/>
        <v>15</v>
      </c>
      <c r="R17" s="98">
        <f t="shared" si="40"/>
        <v>8</v>
      </c>
      <c r="S17" s="109">
        <f t="shared" si="41"/>
        <v>14</v>
      </c>
      <c r="T17" s="109">
        <f t="shared" si="42"/>
        <v>8</v>
      </c>
      <c r="U17" s="109">
        <f t="shared" si="43"/>
        <v>4</v>
      </c>
      <c r="V17" s="109">
        <f t="shared" si="44"/>
        <v>4</v>
      </c>
      <c r="W17" s="109">
        <f t="shared" si="45"/>
        <v>1</v>
      </c>
      <c r="Y17" s="103">
        <f t="shared" si="21"/>
        <v>14</v>
      </c>
      <c r="Z17" s="98">
        <f t="shared" si="46"/>
        <v>5</v>
      </c>
      <c r="AA17" s="98">
        <f t="shared" si="47"/>
        <v>9</v>
      </c>
      <c r="AB17" s="109">
        <f t="shared" si="48"/>
        <v>9</v>
      </c>
      <c r="AC17" s="109">
        <f t="shared" si="49"/>
        <v>5</v>
      </c>
      <c r="AD17" s="109">
        <f t="shared" si="50"/>
        <v>2</v>
      </c>
      <c r="AE17" s="109">
        <f t="shared" si="51"/>
        <v>3</v>
      </c>
      <c r="AF17" s="109">
        <f t="shared" si="52"/>
        <v>0</v>
      </c>
      <c r="AG17" s="104"/>
      <c r="AH17" s="105">
        <f t="shared" si="53"/>
        <v>4</v>
      </c>
      <c r="AJ17" s="110" t="s">
        <v>300</v>
      </c>
      <c r="AL17" s="84" t="s">
        <v>296</v>
      </c>
      <c r="AM17" s="84"/>
      <c r="AN17" s="84"/>
      <c r="AO17" s="84"/>
      <c r="AP17" s="84"/>
      <c r="AQ17" s="84"/>
      <c r="AR17" s="245" t="s">
        <v>296</v>
      </c>
      <c r="AS17" s="246"/>
      <c r="AT17" s="84"/>
      <c r="AU17" s="84" t="s">
        <v>4</v>
      </c>
      <c r="AV17" s="84" t="s">
        <v>103</v>
      </c>
      <c r="AW17" s="84"/>
      <c r="AX17" s="84" t="s">
        <v>4</v>
      </c>
      <c r="AY17" s="245"/>
      <c r="AZ17" s="246"/>
      <c r="BA17" s="84" t="s">
        <v>296</v>
      </c>
      <c r="BB17" s="84"/>
      <c r="BC17" s="84"/>
      <c r="BD17" s="84" t="s">
        <v>296</v>
      </c>
      <c r="BE17" s="84"/>
      <c r="BF17" s="245" t="s">
        <v>4</v>
      </c>
      <c r="BG17" s="246"/>
      <c r="BH17" s="84"/>
      <c r="BI17" s="84"/>
      <c r="BJ17" s="84" t="s">
        <v>296</v>
      </c>
      <c r="BK17" s="84"/>
      <c r="BL17" s="84"/>
      <c r="BM17" s="245"/>
      <c r="BN17" s="246"/>
      <c r="BO17" s="84"/>
      <c r="BP17" s="84" t="s">
        <v>296</v>
      </c>
      <c r="BQ17" s="247"/>
      <c r="BR17" s="235"/>
      <c r="BS17" s="84"/>
      <c r="BT17" s="84"/>
      <c r="BU17" s="84" t="s">
        <v>296</v>
      </c>
      <c r="BV17" s="245"/>
      <c r="BW17" s="246"/>
      <c r="BX17" s="84" t="s">
        <v>4</v>
      </c>
      <c r="BY17" s="84"/>
      <c r="BZ17" s="84"/>
      <c r="CA17" s="84" t="s">
        <v>296</v>
      </c>
      <c r="CB17" s="84"/>
      <c r="CC17" s="245"/>
      <c r="CD17" s="246"/>
      <c r="CE17" s="84"/>
      <c r="CF17" s="84"/>
      <c r="CG17" s="84" t="s">
        <v>296</v>
      </c>
      <c r="CH17" s="84"/>
      <c r="CI17" s="84"/>
      <c r="CJ17" s="245" t="s">
        <v>296</v>
      </c>
      <c r="CK17" s="246"/>
      <c r="CL17" s="84"/>
      <c r="CM17" s="84" t="s">
        <v>103</v>
      </c>
      <c r="CN17" s="84"/>
      <c r="CO17" s="84"/>
      <c r="CP17" s="84" t="s">
        <v>298</v>
      </c>
      <c r="CQ17" s="245" t="s">
        <v>298</v>
      </c>
      <c r="CR17" s="246" t="s">
        <v>298</v>
      </c>
      <c r="CS17" s="84" t="s">
        <v>298</v>
      </c>
      <c r="CT17" s="84" t="s">
        <v>298</v>
      </c>
      <c r="CU17" s="247"/>
      <c r="CV17" s="235"/>
      <c r="CW17" s="84" t="s">
        <v>298</v>
      </c>
      <c r="CX17" s="84" t="s">
        <v>298</v>
      </c>
      <c r="CY17" s="84"/>
      <c r="CZ17" s="245"/>
      <c r="DA17" s="246" t="s">
        <v>296</v>
      </c>
      <c r="DB17" s="84"/>
      <c r="DC17" s="252"/>
      <c r="DD17" s="257"/>
      <c r="DE17" s="246"/>
      <c r="DF17" s="84"/>
      <c r="DG17" s="245" t="s">
        <v>296</v>
      </c>
      <c r="DH17" s="246"/>
      <c r="DI17" s="84"/>
      <c r="DJ17" s="84" t="s">
        <v>296</v>
      </c>
      <c r="DK17" s="84"/>
      <c r="DL17" s="84"/>
      <c r="DM17" s="84" t="s">
        <v>103</v>
      </c>
      <c r="DN17" s="245" t="s">
        <v>103</v>
      </c>
      <c r="DO17" s="246"/>
      <c r="DP17" s="84" t="s">
        <v>296</v>
      </c>
      <c r="DQ17" s="84"/>
      <c r="DR17" s="84"/>
      <c r="DS17" s="84" t="s">
        <v>296</v>
      </c>
      <c r="DT17" s="84"/>
      <c r="DU17" s="245"/>
      <c r="DV17" s="246" t="s">
        <v>4</v>
      </c>
      <c r="DW17" s="84" t="s">
        <v>4</v>
      </c>
      <c r="DX17" s="84"/>
      <c r="DY17" s="84" t="s">
        <v>296</v>
      </c>
      <c r="DZ17" s="84"/>
      <c r="EA17" s="84"/>
      <c r="EB17" s="247"/>
      <c r="EC17" s="235"/>
      <c r="ED17" s="245"/>
      <c r="EE17" s="246"/>
      <c r="EF17" s="84"/>
      <c r="EG17" s="84" t="s">
        <v>296</v>
      </c>
      <c r="EH17" s="84"/>
      <c r="EI17" s="84"/>
      <c r="EJ17" s="84" t="s">
        <v>4</v>
      </c>
      <c r="EK17" s="245" t="s">
        <v>4</v>
      </c>
      <c r="EL17" s="249" t="s">
        <v>299</v>
      </c>
      <c r="EM17" s="256" t="s">
        <v>299</v>
      </c>
      <c r="EN17" s="256" t="s">
        <v>299</v>
      </c>
      <c r="EO17" s="84"/>
      <c r="EP17" s="84" t="s">
        <v>296</v>
      </c>
      <c r="EQ17" s="84"/>
      <c r="ER17" s="251"/>
      <c r="ES17" s="246" t="s">
        <v>103</v>
      </c>
      <c r="ET17" s="84"/>
      <c r="EU17" s="84"/>
      <c r="EV17" s="84"/>
      <c r="EW17" s="84"/>
      <c r="EX17" s="84"/>
      <c r="EY17" s="251" t="s">
        <v>296</v>
      </c>
      <c r="EZ17" s="246"/>
      <c r="FA17" s="84"/>
      <c r="FB17" s="84" t="s">
        <v>296</v>
      </c>
      <c r="FC17" s="84"/>
      <c r="FD17" s="84"/>
      <c r="FE17" s="84" t="s">
        <v>296</v>
      </c>
      <c r="FF17" s="245"/>
      <c r="FG17" s="246"/>
      <c r="FH17" s="247"/>
      <c r="FI17" s="235"/>
      <c r="FJ17" s="84" t="s">
        <v>4</v>
      </c>
      <c r="FK17" s="84" t="s">
        <v>4</v>
      </c>
      <c r="FL17" s="84"/>
      <c r="FM17" s="84" t="s">
        <v>296</v>
      </c>
      <c r="FN17" s="84"/>
      <c r="FO17" s="245"/>
      <c r="FP17" s="246" t="s">
        <v>296</v>
      </c>
      <c r="FQ17" s="84"/>
      <c r="FR17" s="252"/>
      <c r="FS17" s="257"/>
      <c r="FT17" s="246"/>
      <c r="FU17" s="84"/>
      <c r="FV17" s="245" t="s">
        <v>296</v>
      </c>
      <c r="FW17" s="246"/>
      <c r="FX17" s="84"/>
      <c r="FY17" s="84" t="s">
        <v>296</v>
      </c>
      <c r="FZ17" s="84"/>
      <c r="GA17" s="84"/>
      <c r="GB17" s="84"/>
      <c r="GC17" s="245"/>
      <c r="GD17" s="246"/>
      <c r="GE17" s="84"/>
      <c r="GF17" s="84"/>
      <c r="GG17" s="260"/>
      <c r="GH17" s="84" t="s">
        <v>296</v>
      </c>
      <c r="GI17" s="84"/>
      <c r="GJ17" s="245" t="s">
        <v>4</v>
      </c>
      <c r="GK17" s="246" t="s">
        <v>4</v>
      </c>
      <c r="GL17" s="84"/>
      <c r="GM17" s="84"/>
      <c r="GN17" s="84" t="s">
        <v>296</v>
      </c>
      <c r="GO17" s="247"/>
      <c r="GP17" s="235"/>
      <c r="GQ17" s="248"/>
      <c r="GR17" s="260"/>
      <c r="GS17" s="245"/>
      <c r="GT17" s="246"/>
      <c r="GU17" s="84"/>
      <c r="GV17" s="84" t="s">
        <v>296</v>
      </c>
      <c r="GW17" s="84"/>
      <c r="GX17" s="84"/>
      <c r="GY17" s="246" t="s">
        <v>4</v>
      </c>
      <c r="GZ17" s="245"/>
      <c r="HA17" s="246" t="s">
        <v>4</v>
      </c>
      <c r="HB17" s="246"/>
      <c r="HC17" s="84"/>
      <c r="HD17" s="84"/>
      <c r="HE17" s="84" t="s">
        <v>296</v>
      </c>
      <c r="HF17" s="84"/>
      <c r="HG17" s="245"/>
      <c r="HH17" s="246"/>
      <c r="HI17" s="84"/>
      <c r="HJ17" s="84"/>
      <c r="HK17" s="84" t="s">
        <v>296</v>
      </c>
      <c r="HL17" s="84"/>
      <c r="HM17" s="84"/>
      <c r="HN17" s="245" t="s">
        <v>296</v>
      </c>
      <c r="HO17" s="246"/>
      <c r="HP17" s="84"/>
      <c r="HQ17" s="84" t="s">
        <v>4</v>
      </c>
      <c r="HR17" s="84"/>
      <c r="HS17" s="84"/>
      <c r="HT17" s="84" t="s">
        <v>296</v>
      </c>
      <c r="HU17" s="247"/>
      <c r="HV17" s="235"/>
      <c r="HW17" s="245"/>
      <c r="HX17" s="246"/>
      <c r="HY17" s="84" t="s">
        <v>296</v>
      </c>
      <c r="HZ17" s="84"/>
      <c r="IA17" s="84" t="s">
        <v>103</v>
      </c>
      <c r="IB17" s="84" t="s">
        <v>103</v>
      </c>
      <c r="IC17" s="84"/>
      <c r="ID17" s="245"/>
      <c r="IE17" s="246" t="s">
        <v>296</v>
      </c>
      <c r="IF17" s="84"/>
      <c r="IG17" s="252"/>
      <c r="IH17" s="257"/>
      <c r="II17" s="246"/>
      <c r="IJ17" s="84"/>
      <c r="IK17" s="245" t="s">
        <v>296</v>
      </c>
      <c r="IL17" s="246"/>
      <c r="IM17" s="84"/>
      <c r="IN17" s="84" t="s">
        <v>296</v>
      </c>
      <c r="IO17" s="84"/>
      <c r="IP17" s="84"/>
      <c r="IQ17" s="84" t="s">
        <v>298</v>
      </c>
      <c r="IR17" s="245" t="s">
        <v>298</v>
      </c>
      <c r="IS17" s="246" t="s">
        <v>298</v>
      </c>
      <c r="IT17" s="84" t="s">
        <v>298</v>
      </c>
      <c r="IU17" s="84" t="s">
        <v>298</v>
      </c>
      <c r="IV17" s="84" t="s">
        <v>298</v>
      </c>
      <c r="IW17" s="84" t="s">
        <v>298</v>
      </c>
      <c r="IX17" s="84" t="s">
        <v>298</v>
      </c>
      <c r="IY17" s="245" t="s">
        <v>298</v>
      </c>
      <c r="IZ17" s="265" t="s">
        <v>298</v>
      </c>
      <c r="JA17" s="246" t="s">
        <v>298</v>
      </c>
      <c r="JB17" s="247"/>
      <c r="JC17" s="235"/>
      <c r="JD17" s="252" t="s">
        <v>298</v>
      </c>
      <c r="JE17" s="257" t="s">
        <v>298</v>
      </c>
      <c r="JF17" s="246" t="s">
        <v>298</v>
      </c>
      <c r="JG17" s="84" t="s">
        <v>298</v>
      </c>
      <c r="JH17" s="245" t="s">
        <v>298</v>
      </c>
      <c r="JI17" s="246" t="s">
        <v>103</v>
      </c>
      <c r="JJ17" s="84"/>
      <c r="JK17" s="84" t="s">
        <v>296</v>
      </c>
      <c r="JL17" s="84"/>
      <c r="JM17" s="84"/>
      <c r="JN17" s="84"/>
      <c r="JO17" s="245" t="s">
        <v>103</v>
      </c>
      <c r="JP17" s="246"/>
      <c r="JQ17" s="84" t="s">
        <v>296</v>
      </c>
      <c r="JR17" s="84"/>
      <c r="JS17" s="84"/>
      <c r="JT17" s="84" t="s">
        <v>296</v>
      </c>
      <c r="JU17" s="84"/>
      <c r="JV17" s="245"/>
      <c r="JW17" s="265"/>
      <c r="JX17" s="246"/>
      <c r="JY17" s="84"/>
      <c r="JZ17" s="84" t="s">
        <v>296</v>
      </c>
      <c r="KA17" s="84"/>
      <c r="KB17" s="252"/>
      <c r="KC17" s="257" t="s">
        <v>296</v>
      </c>
      <c r="KD17" s="246" t="s">
        <v>298</v>
      </c>
      <c r="KE17" s="84" t="s">
        <v>298</v>
      </c>
      <c r="KF17" s="84" t="s">
        <v>298</v>
      </c>
      <c r="KG17" s="84" t="s">
        <v>298</v>
      </c>
      <c r="KH17" s="84" t="s">
        <v>298</v>
      </c>
      <c r="KI17" s="247"/>
      <c r="KJ17" s="235"/>
      <c r="KK17" s="84" t="s">
        <v>298</v>
      </c>
      <c r="KL17" s="245" t="s">
        <v>298</v>
      </c>
      <c r="KM17" s="246" t="s">
        <v>298</v>
      </c>
      <c r="KN17" s="84" t="s">
        <v>298</v>
      </c>
      <c r="KO17" s="84" t="s">
        <v>298</v>
      </c>
      <c r="KP17" s="84" t="s">
        <v>298</v>
      </c>
      <c r="KQ17" s="84" t="s">
        <v>298</v>
      </c>
      <c r="KR17" s="84"/>
      <c r="KS17" s="245"/>
      <c r="KT17" s="246" t="s">
        <v>296</v>
      </c>
      <c r="KU17" s="84"/>
      <c r="KV17" s="84"/>
      <c r="KW17" s="84"/>
      <c r="KX17" s="84"/>
      <c r="KY17" s="84"/>
      <c r="KZ17" s="245" t="s">
        <v>296</v>
      </c>
      <c r="LA17" s="246"/>
      <c r="LB17" s="84"/>
      <c r="LC17" s="84" t="s">
        <v>296</v>
      </c>
      <c r="LD17" s="84"/>
      <c r="LE17" s="84"/>
      <c r="LF17" s="84" t="s">
        <v>296</v>
      </c>
      <c r="LG17" s="245"/>
      <c r="LH17" s="246"/>
      <c r="LI17" s="84" t="s">
        <v>296</v>
      </c>
      <c r="LJ17" s="84"/>
      <c r="LK17" s="84"/>
      <c r="LL17" s="84" t="s">
        <v>296</v>
      </c>
      <c r="LM17" s="84"/>
      <c r="LN17" s="245"/>
      <c r="LO17" s="247"/>
      <c r="LP17" s="235"/>
      <c r="LQ17" s="84" t="s">
        <v>296</v>
      </c>
      <c r="LR17" s="84"/>
      <c r="LS17" s="84"/>
      <c r="LT17" s="84" t="s">
        <v>296</v>
      </c>
      <c r="LU17" s="84"/>
      <c r="LV17" s="84"/>
      <c r="LW17" s="245"/>
      <c r="LX17" s="246"/>
      <c r="LY17" s="84" t="s">
        <v>299</v>
      </c>
      <c r="LZ17" s="84" t="s">
        <v>103</v>
      </c>
      <c r="MA17" s="84"/>
      <c r="MB17" s="84"/>
      <c r="MC17" s="84" t="s">
        <v>296</v>
      </c>
      <c r="MD17" s="245"/>
      <c r="ME17" s="246" t="s">
        <v>4</v>
      </c>
      <c r="MF17" s="84"/>
      <c r="MG17" s="84"/>
      <c r="MH17" s="84"/>
      <c r="MI17" s="84" t="s">
        <v>296</v>
      </c>
      <c r="MJ17" s="84"/>
      <c r="MK17" s="245" t="s">
        <v>103</v>
      </c>
      <c r="ML17" s="246"/>
      <c r="MM17" s="84"/>
      <c r="MN17" s="84"/>
      <c r="MO17" s="84" t="s">
        <v>296</v>
      </c>
      <c r="MP17" s="84"/>
      <c r="MQ17" s="84"/>
      <c r="MR17" s="245" t="s">
        <v>296</v>
      </c>
      <c r="MS17" s="246"/>
      <c r="MT17" s="84"/>
      <c r="MU17" s="84" t="s">
        <v>103</v>
      </c>
      <c r="MV17" s="247"/>
      <c r="MW17" s="235"/>
      <c r="MX17" s="84"/>
      <c r="MY17" s="84"/>
      <c r="MZ17" s="84" t="s">
        <v>296</v>
      </c>
      <c r="NA17" s="245"/>
      <c r="NB17" s="246"/>
      <c r="NC17" s="84" t="s">
        <v>296</v>
      </c>
      <c r="ND17" s="84"/>
      <c r="NE17" s="84" t="s">
        <v>4</v>
      </c>
      <c r="NF17" s="84" t="s">
        <v>4</v>
      </c>
      <c r="NG17" s="84"/>
      <c r="NH17" s="245"/>
      <c r="NI17" s="246" t="s">
        <v>296</v>
      </c>
      <c r="NJ17" s="84"/>
      <c r="NK17" s="84"/>
      <c r="NL17" s="84"/>
      <c r="NM17" s="84"/>
      <c r="NN17" s="84"/>
      <c r="NO17" s="245" t="s">
        <v>296</v>
      </c>
      <c r="NP17" s="246"/>
      <c r="NQ17" s="84"/>
      <c r="NR17" s="84" t="s">
        <v>4</v>
      </c>
      <c r="NS17" s="84" t="s">
        <v>103</v>
      </c>
      <c r="NT17" s="84"/>
      <c r="NU17" s="84" t="s">
        <v>296</v>
      </c>
      <c r="NV17" s="245"/>
      <c r="NW17" s="246" t="s">
        <v>4</v>
      </c>
      <c r="NX17" s="84" t="s">
        <v>4</v>
      </c>
      <c r="NY17" s="84"/>
      <c r="NZ17" s="84"/>
      <c r="OA17" s="84" t="s">
        <v>296</v>
      </c>
      <c r="OB17" s="247"/>
      <c r="OC17" s="235"/>
      <c r="OD17" s="84"/>
      <c r="OE17" s="245"/>
      <c r="OF17" s="246"/>
      <c r="OG17" s="84"/>
      <c r="OH17" s="84"/>
      <c r="OI17" s="84" t="s">
        <v>296</v>
      </c>
      <c r="OJ17" s="84"/>
      <c r="OK17" s="84" t="s">
        <v>4</v>
      </c>
      <c r="OL17" s="245" t="s">
        <v>4</v>
      </c>
      <c r="OM17" s="246"/>
      <c r="ON17" s="84"/>
      <c r="OO17" s="84" t="s">
        <v>296</v>
      </c>
      <c r="OP17" s="84"/>
      <c r="OQ17" s="84"/>
      <c r="OR17" s="84" t="s">
        <v>103</v>
      </c>
      <c r="OS17" s="245"/>
      <c r="OT17" s="246"/>
      <c r="OU17" s="84" t="s">
        <v>296</v>
      </c>
      <c r="OV17" s="84"/>
      <c r="OW17" s="84"/>
      <c r="OX17" s="84" t="s">
        <v>296</v>
      </c>
      <c r="OY17" s="84"/>
      <c r="OZ17" s="245"/>
      <c r="PA17" s="265"/>
      <c r="PB17" s="246" t="s">
        <v>0</v>
      </c>
      <c r="PC17" s="84"/>
      <c r="PD17" s="84" t="s">
        <v>296</v>
      </c>
      <c r="PE17" s="84"/>
      <c r="PF17" s="84"/>
      <c r="PG17" s="245" t="s">
        <v>296</v>
      </c>
      <c r="PH17" s="246"/>
    </row>
    <row r="18" spans="1:424" ht="20.100000000000001" customHeight="1" x14ac:dyDescent="0.25">
      <c r="A18" s="98">
        <f t="shared" si="28"/>
        <v>35</v>
      </c>
      <c r="B18" s="99"/>
      <c r="C18" s="107">
        <f t="shared" si="29"/>
        <v>1588.8</v>
      </c>
      <c r="D18" s="100">
        <f t="shared" si="30"/>
        <v>739.84</v>
      </c>
      <c r="E18" s="100">
        <f t="shared" si="30"/>
        <v>768.96</v>
      </c>
      <c r="G18" s="101">
        <f t="shared" si="31"/>
        <v>65</v>
      </c>
      <c r="H18" s="98">
        <f t="shared" si="32"/>
        <v>32</v>
      </c>
      <c r="I18" s="98">
        <f t="shared" si="33"/>
        <v>33</v>
      </c>
      <c r="J18" s="109">
        <f t="shared" si="34"/>
        <v>46</v>
      </c>
      <c r="K18" s="109">
        <f t="shared" si="35"/>
        <v>18</v>
      </c>
      <c r="L18" s="109">
        <f t="shared" si="36"/>
        <v>7</v>
      </c>
      <c r="M18" s="109">
        <f t="shared" si="37"/>
        <v>11</v>
      </c>
      <c r="N18" s="109">
        <f t="shared" si="38"/>
        <v>1</v>
      </c>
      <c r="P18" s="103">
        <f t="shared" si="15"/>
        <v>20</v>
      </c>
      <c r="Q18" s="98">
        <f t="shared" si="39"/>
        <v>10</v>
      </c>
      <c r="R18" s="98">
        <f t="shared" si="40"/>
        <v>10</v>
      </c>
      <c r="S18" s="109">
        <f t="shared" si="41"/>
        <v>10</v>
      </c>
      <c r="T18" s="109">
        <f t="shared" si="42"/>
        <v>10</v>
      </c>
      <c r="U18" s="109">
        <f t="shared" si="43"/>
        <v>6</v>
      </c>
      <c r="V18" s="109">
        <f t="shared" si="44"/>
        <v>4</v>
      </c>
      <c r="W18" s="109">
        <f t="shared" si="45"/>
        <v>0</v>
      </c>
      <c r="Y18" s="103">
        <f t="shared" si="21"/>
        <v>13</v>
      </c>
      <c r="Z18" s="98">
        <f t="shared" si="46"/>
        <v>6</v>
      </c>
      <c r="AA18" s="98">
        <f t="shared" si="47"/>
        <v>7</v>
      </c>
      <c r="AB18" s="109">
        <f t="shared" si="48"/>
        <v>7</v>
      </c>
      <c r="AC18" s="109">
        <f t="shared" si="49"/>
        <v>6</v>
      </c>
      <c r="AD18" s="109">
        <f t="shared" si="50"/>
        <v>3</v>
      </c>
      <c r="AE18" s="109">
        <f t="shared" si="51"/>
        <v>3</v>
      </c>
      <c r="AF18" s="109">
        <f t="shared" si="52"/>
        <v>0</v>
      </c>
      <c r="AG18" s="104"/>
      <c r="AH18" s="105">
        <f t="shared" si="53"/>
        <v>10</v>
      </c>
      <c r="AJ18" s="110" t="s">
        <v>354</v>
      </c>
      <c r="AL18" s="84"/>
      <c r="AM18" s="84"/>
      <c r="AN18" s="84"/>
      <c r="AO18" s="84" t="s">
        <v>296</v>
      </c>
      <c r="AP18" s="84"/>
      <c r="AQ18" s="84"/>
      <c r="AR18" s="245" t="s">
        <v>296</v>
      </c>
      <c r="AS18" s="246"/>
      <c r="AT18" s="84"/>
      <c r="AU18" s="84" t="s">
        <v>296</v>
      </c>
      <c r="AV18" s="84"/>
      <c r="AW18" s="84"/>
      <c r="AX18" s="84" t="s">
        <v>4</v>
      </c>
      <c r="AY18" s="245"/>
      <c r="AZ18" s="246"/>
      <c r="BA18" s="84" t="s">
        <v>296</v>
      </c>
      <c r="BB18" s="84"/>
      <c r="BC18" s="84"/>
      <c r="BD18" s="84" t="s">
        <v>298</v>
      </c>
      <c r="BE18" s="84"/>
      <c r="BF18" s="245"/>
      <c r="BG18" s="246"/>
      <c r="BH18" s="84"/>
      <c r="BI18" s="84"/>
      <c r="BJ18" s="84" t="s">
        <v>296</v>
      </c>
      <c r="BK18" s="84"/>
      <c r="BL18" s="84"/>
      <c r="BM18" s="245" t="s">
        <v>296</v>
      </c>
      <c r="BN18" s="246"/>
      <c r="BO18" s="84"/>
      <c r="BP18" s="84" t="s">
        <v>103</v>
      </c>
      <c r="BQ18" s="247"/>
      <c r="BR18" s="235"/>
      <c r="BS18" s="84" t="s">
        <v>103</v>
      </c>
      <c r="BT18" s="84"/>
      <c r="BU18" s="84" t="s">
        <v>296</v>
      </c>
      <c r="BV18" s="245"/>
      <c r="BW18" s="246"/>
      <c r="BX18" s="84" t="s">
        <v>103</v>
      </c>
      <c r="BY18" s="84"/>
      <c r="BZ18" s="84" t="s">
        <v>0</v>
      </c>
      <c r="CA18" s="84" t="s">
        <v>296</v>
      </c>
      <c r="CB18" s="84"/>
      <c r="CC18" s="245"/>
      <c r="CD18" s="246" t="s">
        <v>296</v>
      </c>
      <c r="CE18" s="84"/>
      <c r="CF18" s="84"/>
      <c r="CG18" s="84"/>
      <c r="CH18" s="256" t="s">
        <v>299</v>
      </c>
      <c r="CI18" s="84"/>
      <c r="CJ18" s="245" t="s">
        <v>4</v>
      </c>
      <c r="CK18" s="246" t="s">
        <v>103</v>
      </c>
      <c r="CL18" s="84"/>
      <c r="CM18" s="84"/>
      <c r="CN18" s="84"/>
      <c r="CO18" s="84"/>
      <c r="CP18" s="84" t="s">
        <v>4</v>
      </c>
      <c r="CQ18" s="245"/>
      <c r="CR18" s="246"/>
      <c r="CS18" s="84" t="s">
        <v>296</v>
      </c>
      <c r="CT18" s="84"/>
      <c r="CU18" s="247"/>
      <c r="CV18" s="235"/>
      <c r="CW18" s="84" t="s">
        <v>4</v>
      </c>
      <c r="CX18" s="84" t="s">
        <v>4</v>
      </c>
      <c r="CY18" s="84"/>
      <c r="CZ18" s="245"/>
      <c r="DA18" s="246" t="s">
        <v>298</v>
      </c>
      <c r="DB18" s="84" t="s">
        <v>298</v>
      </c>
      <c r="DC18" s="252" t="s">
        <v>298</v>
      </c>
      <c r="DD18" s="257" t="s">
        <v>298</v>
      </c>
      <c r="DE18" s="246" t="s">
        <v>298</v>
      </c>
      <c r="DF18" s="84" t="s">
        <v>298</v>
      </c>
      <c r="DG18" s="245" t="s">
        <v>298</v>
      </c>
      <c r="DH18" s="246"/>
      <c r="DI18" s="84"/>
      <c r="DJ18" s="84" t="s">
        <v>296</v>
      </c>
      <c r="DK18" s="84"/>
      <c r="DL18" s="84"/>
      <c r="DM18" s="84" t="s">
        <v>296</v>
      </c>
      <c r="DN18" s="245"/>
      <c r="DO18" s="249" t="s">
        <v>299</v>
      </c>
      <c r="DP18" s="256" t="s">
        <v>299</v>
      </c>
      <c r="DQ18" s="256" t="s">
        <v>299</v>
      </c>
      <c r="DR18" s="84"/>
      <c r="DS18" s="84" t="s">
        <v>4</v>
      </c>
      <c r="DT18" s="84" t="s">
        <v>4</v>
      </c>
      <c r="DU18" s="245"/>
      <c r="DV18" s="246" t="s">
        <v>296</v>
      </c>
      <c r="DW18" s="84"/>
      <c r="DX18" s="84"/>
      <c r="DY18" s="84"/>
      <c r="DZ18" s="84"/>
      <c r="EA18" s="84"/>
      <c r="EB18" s="247"/>
      <c r="EC18" s="235"/>
      <c r="ED18" s="245" t="s">
        <v>296</v>
      </c>
      <c r="EE18" s="246"/>
      <c r="EF18" s="250"/>
      <c r="EG18" s="250" t="s">
        <v>296</v>
      </c>
      <c r="EH18" s="250"/>
      <c r="EI18" s="84"/>
      <c r="EJ18" s="84" t="s">
        <v>4</v>
      </c>
      <c r="EK18" s="245" t="s">
        <v>103</v>
      </c>
      <c r="EL18" s="246"/>
      <c r="EM18" s="84" t="s">
        <v>296</v>
      </c>
      <c r="EN18" s="84"/>
      <c r="EO18" s="84"/>
      <c r="EP18" s="84" t="s">
        <v>296</v>
      </c>
      <c r="EQ18" s="84"/>
      <c r="ER18" s="251"/>
      <c r="ES18" s="246"/>
      <c r="ET18" s="84"/>
      <c r="EU18" s="84"/>
      <c r="EV18" s="84" t="s">
        <v>296</v>
      </c>
      <c r="EW18" s="84"/>
      <c r="EX18" s="84"/>
      <c r="EY18" s="251" t="s">
        <v>296</v>
      </c>
      <c r="EZ18" s="246"/>
      <c r="FA18" s="84"/>
      <c r="FB18" s="84" t="s">
        <v>296</v>
      </c>
      <c r="FC18" s="84"/>
      <c r="FD18" s="84"/>
      <c r="FE18" s="84" t="s">
        <v>298</v>
      </c>
      <c r="FF18" s="245" t="s">
        <v>298</v>
      </c>
      <c r="FG18" s="246" t="s">
        <v>298</v>
      </c>
      <c r="FH18" s="247"/>
      <c r="FI18" s="235"/>
      <c r="FJ18" s="84" t="s">
        <v>298</v>
      </c>
      <c r="FK18" s="84" t="s">
        <v>298</v>
      </c>
      <c r="FL18" s="84" t="s">
        <v>298</v>
      </c>
      <c r="FM18" s="84" t="s">
        <v>298</v>
      </c>
      <c r="FN18" s="84"/>
      <c r="FO18" s="245"/>
      <c r="FP18" s="246" t="s">
        <v>296</v>
      </c>
      <c r="FQ18" s="84"/>
      <c r="FR18" s="252"/>
      <c r="FS18" s="257" t="s">
        <v>296</v>
      </c>
      <c r="FT18" s="246"/>
      <c r="FU18" s="84"/>
      <c r="FV18" s="245"/>
      <c r="FW18" s="246" t="s">
        <v>299</v>
      </c>
      <c r="FX18" s="84" t="s">
        <v>299</v>
      </c>
      <c r="FY18" s="84" t="s">
        <v>299</v>
      </c>
      <c r="FZ18" s="84"/>
      <c r="GA18" s="84" t="s">
        <v>4</v>
      </c>
      <c r="GB18" s="84" t="s">
        <v>4</v>
      </c>
      <c r="GC18" s="245"/>
      <c r="GD18" s="246"/>
      <c r="GE18" s="84" t="s">
        <v>296</v>
      </c>
      <c r="GF18" s="84"/>
      <c r="GG18" s="84"/>
      <c r="GH18" s="85" t="s">
        <v>296</v>
      </c>
      <c r="GI18" s="84"/>
      <c r="GJ18" s="245"/>
      <c r="GK18" s="246" t="s">
        <v>296</v>
      </c>
      <c r="GL18" s="84"/>
      <c r="GM18" s="84"/>
      <c r="GN18" s="84"/>
      <c r="GO18" s="247"/>
      <c r="GP18" s="235"/>
      <c r="GQ18" s="84"/>
      <c r="GR18" s="246"/>
      <c r="GS18" s="245" t="s">
        <v>296</v>
      </c>
      <c r="GT18" s="246"/>
      <c r="GU18" s="84"/>
      <c r="GV18" s="84"/>
      <c r="GW18" s="84"/>
      <c r="GX18" s="84"/>
      <c r="GY18" s="246" t="s">
        <v>296</v>
      </c>
      <c r="GZ18" s="245"/>
      <c r="HA18" s="246"/>
      <c r="HB18" s="246" t="s">
        <v>296</v>
      </c>
      <c r="HC18" s="84"/>
      <c r="HD18" s="84"/>
      <c r="HE18" s="84" t="s">
        <v>296</v>
      </c>
      <c r="HF18" s="84"/>
      <c r="HG18" s="245"/>
      <c r="HH18" s="246" t="s">
        <v>296</v>
      </c>
      <c r="HI18" s="84"/>
      <c r="HJ18" s="84"/>
      <c r="HK18" s="84" t="s">
        <v>296</v>
      </c>
      <c r="HL18" s="84"/>
      <c r="HM18" s="84"/>
      <c r="HN18" s="245"/>
      <c r="HO18" s="246"/>
      <c r="HP18" s="84"/>
      <c r="HQ18" s="84" t="s">
        <v>296</v>
      </c>
      <c r="HR18" s="84"/>
      <c r="HS18" s="84"/>
      <c r="HT18" s="84" t="s">
        <v>103</v>
      </c>
      <c r="HU18" s="247"/>
      <c r="HV18" s="235"/>
      <c r="HW18" s="245"/>
      <c r="HX18" s="246"/>
      <c r="HY18" s="84" t="s">
        <v>296</v>
      </c>
      <c r="HZ18" s="84"/>
      <c r="IA18" s="84"/>
      <c r="IB18" s="84" t="s">
        <v>296</v>
      </c>
      <c r="IC18" s="84"/>
      <c r="ID18" s="245"/>
      <c r="IE18" s="246" t="s">
        <v>4</v>
      </c>
      <c r="IF18" s="84"/>
      <c r="IG18" s="252"/>
      <c r="IH18" s="257" t="s">
        <v>298</v>
      </c>
      <c r="II18" s="246" t="s">
        <v>298</v>
      </c>
      <c r="IJ18" s="84" t="s">
        <v>298</v>
      </c>
      <c r="IK18" s="245" t="s">
        <v>296</v>
      </c>
      <c r="IL18" s="246"/>
      <c r="IM18" s="84"/>
      <c r="IN18" s="84" t="s">
        <v>296</v>
      </c>
      <c r="IO18" s="84"/>
      <c r="IP18" s="84"/>
      <c r="IQ18" s="84" t="s">
        <v>296</v>
      </c>
      <c r="IR18" s="245"/>
      <c r="IS18" s="246"/>
      <c r="IT18" s="84" t="s">
        <v>296</v>
      </c>
      <c r="IU18" s="84"/>
      <c r="IV18" s="84"/>
      <c r="IW18" s="84" t="s">
        <v>296</v>
      </c>
      <c r="IX18" s="84"/>
      <c r="IY18" s="245"/>
      <c r="IZ18" s="265" t="s">
        <v>296</v>
      </c>
      <c r="JA18" s="246"/>
      <c r="JB18" s="247"/>
      <c r="JC18" s="235"/>
      <c r="JD18" s="252"/>
      <c r="JE18" s="257"/>
      <c r="JF18" s="246"/>
      <c r="JG18" s="84"/>
      <c r="JH18" s="245" t="s">
        <v>296</v>
      </c>
      <c r="JI18" s="246"/>
      <c r="JJ18" s="84"/>
      <c r="JK18" s="84" t="s">
        <v>296</v>
      </c>
      <c r="JL18" s="84"/>
      <c r="JM18" s="84"/>
      <c r="JN18" s="84" t="s">
        <v>4</v>
      </c>
      <c r="JO18" s="245"/>
      <c r="JP18" s="246" t="s">
        <v>298</v>
      </c>
      <c r="JQ18" s="84" t="s">
        <v>298</v>
      </c>
      <c r="JR18" s="84" t="s">
        <v>298</v>
      </c>
      <c r="JS18" s="84" t="s">
        <v>298</v>
      </c>
      <c r="JT18" s="84" t="s">
        <v>298</v>
      </c>
      <c r="JU18" s="84" t="s">
        <v>298</v>
      </c>
      <c r="JV18" s="245" t="s">
        <v>298</v>
      </c>
      <c r="JW18" s="265" t="s">
        <v>298</v>
      </c>
      <c r="JX18" s="246" t="s">
        <v>298</v>
      </c>
      <c r="JY18" s="84" t="s">
        <v>298</v>
      </c>
      <c r="JZ18" s="84" t="s">
        <v>298</v>
      </c>
      <c r="KA18" s="84" t="s">
        <v>298</v>
      </c>
      <c r="KB18" s="252" t="s">
        <v>298</v>
      </c>
      <c r="KC18" s="257" t="s">
        <v>298</v>
      </c>
      <c r="KD18" s="246"/>
      <c r="KE18" s="84"/>
      <c r="KF18" s="84" t="s">
        <v>296</v>
      </c>
      <c r="KG18" s="84"/>
      <c r="KH18" s="84"/>
      <c r="KI18" s="247"/>
      <c r="KJ18" s="235"/>
      <c r="KK18" s="84" t="s">
        <v>296</v>
      </c>
      <c r="KL18" s="245"/>
      <c r="KM18" s="246"/>
      <c r="KN18" s="84" t="s">
        <v>296</v>
      </c>
      <c r="KO18" s="84"/>
      <c r="KP18" s="84"/>
      <c r="KQ18" s="84" t="s">
        <v>299</v>
      </c>
      <c r="KR18" s="84"/>
      <c r="KS18" s="245"/>
      <c r="KT18" s="246"/>
      <c r="KU18" s="84"/>
      <c r="KV18" s="250"/>
      <c r="KW18" s="84" t="s">
        <v>296</v>
      </c>
      <c r="KX18" s="84"/>
      <c r="KY18" s="84"/>
      <c r="KZ18" s="245" t="s">
        <v>296</v>
      </c>
      <c r="LA18" s="246"/>
      <c r="LB18" s="84"/>
      <c r="LC18" s="84" t="s">
        <v>4</v>
      </c>
      <c r="LD18" s="84" t="s">
        <v>103</v>
      </c>
      <c r="LE18" s="84"/>
      <c r="LF18" s="84" t="s">
        <v>103</v>
      </c>
      <c r="LG18" s="245"/>
      <c r="LH18" s="246"/>
      <c r="LI18" s="84" t="s">
        <v>296</v>
      </c>
      <c r="LJ18" s="84"/>
      <c r="LK18" s="84"/>
      <c r="LL18" s="84" t="s">
        <v>103</v>
      </c>
      <c r="LM18" s="84"/>
      <c r="LN18" s="245" t="s">
        <v>4</v>
      </c>
      <c r="LO18" s="247"/>
      <c r="LP18" s="235"/>
      <c r="LQ18" s="84" t="s">
        <v>296</v>
      </c>
      <c r="LR18" s="84"/>
      <c r="LS18" s="84"/>
      <c r="LT18" s="84"/>
      <c r="LU18" s="84"/>
      <c r="LV18" s="84"/>
      <c r="LW18" s="245" t="s">
        <v>296</v>
      </c>
      <c r="LX18" s="246"/>
      <c r="LY18" s="84" t="s">
        <v>299</v>
      </c>
      <c r="LZ18" s="84" t="s">
        <v>4</v>
      </c>
      <c r="MA18" s="84"/>
      <c r="MB18" s="84"/>
      <c r="MC18" s="84" t="s">
        <v>296</v>
      </c>
      <c r="MD18" s="245"/>
      <c r="ME18" s="246"/>
      <c r="MF18" s="84" t="s">
        <v>4</v>
      </c>
      <c r="MG18" s="84"/>
      <c r="MH18" s="84"/>
      <c r="MI18" s="84" t="s">
        <v>296</v>
      </c>
      <c r="MJ18" s="84"/>
      <c r="MK18" s="245" t="s">
        <v>4</v>
      </c>
      <c r="ML18" s="246"/>
      <c r="MM18" s="84"/>
      <c r="MN18" s="84" t="s">
        <v>298</v>
      </c>
      <c r="MO18" s="84" t="s">
        <v>298</v>
      </c>
      <c r="MP18" s="84" t="s">
        <v>298</v>
      </c>
      <c r="MQ18" s="84"/>
      <c r="MR18" s="245" t="s">
        <v>4</v>
      </c>
      <c r="MS18" s="246"/>
      <c r="MT18" s="84"/>
      <c r="MU18" s="84" t="s">
        <v>296</v>
      </c>
      <c r="MV18" s="247"/>
      <c r="MW18" s="235"/>
      <c r="MX18" s="84"/>
      <c r="MY18" s="84"/>
      <c r="MZ18" s="84" t="s">
        <v>103</v>
      </c>
      <c r="NA18" s="245" t="s">
        <v>103</v>
      </c>
      <c r="NB18" s="246"/>
      <c r="NC18" s="84" t="s">
        <v>296</v>
      </c>
      <c r="ND18" s="84"/>
      <c r="NE18" s="84"/>
      <c r="NF18" s="84" t="s">
        <v>296</v>
      </c>
      <c r="NG18" s="84"/>
      <c r="NH18" s="245"/>
      <c r="NI18" s="246" t="s">
        <v>4</v>
      </c>
      <c r="NJ18" s="84"/>
      <c r="NK18" s="84"/>
      <c r="NL18" s="84"/>
      <c r="NM18" s="84"/>
      <c r="NN18" s="84"/>
      <c r="NO18" s="245" t="s">
        <v>296</v>
      </c>
      <c r="NP18" s="246"/>
      <c r="NQ18" s="84"/>
      <c r="NR18" s="84" t="s">
        <v>296</v>
      </c>
      <c r="NS18" s="84"/>
      <c r="NT18" s="84"/>
      <c r="NU18" s="84"/>
      <c r="NV18" s="245" t="s">
        <v>103</v>
      </c>
      <c r="NW18" s="246"/>
      <c r="NX18" s="84" t="s">
        <v>296</v>
      </c>
      <c r="NY18" s="84"/>
      <c r="NZ18" s="84"/>
      <c r="OA18" s="84" t="s">
        <v>296</v>
      </c>
      <c r="OB18" s="247"/>
      <c r="OC18" s="235"/>
      <c r="OD18" s="84"/>
      <c r="OE18" s="245"/>
      <c r="OF18" s="246" t="s">
        <v>296</v>
      </c>
      <c r="OG18" s="84"/>
      <c r="OH18" s="84"/>
      <c r="OI18" s="84"/>
      <c r="OJ18" s="84"/>
      <c r="OK18" s="84"/>
      <c r="OL18" s="245" t="s">
        <v>296</v>
      </c>
      <c r="OM18" s="246"/>
      <c r="ON18" s="84" t="s">
        <v>299</v>
      </c>
      <c r="OO18" s="84" t="s">
        <v>4</v>
      </c>
      <c r="OP18" s="84"/>
      <c r="OQ18" s="84"/>
      <c r="OR18" s="84" t="s">
        <v>296</v>
      </c>
      <c r="OS18" s="245"/>
      <c r="OT18" s="246"/>
      <c r="OU18" s="84" t="s">
        <v>103</v>
      </c>
      <c r="OV18" s="84"/>
      <c r="OW18" s="84"/>
      <c r="OX18" s="84" t="s">
        <v>296</v>
      </c>
      <c r="OY18" s="84"/>
      <c r="OZ18" s="245"/>
      <c r="PA18" s="265" t="s">
        <v>296</v>
      </c>
      <c r="PB18" s="246"/>
      <c r="PC18" s="84"/>
      <c r="PD18" s="84" t="s">
        <v>296</v>
      </c>
      <c r="PE18" s="84"/>
      <c r="PF18" s="84"/>
      <c r="PG18" s="245"/>
      <c r="PH18" s="246"/>
    </row>
    <row r="19" spans="1:424" ht="20.100000000000001" customHeight="1" x14ac:dyDescent="0.25">
      <c r="A19" s="98">
        <f t="shared" si="28"/>
        <v>35</v>
      </c>
      <c r="B19" s="99"/>
      <c r="C19" s="107">
        <f t="shared" si="29"/>
        <v>1588.8</v>
      </c>
      <c r="D19" s="100">
        <f t="shared" si="30"/>
        <v>763.84</v>
      </c>
      <c r="E19" s="100">
        <f t="shared" si="30"/>
        <v>768.96</v>
      </c>
      <c r="G19" s="101">
        <f t="shared" si="31"/>
        <v>65</v>
      </c>
      <c r="H19" s="98">
        <f t="shared" si="32"/>
        <v>32</v>
      </c>
      <c r="I19" s="98">
        <f t="shared" si="33"/>
        <v>33</v>
      </c>
      <c r="J19" s="109">
        <f t="shared" si="34"/>
        <v>45</v>
      </c>
      <c r="K19" s="109">
        <f t="shared" si="35"/>
        <v>18</v>
      </c>
      <c r="L19" s="109">
        <f t="shared" si="36"/>
        <v>9</v>
      </c>
      <c r="M19" s="109">
        <f t="shared" si="37"/>
        <v>9</v>
      </c>
      <c r="N19" s="109">
        <f t="shared" si="38"/>
        <v>2</v>
      </c>
      <c r="P19" s="103">
        <f t="shared" si="15"/>
        <v>22</v>
      </c>
      <c r="Q19" s="98">
        <f t="shared" si="39"/>
        <v>14</v>
      </c>
      <c r="R19" s="98">
        <f t="shared" si="40"/>
        <v>8</v>
      </c>
      <c r="S19" s="109">
        <f t="shared" si="41"/>
        <v>17</v>
      </c>
      <c r="T19" s="109">
        <f t="shared" si="42"/>
        <v>4</v>
      </c>
      <c r="U19" s="109">
        <f t="shared" si="43"/>
        <v>2</v>
      </c>
      <c r="V19" s="109">
        <f t="shared" si="44"/>
        <v>2</v>
      </c>
      <c r="W19" s="109">
        <f t="shared" si="45"/>
        <v>1</v>
      </c>
      <c r="Y19" s="103">
        <f t="shared" si="21"/>
        <v>13</v>
      </c>
      <c r="Z19" s="98">
        <f t="shared" si="46"/>
        <v>4</v>
      </c>
      <c r="AA19" s="98">
        <f t="shared" si="47"/>
        <v>9</v>
      </c>
      <c r="AB19" s="109">
        <f t="shared" si="48"/>
        <v>8</v>
      </c>
      <c r="AC19" s="109">
        <f t="shared" si="49"/>
        <v>4</v>
      </c>
      <c r="AD19" s="109">
        <f t="shared" si="50"/>
        <v>1</v>
      </c>
      <c r="AE19" s="109">
        <f t="shared" si="51"/>
        <v>3</v>
      </c>
      <c r="AF19" s="109">
        <f t="shared" si="52"/>
        <v>1</v>
      </c>
      <c r="AG19" s="104"/>
      <c r="AH19" s="105">
        <f t="shared" si="53"/>
        <v>7</v>
      </c>
      <c r="AJ19" s="110" t="s">
        <v>355</v>
      </c>
      <c r="AL19" s="84" t="s">
        <v>296</v>
      </c>
      <c r="AM19" s="84"/>
      <c r="AN19" s="84"/>
      <c r="AO19" s="84" t="s">
        <v>296</v>
      </c>
      <c r="AP19" s="84"/>
      <c r="AQ19" s="84"/>
      <c r="AR19" s="245"/>
      <c r="AS19" s="246"/>
      <c r="AT19" s="84"/>
      <c r="AU19" s="84"/>
      <c r="AV19" s="84"/>
      <c r="AW19" s="84"/>
      <c r="AX19" s="84" t="s">
        <v>296</v>
      </c>
      <c r="AY19" s="245"/>
      <c r="AZ19" s="246" t="s">
        <v>4</v>
      </c>
      <c r="BA19" s="84" t="s">
        <v>4</v>
      </c>
      <c r="BB19" s="84"/>
      <c r="BC19" s="84"/>
      <c r="BD19" s="84" t="s">
        <v>296</v>
      </c>
      <c r="BE19" s="84"/>
      <c r="BF19" s="245"/>
      <c r="BG19" s="246" t="s">
        <v>296</v>
      </c>
      <c r="BH19" s="84"/>
      <c r="BI19" s="84"/>
      <c r="BJ19" s="84"/>
      <c r="BK19" s="84"/>
      <c r="BL19" s="84"/>
      <c r="BM19" s="245" t="s">
        <v>296</v>
      </c>
      <c r="BN19" s="246"/>
      <c r="BO19" s="84"/>
      <c r="BP19" s="84" t="s">
        <v>296</v>
      </c>
      <c r="BQ19" s="247"/>
      <c r="BR19" s="235"/>
      <c r="BS19" s="84"/>
      <c r="BT19" s="84"/>
      <c r="BU19" s="84" t="s">
        <v>4</v>
      </c>
      <c r="BV19" s="245"/>
      <c r="BW19" s="246"/>
      <c r="BX19" s="84" t="s">
        <v>296</v>
      </c>
      <c r="BY19" s="84"/>
      <c r="BZ19" s="84" t="s">
        <v>4</v>
      </c>
      <c r="CA19" s="84"/>
      <c r="CB19" s="84"/>
      <c r="CC19" s="245"/>
      <c r="CD19" s="246" t="s">
        <v>296</v>
      </c>
      <c r="CE19" s="84"/>
      <c r="CF19" s="84"/>
      <c r="CG19" s="84"/>
      <c r="CH19" s="84"/>
      <c r="CI19" s="84"/>
      <c r="CJ19" s="245" t="s">
        <v>296</v>
      </c>
      <c r="CK19" s="246"/>
      <c r="CL19" s="84"/>
      <c r="CM19" s="84" t="s">
        <v>4</v>
      </c>
      <c r="CN19" s="84"/>
      <c r="CO19" s="84"/>
      <c r="CP19" s="84" t="s">
        <v>296</v>
      </c>
      <c r="CQ19" s="245"/>
      <c r="CR19" s="246" t="s">
        <v>4</v>
      </c>
      <c r="CS19" s="84" t="s">
        <v>103</v>
      </c>
      <c r="CT19" s="84"/>
      <c r="CU19" s="247"/>
      <c r="CV19" s="235"/>
      <c r="CW19" s="84"/>
      <c r="CX19" s="84" t="s">
        <v>296</v>
      </c>
      <c r="CY19" s="84"/>
      <c r="CZ19" s="245"/>
      <c r="DA19" s="246" t="s">
        <v>296</v>
      </c>
      <c r="DB19" s="84"/>
      <c r="DC19" s="252"/>
      <c r="DD19" s="257" t="s">
        <v>296</v>
      </c>
      <c r="DE19" s="246"/>
      <c r="DF19" s="84"/>
      <c r="DG19" s="245"/>
      <c r="DH19" s="246"/>
      <c r="DI19" s="84"/>
      <c r="DJ19" s="84" t="s">
        <v>4</v>
      </c>
      <c r="DK19" s="84"/>
      <c r="DL19" s="84" t="s">
        <v>4</v>
      </c>
      <c r="DM19" s="84" t="s">
        <v>298</v>
      </c>
      <c r="DN19" s="245" t="s">
        <v>298</v>
      </c>
      <c r="DO19" s="246" t="s">
        <v>298</v>
      </c>
      <c r="DP19" s="84" t="s">
        <v>298</v>
      </c>
      <c r="DQ19" s="84" t="s">
        <v>298</v>
      </c>
      <c r="DR19" s="84" t="s">
        <v>298</v>
      </c>
      <c r="DS19" s="84" t="s">
        <v>298</v>
      </c>
      <c r="DT19" s="84" t="s">
        <v>298</v>
      </c>
      <c r="DU19" s="245" t="s">
        <v>4</v>
      </c>
      <c r="DV19" s="246"/>
      <c r="DW19" s="84"/>
      <c r="DX19" s="84"/>
      <c r="DY19" s="84" t="s">
        <v>296</v>
      </c>
      <c r="DZ19" s="84"/>
      <c r="EA19" s="84"/>
      <c r="EB19" s="247"/>
      <c r="EC19" s="235"/>
      <c r="ED19" s="245" t="s">
        <v>296</v>
      </c>
      <c r="EE19" s="246"/>
      <c r="EF19" s="258" t="s">
        <v>299</v>
      </c>
      <c r="EG19" s="258" t="s">
        <v>299</v>
      </c>
      <c r="EH19" s="258" t="s">
        <v>299</v>
      </c>
      <c r="EI19" s="84"/>
      <c r="EJ19" s="84" t="s">
        <v>296</v>
      </c>
      <c r="EK19" s="245"/>
      <c r="EL19" s="246"/>
      <c r="EM19" s="84" t="s">
        <v>296</v>
      </c>
      <c r="EN19" s="84"/>
      <c r="EO19" s="84"/>
      <c r="EP19" s="84" t="s">
        <v>296</v>
      </c>
      <c r="EQ19" s="84"/>
      <c r="ER19" s="251"/>
      <c r="ES19" s="246" t="s">
        <v>296</v>
      </c>
      <c r="ET19" s="84"/>
      <c r="EU19" s="84"/>
      <c r="EV19" s="84" t="s">
        <v>4</v>
      </c>
      <c r="EW19" s="84" t="s">
        <v>4</v>
      </c>
      <c r="EX19" s="84"/>
      <c r="EY19" s="251"/>
      <c r="EZ19" s="246" t="s">
        <v>298</v>
      </c>
      <c r="FA19" s="84" t="s">
        <v>298</v>
      </c>
      <c r="FB19" s="84" t="s">
        <v>298</v>
      </c>
      <c r="FC19" s="84" t="s">
        <v>298</v>
      </c>
      <c r="FD19" s="84" t="s">
        <v>298</v>
      </c>
      <c r="FE19" s="84" t="s">
        <v>298</v>
      </c>
      <c r="FF19" s="245" t="s">
        <v>298</v>
      </c>
      <c r="FG19" s="246"/>
      <c r="FH19" s="247"/>
      <c r="FI19" s="235"/>
      <c r="FJ19" s="84" t="s">
        <v>296</v>
      </c>
      <c r="FK19" s="84"/>
      <c r="FL19" s="84"/>
      <c r="FM19" s="84" t="s">
        <v>296</v>
      </c>
      <c r="FN19" s="84"/>
      <c r="FO19" s="245"/>
      <c r="FP19" s="246" t="s">
        <v>103</v>
      </c>
      <c r="FQ19" s="84"/>
      <c r="FR19" s="252"/>
      <c r="FS19" s="257" t="s">
        <v>298</v>
      </c>
      <c r="FT19" s="246" t="s">
        <v>299</v>
      </c>
      <c r="FU19" s="84"/>
      <c r="FV19" s="245" t="s">
        <v>296</v>
      </c>
      <c r="FW19" s="246"/>
      <c r="FX19" s="84"/>
      <c r="FY19" s="84" t="s">
        <v>296</v>
      </c>
      <c r="FZ19" s="84"/>
      <c r="GA19" s="84"/>
      <c r="GB19" s="84" t="s">
        <v>103</v>
      </c>
      <c r="GC19" s="245"/>
      <c r="GD19" s="246" t="s">
        <v>103</v>
      </c>
      <c r="GE19" s="84"/>
      <c r="GF19" s="84"/>
      <c r="GG19" s="84"/>
      <c r="GH19" s="84" t="s">
        <v>296</v>
      </c>
      <c r="GI19" s="84"/>
      <c r="GJ19" s="245"/>
      <c r="GK19" s="246"/>
      <c r="GL19" s="84"/>
      <c r="GM19" s="84"/>
      <c r="GN19" s="84" t="s">
        <v>296</v>
      </c>
      <c r="GO19" s="247"/>
      <c r="GP19" s="235"/>
      <c r="GQ19" s="262"/>
      <c r="GR19" s="84"/>
      <c r="GS19" s="245" t="s">
        <v>296</v>
      </c>
      <c r="GT19" s="246"/>
      <c r="GU19" s="84"/>
      <c r="GV19" s="84" t="s">
        <v>296</v>
      </c>
      <c r="GW19" s="252"/>
      <c r="GX19" s="84"/>
      <c r="GY19" s="246" t="s">
        <v>296</v>
      </c>
      <c r="GZ19" s="245"/>
      <c r="HA19" s="246"/>
      <c r="HB19" s="246" t="s">
        <v>4</v>
      </c>
      <c r="HC19" s="84"/>
      <c r="HD19" s="84"/>
      <c r="HE19" s="84" t="s">
        <v>299</v>
      </c>
      <c r="HF19" s="84"/>
      <c r="HG19" s="245"/>
      <c r="HH19" s="246" t="s">
        <v>296</v>
      </c>
      <c r="HI19" s="84"/>
      <c r="HJ19" s="84"/>
      <c r="HK19" s="84"/>
      <c r="HL19" s="84"/>
      <c r="HM19" s="84"/>
      <c r="HN19" s="245" t="s">
        <v>296</v>
      </c>
      <c r="HO19" s="246"/>
      <c r="HP19" s="84"/>
      <c r="HQ19" s="84" t="s">
        <v>4</v>
      </c>
      <c r="HR19" s="84" t="s">
        <v>4</v>
      </c>
      <c r="HS19" s="84"/>
      <c r="HT19" s="84" t="s">
        <v>296</v>
      </c>
      <c r="HU19" s="247"/>
      <c r="HV19" s="235"/>
      <c r="HW19" s="245"/>
      <c r="HX19" s="246"/>
      <c r="HY19" s="84" t="s">
        <v>103</v>
      </c>
      <c r="HZ19" s="84"/>
      <c r="IA19" s="84"/>
      <c r="IB19" s="84" t="s">
        <v>296</v>
      </c>
      <c r="IC19" s="84"/>
      <c r="ID19" s="245"/>
      <c r="IE19" s="246" t="s">
        <v>296</v>
      </c>
      <c r="IF19" s="84"/>
      <c r="IG19" s="252"/>
      <c r="IH19" s="257" t="s">
        <v>296</v>
      </c>
      <c r="II19" s="246"/>
      <c r="IJ19" s="84"/>
      <c r="IK19" s="245"/>
      <c r="IL19" s="246"/>
      <c r="IM19" s="84"/>
      <c r="IN19" s="84" t="s">
        <v>296</v>
      </c>
      <c r="IO19" s="84"/>
      <c r="IP19" s="84"/>
      <c r="IQ19" s="84" t="s">
        <v>296</v>
      </c>
      <c r="IR19" s="245"/>
      <c r="IS19" s="246"/>
      <c r="IT19" s="84" t="s">
        <v>296</v>
      </c>
      <c r="IU19" s="84"/>
      <c r="IV19" s="84"/>
      <c r="IW19" s="84" t="s">
        <v>296</v>
      </c>
      <c r="IX19" s="84"/>
      <c r="IY19" s="245"/>
      <c r="IZ19" s="265" t="s">
        <v>296</v>
      </c>
      <c r="JA19" s="246"/>
      <c r="JB19" s="247"/>
      <c r="JC19" s="235"/>
      <c r="JD19" s="252"/>
      <c r="JE19" s="257" t="s">
        <v>296</v>
      </c>
      <c r="JF19" s="246"/>
      <c r="JG19" s="84"/>
      <c r="JH19" s="245"/>
      <c r="JI19" s="246"/>
      <c r="JJ19" s="84"/>
      <c r="JK19" s="84" t="s">
        <v>296</v>
      </c>
      <c r="JL19" s="84"/>
      <c r="JM19" s="84"/>
      <c r="JN19" s="84"/>
      <c r="JO19" s="245" t="s">
        <v>103</v>
      </c>
      <c r="JP19" s="246"/>
      <c r="JQ19" s="84" t="s">
        <v>296</v>
      </c>
      <c r="JR19" s="84"/>
      <c r="JS19" s="84"/>
      <c r="JT19" s="84" t="s">
        <v>296</v>
      </c>
      <c r="JU19" s="84"/>
      <c r="JV19" s="245"/>
      <c r="JW19" s="265" t="s">
        <v>298</v>
      </c>
      <c r="JX19" s="246" t="s">
        <v>298</v>
      </c>
      <c r="JY19" s="84" t="s">
        <v>298</v>
      </c>
      <c r="JZ19" s="84" t="s">
        <v>298</v>
      </c>
      <c r="KA19" s="84" t="s">
        <v>298</v>
      </c>
      <c r="KB19" s="252" t="s">
        <v>298</v>
      </c>
      <c r="KC19" s="257" t="s">
        <v>298</v>
      </c>
      <c r="KD19" s="246" t="s">
        <v>298</v>
      </c>
      <c r="KE19" s="84" t="s">
        <v>298</v>
      </c>
      <c r="KF19" s="84" t="s">
        <v>298</v>
      </c>
      <c r="KG19" s="84" t="s">
        <v>298</v>
      </c>
      <c r="KH19" s="84" t="s">
        <v>298</v>
      </c>
      <c r="KI19" s="247"/>
      <c r="KJ19" s="235"/>
      <c r="KK19" s="84" t="s">
        <v>298</v>
      </c>
      <c r="KL19" s="245" t="s">
        <v>298</v>
      </c>
      <c r="KM19" s="246" t="s">
        <v>298</v>
      </c>
      <c r="KN19" s="84" t="s">
        <v>298</v>
      </c>
      <c r="KO19" s="84" t="s">
        <v>298</v>
      </c>
      <c r="KP19" s="84"/>
      <c r="KQ19" s="84" t="s">
        <v>103</v>
      </c>
      <c r="KR19" s="84"/>
      <c r="KS19" s="245" t="s">
        <v>4</v>
      </c>
      <c r="KT19" s="246" t="s">
        <v>296</v>
      </c>
      <c r="KU19" s="84"/>
      <c r="KV19" s="84"/>
      <c r="KW19" s="84" t="s">
        <v>296</v>
      </c>
      <c r="KX19" s="84"/>
      <c r="KY19" s="84"/>
      <c r="KZ19" s="245"/>
      <c r="LA19" s="246"/>
      <c r="LB19" s="84"/>
      <c r="LC19" s="84" t="s">
        <v>296</v>
      </c>
      <c r="LD19" s="84"/>
      <c r="LE19" s="84"/>
      <c r="LF19" s="84" t="s">
        <v>296</v>
      </c>
      <c r="LG19" s="245"/>
      <c r="LH19" s="246" t="s">
        <v>299</v>
      </c>
      <c r="LI19" s="84" t="s">
        <v>4</v>
      </c>
      <c r="LJ19" s="84"/>
      <c r="LK19" s="84"/>
      <c r="LL19" s="84" t="s">
        <v>296</v>
      </c>
      <c r="LM19" s="84"/>
      <c r="LN19" s="245"/>
      <c r="LO19" s="247"/>
      <c r="LP19" s="235"/>
      <c r="LQ19" s="84"/>
      <c r="LR19" s="84"/>
      <c r="LS19" s="84"/>
      <c r="LT19" s="84" t="s">
        <v>296</v>
      </c>
      <c r="LU19" s="84"/>
      <c r="LV19" s="84"/>
      <c r="LW19" s="245" t="s">
        <v>296</v>
      </c>
      <c r="LX19" s="246"/>
      <c r="LY19" s="84" t="s">
        <v>299</v>
      </c>
      <c r="LZ19" s="84" t="s">
        <v>296</v>
      </c>
      <c r="MA19" s="84"/>
      <c r="MB19" s="84"/>
      <c r="MC19" s="84"/>
      <c r="MD19" s="245" t="s">
        <v>103</v>
      </c>
      <c r="ME19" s="246"/>
      <c r="MF19" s="84" t="s">
        <v>296</v>
      </c>
      <c r="MG19" s="84"/>
      <c r="MH19" s="84"/>
      <c r="MI19" s="84" t="s">
        <v>4</v>
      </c>
      <c r="MJ19" s="84"/>
      <c r="MK19" s="245"/>
      <c r="ML19" s="246" t="s">
        <v>296</v>
      </c>
      <c r="MM19" s="84"/>
      <c r="MN19" s="84"/>
      <c r="MO19" s="84"/>
      <c r="MP19" s="84"/>
      <c r="MQ19" s="84"/>
      <c r="MR19" s="245" t="s">
        <v>296</v>
      </c>
      <c r="MS19" s="246"/>
      <c r="MT19" s="84"/>
      <c r="MU19" s="84" t="s">
        <v>4</v>
      </c>
      <c r="MV19" s="247"/>
      <c r="MW19" s="235"/>
      <c r="MX19" s="84" t="s">
        <v>4</v>
      </c>
      <c r="MY19" s="84"/>
      <c r="MZ19" s="84" t="s">
        <v>296</v>
      </c>
      <c r="NA19" s="245"/>
      <c r="NB19" s="246" t="s">
        <v>103</v>
      </c>
      <c r="NC19" s="84" t="s">
        <v>103</v>
      </c>
      <c r="ND19" s="84"/>
      <c r="NE19" s="84"/>
      <c r="NF19" s="84" t="s">
        <v>296</v>
      </c>
      <c r="NG19" s="84"/>
      <c r="NH19" s="245"/>
      <c r="NI19" s="246" t="s">
        <v>296</v>
      </c>
      <c r="NJ19" s="84"/>
      <c r="NK19" s="84"/>
      <c r="NL19" s="84" t="s">
        <v>296</v>
      </c>
      <c r="NM19" s="84"/>
      <c r="NN19" s="84"/>
      <c r="NO19" s="245"/>
      <c r="NP19" s="246"/>
      <c r="NQ19" s="84"/>
      <c r="NR19" s="84" t="s">
        <v>103</v>
      </c>
      <c r="NS19" s="84"/>
      <c r="NT19" s="84"/>
      <c r="NU19" s="84" t="s">
        <v>296</v>
      </c>
      <c r="NV19" s="245"/>
      <c r="NW19" s="246"/>
      <c r="NX19" s="84"/>
      <c r="NY19" s="84"/>
      <c r="NZ19" s="84"/>
      <c r="OA19" s="84" t="s">
        <v>296</v>
      </c>
      <c r="OB19" s="247"/>
      <c r="OC19" s="235"/>
      <c r="OD19" s="84"/>
      <c r="OE19" s="245"/>
      <c r="OF19" s="246"/>
      <c r="OG19" s="84"/>
      <c r="OH19" s="84"/>
      <c r="OI19" s="84" t="s">
        <v>296</v>
      </c>
      <c r="OJ19" s="84"/>
      <c r="OK19" s="84"/>
      <c r="OL19" s="245" t="s">
        <v>103</v>
      </c>
      <c r="OM19" s="246" t="s">
        <v>103</v>
      </c>
      <c r="ON19" s="84"/>
      <c r="OO19" s="84" t="s">
        <v>296</v>
      </c>
      <c r="OP19" s="84"/>
      <c r="OQ19" s="84"/>
      <c r="OR19" s="84" t="s">
        <v>298</v>
      </c>
      <c r="OS19" s="245"/>
      <c r="OT19" s="246"/>
      <c r="OU19" s="84" t="s">
        <v>296</v>
      </c>
      <c r="OV19" s="84"/>
      <c r="OW19" s="84"/>
      <c r="OX19" s="84" t="s">
        <v>4</v>
      </c>
      <c r="OY19" s="84" t="s">
        <v>4</v>
      </c>
      <c r="OZ19" s="245"/>
      <c r="PA19" s="265" t="s">
        <v>298</v>
      </c>
      <c r="PB19" s="246"/>
      <c r="PC19" s="84"/>
      <c r="PD19" s="84" t="s">
        <v>4</v>
      </c>
      <c r="PE19" s="84"/>
      <c r="PF19" s="84"/>
      <c r="PG19" s="245" t="s">
        <v>296</v>
      </c>
      <c r="PH19" s="246"/>
    </row>
    <row r="20" spans="1:424" ht="20.100000000000001" customHeight="1" x14ac:dyDescent="0.25">
      <c r="A20" s="98">
        <f t="shared" si="28"/>
        <v>35</v>
      </c>
      <c r="B20" s="99"/>
      <c r="C20" s="100">
        <f t="shared" si="29"/>
        <v>1596.8</v>
      </c>
      <c r="D20" s="100">
        <f t="shared" si="30"/>
        <v>763.84</v>
      </c>
      <c r="E20" s="100">
        <f t="shared" si="30"/>
        <v>792.96</v>
      </c>
      <c r="G20" s="101">
        <f t="shared" si="31"/>
        <v>65</v>
      </c>
      <c r="H20" s="98">
        <f t="shared" si="32"/>
        <v>32</v>
      </c>
      <c r="I20" s="98">
        <f t="shared" si="33"/>
        <v>33</v>
      </c>
      <c r="J20" s="109">
        <f t="shared" si="34"/>
        <v>45</v>
      </c>
      <c r="K20" s="109">
        <f t="shared" si="35"/>
        <v>18</v>
      </c>
      <c r="L20" s="109">
        <f t="shared" si="36"/>
        <v>11</v>
      </c>
      <c r="M20" s="109">
        <f t="shared" si="37"/>
        <v>7</v>
      </c>
      <c r="N20" s="109">
        <f t="shared" si="38"/>
        <v>2</v>
      </c>
      <c r="P20" s="103">
        <f t="shared" si="15"/>
        <v>22</v>
      </c>
      <c r="Q20" s="98">
        <f t="shared" si="39"/>
        <v>12</v>
      </c>
      <c r="R20" s="98">
        <f t="shared" si="40"/>
        <v>10</v>
      </c>
      <c r="S20" s="109">
        <f t="shared" si="41"/>
        <v>18</v>
      </c>
      <c r="T20" s="109">
        <f t="shared" si="42"/>
        <v>4</v>
      </c>
      <c r="U20" s="109">
        <f t="shared" si="43"/>
        <v>3</v>
      </c>
      <c r="V20" s="109">
        <f t="shared" si="44"/>
        <v>1</v>
      </c>
      <c r="W20" s="109">
        <f t="shared" si="45"/>
        <v>0</v>
      </c>
      <c r="Y20" s="103">
        <f t="shared" si="21"/>
        <v>15</v>
      </c>
      <c r="Z20" s="98">
        <f t="shared" si="46"/>
        <v>6</v>
      </c>
      <c r="AA20" s="98">
        <f t="shared" si="47"/>
        <v>9</v>
      </c>
      <c r="AB20" s="109">
        <f t="shared" si="48"/>
        <v>12</v>
      </c>
      <c r="AC20" s="109">
        <f t="shared" si="49"/>
        <v>2</v>
      </c>
      <c r="AD20" s="109">
        <f t="shared" si="50"/>
        <v>0</v>
      </c>
      <c r="AE20" s="109">
        <f t="shared" si="51"/>
        <v>2</v>
      </c>
      <c r="AF20" s="109">
        <f t="shared" si="52"/>
        <v>1</v>
      </c>
      <c r="AG20" s="104"/>
      <c r="AH20" s="105">
        <f t="shared" si="53"/>
        <v>5</v>
      </c>
      <c r="AJ20" s="110" t="s">
        <v>356</v>
      </c>
      <c r="AL20" s="84" t="s">
        <v>296</v>
      </c>
      <c r="AM20" s="84"/>
      <c r="AN20" s="84"/>
      <c r="AO20" s="84" t="s">
        <v>4</v>
      </c>
      <c r="AP20" s="84"/>
      <c r="AQ20" s="84" t="s">
        <v>298</v>
      </c>
      <c r="AR20" s="245" t="s">
        <v>298</v>
      </c>
      <c r="AS20" s="246"/>
      <c r="AT20" s="84"/>
      <c r="AU20" s="84" t="s">
        <v>4</v>
      </c>
      <c r="AV20" s="84" t="s">
        <v>4</v>
      </c>
      <c r="AW20" s="84"/>
      <c r="AX20" s="84" t="s">
        <v>296</v>
      </c>
      <c r="AY20" s="245"/>
      <c r="AZ20" s="246"/>
      <c r="BA20" s="84"/>
      <c r="BB20" s="84"/>
      <c r="BC20" s="84"/>
      <c r="BD20" s="84" t="s">
        <v>296</v>
      </c>
      <c r="BE20" s="84"/>
      <c r="BF20" s="245"/>
      <c r="BG20" s="246" t="s">
        <v>296</v>
      </c>
      <c r="BH20" s="84"/>
      <c r="BI20" s="84"/>
      <c r="BJ20" s="84" t="s">
        <v>296</v>
      </c>
      <c r="BK20" s="84"/>
      <c r="BL20" s="84"/>
      <c r="BM20" s="245"/>
      <c r="BN20" s="246"/>
      <c r="BO20" s="84"/>
      <c r="BP20" s="84" t="s">
        <v>4</v>
      </c>
      <c r="BQ20" s="247"/>
      <c r="BR20" s="235"/>
      <c r="BS20" s="84"/>
      <c r="BT20" s="84"/>
      <c r="BU20" s="84" t="s">
        <v>298</v>
      </c>
      <c r="BV20" s="245" t="s">
        <v>298</v>
      </c>
      <c r="BW20" s="246"/>
      <c r="BX20" s="84" t="s">
        <v>4</v>
      </c>
      <c r="BY20" s="84"/>
      <c r="BZ20" s="84"/>
      <c r="CA20" s="84" t="s">
        <v>296</v>
      </c>
      <c r="CB20" s="84"/>
      <c r="CC20" s="245"/>
      <c r="CD20" s="246"/>
      <c r="CE20" s="84"/>
      <c r="CF20" s="84"/>
      <c r="CG20" s="84" t="s">
        <v>296</v>
      </c>
      <c r="CH20" s="84"/>
      <c r="CI20" s="84" t="s">
        <v>298</v>
      </c>
      <c r="CJ20" s="245" t="s">
        <v>298</v>
      </c>
      <c r="CK20" s="246"/>
      <c r="CL20" s="84"/>
      <c r="CM20" s="84" t="s">
        <v>103</v>
      </c>
      <c r="CN20" s="84"/>
      <c r="CO20" s="84"/>
      <c r="CP20" s="84" t="s">
        <v>296</v>
      </c>
      <c r="CQ20" s="245"/>
      <c r="CR20" s="246"/>
      <c r="CS20" s="84" t="s">
        <v>296</v>
      </c>
      <c r="CT20" s="84"/>
      <c r="CU20" s="247"/>
      <c r="CV20" s="235"/>
      <c r="CW20" s="84" t="s">
        <v>4</v>
      </c>
      <c r="CX20" s="84" t="s">
        <v>103</v>
      </c>
      <c r="CY20" s="84"/>
      <c r="CZ20" s="245"/>
      <c r="DA20" s="246" t="s">
        <v>296</v>
      </c>
      <c r="DB20" s="84"/>
      <c r="DC20" s="252"/>
      <c r="DD20" s="257"/>
      <c r="DE20" s="246"/>
      <c r="DF20" s="84"/>
      <c r="DG20" s="245" t="s">
        <v>296</v>
      </c>
      <c r="DH20" s="246"/>
      <c r="DI20" s="84"/>
      <c r="DJ20" s="84" t="s">
        <v>296</v>
      </c>
      <c r="DK20" s="84"/>
      <c r="DL20" s="84"/>
      <c r="DM20" s="84" t="s">
        <v>4</v>
      </c>
      <c r="DN20" s="245"/>
      <c r="DO20" s="246"/>
      <c r="DP20" s="84" t="s">
        <v>296</v>
      </c>
      <c r="DQ20" s="84"/>
      <c r="DR20" s="84"/>
      <c r="DS20" s="84" t="s">
        <v>103</v>
      </c>
      <c r="DT20" s="84"/>
      <c r="DU20" s="245"/>
      <c r="DV20" s="246" t="s">
        <v>296</v>
      </c>
      <c r="DW20" s="84"/>
      <c r="DX20" s="84"/>
      <c r="DY20" s="84" t="s">
        <v>296</v>
      </c>
      <c r="DZ20" s="84"/>
      <c r="EA20" s="84"/>
      <c r="EB20" s="247"/>
      <c r="EC20" s="235"/>
      <c r="ED20" s="245"/>
      <c r="EE20" s="246"/>
      <c r="EF20" s="84"/>
      <c r="EG20" s="84" t="s">
        <v>4</v>
      </c>
      <c r="EH20" s="84"/>
      <c r="EI20" s="84"/>
      <c r="EJ20" s="84" t="s">
        <v>296</v>
      </c>
      <c r="EK20" s="245"/>
      <c r="EL20" s="249" t="s">
        <v>299</v>
      </c>
      <c r="EM20" s="256" t="s">
        <v>299</v>
      </c>
      <c r="EN20" s="256" t="s">
        <v>299</v>
      </c>
      <c r="EO20" s="84"/>
      <c r="EP20" s="84" t="s">
        <v>296</v>
      </c>
      <c r="EQ20" s="84"/>
      <c r="ER20" s="251"/>
      <c r="ES20" s="246"/>
      <c r="ET20" s="84"/>
      <c r="EU20" s="84"/>
      <c r="EV20" s="84" t="s">
        <v>296</v>
      </c>
      <c r="EW20" s="84"/>
      <c r="EX20" s="84"/>
      <c r="EY20" s="251" t="s">
        <v>296</v>
      </c>
      <c r="EZ20" s="246"/>
      <c r="FA20" s="84"/>
      <c r="FB20" s="84" t="s">
        <v>298</v>
      </c>
      <c r="FC20" s="84" t="s">
        <v>298</v>
      </c>
      <c r="FD20" s="84" t="s">
        <v>298</v>
      </c>
      <c r="FE20" s="84" t="s">
        <v>298</v>
      </c>
      <c r="FF20" s="245" t="s">
        <v>4</v>
      </c>
      <c r="FG20" s="246"/>
      <c r="FH20" s="247"/>
      <c r="FI20" s="235"/>
      <c r="FJ20" s="84" t="s">
        <v>296</v>
      </c>
      <c r="FK20" s="84"/>
      <c r="FL20" s="84" t="s">
        <v>103</v>
      </c>
      <c r="FM20" s="84" t="s">
        <v>103</v>
      </c>
      <c r="FN20" s="84"/>
      <c r="FO20" s="245"/>
      <c r="FP20" s="246" t="s">
        <v>296</v>
      </c>
      <c r="FQ20" s="84"/>
      <c r="FR20" s="252"/>
      <c r="FS20" s="257"/>
      <c r="FT20" s="246"/>
      <c r="FU20" s="84"/>
      <c r="FV20" s="245" t="s">
        <v>296</v>
      </c>
      <c r="FW20" s="246"/>
      <c r="FX20" s="84"/>
      <c r="FY20" s="84" t="s">
        <v>4</v>
      </c>
      <c r="FZ20" s="84" t="s">
        <v>4</v>
      </c>
      <c r="GA20" s="84"/>
      <c r="GB20" s="84" t="s">
        <v>296</v>
      </c>
      <c r="GC20" s="245"/>
      <c r="GD20" s="246"/>
      <c r="GE20" s="84" t="s">
        <v>4</v>
      </c>
      <c r="GF20" s="84"/>
      <c r="GG20" s="84"/>
      <c r="GH20" s="84" t="s">
        <v>296</v>
      </c>
      <c r="GI20" s="84"/>
      <c r="GJ20" s="245"/>
      <c r="GK20" s="246" t="s">
        <v>296</v>
      </c>
      <c r="GL20" s="84"/>
      <c r="GM20" s="84"/>
      <c r="GN20" s="84" t="s">
        <v>296</v>
      </c>
      <c r="GO20" s="247"/>
      <c r="GP20" s="235"/>
      <c r="GQ20" s="84"/>
      <c r="GR20" s="84"/>
      <c r="GS20" s="245"/>
      <c r="GT20" s="246"/>
      <c r="GU20" s="84"/>
      <c r="GV20" s="84" t="s">
        <v>296</v>
      </c>
      <c r="GW20" s="252"/>
      <c r="GX20" s="84"/>
      <c r="GY20" s="246" t="s">
        <v>296</v>
      </c>
      <c r="GZ20" s="245"/>
      <c r="HA20" s="246"/>
      <c r="HB20" s="246" t="s">
        <v>296</v>
      </c>
      <c r="HC20" s="84"/>
      <c r="HD20" s="84"/>
      <c r="HE20" s="84" t="s">
        <v>299</v>
      </c>
      <c r="HF20" s="84"/>
      <c r="HG20" s="245"/>
      <c r="HH20" s="246"/>
      <c r="HI20" s="84"/>
      <c r="HJ20" s="84"/>
      <c r="HK20" s="84" t="s">
        <v>296</v>
      </c>
      <c r="HL20" s="84"/>
      <c r="HM20" s="84"/>
      <c r="HN20" s="245" t="s">
        <v>296</v>
      </c>
      <c r="HO20" s="246"/>
      <c r="HP20" s="84"/>
      <c r="HQ20" s="84" t="s">
        <v>103</v>
      </c>
      <c r="HR20" s="84"/>
      <c r="HS20" s="84"/>
      <c r="HT20" s="84" t="s">
        <v>296</v>
      </c>
      <c r="HU20" s="247"/>
      <c r="HV20" s="235"/>
      <c r="HW20" s="245"/>
      <c r="HX20" s="246"/>
      <c r="HY20" s="84" t="s">
        <v>4</v>
      </c>
      <c r="HZ20" s="84"/>
      <c r="IA20" s="84"/>
      <c r="IB20" s="84" t="s">
        <v>296</v>
      </c>
      <c r="IC20" s="84"/>
      <c r="ID20" s="245"/>
      <c r="IE20" s="246" t="s">
        <v>296</v>
      </c>
      <c r="IF20" s="84"/>
      <c r="IG20" s="252"/>
      <c r="IH20" s="257" t="s">
        <v>296</v>
      </c>
      <c r="II20" s="246"/>
      <c r="IJ20" s="84" t="s">
        <v>298</v>
      </c>
      <c r="IK20" s="245" t="s">
        <v>298</v>
      </c>
      <c r="IL20" s="246" t="s">
        <v>298</v>
      </c>
      <c r="IM20" s="84" t="s">
        <v>298</v>
      </c>
      <c r="IN20" s="84" t="s">
        <v>298</v>
      </c>
      <c r="IO20" s="84" t="s">
        <v>298</v>
      </c>
      <c r="IP20" s="84" t="s">
        <v>298</v>
      </c>
      <c r="IQ20" s="84" t="s">
        <v>298</v>
      </c>
      <c r="IR20" s="245" t="s">
        <v>298</v>
      </c>
      <c r="IS20" s="246" t="s">
        <v>298</v>
      </c>
      <c r="IT20" s="84" t="s">
        <v>298</v>
      </c>
      <c r="IU20" s="84" t="s">
        <v>298</v>
      </c>
      <c r="IV20" s="84" t="s">
        <v>298</v>
      </c>
      <c r="IW20" s="84" t="s">
        <v>298</v>
      </c>
      <c r="IX20" s="84" t="s">
        <v>298</v>
      </c>
      <c r="IY20" s="245" t="s">
        <v>298</v>
      </c>
      <c r="IZ20" s="265" t="s">
        <v>298</v>
      </c>
      <c r="JA20" s="246" t="s">
        <v>298</v>
      </c>
      <c r="JB20" s="247"/>
      <c r="JC20" s="235"/>
      <c r="JD20" s="252" t="s">
        <v>298</v>
      </c>
      <c r="JE20" s="257" t="s">
        <v>298</v>
      </c>
      <c r="JF20" s="246" t="s">
        <v>298</v>
      </c>
      <c r="JG20" s="84" t="s">
        <v>298</v>
      </c>
      <c r="JH20" s="245" t="s">
        <v>296</v>
      </c>
      <c r="JI20" s="246"/>
      <c r="JJ20" s="84"/>
      <c r="JK20" s="84"/>
      <c r="JL20" s="84" t="s">
        <v>103</v>
      </c>
      <c r="JM20" s="84"/>
      <c r="JN20" s="84" t="s">
        <v>296</v>
      </c>
      <c r="JO20" s="245"/>
      <c r="JP20" s="246"/>
      <c r="JQ20" s="84"/>
      <c r="JR20" s="84" t="s">
        <v>103</v>
      </c>
      <c r="JS20" s="84"/>
      <c r="JT20" s="84" t="s">
        <v>296</v>
      </c>
      <c r="JU20" s="84"/>
      <c r="JV20" s="245"/>
      <c r="JW20" s="265" t="s">
        <v>296</v>
      </c>
      <c r="JX20" s="246"/>
      <c r="JY20" s="84"/>
      <c r="JZ20" s="84" t="s">
        <v>296</v>
      </c>
      <c r="KA20" s="84"/>
      <c r="KB20" s="252"/>
      <c r="KC20" s="257"/>
      <c r="KD20" s="246" t="s">
        <v>103</v>
      </c>
      <c r="KE20" s="84"/>
      <c r="KF20" s="84" t="s">
        <v>296</v>
      </c>
      <c r="KG20" s="84"/>
      <c r="KH20" s="84"/>
      <c r="KI20" s="247"/>
      <c r="KJ20" s="235"/>
      <c r="KK20" s="84" t="s">
        <v>4</v>
      </c>
      <c r="KL20" s="245" t="s">
        <v>298</v>
      </c>
      <c r="KM20" s="246" t="s">
        <v>298</v>
      </c>
      <c r="KN20" s="84" t="s">
        <v>296</v>
      </c>
      <c r="KO20" s="84"/>
      <c r="KP20" s="84"/>
      <c r="KQ20" s="84" t="s">
        <v>296</v>
      </c>
      <c r="KR20" s="84"/>
      <c r="KS20" s="245"/>
      <c r="KT20" s="246" t="s">
        <v>296</v>
      </c>
      <c r="KU20" s="84"/>
      <c r="KV20" s="84"/>
      <c r="KW20" s="84"/>
      <c r="KX20" s="84"/>
      <c r="KY20" s="84"/>
      <c r="KZ20" s="245" t="s">
        <v>296</v>
      </c>
      <c r="LA20" s="246"/>
      <c r="LB20" s="84"/>
      <c r="LC20" s="84" t="s">
        <v>4</v>
      </c>
      <c r="LD20" s="84" t="s">
        <v>4</v>
      </c>
      <c r="LE20" s="84"/>
      <c r="LF20" s="84" t="s">
        <v>296</v>
      </c>
      <c r="LG20" s="245"/>
      <c r="LH20" s="246"/>
      <c r="LI20" s="84" t="s">
        <v>296</v>
      </c>
      <c r="LJ20" s="84"/>
      <c r="LK20" s="84" t="s">
        <v>4</v>
      </c>
      <c r="LL20" s="84" t="s">
        <v>4</v>
      </c>
      <c r="LM20" s="84"/>
      <c r="LN20" s="245"/>
      <c r="LO20" s="247"/>
      <c r="LP20" s="235"/>
      <c r="LQ20" s="84" t="s">
        <v>296</v>
      </c>
      <c r="LR20" s="84"/>
      <c r="LS20" s="84"/>
      <c r="LT20" s="84" t="s">
        <v>296</v>
      </c>
      <c r="LU20" s="84"/>
      <c r="LV20" s="84"/>
      <c r="LW20" s="245"/>
      <c r="LX20" s="246"/>
      <c r="LY20" s="84" t="s">
        <v>299</v>
      </c>
      <c r="LZ20" s="84" t="s">
        <v>296</v>
      </c>
      <c r="MA20" s="84"/>
      <c r="MB20" s="84"/>
      <c r="MC20" s="84" t="s">
        <v>296</v>
      </c>
      <c r="MD20" s="245"/>
      <c r="ME20" s="246" t="s">
        <v>103</v>
      </c>
      <c r="MF20" s="84" t="s">
        <v>103</v>
      </c>
      <c r="MG20" s="84"/>
      <c r="MH20" s="84"/>
      <c r="MI20" s="84" t="s">
        <v>296</v>
      </c>
      <c r="MJ20" s="84"/>
      <c r="MK20" s="245"/>
      <c r="ML20" s="246" t="s">
        <v>4</v>
      </c>
      <c r="MM20" s="84"/>
      <c r="MN20" s="84"/>
      <c r="MO20" s="84" t="s">
        <v>296</v>
      </c>
      <c r="MP20" s="84"/>
      <c r="MQ20" s="84"/>
      <c r="MR20" s="245"/>
      <c r="MS20" s="246"/>
      <c r="MT20" s="84"/>
      <c r="MU20" s="84" t="s">
        <v>296</v>
      </c>
      <c r="MV20" s="247"/>
      <c r="MW20" s="235"/>
      <c r="MX20" s="84"/>
      <c r="MY20" s="84"/>
      <c r="MZ20" s="84" t="s">
        <v>4</v>
      </c>
      <c r="NA20" s="245" t="s">
        <v>103</v>
      </c>
      <c r="NB20" s="246"/>
      <c r="NC20" s="84" t="s">
        <v>296</v>
      </c>
      <c r="ND20" s="84"/>
      <c r="NE20" s="84"/>
      <c r="NF20" s="84" t="s">
        <v>103</v>
      </c>
      <c r="NG20" s="84"/>
      <c r="NH20" s="245"/>
      <c r="NI20" s="246" t="s">
        <v>296</v>
      </c>
      <c r="NJ20" s="84"/>
      <c r="NK20" s="84"/>
      <c r="NL20" s="84"/>
      <c r="NM20" s="84"/>
      <c r="NN20" s="84"/>
      <c r="NO20" s="245" t="s">
        <v>296</v>
      </c>
      <c r="NP20" s="246"/>
      <c r="NQ20" s="84"/>
      <c r="NR20" s="84" t="s">
        <v>4</v>
      </c>
      <c r="NS20" s="84"/>
      <c r="NT20" s="84"/>
      <c r="NU20" s="84" t="s">
        <v>296</v>
      </c>
      <c r="NV20" s="245"/>
      <c r="NW20" s="246"/>
      <c r="NX20" s="84" t="s">
        <v>296</v>
      </c>
      <c r="NY20" s="84"/>
      <c r="NZ20" s="84"/>
      <c r="OA20" s="84" t="s">
        <v>103</v>
      </c>
      <c r="OB20" s="247"/>
      <c r="OC20" s="235"/>
      <c r="OD20" s="84"/>
      <c r="OE20" s="245"/>
      <c r="OF20" s="246" t="s">
        <v>296</v>
      </c>
      <c r="OG20" s="84"/>
      <c r="OH20" s="84"/>
      <c r="OI20" s="84" t="s">
        <v>296</v>
      </c>
      <c r="OJ20" s="84"/>
      <c r="OK20" s="84"/>
      <c r="OL20" s="245"/>
      <c r="OM20" s="246"/>
      <c r="ON20" s="84"/>
      <c r="OO20" s="84" t="s">
        <v>296</v>
      </c>
      <c r="OP20" s="84"/>
      <c r="OQ20" s="84"/>
      <c r="OR20" s="84" t="s">
        <v>296</v>
      </c>
      <c r="OS20" s="245"/>
      <c r="OT20" s="246"/>
      <c r="OU20" s="84" t="s">
        <v>4</v>
      </c>
      <c r="OV20" s="84"/>
      <c r="OW20" s="84"/>
      <c r="OX20" s="84" t="s">
        <v>296</v>
      </c>
      <c r="OY20" s="84"/>
      <c r="OZ20" s="245"/>
      <c r="PA20" s="265" t="s">
        <v>298</v>
      </c>
      <c r="PB20" s="246"/>
      <c r="PC20" s="84"/>
      <c r="PD20" s="84" t="s">
        <v>296</v>
      </c>
      <c r="PE20" s="84"/>
      <c r="PF20" s="84"/>
      <c r="PG20" s="245" t="s">
        <v>103</v>
      </c>
      <c r="PH20" s="246"/>
    </row>
    <row r="21" spans="1:424" ht="20.100000000000001" customHeight="1" x14ac:dyDescent="0.25">
      <c r="A21" s="98">
        <f t="shared" si="28"/>
        <v>35</v>
      </c>
      <c r="B21" s="99"/>
      <c r="C21" s="100">
        <f t="shared" si="29"/>
        <v>1592.8</v>
      </c>
      <c r="D21" s="100">
        <f t="shared" si="30"/>
        <v>775.84</v>
      </c>
      <c r="E21" s="100">
        <f t="shared" si="30"/>
        <v>768.96</v>
      </c>
      <c r="G21" s="101">
        <f t="shared" si="31"/>
        <v>65</v>
      </c>
      <c r="H21" s="98">
        <f t="shared" si="32"/>
        <v>32</v>
      </c>
      <c r="I21" s="98">
        <f t="shared" si="33"/>
        <v>33</v>
      </c>
      <c r="J21" s="109">
        <f t="shared" si="34"/>
        <v>50</v>
      </c>
      <c r="K21" s="109">
        <f t="shared" si="35"/>
        <v>14</v>
      </c>
      <c r="L21" s="109">
        <f t="shared" si="36"/>
        <v>6</v>
      </c>
      <c r="M21" s="109">
        <f t="shared" si="37"/>
        <v>8</v>
      </c>
      <c r="N21" s="109">
        <f t="shared" si="38"/>
        <v>1</v>
      </c>
      <c r="P21" s="103">
        <f t="shared" si="15"/>
        <v>22</v>
      </c>
      <c r="Q21" s="98">
        <f t="shared" si="39"/>
        <v>12</v>
      </c>
      <c r="R21" s="98">
        <f t="shared" si="40"/>
        <v>10</v>
      </c>
      <c r="S21" s="109">
        <f t="shared" si="41"/>
        <v>12</v>
      </c>
      <c r="T21" s="109">
        <f t="shared" si="42"/>
        <v>10</v>
      </c>
      <c r="U21" s="109">
        <f t="shared" si="43"/>
        <v>4</v>
      </c>
      <c r="V21" s="109">
        <f t="shared" si="44"/>
        <v>6</v>
      </c>
      <c r="W21" s="109">
        <f t="shared" si="45"/>
        <v>0</v>
      </c>
      <c r="Y21" s="103">
        <f t="shared" si="21"/>
        <v>14</v>
      </c>
      <c r="Z21" s="98">
        <f t="shared" si="46"/>
        <v>7</v>
      </c>
      <c r="AA21" s="98">
        <f t="shared" si="47"/>
        <v>7</v>
      </c>
      <c r="AB21" s="109">
        <f t="shared" si="48"/>
        <v>6</v>
      </c>
      <c r="AC21" s="109">
        <f t="shared" si="49"/>
        <v>8</v>
      </c>
      <c r="AD21" s="109">
        <f t="shared" si="50"/>
        <v>4</v>
      </c>
      <c r="AE21" s="109">
        <f t="shared" si="51"/>
        <v>4</v>
      </c>
      <c r="AF21" s="109">
        <f t="shared" si="52"/>
        <v>0</v>
      </c>
      <c r="AG21" s="104"/>
      <c r="AH21" s="105">
        <f t="shared" si="53"/>
        <v>6</v>
      </c>
      <c r="AJ21" s="110" t="s">
        <v>357</v>
      </c>
      <c r="AL21" s="84"/>
      <c r="AM21" s="84"/>
      <c r="AN21" s="84"/>
      <c r="AO21" s="84" t="s">
        <v>296</v>
      </c>
      <c r="AP21" s="84"/>
      <c r="AQ21" s="84"/>
      <c r="AR21" s="245" t="s">
        <v>296</v>
      </c>
      <c r="AS21" s="246"/>
      <c r="AT21" s="84"/>
      <c r="AU21" s="84" t="s">
        <v>296</v>
      </c>
      <c r="AV21" s="84"/>
      <c r="AW21" s="84"/>
      <c r="AX21" s="84" t="s">
        <v>103</v>
      </c>
      <c r="AY21" s="245" t="s">
        <v>103</v>
      </c>
      <c r="AZ21" s="246"/>
      <c r="BA21" s="84" t="s">
        <v>296</v>
      </c>
      <c r="BB21" s="84"/>
      <c r="BC21" s="84"/>
      <c r="BD21" s="84" t="s">
        <v>298</v>
      </c>
      <c r="BE21" s="84"/>
      <c r="BF21" s="245"/>
      <c r="BG21" s="246" t="s">
        <v>4</v>
      </c>
      <c r="BH21" s="84"/>
      <c r="BI21" s="84"/>
      <c r="BJ21" s="84" t="s">
        <v>296</v>
      </c>
      <c r="BK21" s="84"/>
      <c r="BL21" s="84"/>
      <c r="BM21" s="245"/>
      <c r="BN21" s="246"/>
      <c r="BO21" s="84"/>
      <c r="BP21" s="84" t="s">
        <v>296</v>
      </c>
      <c r="BQ21" s="247"/>
      <c r="BR21" s="235"/>
      <c r="BS21" s="84"/>
      <c r="BT21" s="84"/>
      <c r="BU21" s="84" t="s">
        <v>103</v>
      </c>
      <c r="BV21" s="245" t="s">
        <v>103</v>
      </c>
      <c r="BW21" s="246"/>
      <c r="BX21" s="84" t="s">
        <v>296</v>
      </c>
      <c r="BY21" s="84"/>
      <c r="BZ21" s="84"/>
      <c r="CA21" s="84" t="s">
        <v>103</v>
      </c>
      <c r="CB21" s="84"/>
      <c r="CC21" s="245" t="s">
        <v>300</v>
      </c>
      <c r="CD21" s="246" t="s">
        <v>296</v>
      </c>
      <c r="CE21" s="84"/>
      <c r="CF21" s="84" t="s">
        <v>0</v>
      </c>
      <c r="CG21" s="84"/>
      <c r="CH21" s="84"/>
      <c r="CI21" s="84"/>
      <c r="CJ21" s="245" t="s">
        <v>296</v>
      </c>
      <c r="CK21" s="246"/>
      <c r="CL21" s="84"/>
      <c r="CM21" s="84" t="s">
        <v>4</v>
      </c>
      <c r="CN21" s="84"/>
      <c r="CO21" s="84"/>
      <c r="CP21" s="84" t="s">
        <v>296</v>
      </c>
      <c r="CQ21" s="245"/>
      <c r="CR21" s="246"/>
      <c r="CS21" s="84" t="s">
        <v>296</v>
      </c>
      <c r="CT21" s="84"/>
      <c r="CU21" s="247"/>
      <c r="CV21" s="235"/>
      <c r="CW21" s="84"/>
      <c r="CX21" s="84" t="s">
        <v>296</v>
      </c>
      <c r="CY21" s="84"/>
      <c r="CZ21" s="245"/>
      <c r="DA21" s="246" t="s">
        <v>296</v>
      </c>
      <c r="DB21" s="84"/>
      <c r="DC21" s="252"/>
      <c r="DD21" s="257" t="s">
        <v>298</v>
      </c>
      <c r="DE21" s="246"/>
      <c r="DF21" s="84"/>
      <c r="DG21" s="245" t="s">
        <v>4</v>
      </c>
      <c r="DH21" s="246"/>
      <c r="DI21" s="84"/>
      <c r="DJ21" s="84" t="s">
        <v>296</v>
      </c>
      <c r="DK21" s="84"/>
      <c r="DL21" s="84"/>
      <c r="DM21" s="84"/>
      <c r="DN21" s="245" t="s">
        <v>4</v>
      </c>
      <c r="DO21" s="249" t="s">
        <v>299</v>
      </c>
      <c r="DP21" s="256" t="s">
        <v>299</v>
      </c>
      <c r="DQ21" s="256" t="s">
        <v>299</v>
      </c>
      <c r="DR21" s="84"/>
      <c r="DS21" s="84" t="s">
        <v>296</v>
      </c>
      <c r="DT21" s="84"/>
      <c r="DU21" s="245"/>
      <c r="DV21" s="246"/>
      <c r="DW21" s="84"/>
      <c r="DX21" s="84"/>
      <c r="DY21" s="84" t="s">
        <v>296</v>
      </c>
      <c r="DZ21" s="84"/>
      <c r="EA21" s="84"/>
      <c r="EB21" s="247"/>
      <c r="EC21" s="235"/>
      <c r="ED21" s="245" t="s">
        <v>296</v>
      </c>
      <c r="EE21" s="246"/>
      <c r="EF21" s="84"/>
      <c r="EG21" s="84" t="s">
        <v>296</v>
      </c>
      <c r="EH21" s="84"/>
      <c r="EI21" s="84"/>
      <c r="EJ21" s="84" t="s">
        <v>103</v>
      </c>
      <c r="EK21" s="245"/>
      <c r="EL21" s="246" t="s">
        <v>298</v>
      </c>
      <c r="EM21" s="84" t="s">
        <v>298</v>
      </c>
      <c r="EN21" s="84" t="s">
        <v>298</v>
      </c>
      <c r="EO21" s="84" t="s">
        <v>298</v>
      </c>
      <c r="EP21" s="84" t="s">
        <v>298</v>
      </c>
      <c r="EQ21" s="84" t="s">
        <v>298</v>
      </c>
      <c r="ER21" s="251" t="s">
        <v>4</v>
      </c>
      <c r="ES21" s="246" t="s">
        <v>296</v>
      </c>
      <c r="ET21" s="84"/>
      <c r="EU21" s="84"/>
      <c r="EV21" s="84"/>
      <c r="EW21" s="84"/>
      <c r="EX21" s="84"/>
      <c r="EY21" s="251" t="s">
        <v>296</v>
      </c>
      <c r="EZ21" s="246"/>
      <c r="FA21" s="84"/>
      <c r="FB21" s="84" t="s">
        <v>298</v>
      </c>
      <c r="FC21" s="84" t="s">
        <v>103</v>
      </c>
      <c r="FD21" s="84"/>
      <c r="FE21" s="84" t="s">
        <v>296</v>
      </c>
      <c r="FF21" s="245"/>
      <c r="FG21" s="246"/>
      <c r="FH21" s="247"/>
      <c r="FI21" s="235"/>
      <c r="FJ21" s="84" t="s">
        <v>296</v>
      </c>
      <c r="FK21" s="84"/>
      <c r="FL21" s="84"/>
      <c r="FM21" s="84" t="s">
        <v>4</v>
      </c>
      <c r="FN21" s="84"/>
      <c r="FO21" s="245"/>
      <c r="FP21" s="246" t="s">
        <v>296</v>
      </c>
      <c r="FQ21" s="84"/>
      <c r="FR21" s="252"/>
      <c r="FS21" s="257"/>
      <c r="FT21" s="246" t="s">
        <v>4</v>
      </c>
      <c r="FU21" s="84" t="s">
        <v>299</v>
      </c>
      <c r="FV21" s="245"/>
      <c r="FW21" s="246" t="s">
        <v>0</v>
      </c>
      <c r="FX21" s="84"/>
      <c r="FY21" s="84" t="s">
        <v>296</v>
      </c>
      <c r="FZ21" s="84"/>
      <c r="GA21" s="84"/>
      <c r="GB21" s="84" t="s">
        <v>4</v>
      </c>
      <c r="GC21" s="245" t="s">
        <v>4</v>
      </c>
      <c r="GD21" s="246"/>
      <c r="GE21" s="84" t="s">
        <v>296</v>
      </c>
      <c r="GF21" s="84"/>
      <c r="GG21" s="84"/>
      <c r="GH21" s="84" t="s">
        <v>296</v>
      </c>
      <c r="GI21" s="84"/>
      <c r="GJ21" s="245"/>
      <c r="GK21" s="246"/>
      <c r="GL21" s="84"/>
      <c r="GM21" s="84"/>
      <c r="GN21" s="84" t="s">
        <v>296</v>
      </c>
      <c r="GO21" s="247"/>
      <c r="GP21" s="235"/>
      <c r="GQ21" s="248"/>
      <c r="GR21" s="84"/>
      <c r="GS21" s="245" t="s">
        <v>296</v>
      </c>
      <c r="GT21" s="246"/>
      <c r="GU21" s="84"/>
      <c r="GV21" s="84" t="s">
        <v>296</v>
      </c>
      <c r="GW21" s="84"/>
      <c r="GX21" s="262"/>
      <c r="GY21" s="84"/>
      <c r="GZ21" s="245"/>
      <c r="HA21" s="266"/>
      <c r="HB21" s="84" t="s">
        <v>296</v>
      </c>
      <c r="HC21" s="84"/>
      <c r="HD21" s="84"/>
      <c r="HE21" s="84" t="s">
        <v>296</v>
      </c>
      <c r="HF21" s="84"/>
      <c r="HG21" s="245"/>
      <c r="HH21" s="246" t="s">
        <v>296</v>
      </c>
      <c r="HI21" s="84"/>
      <c r="HJ21" s="84"/>
      <c r="HK21" s="84" t="s">
        <v>4</v>
      </c>
      <c r="HL21" s="84" t="s">
        <v>4</v>
      </c>
      <c r="HM21" s="84"/>
      <c r="HN21" s="245"/>
      <c r="HO21" s="246" t="s">
        <v>298</v>
      </c>
      <c r="HP21" s="84" t="s">
        <v>298</v>
      </c>
      <c r="HQ21" s="84" t="s">
        <v>298</v>
      </c>
      <c r="HR21" s="84" t="s">
        <v>298</v>
      </c>
      <c r="HS21" s="84" t="s">
        <v>298</v>
      </c>
      <c r="HT21" s="84" t="s">
        <v>298</v>
      </c>
      <c r="HU21" s="247"/>
      <c r="HV21" s="235"/>
      <c r="HW21" s="245" t="s">
        <v>298</v>
      </c>
      <c r="HX21" s="246" t="s">
        <v>298</v>
      </c>
      <c r="HY21" s="84" t="s">
        <v>298</v>
      </c>
      <c r="HZ21" s="84" t="s">
        <v>298</v>
      </c>
      <c r="IA21" s="84" t="s">
        <v>298</v>
      </c>
      <c r="IB21" s="84" t="s">
        <v>298</v>
      </c>
      <c r="IC21" s="84"/>
      <c r="ID21" s="245"/>
      <c r="IE21" s="246" t="s">
        <v>296</v>
      </c>
      <c r="IF21" s="84"/>
      <c r="IG21" s="252"/>
      <c r="IH21" s="257" t="s">
        <v>296</v>
      </c>
      <c r="II21" s="246"/>
      <c r="IJ21" s="84"/>
      <c r="IK21" s="245"/>
      <c r="IL21" s="246"/>
      <c r="IM21" s="84"/>
      <c r="IN21" s="84" t="s">
        <v>296</v>
      </c>
      <c r="IO21" s="84"/>
      <c r="IP21" s="84"/>
      <c r="IQ21" s="84" t="s">
        <v>296</v>
      </c>
      <c r="IR21" s="245"/>
      <c r="IS21" s="246"/>
      <c r="IT21" s="84" t="s">
        <v>296</v>
      </c>
      <c r="IU21" s="84"/>
      <c r="IV21" s="84"/>
      <c r="IW21" s="84" t="s">
        <v>296</v>
      </c>
      <c r="IX21" s="84"/>
      <c r="IY21" s="245"/>
      <c r="IZ21" s="265"/>
      <c r="JA21" s="246"/>
      <c r="JB21" s="247"/>
      <c r="JC21" s="235"/>
      <c r="JD21" s="252"/>
      <c r="JE21" s="257" t="s">
        <v>296</v>
      </c>
      <c r="JF21" s="246"/>
      <c r="JG21" s="84" t="s">
        <v>103</v>
      </c>
      <c r="JH21" s="245" t="s">
        <v>103</v>
      </c>
      <c r="JI21" s="246"/>
      <c r="JJ21" s="84"/>
      <c r="JK21" s="84" t="s">
        <v>296</v>
      </c>
      <c r="JL21" s="84"/>
      <c r="JM21" s="84"/>
      <c r="JN21" s="84" t="s">
        <v>296</v>
      </c>
      <c r="JO21" s="245"/>
      <c r="JP21" s="246"/>
      <c r="JQ21" s="84" t="s">
        <v>296</v>
      </c>
      <c r="JR21" s="84"/>
      <c r="JS21" s="84" t="s">
        <v>103</v>
      </c>
      <c r="JT21" s="84" t="s">
        <v>103</v>
      </c>
      <c r="JU21" s="84"/>
      <c r="JV21" s="245"/>
      <c r="JW21" s="265" t="s">
        <v>298</v>
      </c>
      <c r="JX21" s="246" t="s">
        <v>298</v>
      </c>
      <c r="JY21" s="84" t="s">
        <v>298</v>
      </c>
      <c r="JZ21" s="84" t="s">
        <v>298</v>
      </c>
      <c r="KA21" s="84" t="s">
        <v>298</v>
      </c>
      <c r="KB21" s="252" t="s">
        <v>298</v>
      </c>
      <c r="KC21" s="257" t="s">
        <v>298</v>
      </c>
      <c r="KD21" s="246" t="s">
        <v>298</v>
      </c>
      <c r="KE21" s="84" t="s">
        <v>298</v>
      </c>
      <c r="KF21" s="84" t="s">
        <v>298</v>
      </c>
      <c r="KG21" s="84" t="s">
        <v>298</v>
      </c>
      <c r="KH21" s="84" t="s">
        <v>298</v>
      </c>
      <c r="KI21" s="247"/>
      <c r="KJ21" s="235"/>
      <c r="KK21" s="84" t="s">
        <v>298</v>
      </c>
      <c r="KL21" s="245" t="s">
        <v>298</v>
      </c>
      <c r="KM21" s="246"/>
      <c r="KN21" s="84" t="s">
        <v>296</v>
      </c>
      <c r="KO21" s="84"/>
      <c r="KP21" s="84"/>
      <c r="KQ21" s="84" t="s">
        <v>296</v>
      </c>
      <c r="KR21" s="84"/>
      <c r="KS21" s="245"/>
      <c r="KT21" s="246" t="s">
        <v>296</v>
      </c>
      <c r="KU21" s="84"/>
      <c r="KV21" s="84"/>
      <c r="KW21" s="84" t="s">
        <v>296</v>
      </c>
      <c r="KX21" s="84"/>
      <c r="KY21" s="84"/>
      <c r="KZ21" s="245"/>
      <c r="LA21" s="246"/>
      <c r="LB21" s="84"/>
      <c r="LC21" s="84" t="s">
        <v>296</v>
      </c>
      <c r="LD21" s="84"/>
      <c r="LE21" s="84"/>
      <c r="LF21" s="84" t="s">
        <v>4</v>
      </c>
      <c r="LG21" s="245"/>
      <c r="LH21" s="246"/>
      <c r="LI21" s="84" t="s">
        <v>296</v>
      </c>
      <c r="LJ21" s="84"/>
      <c r="LK21" s="84"/>
      <c r="LL21" s="84" t="s">
        <v>296</v>
      </c>
      <c r="LM21" s="84"/>
      <c r="LN21" s="245"/>
      <c r="LO21" s="247"/>
      <c r="LP21" s="235"/>
      <c r="LQ21" s="84"/>
      <c r="LR21" s="84"/>
      <c r="LS21" s="84"/>
      <c r="LT21" s="84" t="s">
        <v>296</v>
      </c>
      <c r="LU21" s="84"/>
      <c r="LV21" s="84"/>
      <c r="LW21" s="245" t="s">
        <v>103</v>
      </c>
      <c r="LX21" s="246"/>
      <c r="LY21" s="84" t="s">
        <v>299</v>
      </c>
      <c r="LZ21" s="84" t="s">
        <v>296</v>
      </c>
      <c r="MA21" s="84"/>
      <c r="MB21" s="84"/>
      <c r="MC21" s="84" t="s">
        <v>4</v>
      </c>
      <c r="MD21" s="245"/>
      <c r="ME21" s="246"/>
      <c r="MF21" s="84" t="s">
        <v>296</v>
      </c>
      <c r="MG21" s="84"/>
      <c r="MH21" s="84"/>
      <c r="MI21" s="84" t="s">
        <v>4</v>
      </c>
      <c r="MJ21" s="84"/>
      <c r="MK21" s="245"/>
      <c r="ML21" s="246" t="s">
        <v>296</v>
      </c>
      <c r="MM21" s="84"/>
      <c r="MN21" s="84"/>
      <c r="MO21" s="84"/>
      <c r="MP21" s="84"/>
      <c r="MQ21" s="84"/>
      <c r="MR21" s="245" t="s">
        <v>296</v>
      </c>
      <c r="MS21" s="246"/>
      <c r="MT21" s="84"/>
      <c r="MU21" s="84" t="s">
        <v>4</v>
      </c>
      <c r="MV21" s="247"/>
      <c r="MW21" s="235"/>
      <c r="MX21" s="84"/>
      <c r="MY21" s="84"/>
      <c r="MZ21" s="84" t="s">
        <v>296</v>
      </c>
      <c r="NA21" s="245"/>
      <c r="NB21" s="246"/>
      <c r="NC21" s="84" t="s">
        <v>296</v>
      </c>
      <c r="ND21" s="84"/>
      <c r="NE21" s="84" t="s">
        <v>4</v>
      </c>
      <c r="NF21" s="84" t="s">
        <v>4</v>
      </c>
      <c r="NG21" s="84"/>
      <c r="NH21" s="245"/>
      <c r="NI21" s="246" t="s">
        <v>296</v>
      </c>
      <c r="NJ21" s="84"/>
      <c r="NK21" s="84"/>
      <c r="NL21" s="84" t="s">
        <v>296</v>
      </c>
      <c r="NM21" s="84"/>
      <c r="NN21" s="84"/>
      <c r="NO21" s="245"/>
      <c r="NP21" s="246"/>
      <c r="NQ21" s="84"/>
      <c r="NR21" s="84" t="s">
        <v>296</v>
      </c>
      <c r="NS21" s="84"/>
      <c r="NT21" s="84"/>
      <c r="NU21" s="84" t="s">
        <v>296</v>
      </c>
      <c r="NV21" s="245"/>
      <c r="NW21" s="246"/>
      <c r="NX21" s="84" t="s">
        <v>103</v>
      </c>
      <c r="NY21" s="84"/>
      <c r="NZ21" s="84"/>
      <c r="OA21" s="84" t="s">
        <v>296</v>
      </c>
      <c r="OB21" s="247"/>
      <c r="OC21" s="235"/>
      <c r="OD21" s="84"/>
      <c r="OE21" s="245"/>
      <c r="OF21" s="246"/>
      <c r="OG21" s="84"/>
      <c r="OH21" s="84"/>
      <c r="OI21" s="84" t="s">
        <v>4</v>
      </c>
      <c r="OJ21" s="84"/>
      <c r="OK21" s="84"/>
      <c r="OL21" s="245" t="s">
        <v>296</v>
      </c>
      <c r="OM21" s="246"/>
      <c r="ON21" s="84" t="s">
        <v>299</v>
      </c>
      <c r="OO21" s="84" t="s">
        <v>103</v>
      </c>
      <c r="OP21" s="84"/>
      <c r="OQ21" s="84"/>
      <c r="OR21" s="84" t="s">
        <v>4</v>
      </c>
      <c r="OS21" s="245" t="s">
        <v>4</v>
      </c>
      <c r="OT21" s="246"/>
      <c r="OU21" s="84" t="s">
        <v>296</v>
      </c>
      <c r="OV21" s="84"/>
      <c r="OW21" s="84"/>
      <c r="OX21" s="84" t="s">
        <v>4</v>
      </c>
      <c r="OY21" s="84"/>
      <c r="OZ21" s="245"/>
      <c r="PA21" s="265" t="s">
        <v>296</v>
      </c>
      <c r="PB21" s="246"/>
      <c r="PC21" s="84"/>
      <c r="PD21" s="84"/>
      <c r="PE21" s="84"/>
      <c r="PF21" s="84"/>
      <c r="PG21" s="245" t="s">
        <v>296</v>
      </c>
      <c r="PH21" s="246"/>
    </row>
    <row r="22" spans="1:424" ht="20.100000000000001" customHeight="1" x14ac:dyDescent="0.25">
      <c r="A22" s="98">
        <f t="shared" si="28"/>
        <v>35</v>
      </c>
      <c r="B22" s="99"/>
      <c r="C22" s="107">
        <f t="shared" si="29"/>
        <v>1588.8</v>
      </c>
      <c r="D22" s="100">
        <f t="shared" si="30"/>
        <v>787.84</v>
      </c>
      <c r="E22" s="100">
        <f t="shared" si="30"/>
        <v>768.96</v>
      </c>
      <c r="G22" s="101">
        <f t="shared" si="31"/>
        <v>65</v>
      </c>
      <c r="H22" s="98">
        <f t="shared" si="32"/>
        <v>32</v>
      </c>
      <c r="I22" s="98">
        <f t="shared" si="33"/>
        <v>33</v>
      </c>
      <c r="J22" s="109">
        <f t="shared" si="34"/>
        <v>44</v>
      </c>
      <c r="K22" s="109">
        <f t="shared" si="35"/>
        <v>18</v>
      </c>
      <c r="L22" s="109">
        <f t="shared" si="36"/>
        <v>10</v>
      </c>
      <c r="M22" s="109">
        <f t="shared" si="37"/>
        <v>8</v>
      </c>
      <c r="N22" s="109">
        <f t="shared" si="38"/>
        <v>3</v>
      </c>
      <c r="P22" s="103">
        <f t="shared" si="15"/>
        <v>23</v>
      </c>
      <c r="Q22" s="98">
        <f t="shared" si="39"/>
        <v>13</v>
      </c>
      <c r="R22" s="98">
        <f t="shared" si="40"/>
        <v>10</v>
      </c>
      <c r="S22" s="109">
        <f t="shared" si="41"/>
        <v>22</v>
      </c>
      <c r="T22" s="109">
        <f t="shared" si="42"/>
        <v>1</v>
      </c>
      <c r="U22" s="109">
        <f t="shared" si="43"/>
        <v>0</v>
      </c>
      <c r="V22" s="109">
        <f t="shared" si="44"/>
        <v>1</v>
      </c>
      <c r="W22" s="109">
        <f t="shared" si="45"/>
        <v>0</v>
      </c>
      <c r="Y22" s="103">
        <f t="shared" si="21"/>
        <v>14</v>
      </c>
      <c r="Z22" s="98">
        <f t="shared" si="46"/>
        <v>7</v>
      </c>
      <c r="AA22" s="98">
        <f t="shared" si="47"/>
        <v>7</v>
      </c>
      <c r="AB22" s="109">
        <f t="shared" si="48"/>
        <v>7</v>
      </c>
      <c r="AC22" s="109">
        <f t="shared" si="49"/>
        <v>7</v>
      </c>
      <c r="AD22" s="109">
        <f t="shared" si="50"/>
        <v>3</v>
      </c>
      <c r="AE22" s="109">
        <f t="shared" si="51"/>
        <v>4</v>
      </c>
      <c r="AF22" s="109">
        <f t="shared" si="52"/>
        <v>0</v>
      </c>
      <c r="AG22" s="104"/>
      <c r="AH22" s="105">
        <f t="shared" si="53"/>
        <v>4</v>
      </c>
      <c r="AJ22" s="110" t="s">
        <v>358</v>
      </c>
      <c r="AL22" s="84" t="s">
        <v>296</v>
      </c>
      <c r="AM22" s="84"/>
      <c r="AN22" s="84"/>
      <c r="AO22" s="84" t="s">
        <v>296</v>
      </c>
      <c r="AP22" s="84"/>
      <c r="AQ22" s="84"/>
      <c r="AR22" s="245"/>
      <c r="AS22" s="246"/>
      <c r="AT22" s="84"/>
      <c r="AU22" s="84" t="s">
        <v>296</v>
      </c>
      <c r="AV22" s="84"/>
      <c r="AW22" s="84"/>
      <c r="AX22" s="84"/>
      <c r="AY22" s="245" t="s">
        <v>103</v>
      </c>
      <c r="AZ22" s="246"/>
      <c r="BA22" s="84" t="s">
        <v>296</v>
      </c>
      <c r="BB22" s="84"/>
      <c r="BC22" s="84" t="s">
        <v>4</v>
      </c>
      <c r="BD22" s="84" t="s">
        <v>4</v>
      </c>
      <c r="BE22" s="84"/>
      <c r="BF22" s="245"/>
      <c r="BG22" s="246" t="s">
        <v>296</v>
      </c>
      <c r="BH22" s="84"/>
      <c r="BI22" s="84"/>
      <c r="BJ22" s="84"/>
      <c r="BK22" s="84"/>
      <c r="BL22" s="84"/>
      <c r="BM22" s="245" t="s">
        <v>296</v>
      </c>
      <c r="BN22" s="246"/>
      <c r="BO22" s="84"/>
      <c r="BP22" s="84" t="s">
        <v>4</v>
      </c>
      <c r="BQ22" s="247"/>
      <c r="BR22" s="235"/>
      <c r="BS22" s="84" t="s">
        <v>103</v>
      </c>
      <c r="BT22" s="84"/>
      <c r="BU22" s="84" t="s">
        <v>296</v>
      </c>
      <c r="BV22" s="245"/>
      <c r="BW22" s="246"/>
      <c r="BX22" s="84"/>
      <c r="BY22" s="84" t="s">
        <v>298</v>
      </c>
      <c r="BZ22" s="84"/>
      <c r="CA22" s="84" t="s">
        <v>4</v>
      </c>
      <c r="CB22" s="84"/>
      <c r="CC22" s="245"/>
      <c r="CD22" s="246" t="s">
        <v>296</v>
      </c>
      <c r="CE22" s="84"/>
      <c r="CF22" s="84"/>
      <c r="CG22" s="84" t="s">
        <v>296</v>
      </c>
      <c r="CH22" s="84"/>
      <c r="CI22" s="84"/>
      <c r="CJ22" s="245"/>
      <c r="CK22" s="246"/>
      <c r="CL22" s="84"/>
      <c r="CM22" s="84" t="s">
        <v>296</v>
      </c>
      <c r="CN22" s="84"/>
      <c r="CO22" s="84"/>
      <c r="CP22" s="84"/>
      <c r="CQ22" s="245" t="s">
        <v>298</v>
      </c>
      <c r="CR22" s="246" t="s">
        <v>298</v>
      </c>
      <c r="CS22" s="84" t="s">
        <v>298</v>
      </c>
      <c r="CT22" s="84" t="s">
        <v>103</v>
      </c>
      <c r="CU22" s="247"/>
      <c r="CV22" s="235"/>
      <c r="CW22" s="84"/>
      <c r="CX22" s="84" t="s">
        <v>296</v>
      </c>
      <c r="CY22" s="84"/>
      <c r="CZ22" s="245"/>
      <c r="DA22" s="246"/>
      <c r="DB22" s="84"/>
      <c r="DC22" s="252"/>
      <c r="DD22" s="257" t="s">
        <v>296</v>
      </c>
      <c r="DE22" s="246"/>
      <c r="DF22" s="84"/>
      <c r="DG22" s="245" t="s">
        <v>296</v>
      </c>
      <c r="DH22" s="246"/>
      <c r="DI22" s="84"/>
      <c r="DJ22" s="84" t="s">
        <v>103</v>
      </c>
      <c r="DK22" s="84"/>
      <c r="DL22" s="84"/>
      <c r="DM22" s="84" t="s">
        <v>296</v>
      </c>
      <c r="DN22" s="245"/>
      <c r="DO22" s="246"/>
      <c r="DP22" s="84" t="s">
        <v>296</v>
      </c>
      <c r="DQ22" s="84"/>
      <c r="DR22" s="84" t="s">
        <v>4</v>
      </c>
      <c r="DS22" s="84" t="s">
        <v>4</v>
      </c>
      <c r="DT22" s="84"/>
      <c r="DU22" s="245"/>
      <c r="DV22" s="246" t="s">
        <v>296</v>
      </c>
      <c r="DW22" s="84"/>
      <c r="DX22" s="84"/>
      <c r="DY22" s="84"/>
      <c r="DZ22" s="84"/>
      <c r="EA22" s="84"/>
      <c r="EB22" s="247"/>
      <c r="EC22" s="235"/>
      <c r="ED22" s="245" t="s">
        <v>296</v>
      </c>
      <c r="EE22" s="246"/>
      <c r="EF22" s="258" t="s">
        <v>299</v>
      </c>
      <c r="EG22" s="258" t="s">
        <v>299</v>
      </c>
      <c r="EH22" s="258" t="s">
        <v>299</v>
      </c>
      <c r="EI22" s="84"/>
      <c r="EJ22" s="84"/>
      <c r="EK22" s="245" t="s">
        <v>103</v>
      </c>
      <c r="EL22" s="246"/>
      <c r="EM22" s="84" t="s">
        <v>296</v>
      </c>
      <c r="EN22" s="84"/>
      <c r="EO22" s="84" t="s">
        <v>4</v>
      </c>
      <c r="EP22" s="84" t="s">
        <v>4</v>
      </c>
      <c r="EQ22" s="84"/>
      <c r="ER22" s="251"/>
      <c r="ES22" s="246" t="s">
        <v>296</v>
      </c>
      <c r="ET22" s="84"/>
      <c r="EU22" s="84"/>
      <c r="EV22" s="84" t="s">
        <v>296</v>
      </c>
      <c r="EW22" s="84"/>
      <c r="EX22" s="84"/>
      <c r="EY22" s="251"/>
      <c r="EZ22" s="246" t="s">
        <v>298</v>
      </c>
      <c r="FA22" s="84" t="s">
        <v>298</v>
      </c>
      <c r="FB22" s="84" t="s">
        <v>298</v>
      </c>
      <c r="FC22" s="84" t="s">
        <v>4</v>
      </c>
      <c r="FD22" s="84"/>
      <c r="FE22" s="84" t="s">
        <v>296</v>
      </c>
      <c r="FF22" s="245"/>
      <c r="FG22" s="246"/>
      <c r="FH22" s="247"/>
      <c r="FI22" s="235"/>
      <c r="FJ22" s="84" t="s">
        <v>296</v>
      </c>
      <c r="FK22" s="84"/>
      <c r="FL22" s="84"/>
      <c r="FM22" s="84" t="s">
        <v>296</v>
      </c>
      <c r="FN22" s="84"/>
      <c r="FO22" s="245"/>
      <c r="FP22" s="246"/>
      <c r="FQ22" s="84"/>
      <c r="FR22" s="252"/>
      <c r="FS22" s="257" t="s">
        <v>296</v>
      </c>
      <c r="FT22" s="246"/>
      <c r="FU22" s="84" t="s">
        <v>299</v>
      </c>
      <c r="FV22" s="245" t="s">
        <v>103</v>
      </c>
      <c r="FW22" s="246"/>
      <c r="FX22" s="84"/>
      <c r="FY22" s="84" t="s">
        <v>296</v>
      </c>
      <c r="FZ22" s="84"/>
      <c r="GA22" s="84"/>
      <c r="GB22" s="84" t="s">
        <v>103</v>
      </c>
      <c r="GC22" s="245"/>
      <c r="GD22" s="246"/>
      <c r="GE22" s="84" t="s">
        <v>296</v>
      </c>
      <c r="GF22" s="84"/>
      <c r="GG22" s="84"/>
      <c r="GH22" s="84" t="s">
        <v>4</v>
      </c>
      <c r="GI22" s="84"/>
      <c r="GJ22" s="245"/>
      <c r="GK22" s="246" t="s">
        <v>296</v>
      </c>
      <c r="GL22" s="84"/>
      <c r="GM22" s="84"/>
      <c r="GN22" s="84" t="s">
        <v>4</v>
      </c>
      <c r="GO22" s="247"/>
      <c r="GP22" s="235"/>
      <c r="GQ22" s="84" t="s">
        <v>4</v>
      </c>
      <c r="GR22" s="246" t="s">
        <v>298</v>
      </c>
      <c r="GS22" s="245" t="s">
        <v>298</v>
      </c>
      <c r="GT22" s="246" t="s">
        <v>298</v>
      </c>
      <c r="GU22" s="84" t="s">
        <v>298</v>
      </c>
      <c r="GV22" s="84" t="s">
        <v>298</v>
      </c>
      <c r="GW22" s="84" t="s">
        <v>298</v>
      </c>
      <c r="GX22" s="84" t="s">
        <v>298</v>
      </c>
      <c r="GY22" s="84" t="s">
        <v>298</v>
      </c>
      <c r="GZ22" s="245" t="s">
        <v>298</v>
      </c>
      <c r="HA22" s="246"/>
      <c r="HB22" s="84"/>
      <c r="HC22" s="84"/>
      <c r="HD22" s="84"/>
      <c r="HE22" s="84" t="s">
        <v>296</v>
      </c>
      <c r="HF22" s="84"/>
      <c r="HG22" s="245" t="s">
        <v>4</v>
      </c>
      <c r="HH22" s="246" t="s">
        <v>296</v>
      </c>
      <c r="HI22" s="84"/>
      <c r="HJ22" s="84"/>
      <c r="HK22" s="84" t="s">
        <v>296</v>
      </c>
      <c r="HL22" s="84"/>
      <c r="HM22" s="84"/>
      <c r="HN22" s="245"/>
      <c r="HO22" s="246"/>
      <c r="HP22" s="84"/>
      <c r="HQ22" s="84" t="s">
        <v>296</v>
      </c>
      <c r="HR22" s="84"/>
      <c r="HS22" s="84"/>
      <c r="HT22" s="84" t="s">
        <v>296</v>
      </c>
      <c r="HU22" s="247"/>
      <c r="HV22" s="235"/>
      <c r="HW22" s="245"/>
      <c r="HX22" s="246"/>
      <c r="HY22" s="84" t="s">
        <v>296</v>
      </c>
      <c r="HZ22" s="84"/>
      <c r="IA22" s="84"/>
      <c r="IB22" s="84" t="s">
        <v>298</v>
      </c>
      <c r="IC22" s="84" t="s">
        <v>298</v>
      </c>
      <c r="ID22" s="245" t="s">
        <v>298</v>
      </c>
      <c r="IE22" s="246" t="s">
        <v>298</v>
      </c>
      <c r="IF22" s="84" t="s">
        <v>298</v>
      </c>
      <c r="IG22" s="252" t="s">
        <v>298</v>
      </c>
      <c r="IH22" s="257" t="s">
        <v>298</v>
      </c>
      <c r="II22" s="246" t="s">
        <v>298</v>
      </c>
      <c r="IJ22" s="84" t="s">
        <v>298</v>
      </c>
      <c r="IK22" s="245" t="s">
        <v>298</v>
      </c>
      <c r="IL22" s="246" t="s">
        <v>298</v>
      </c>
      <c r="IM22" s="84" t="s">
        <v>298</v>
      </c>
      <c r="IN22" s="84" t="s">
        <v>298</v>
      </c>
      <c r="IO22" s="84" t="s">
        <v>298</v>
      </c>
      <c r="IP22" s="84" t="s">
        <v>298</v>
      </c>
      <c r="IQ22" s="84" t="s">
        <v>298</v>
      </c>
      <c r="IR22" s="245" t="s">
        <v>298</v>
      </c>
      <c r="IS22" s="246"/>
      <c r="IT22" s="84" t="s">
        <v>296</v>
      </c>
      <c r="IU22" s="84"/>
      <c r="IV22" s="84"/>
      <c r="IW22" s="84" t="s">
        <v>296</v>
      </c>
      <c r="IX22" s="84"/>
      <c r="IY22" s="245"/>
      <c r="IZ22" s="265" t="s">
        <v>296</v>
      </c>
      <c r="JA22" s="246"/>
      <c r="JB22" s="247"/>
      <c r="JC22" s="235"/>
      <c r="JD22" s="252"/>
      <c r="JE22" s="257"/>
      <c r="JF22" s="246"/>
      <c r="JG22" s="84"/>
      <c r="JH22" s="245" t="s">
        <v>296</v>
      </c>
      <c r="JI22" s="246"/>
      <c r="JJ22" s="84"/>
      <c r="JK22" s="84"/>
      <c r="JL22" s="84" t="s">
        <v>4</v>
      </c>
      <c r="JM22" s="84"/>
      <c r="JN22" s="84" t="s">
        <v>296</v>
      </c>
      <c r="JO22" s="245"/>
      <c r="JP22" s="246"/>
      <c r="JQ22" s="84" t="s">
        <v>296</v>
      </c>
      <c r="JR22" s="84"/>
      <c r="JS22" s="84"/>
      <c r="JT22" s="84" t="s">
        <v>4</v>
      </c>
      <c r="JU22" s="84" t="s">
        <v>103</v>
      </c>
      <c r="JV22" s="245"/>
      <c r="JW22" s="265" t="s">
        <v>296</v>
      </c>
      <c r="JX22" s="246"/>
      <c r="JY22" s="84"/>
      <c r="JZ22" s="84" t="s">
        <v>296</v>
      </c>
      <c r="KA22" s="84"/>
      <c r="KB22" s="252"/>
      <c r="KC22" s="257"/>
      <c r="KD22" s="246"/>
      <c r="KE22" s="84"/>
      <c r="KF22" s="84" t="s">
        <v>296</v>
      </c>
      <c r="KG22" s="84"/>
      <c r="KH22" s="84"/>
      <c r="KI22" s="247"/>
      <c r="KJ22" s="235"/>
      <c r="KK22" s="84" t="s">
        <v>296</v>
      </c>
      <c r="KL22" s="245"/>
      <c r="KM22" s="246"/>
      <c r="KN22" s="84" t="s">
        <v>4</v>
      </c>
      <c r="KO22" s="84"/>
      <c r="KP22" s="84"/>
      <c r="KQ22" s="84" t="s">
        <v>296</v>
      </c>
      <c r="KR22" s="84"/>
      <c r="KS22" s="245"/>
      <c r="KT22" s="246"/>
      <c r="KU22" s="84"/>
      <c r="KV22" s="84"/>
      <c r="KW22" s="84" t="s">
        <v>296</v>
      </c>
      <c r="KX22" s="84"/>
      <c r="KY22" s="84"/>
      <c r="KZ22" s="245" t="s">
        <v>296</v>
      </c>
      <c r="LA22" s="246"/>
      <c r="LB22" s="84"/>
      <c r="LC22" s="84" t="s">
        <v>103</v>
      </c>
      <c r="LD22" s="84" t="s">
        <v>103</v>
      </c>
      <c r="LE22" s="84"/>
      <c r="LF22" s="84" t="s">
        <v>296</v>
      </c>
      <c r="LG22" s="245"/>
      <c r="LH22" s="246" t="s">
        <v>4</v>
      </c>
      <c r="LI22" s="84"/>
      <c r="LJ22" s="84"/>
      <c r="LK22" s="84"/>
      <c r="LL22" s="84" t="s">
        <v>296</v>
      </c>
      <c r="LM22" s="84"/>
      <c r="LN22" s="245"/>
      <c r="LO22" s="247"/>
      <c r="LP22" s="235"/>
      <c r="LQ22" s="84" t="s">
        <v>296</v>
      </c>
      <c r="LR22" s="84"/>
      <c r="LS22" s="84"/>
      <c r="LT22" s="84"/>
      <c r="LU22" s="84"/>
      <c r="LV22" s="84"/>
      <c r="LW22" s="245" t="s">
        <v>296</v>
      </c>
      <c r="LX22" s="246"/>
      <c r="LY22" s="84"/>
      <c r="LZ22" s="84" t="s">
        <v>4</v>
      </c>
      <c r="MA22" s="84" t="s">
        <v>4</v>
      </c>
      <c r="MB22" s="84"/>
      <c r="MC22" s="84" t="s">
        <v>296</v>
      </c>
      <c r="MD22" s="245"/>
      <c r="ME22" s="246"/>
      <c r="MF22" s="84" t="s">
        <v>296</v>
      </c>
      <c r="MG22" s="84"/>
      <c r="MH22" s="84"/>
      <c r="MI22" s="84" t="s">
        <v>103</v>
      </c>
      <c r="MJ22" s="84"/>
      <c r="MK22" s="245"/>
      <c r="ML22" s="246" t="s">
        <v>296</v>
      </c>
      <c r="MM22" s="84"/>
      <c r="MN22" s="84"/>
      <c r="MO22" s="84" t="s">
        <v>296</v>
      </c>
      <c r="MP22" s="84"/>
      <c r="MQ22" s="84"/>
      <c r="MR22" s="245"/>
      <c r="MS22" s="246"/>
      <c r="MT22" s="84"/>
      <c r="MU22" s="84" t="s">
        <v>296</v>
      </c>
      <c r="MV22" s="247"/>
      <c r="MW22" s="235"/>
      <c r="MX22" s="84"/>
      <c r="MY22" s="84"/>
      <c r="MZ22" s="84" t="s">
        <v>296</v>
      </c>
      <c r="NA22" s="245"/>
      <c r="NB22" s="246"/>
      <c r="NC22" s="84" t="s">
        <v>298</v>
      </c>
      <c r="ND22" s="84"/>
      <c r="NE22" s="84"/>
      <c r="NF22" s="84" t="s">
        <v>4</v>
      </c>
      <c r="NG22" s="84" t="s">
        <v>298</v>
      </c>
      <c r="NH22" s="245"/>
      <c r="NI22" s="246"/>
      <c r="NJ22" s="84"/>
      <c r="NK22" s="84"/>
      <c r="NL22" s="84" t="s">
        <v>296</v>
      </c>
      <c r="NM22" s="84"/>
      <c r="NN22" s="84"/>
      <c r="NO22" s="245" t="s">
        <v>296</v>
      </c>
      <c r="NP22" s="246"/>
      <c r="NQ22" s="84"/>
      <c r="NR22" s="84" t="s">
        <v>296</v>
      </c>
      <c r="NS22" s="84"/>
      <c r="NT22" s="84"/>
      <c r="NU22" s="84" t="s">
        <v>103</v>
      </c>
      <c r="NV22" s="245" t="s">
        <v>103</v>
      </c>
      <c r="NW22" s="246"/>
      <c r="NX22" s="84" t="s">
        <v>296</v>
      </c>
      <c r="NY22" s="84"/>
      <c r="NZ22" s="84"/>
      <c r="OA22" s="84" t="s">
        <v>4</v>
      </c>
      <c r="OB22" s="247"/>
      <c r="OC22" s="235"/>
      <c r="OD22" s="84"/>
      <c r="OE22" s="245"/>
      <c r="OF22" s="246" t="s">
        <v>296</v>
      </c>
      <c r="OG22" s="84"/>
      <c r="OH22" s="84"/>
      <c r="OI22" s="84"/>
      <c r="OJ22" s="84"/>
      <c r="OK22" s="84"/>
      <c r="OL22" s="245" t="s">
        <v>296</v>
      </c>
      <c r="OM22" s="246"/>
      <c r="ON22" s="84"/>
      <c r="OO22" s="84" t="s">
        <v>296</v>
      </c>
      <c r="OP22" s="84"/>
      <c r="OQ22" s="84"/>
      <c r="OR22" s="84" t="s">
        <v>296</v>
      </c>
      <c r="OS22" s="245"/>
      <c r="OT22" s="246"/>
      <c r="OU22" s="84" t="s">
        <v>4</v>
      </c>
      <c r="OV22" s="84"/>
      <c r="OW22" s="84"/>
      <c r="OX22" s="84"/>
      <c r="OY22" s="84"/>
      <c r="OZ22" s="245"/>
      <c r="PA22" s="265" t="s">
        <v>296</v>
      </c>
      <c r="PB22" s="246"/>
      <c r="PC22" s="84" t="s">
        <v>4</v>
      </c>
      <c r="PD22" s="84" t="s">
        <v>103</v>
      </c>
      <c r="PE22" s="84"/>
      <c r="PF22" s="84"/>
      <c r="PG22" s="245"/>
      <c r="PH22" s="246"/>
    </row>
    <row r="23" spans="1:424" ht="20.100000000000001" customHeight="1" x14ac:dyDescent="0.25">
      <c r="A23" s="98">
        <f t="shared" si="28"/>
        <v>35</v>
      </c>
      <c r="B23" s="99"/>
      <c r="C23" s="100">
        <f t="shared" si="29"/>
        <v>1592.8</v>
      </c>
      <c r="D23" s="100">
        <f t="shared" si="30"/>
        <v>775.84</v>
      </c>
      <c r="E23" s="100">
        <f t="shared" si="30"/>
        <v>792.96</v>
      </c>
      <c r="G23" s="101">
        <f t="shared" si="31"/>
        <v>65</v>
      </c>
      <c r="H23" s="98">
        <f t="shared" si="32"/>
        <v>32</v>
      </c>
      <c r="I23" s="98">
        <f t="shared" si="33"/>
        <v>33</v>
      </c>
      <c r="J23" s="109">
        <f t="shared" si="34"/>
        <v>43</v>
      </c>
      <c r="K23" s="109">
        <f t="shared" si="35"/>
        <v>20</v>
      </c>
      <c r="L23" s="109">
        <f t="shared" si="36"/>
        <v>10</v>
      </c>
      <c r="M23" s="109">
        <f t="shared" si="37"/>
        <v>10</v>
      </c>
      <c r="N23" s="109">
        <f t="shared" si="38"/>
        <v>2</v>
      </c>
      <c r="P23" s="103">
        <f t="shared" si="15"/>
        <v>23</v>
      </c>
      <c r="Q23" s="98">
        <f t="shared" si="39"/>
        <v>10</v>
      </c>
      <c r="R23" s="98">
        <f t="shared" si="40"/>
        <v>13</v>
      </c>
      <c r="S23" s="109">
        <f t="shared" si="41"/>
        <v>17</v>
      </c>
      <c r="T23" s="109">
        <f t="shared" si="42"/>
        <v>6</v>
      </c>
      <c r="U23" s="109">
        <f t="shared" si="43"/>
        <v>2</v>
      </c>
      <c r="V23" s="109">
        <f t="shared" si="44"/>
        <v>4</v>
      </c>
      <c r="W23" s="109">
        <f t="shared" si="45"/>
        <v>0</v>
      </c>
      <c r="Y23" s="103">
        <f t="shared" si="21"/>
        <v>15</v>
      </c>
      <c r="Z23" s="98">
        <f t="shared" si="46"/>
        <v>9</v>
      </c>
      <c r="AA23" s="98">
        <f t="shared" si="47"/>
        <v>6</v>
      </c>
      <c r="AB23" s="109">
        <f t="shared" si="48"/>
        <v>10</v>
      </c>
      <c r="AC23" s="109">
        <f t="shared" si="49"/>
        <v>3</v>
      </c>
      <c r="AD23" s="109">
        <f t="shared" si="50"/>
        <v>1</v>
      </c>
      <c r="AE23" s="109">
        <f t="shared" si="51"/>
        <v>2</v>
      </c>
      <c r="AF23" s="109">
        <f t="shared" si="52"/>
        <v>2</v>
      </c>
      <c r="AG23" s="104"/>
      <c r="AH23" s="105">
        <f t="shared" si="53"/>
        <v>3</v>
      </c>
      <c r="AJ23" s="110" t="s">
        <v>359</v>
      </c>
      <c r="AL23" s="84" t="s">
        <v>296</v>
      </c>
      <c r="AM23" s="84"/>
      <c r="AN23" s="84"/>
      <c r="AO23" s="84"/>
      <c r="AP23" s="84"/>
      <c r="AQ23" s="84"/>
      <c r="AR23" s="245" t="s">
        <v>296</v>
      </c>
      <c r="AS23" s="246"/>
      <c r="AT23" s="84"/>
      <c r="AU23" s="84" t="s">
        <v>103</v>
      </c>
      <c r="AV23" s="84" t="s">
        <v>103</v>
      </c>
      <c r="AW23" s="84"/>
      <c r="AX23" s="84" t="s">
        <v>296</v>
      </c>
      <c r="AY23" s="245"/>
      <c r="AZ23" s="246" t="s">
        <v>4</v>
      </c>
      <c r="BA23" s="84" t="s">
        <v>103</v>
      </c>
      <c r="BB23" s="84"/>
      <c r="BC23" s="84"/>
      <c r="BD23" s="84" t="s">
        <v>296</v>
      </c>
      <c r="BE23" s="84"/>
      <c r="BF23" s="245"/>
      <c r="BG23" s="246" t="s">
        <v>296</v>
      </c>
      <c r="BH23" s="84"/>
      <c r="BI23" s="84"/>
      <c r="BJ23" s="84"/>
      <c r="BK23" s="84"/>
      <c r="BL23" s="84"/>
      <c r="BM23" s="245" t="s">
        <v>4</v>
      </c>
      <c r="BN23" s="246"/>
      <c r="BO23" s="84"/>
      <c r="BP23" s="84" t="s">
        <v>296</v>
      </c>
      <c r="BQ23" s="247"/>
      <c r="BR23" s="235"/>
      <c r="BS23" s="84"/>
      <c r="BT23" s="84"/>
      <c r="BU23" s="84" t="s">
        <v>296</v>
      </c>
      <c r="BV23" s="245"/>
      <c r="BW23" s="246"/>
      <c r="BX23" s="84" t="s">
        <v>296</v>
      </c>
      <c r="BY23" s="84"/>
      <c r="BZ23" s="84"/>
      <c r="CA23" s="84" t="s">
        <v>296</v>
      </c>
      <c r="CB23" s="84"/>
      <c r="CC23" s="245"/>
      <c r="CD23" s="246" t="s">
        <v>296</v>
      </c>
      <c r="CE23" s="84"/>
      <c r="CF23" s="84"/>
      <c r="CG23" s="84"/>
      <c r="CH23" s="84"/>
      <c r="CI23" s="84"/>
      <c r="CJ23" s="245" t="s">
        <v>296</v>
      </c>
      <c r="CK23" s="246"/>
      <c r="CL23" s="84"/>
      <c r="CM23" s="84" t="s">
        <v>4</v>
      </c>
      <c r="CN23" s="84" t="s">
        <v>4</v>
      </c>
      <c r="CO23" s="84"/>
      <c r="CP23" s="84" t="s">
        <v>298</v>
      </c>
      <c r="CQ23" s="245" t="s">
        <v>298</v>
      </c>
      <c r="CR23" s="246" t="s">
        <v>298</v>
      </c>
      <c r="CS23" s="84" t="s">
        <v>298</v>
      </c>
      <c r="CT23" s="84" t="s">
        <v>298</v>
      </c>
      <c r="CU23" s="247"/>
      <c r="CV23" s="235"/>
      <c r="CW23" s="84" t="s">
        <v>298</v>
      </c>
      <c r="CX23" s="84" t="s">
        <v>298</v>
      </c>
      <c r="CY23" s="84"/>
      <c r="CZ23" s="245"/>
      <c r="DA23" s="246" t="s">
        <v>296</v>
      </c>
      <c r="DB23" s="84"/>
      <c r="DC23" s="252"/>
      <c r="DD23" s="263"/>
      <c r="DE23" s="246"/>
      <c r="DF23" s="84"/>
      <c r="DG23" s="245" t="s">
        <v>296</v>
      </c>
      <c r="DH23" s="246"/>
      <c r="DI23" s="84"/>
      <c r="DJ23" s="84" t="s">
        <v>4</v>
      </c>
      <c r="DK23" s="84"/>
      <c r="DL23" s="84"/>
      <c r="DM23" s="84" t="s">
        <v>296</v>
      </c>
      <c r="DN23" s="245"/>
      <c r="DO23" s="249" t="s">
        <v>299</v>
      </c>
      <c r="DP23" s="256" t="s">
        <v>299</v>
      </c>
      <c r="DQ23" s="256" t="s">
        <v>299</v>
      </c>
      <c r="DR23" s="84"/>
      <c r="DS23" s="84" t="s">
        <v>296</v>
      </c>
      <c r="DT23" s="84"/>
      <c r="DU23" s="245"/>
      <c r="DV23" s="246" t="s">
        <v>103</v>
      </c>
      <c r="DW23" s="84"/>
      <c r="DX23" s="84"/>
      <c r="DY23" s="84" t="s">
        <v>296</v>
      </c>
      <c r="DZ23" s="84"/>
      <c r="EA23" s="84"/>
      <c r="EB23" s="247"/>
      <c r="EC23" s="235"/>
      <c r="ED23" s="245"/>
      <c r="EE23" s="246"/>
      <c r="EF23" s="84"/>
      <c r="EG23" s="84" t="s">
        <v>296</v>
      </c>
      <c r="EH23" s="84"/>
      <c r="EI23" s="84"/>
      <c r="EJ23" s="84" t="s">
        <v>296</v>
      </c>
      <c r="EK23" s="245"/>
      <c r="EL23" s="267" t="s">
        <v>4</v>
      </c>
      <c r="EM23" s="250" t="s">
        <v>103</v>
      </c>
      <c r="EN23" s="250"/>
      <c r="EO23" s="84"/>
      <c r="EP23" s="84" t="s">
        <v>296</v>
      </c>
      <c r="EQ23" s="84"/>
      <c r="ER23" s="251"/>
      <c r="ES23" s="246" t="s">
        <v>4</v>
      </c>
      <c r="ET23" s="84"/>
      <c r="EU23" s="84"/>
      <c r="EV23" s="84"/>
      <c r="EW23" s="84"/>
      <c r="EX23" s="84"/>
      <c r="EY23" s="251" t="s">
        <v>296</v>
      </c>
      <c r="EZ23" s="246"/>
      <c r="FA23" s="84"/>
      <c r="FB23" s="84" t="s">
        <v>296</v>
      </c>
      <c r="FC23" s="84"/>
      <c r="FD23" s="84"/>
      <c r="FE23" s="84" t="s">
        <v>296</v>
      </c>
      <c r="FF23" s="245"/>
      <c r="FG23" s="246"/>
      <c r="FH23" s="247"/>
      <c r="FI23" s="235"/>
      <c r="FJ23" s="84" t="s">
        <v>103</v>
      </c>
      <c r="FK23" s="84"/>
      <c r="FL23" s="84" t="s">
        <v>4</v>
      </c>
      <c r="FM23" s="84" t="s">
        <v>4</v>
      </c>
      <c r="FN23" s="84"/>
      <c r="FO23" s="245"/>
      <c r="FP23" s="246"/>
      <c r="FQ23" s="84"/>
      <c r="FR23" s="252"/>
      <c r="FS23" s="263" t="s">
        <v>296</v>
      </c>
      <c r="FT23" s="246"/>
      <c r="FU23" s="84"/>
      <c r="FV23" s="245" t="s">
        <v>296</v>
      </c>
      <c r="FW23" s="246"/>
      <c r="FX23" s="84"/>
      <c r="FY23" s="84" t="s">
        <v>4</v>
      </c>
      <c r="FZ23" s="84"/>
      <c r="GA23" s="84"/>
      <c r="GB23" s="84" t="s">
        <v>296</v>
      </c>
      <c r="GC23" s="245"/>
      <c r="GD23" s="246"/>
      <c r="GE23" s="84" t="s">
        <v>296</v>
      </c>
      <c r="GF23" s="84"/>
      <c r="GG23" s="84"/>
      <c r="GH23" s="84"/>
      <c r="GI23" s="84"/>
      <c r="GJ23" s="245"/>
      <c r="GK23" s="246" t="s">
        <v>296</v>
      </c>
      <c r="GL23" s="84"/>
      <c r="GM23" s="84"/>
      <c r="GN23" s="84" t="s">
        <v>296</v>
      </c>
      <c r="GO23" s="247"/>
      <c r="GP23" s="235"/>
      <c r="GQ23" s="262"/>
      <c r="GR23" s="84"/>
      <c r="GS23" s="245"/>
      <c r="GT23" s="246"/>
      <c r="GU23" s="84"/>
      <c r="GV23" s="84" t="s">
        <v>296</v>
      </c>
      <c r="GW23" s="84"/>
      <c r="GX23" s="84"/>
      <c r="GY23" s="84" t="s">
        <v>103</v>
      </c>
      <c r="GZ23" s="245" t="s">
        <v>103</v>
      </c>
      <c r="HA23" s="246"/>
      <c r="HB23" s="84" t="s">
        <v>296</v>
      </c>
      <c r="HC23" s="84"/>
      <c r="HD23" s="84"/>
      <c r="HE23" s="84" t="s">
        <v>103</v>
      </c>
      <c r="HF23" s="84"/>
      <c r="HG23" s="245" t="s">
        <v>298</v>
      </c>
      <c r="HH23" s="246" t="s">
        <v>298</v>
      </c>
      <c r="HI23" s="84" t="s">
        <v>298</v>
      </c>
      <c r="HJ23" s="84" t="s">
        <v>298</v>
      </c>
      <c r="HK23" s="84" t="s">
        <v>298</v>
      </c>
      <c r="HL23" s="84" t="s">
        <v>298</v>
      </c>
      <c r="HM23" s="84" t="s">
        <v>298</v>
      </c>
      <c r="HN23" s="245" t="s">
        <v>298</v>
      </c>
      <c r="HO23" s="246" t="s">
        <v>298</v>
      </c>
      <c r="HP23" s="84"/>
      <c r="HQ23" s="84" t="s">
        <v>296</v>
      </c>
      <c r="HR23" s="84"/>
      <c r="HS23" s="84"/>
      <c r="HT23" s="84" t="s">
        <v>296</v>
      </c>
      <c r="HU23" s="247"/>
      <c r="HV23" s="235"/>
      <c r="HW23" s="245"/>
      <c r="HX23" s="246"/>
      <c r="HY23" s="84" t="s">
        <v>296</v>
      </c>
      <c r="HZ23" s="84"/>
      <c r="IA23" s="84"/>
      <c r="IB23" s="84" t="s">
        <v>296</v>
      </c>
      <c r="IC23" s="84"/>
      <c r="ID23" s="245"/>
      <c r="IE23" s="246"/>
      <c r="IF23" s="84"/>
      <c r="IG23" s="252"/>
      <c r="IH23" s="263" t="s">
        <v>296</v>
      </c>
      <c r="II23" s="246"/>
      <c r="IJ23" s="84"/>
      <c r="IK23" s="245" t="s">
        <v>296</v>
      </c>
      <c r="IL23" s="246"/>
      <c r="IM23" s="84"/>
      <c r="IN23" s="84" t="s">
        <v>298</v>
      </c>
      <c r="IO23" s="84" t="s">
        <v>298</v>
      </c>
      <c r="IP23" s="84" t="s">
        <v>298</v>
      </c>
      <c r="IQ23" s="84" t="s">
        <v>298</v>
      </c>
      <c r="IR23" s="245" t="s">
        <v>298</v>
      </c>
      <c r="IS23" s="246" t="s">
        <v>298</v>
      </c>
      <c r="IT23" s="84" t="s">
        <v>298</v>
      </c>
      <c r="IU23" s="84" t="s">
        <v>298</v>
      </c>
      <c r="IV23" s="84" t="s">
        <v>298</v>
      </c>
      <c r="IW23" s="84" t="s">
        <v>298</v>
      </c>
      <c r="IX23" s="84" t="s">
        <v>298</v>
      </c>
      <c r="IY23" s="245" t="s">
        <v>298</v>
      </c>
      <c r="IZ23" s="268" t="s">
        <v>298</v>
      </c>
      <c r="JA23" s="246"/>
      <c r="JB23" s="247"/>
      <c r="JC23" s="235"/>
      <c r="JD23" s="252"/>
      <c r="JE23" s="263" t="s">
        <v>296</v>
      </c>
      <c r="JF23" s="246"/>
      <c r="JG23" s="84"/>
      <c r="JH23" s="245" t="s">
        <v>296</v>
      </c>
      <c r="JI23" s="246"/>
      <c r="JJ23" s="84" t="s">
        <v>4</v>
      </c>
      <c r="JK23" s="84"/>
      <c r="JL23" s="84" t="s">
        <v>4</v>
      </c>
      <c r="JM23" s="84"/>
      <c r="JN23" s="84" t="s">
        <v>296</v>
      </c>
      <c r="JO23" s="245"/>
      <c r="JP23" s="246"/>
      <c r="JQ23" s="84" t="s">
        <v>296</v>
      </c>
      <c r="JR23" s="84"/>
      <c r="JS23" s="84"/>
      <c r="JT23" s="84" t="s">
        <v>296</v>
      </c>
      <c r="JU23" s="84"/>
      <c r="JV23" s="245"/>
      <c r="JW23" s="268"/>
      <c r="JX23" s="246"/>
      <c r="JY23" s="84"/>
      <c r="JZ23" s="84" t="s">
        <v>296</v>
      </c>
      <c r="KA23" s="84"/>
      <c r="KB23" s="252"/>
      <c r="KC23" s="263" t="s">
        <v>296</v>
      </c>
      <c r="KD23" s="246"/>
      <c r="KE23" s="84"/>
      <c r="KF23" s="84" t="s">
        <v>296</v>
      </c>
      <c r="KG23" s="84"/>
      <c r="KH23" s="84"/>
      <c r="KI23" s="247"/>
      <c r="KJ23" s="235"/>
      <c r="KK23" s="84" t="s">
        <v>296</v>
      </c>
      <c r="KL23" s="245"/>
      <c r="KM23" s="246"/>
      <c r="KN23" s="84" t="s">
        <v>103</v>
      </c>
      <c r="KO23" s="84"/>
      <c r="KP23" s="84" t="s">
        <v>4</v>
      </c>
      <c r="KQ23" s="84" t="s">
        <v>4</v>
      </c>
      <c r="KR23" s="84"/>
      <c r="KS23" s="245"/>
      <c r="KT23" s="246" t="s">
        <v>296</v>
      </c>
      <c r="KU23" s="84"/>
      <c r="KV23" s="84"/>
      <c r="KW23" s="84" t="s">
        <v>4</v>
      </c>
      <c r="KX23" s="84"/>
      <c r="KY23" s="84"/>
      <c r="KZ23" s="245" t="s">
        <v>4</v>
      </c>
      <c r="LA23" s="246" t="s">
        <v>4</v>
      </c>
      <c r="LB23" s="84"/>
      <c r="LC23" s="84" t="s">
        <v>296</v>
      </c>
      <c r="LD23" s="84"/>
      <c r="LE23" s="84"/>
      <c r="LF23" s="84"/>
      <c r="LG23" s="245" t="s">
        <v>103</v>
      </c>
      <c r="LH23" s="246"/>
      <c r="LI23" s="84" t="s">
        <v>296</v>
      </c>
      <c r="LJ23" s="84"/>
      <c r="LK23" s="84"/>
      <c r="LL23" s="84" t="s">
        <v>298</v>
      </c>
      <c r="LM23" s="84"/>
      <c r="LN23" s="245"/>
      <c r="LO23" s="247"/>
      <c r="LP23" s="235"/>
      <c r="LQ23" s="84" t="s">
        <v>296</v>
      </c>
      <c r="LR23" s="84"/>
      <c r="LS23" s="84"/>
      <c r="LT23" s="84" t="s">
        <v>296</v>
      </c>
      <c r="LU23" s="84"/>
      <c r="LV23" s="84"/>
      <c r="LW23" s="245"/>
      <c r="LX23" s="246"/>
      <c r="LY23" s="84"/>
      <c r="LZ23" s="84" t="s">
        <v>296</v>
      </c>
      <c r="MA23" s="84"/>
      <c r="MB23" s="84"/>
      <c r="MC23" s="84" t="s">
        <v>4</v>
      </c>
      <c r="MD23" s="245" t="s">
        <v>4</v>
      </c>
      <c r="ME23" s="246"/>
      <c r="MF23" s="84" t="s">
        <v>296</v>
      </c>
      <c r="MG23" s="84"/>
      <c r="MH23" s="84"/>
      <c r="MI23" s="84" t="s">
        <v>296</v>
      </c>
      <c r="MJ23" s="84"/>
      <c r="MK23" s="245"/>
      <c r="ML23" s="246"/>
      <c r="MM23" s="84"/>
      <c r="MN23" s="84"/>
      <c r="MO23" s="84" t="s">
        <v>296</v>
      </c>
      <c r="MP23" s="84"/>
      <c r="MQ23" s="84"/>
      <c r="MR23" s="245" t="s">
        <v>296</v>
      </c>
      <c r="MS23" s="246"/>
      <c r="MT23" s="84"/>
      <c r="MU23" s="84" t="s">
        <v>103</v>
      </c>
      <c r="MV23" s="247"/>
      <c r="MW23" s="235"/>
      <c r="MX23" s="84"/>
      <c r="MY23" s="84"/>
      <c r="MZ23" s="84" t="s">
        <v>4</v>
      </c>
      <c r="NA23" s="245" t="s">
        <v>4</v>
      </c>
      <c r="NB23" s="246"/>
      <c r="NC23" s="84" t="s">
        <v>296</v>
      </c>
      <c r="ND23" s="84"/>
      <c r="NE23" s="84"/>
      <c r="NF23" s="84" t="s">
        <v>103</v>
      </c>
      <c r="NG23" s="84"/>
      <c r="NH23" s="245" t="s">
        <v>103</v>
      </c>
      <c r="NI23" s="246"/>
      <c r="NJ23" s="84"/>
      <c r="NK23" s="84"/>
      <c r="NL23" s="84" t="s">
        <v>296</v>
      </c>
      <c r="NM23" s="84"/>
      <c r="NN23" s="84"/>
      <c r="NO23" s="245" t="s">
        <v>296</v>
      </c>
      <c r="NP23" s="246"/>
      <c r="NQ23" s="84"/>
      <c r="NR23" s="84"/>
      <c r="NS23" s="84"/>
      <c r="NT23" s="84"/>
      <c r="NU23" s="84" t="s">
        <v>296</v>
      </c>
      <c r="NV23" s="245"/>
      <c r="NW23" s="246"/>
      <c r="NX23" s="84" t="s">
        <v>4</v>
      </c>
      <c r="NY23" s="84"/>
      <c r="NZ23" s="84"/>
      <c r="OA23" s="84" t="s">
        <v>296</v>
      </c>
      <c r="OB23" s="247"/>
      <c r="OC23" s="235"/>
      <c r="OD23" s="84"/>
      <c r="OE23" s="245"/>
      <c r="OF23" s="246" t="s">
        <v>296</v>
      </c>
      <c r="OG23" s="84"/>
      <c r="OH23" s="84"/>
      <c r="OI23" s="84" t="s">
        <v>296</v>
      </c>
      <c r="OJ23" s="84"/>
      <c r="OK23" s="84"/>
      <c r="OL23" s="245"/>
      <c r="OM23" s="246"/>
      <c r="ON23" s="84" t="s">
        <v>4</v>
      </c>
      <c r="OO23" s="84" t="s">
        <v>298</v>
      </c>
      <c r="OP23" s="84" t="s">
        <v>298</v>
      </c>
      <c r="OQ23" s="84" t="s">
        <v>298</v>
      </c>
      <c r="OR23" s="84" t="s">
        <v>298</v>
      </c>
      <c r="OS23" s="245" t="s">
        <v>298</v>
      </c>
      <c r="OT23" s="246"/>
      <c r="OU23" s="84" t="s">
        <v>103</v>
      </c>
      <c r="OV23" s="84"/>
      <c r="OW23" s="84"/>
      <c r="OX23" s="84" t="s">
        <v>296</v>
      </c>
      <c r="OY23" s="84"/>
      <c r="OZ23" s="245"/>
      <c r="PA23" s="268" t="s">
        <v>296</v>
      </c>
      <c r="PB23" s="246"/>
      <c r="PC23" s="84"/>
      <c r="PD23" s="84" t="s">
        <v>296</v>
      </c>
      <c r="PE23" s="84"/>
      <c r="PF23" s="84"/>
      <c r="PG23" s="245"/>
      <c r="PH23" s="246"/>
    </row>
    <row r="24" spans="1:424" ht="5.0999999999999996" customHeight="1" x14ac:dyDescent="0.25">
      <c r="G24" s="108"/>
      <c r="BR24" s="235"/>
      <c r="CV24" s="235"/>
      <c r="EC24" s="235"/>
      <c r="FI24" s="235"/>
      <c r="GP24" s="235"/>
      <c r="HV24" s="235"/>
      <c r="JC24" s="235"/>
      <c r="KJ24" s="235"/>
      <c r="LP24" s="235"/>
      <c r="MW24" s="235"/>
      <c r="OC24" s="235"/>
    </row>
    <row r="25" spans="1:424" ht="20.100000000000001" customHeight="1" x14ac:dyDescent="0.25">
      <c r="A25" s="98">
        <f t="shared" ref="A25:A32" si="54">COUNTIF(AL25:PH25,"CA")</f>
        <v>35</v>
      </c>
      <c r="B25" s="99"/>
      <c r="C25" s="107">
        <f t="shared" ref="C25:C32" si="55">(G25*17.12+P25*12+Y25*12+AH25*8)</f>
        <v>1588.8</v>
      </c>
      <c r="D25" s="100">
        <f t="shared" ref="D25:E32" si="56">(H25*17.12+Q25*12+Z25*12)</f>
        <v>763.84</v>
      </c>
      <c r="E25" s="100">
        <f t="shared" si="56"/>
        <v>768.96</v>
      </c>
      <c r="G25" s="101">
        <f t="shared" ref="G25:G32" si="57">COUNTIF(AL25:PH25,"G")</f>
        <v>65</v>
      </c>
      <c r="H25" s="98">
        <f t="shared" ref="H25:H32" si="58">COUNTIF(AL25:HT25,"G")</f>
        <v>32</v>
      </c>
      <c r="I25" s="98">
        <f t="shared" ref="I25:I32" si="59">COUNTIF(HW25:PH25,"G")</f>
        <v>33</v>
      </c>
      <c r="J25" s="111">
        <f t="shared" ref="J25:J32" si="60">COUNTIF($AL25:$PH25,"G")-SUM(L25:N25)</f>
        <v>44</v>
      </c>
      <c r="K25" s="111">
        <f t="shared" ref="K25:K32" si="61">SUM(L25:M25)</f>
        <v>17</v>
      </c>
      <c r="L25" s="111">
        <f t="shared" ref="L25:L32" si="62">COUNTIFS($AL25:$PH25,"G",$AL$4:$PH$4,"S",$AL$6:$PH$6,"")</f>
        <v>9</v>
      </c>
      <c r="M25" s="111">
        <f t="shared" ref="M25:M32" si="63">COUNTIFS($AL25:$PH25,"G",$AL$4:$PH$4,"D",$AL$6:$PH$6,"")</f>
        <v>8</v>
      </c>
      <c r="N25" s="111">
        <f t="shared" ref="N25:N32" si="64">COUNTIFS($AL25:$PH25,"G",$AL$6:$PH$6,"F")</f>
        <v>4</v>
      </c>
      <c r="P25" s="103">
        <f t="shared" si="15"/>
        <v>21</v>
      </c>
      <c r="Q25" s="98">
        <f t="shared" ref="Q25:Q32" si="65">COUNTIF($AL25:$HT25,"J")</f>
        <v>11</v>
      </c>
      <c r="R25" s="98">
        <f t="shared" ref="R25:R32" si="66">COUNTIF($HW25:$PH25,"J")</f>
        <v>10</v>
      </c>
      <c r="S25" s="111">
        <f t="shared" ref="S25:S32" si="67">COUNTIF($AL25:$PH25,"J")-SUM(U25:W25)</f>
        <v>16</v>
      </c>
      <c r="T25" s="111">
        <f t="shared" ref="T25:T32" si="68">SUM(U25:V25)</f>
        <v>5</v>
      </c>
      <c r="U25" s="111">
        <f t="shared" ref="U25:U32" si="69">COUNTIFS($AL25:$PH25,"J",$AL$4:$PH$4,"S",$AL$6:$PH$6,"")</f>
        <v>1</v>
      </c>
      <c r="V25" s="111">
        <f t="shared" ref="V25:V32" si="70">COUNTIFS($AL25:$PH25,"J",$AL$4:$PH$4,"D",$AL$6:$PH$6,"")</f>
        <v>4</v>
      </c>
      <c r="W25" s="111">
        <f t="shared" ref="W25:W32" si="71">COUNTIFS($AL25:$PH25,"J",$AL$6:$PH$6,"F")</f>
        <v>0</v>
      </c>
      <c r="Y25" s="103">
        <f t="shared" si="21"/>
        <v>14</v>
      </c>
      <c r="Z25" s="98">
        <f t="shared" ref="Z25:Z32" si="72">COUNTIF($AL25:$HT25,"N")</f>
        <v>7</v>
      </c>
      <c r="AA25" s="98">
        <f t="shared" ref="AA25:AA32" si="73">COUNTIF($HW25:$PH25,"N")</f>
        <v>7</v>
      </c>
      <c r="AB25" s="111">
        <f t="shared" ref="AB25:AB32" si="74">COUNTIF($AL25:$PH25,"N")-SUM(AD25:AF25)</f>
        <v>9</v>
      </c>
      <c r="AC25" s="111">
        <f t="shared" ref="AC25:AC32" si="75">SUM(AD25:AE25)</f>
        <v>4</v>
      </c>
      <c r="AD25" s="111">
        <f t="shared" ref="AD25:AD32" si="76">COUNTIFS($AL25:$PH25,"N",$AL$4:$PH$4,"S",$AL$6:$PH$6,"")</f>
        <v>2</v>
      </c>
      <c r="AE25" s="111">
        <f t="shared" ref="AE25:AE32" si="77">COUNTIFS($AL25:$PH25,"N",$AL$4:$PH$4,"D",$AL$6:$PH$6,"")</f>
        <v>2</v>
      </c>
      <c r="AF25" s="111">
        <f t="shared" ref="AF25:AF32" si="78">COUNTIFS($AL25:$PH25,"N",$AL$6:$PH$6,"F")</f>
        <v>1</v>
      </c>
      <c r="AG25" s="104"/>
      <c r="AH25" s="105">
        <f t="shared" ref="AH25:AH32" si="79">COUNTIF(AL25:PH25,"F8")</f>
        <v>7</v>
      </c>
      <c r="AJ25" s="112" t="s">
        <v>360</v>
      </c>
      <c r="AL25" s="84"/>
      <c r="AM25" s="84" t="s">
        <v>4</v>
      </c>
      <c r="AN25" s="84"/>
      <c r="AO25" s="84"/>
      <c r="AP25" s="84" t="s">
        <v>296</v>
      </c>
      <c r="AQ25" s="84"/>
      <c r="AR25" s="245"/>
      <c r="AS25" s="246" t="s">
        <v>4</v>
      </c>
      <c r="AT25" s="84"/>
      <c r="AU25" s="84"/>
      <c r="AV25" s="84" t="s">
        <v>298</v>
      </c>
      <c r="AW25" s="84"/>
      <c r="AX25" s="84"/>
      <c r="AY25" s="245" t="s">
        <v>296</v>
      </c>
      <c r="AZ25" s="246"/>
      <c r="BA25" s="84"/>
      <c r="BB25" s="84" t="s">
        <v>296</v>
      </c>
      <c r="BC25" s="84"/>
      <c r="BD25" s="84" t="s">
        <v>4</v>
      </c>
      <c r="BE25" s="84"/>
      <c r="BF25" s="245"/>
      <c r="BG25" s="246"/>
      <c r="BH25" s="84" t="s">
        <v>296</v>
      </c>
      <c r="BI25" s="84"/>
      <c r="BJ25" s="84" t="s">
        <v>4</v>
      </c>
      <c r="BK25" s="84" t="s">
        <v>4</v>
      </c>
      <c r="BL25" s="84"/>
      <c r="BM25" s="245"/>
      <c r="BN25" s="246" t="s">
        <v>296</v>
      </c>
      <c r="BO25" s="84"/>
      <c r="BP25" s="84"/>
      <c r="BQ25" s="247"/>
      <c r="BR25" s="235"/>
      <c r="BS25" s="84"/>
      <c r="BT25" s="84"/>
      <c r="BU25" s="84"/>
      <c r="BV25" s="245" t="s">
        <v>296</v>
      </c>
      <c r="BW25" s="246"/>
      <c r="BX25" s="84"/>
      <c r="BY25" s="84" t="s">
        <v>296</v>
      </c>
      <c r="BZ25" s="84"/>
      <c r="CA25" s="84"/>
      <c r="CB25" s="84" t="s">
        <v>103</v>
      </c>
      <c r="CC25" s="245" t="s">
        <v>103</v>
      </c>
      <c r="CD25" s="246"/>
      <c r="CE25" s="84" t="s">
        <v>296</v>
      </c>
      <c r="CF25" s="84"/>
      <c r="CG25" s="84"/>
      <c r="CH25" s="84" t="s">
        <v>296</v>
      </c>
      <c r="CI25" s="84"/>
      <c r="CJ25" s="245"/>
      <c r="CK25" s="246" t="s">
        <v>296</v>
      </c>
      <c r="CL25" s="84"/>
      <c r="CM25" s="252"/>
      <c r="CN25" s="84" t="s">
        <v>298</v>
      </c>
      <c r="CO25" s="246"/>
      <c r="CP25" s="84"/>
      <c r="CQ25" s="245" t="s">
        <v>4</v>
      </c>
      <c r="CR25" s="246"/>
      <c r="CS25" s="84"/>
      <c r="CT25" s="84" t="s">
        <v>296</v>
      </c>
      <c r="CU25" s="247"/>
      <c r="CV25" s="235"/>
      <c r="CW25" s="84"/>
      <c r="CX25" s="84"/>
      <c r="CY25" s="84" t="s">
        <v>296</v>
      </c>
      <c r="CZ25" s="245"/>
      <c r="DA25" s="246"/>
      <c r="DB25" s="84" t="s">
        <v>103</v>
      </c>
      <c r="DC25" s="84"/>
      <c r="DD25" s="84"/>
      <c r="DE25" s="84" t="s">
        <v>296</v>
      </c>
      <c r="DF25" s="84"/>
      <c r="DG25" s="245"/>
      <c r="DH25" s="246"/>
      <c r="DI25" s="84"/>
      <c r="DJ25" s="84"/>
      <c r="DK25" s="84" t="s">
        <v>296</v>
      </c>
      <c r="DL25" s="84"/>
      <c r="DM25" s="84"/>
      <c r="DN25" s="245" t="s">
        <v>4</v>
      </c>
      <c r="DO25" s="249" t="s">
        <v>299</v>
      </c>
      <c r="DP25" s="250" t="s">
        <v>299</v>
      </c>
      <c r="DQ25" s="250" t="s">
        <v>299</v>
      </c>
      <c r="DR25" s="84"/>
      <c r="DS25" s="84" t="s">
        <v>103</v>
      </c>
      <c r="DT25" s="84" t="s">
        <v>298</v>
      </c>
      <c r="DU25" s="245"/>
      <c r="DV25" s="246"/>
      <c r="DW25" s="84" t="s">
        <v>296</v>
      </c>
      <c r="DX25" s="84"/>
      <c r="DY25" s="84"/>
      <c r="DZ25" s="84" t="s">
        <v>296</v>
      </c>
      <c r="EA25" s="84"/>
      <c r="EB25" s="247"/>
      <c r="EC25" s="235"/>
      <c r="ED25" s="245"/>
      <c r="EE25" s="246" t="s">
        <v>296</v>
      </c>
      <c r="EF25" s="84"/>
      <c r="EG25" s="84"/>
      <c r="EH25" s="84" t="s">
        <v>296</v>
      </c>
      <c r="EI25" s="84"/>
      <c r="EJ25" s="84"/>
      <c r="EK25" s="245"/>
      <c r="EL25" s="246"/>
      <c r="EM25" s="84"/>
      <c r="EN25" s="84" t="s">
        <v>296</v>
      </c>
      <c r="EO25" s="84"/>
      <c r="EP25" s="84"/>
      <c r="EQ25" s="84" t="s">
        <v>296</v>
      </c>
      <c r="ER25" s="251"/>
      <c r="ES25" s="246"/>
      <c r="ET25" s="84" t="s">
        <v>298</v>
      </c>
      <c r="EU25" s="84"/>
      <c r="EV25" s="84"/>
      <c r="EW25" s="84" t="s">
        <v>296</v>
      </c>
      <c r="EX25" s="84"/>
      <c r="EY25" s="251"/>
      <c r="EZ25" s="246" t="s">
        <v>296</v>
      </c>
      <c r="FA25" s="246"/>
      <c r="FB25" s="84"/>
      <c r="FC25" s="84" t="s">
        <v>296</v>
      </c>
      <c r="FD25" s="84"/>
      <c r="FE25" s="84"/>
      <c r="FF25" s="245"/>
      <c r="FG25" s="246"/>
      <c r="FH25" s="247"/>
      <c r="FI25" s="235"/>
      <c r="FJ25" s="84"/>
      <c r="FK25" s="84" t="s">
        <v>298</v>
      </c>
      <c r="FL25" s="84" t="s">
        <v>4</v>
      </c>
      <c r="FM25" s="84"/>
      <c r="FN25" s="84" t="s">
        <v>296</v>
      </c>
      <c r="FO25" s="245"/>
      <c r="FP25" s="246"/>
      <c r="FQ25" s="84" t="s">
        <v>296</v>
      </c>
      <c r="FR25" s="84"/>
      <c r="FS25" s="84"/>
      <c r="FT25" s="84" t="s">
        <v>296</v>
      </c>
      <c r="FU25" s="84"/>
      <c r="FV25" s="245"/>
      <c r="FW25" s="246" t="s">
        <v>4</v>
      </c>
      <c r="FX25" s="84"/>
      <c r="FY25" s="252"/>
      <c r="FZ25" s="254" t="s">
        <v>298</v>
      </c>
      <c r="GA25" s="246"/>
      <c r="GB25" s="84"/>
      <c r="GC25" s="245" t="s">
        <v>296</v>
      </c>
      <c r="GD25" s="246"/>
      <c r="GE25" s="84"/>
      <c r="GF25" s="84" t="s">
        <v>103</v>
      </c>
      <c r="GG25" s="84"/>
      <c r="GH25" s="84"/>
      <c r="GI25" s="84" t="s">
        <v>296</v>
      </c>
      <c r="GJ25" s="245"/>
      <c r="GK25" s="246"/>
      <c r="GL25" s="84"/>
      <c r="GM25" s="84"/>
      <c r="GN25" s="84"/>
      <c r="GO25" s="247"/>
      <c r="GP25" s="235"/>
      <c r="GQ25" s="84" t="s">
        <v>299</v>
      </c>
      <c r="GR25" s="246"/>
      <c r="GS25" s="245"/>
      <c r="GT25" s="246" t="s">
        <v>296</v>
      </c>
      <c r="GU25" s="84"/>
      <c r="GV25" s="84"/>
      <c r="GW25" s="84"/>
      <c r="GX25" s="84"/>
      <c r="GY25" s="84"/>
      <c r="GZ25" s="245" t="s">
        <v>296</v>
      </c>
      <c r="HA25" s="246"/>
      <c r="HB25" s="84"/>
      <c r="HC25" s="84" t="s">
        <v>298</v>
      </c>
      <c r="HD25" s="84"/>
      <c r="HE25" s="84" t="s">
        <v>4</v>
      </c>
      <c r="HF25" s="84" t="s">
        <v>296</v>
      </c>
      <c r="HG25" s="245"/>
      <c r="HH25" s="246"/>
      <c r="HI25" s="84" t="s">
        <v>296</v>
      </c>
      <c r="HJ25" s="84"/>
      <c r="HK25" s="84" t="s">
        <v>103</v>
      </c>
      <c r="HL25" s="84" t="s">
        <v>103</v>
      </c>
      <c r="HM25" s="84"/>
      <c r="HN25" s="245"/>
      <c r="HO25" s="246" t="s">
        <v>4</v>
      </c>
      <c r="HP25" s="84" t="s">
        <v>299</v>
      </c>
      <c r="HQ25" s="84"/>
      <c r="HR25" s="84" t="s">
        <v>298</v>
      </c>
      <c r="HS25" s="84"/>
      <c r="HT25" s="84"/>
      <c r="HU25" s="247"/>
      <c r="HV25" s="235"/>
      <c r="HW25" s="245" t="s">
        <v>296</v>
      </c>
      <c r="HX25" s="246"/>
      <c r="HY25" s="84"/>
      <c r="HZ25" s="84" t="s">
        <v>296</v>
      </c>
      <c r="IA25" s="84"/>
      <c r="IB25" s="84" t="s">
        <v>4</v>
      </c>
      <c r="IC25" s="84" t="s">
        <v>298</v>
      </c>
      <c r="ID25" s="245" t="s">
        <v>298</v>
      </c>
      <c r="IE25" s="246" t="s">
        <v>298</v>
      </c>
      <c r="IF25" s="84" t="s">
        <v>298</v>
      </c>
      <c r="IG25" s="84" t="s">
        <v>298</v>
      </c>
      <c r="IH25" s="84" t="s">
        <v>298</v>
      </c>
      <c r="II25" s="84" t="s">
        <v>298</v>
      </c>
      <c r="IJ25" s="84" t="s">
        <v>298</v>
      </c>
      <c r="IK25" s="245" t="s">
        <v>298</v>
      </c>
      <c r="IL25" s="246"/>
      <c r="IM25" s="84"/>
      <c r="IN25" s="84"/>
      <c r="IO25" s="84" t="s">
        <v>296</v>
      </c>
      <c r="IP25" s="84"/>
      <c r="IQ25" s="84"/>
      <c r="IR25" s="245" t="s">
        <v>296</v>
      </c>
      <c r="IS25" s="246"/>
      <c r="IT25" s="84"/>
      <c r="IU25" s="84" t="s">
        <v>296</v>
      </c>
      <c r="IV25" s="84"/>
      <c r="IW25" s="84"/>
      <c r="IX25" s="84" t="s">
        <v>4</v>
      </c>
      <c r="IY25" s="245" t="s">
        <v>4</v>
      </c>
      <c r="IZ25" s="246"/>
      <c r="JA25" s="84" t="s">
        <v>296</v>
      </c>
      <c r="JB25" s="247"/>
      <c r="JC25" s="235"/>
      <c r="JD25" s="84"/>
      <c r="JE25" s="84" t="s">
        <v>103</v>
      </c>
      <c r="JF25" s="84"/>
      <c r="JG25" s="84" t="s">
        <v>298</v>
      </c>
      <c r="JH25" s="245" t="s">
        <v>298</v>
      </c>
      <c r="JI25" s="264" t="s">
        <v>298</v>
      </c>
      <c r="JJ25" s="246" t="s">
        <v>298</v>
      </c>
      <c r="JK25" s="84" t="s">
        <v>298</v>
      </c>
      <c r="JL25" s="84" t="s">
        <v>298</v>
      </c>
      <c r="JM25" s="84" t="s">
        <v>298</v>
      </c>
      <c r="JN25" s="84" t="s">
        <v>298</v>
      </c>
      <c r="JO25" s="245" t="s">
        <v>298</v>
      </c>
      <c r="JP25" s="246"/>
      <c r="JQ25" s="84"/>
      <c r="JR25" s="84" t="s">
        <v>296</v>
      </c>
      <c r="JS25" s="84"/>
      <c r="JT25" s="84"/>
      <c r="JU25" s="84" t="s">
        <v>296</v>
      </c>
      <c r="JV25" s="245"/>
      <c r="JW25" s="246"/>
      <c r="JX25" s="84" t="s">
        <v>296</v>
      </c>
      <c r="JY25" s="84"/>
      <c r="JZ25" s="84"/>
      <c r="KA25" s="84" t="s">
        <v>296</v>
      </c>
      <c r="KB25" s="84"/>
      <c r="KC25" s="245"/>
      <c r="KD25" s="264" t="s">
        <v>296</v>
      </c>
      <c r="KE25" s="246"/>
      <c r="KF25" s="84"/>
      <c r="KG25" s="84" t="s">
        <v>296</v>
      </c>
      <c r="KH25" s="84"/>
      <c r="KI25" s="247"/>
      <c r="KJ25" s="235"/>
      <c r="KK25" s="84"/>
      <c r="KL25" s="245"/>
      <c r="KM25" s="246" t="s">
        <v>298</v>
      </c>
      <c r="KN25" s="84"/>
      <c r="KO25" s="250" t="s">
        <v>4</v>
      </c>
      <c r="KP25" s="250"/>
      <c r="KQ25" s="250"/>
      <c r="KR25" s="84" t="s">
        <v>296</v>
      </c>
      <c r="KS25" s="245"/>
      <c r="KT25" s="246"/>
      <c r="KU25" s="84" t="s">
        <v>103</v>
      </c>
      <c r="KV25" s="84"/>
      <c r="KW25" s="84" t="s">
        <v>299</v>
      </c>
      <c r="KX25" s="84" t="s">
        <v>296</v>
      </c>
      <c r="KY25" s="84"/>
      <c r="KZ25" s="245"/>
      <c r="LA25" s="246"/>
      <c r="LB25" s="84"/>
      <c r="LC25" s="84"/>
      <c r="LD25" s="84" t="s">
        <v>296</v>
      </c>
      <c r="LE25" s="84"/>
      <c r="LF25" s="252"/>
      <c r="LG25" s="254" t="s">
        <v>4</v>
      </c>
      <c r="LH25" s="246" t="s">
        <v>299</v>
      </c>
      <c r="LI25" s="84"/>
      <c r="LJ25" s="84" t="s">
        <v>296</v>
      </c>
      <c r="LK25" s="84"/>
      <c r="LL25" s="84"/>
      <c r="LM25" s="84"/>
      <c r="LN25" s="245" t="s">
        <v>103</v>
      </c>
      <c r="LO25" s="247"/>
      <c r="LP25" s="235"/>
      <c r="LQ25" s="84"/>
      <c r="LR25" s="84" t="s">
        <v>296</v>
      </c>
      <c r="LS25" s="84"/>
      <c r="LT25" s="84"/>
      <c r="LU25" s="84" t="s">
        <v>296</v>
      </c>
      <c r="LV25" s="84"/>
      <c r="LW25" s="245"/>
      <c r="LX25" s="246" t="s">
        <v>296</v>
      </c>
      <c r="LY25" s="84"/>
      <c r="LZ25" s="84"/>
      <c r="MA25" s="84"/>
      <c r="MB25" s="84"/>
      <c r="MC25" s="84"/>
      <c r="MD25" s="245" t="s">
        <v>296</v>
      </c>
      <c r="ME25" s="246"/>
      <c r="MF25" s="84"/>
      <c r="MG25" s="84" t="s">
        <v>4</v>
      </c>
      <c r="MH25" s="84"/>
      <c r="MI25" s="84"/>
      <c r="MJ25" s="84" t="s">
        <v>296</v>
      </c>
      <c r="MK25" s="245"/>
      <c r="ML25" s="246" t="s">
        <v>103</v>
      </c>
      <c r="MM25" s="84" t="s">
        <v>103</v>
      </c>
      <c r="MN25" s="84"/>
      <c r="MO25" s="84"/>
      <c r="MP25" s="84" t="s">
        <v>296</v>
      </c>
      <c r="MQ25" s="84"/>
      <c r="MR25" s="245"/>
      <c r="MS25" s="246" t="s">
        <v>296</v>
      </c>
      <c r="MT25" s="84"/>
      <c r="MU25" s="84"/>
      <c r="MV25" s="247"/>
      <c r="MW25" s="235"/>
      <c r="MX25" s="84" t="s">
        <v>296</v>
      </c>
      <c r="MY25" s="84"/>
      <c r="MZ25" s="84"/>
      <c r="NA25" s="245"/>
      <c r="NB25" s="246"/>
      <c r="NC25" s="84"/>
      <c r="ND25" s="84" t="s">
        <v>296</v>
      </c>
      <c r="NE25" s="84"/>
      <c r="NF25" s="84"/>
      <c r="NG25" s="84" t="s">
        <v>103</v>
      </c>
      <c r="NH25" s="245" t="s">
        <v>103</v>
      </c>
      <c r="NI25" s="246"/>
      <c r="NJ25" s="84" t="s">
        <v>296</v>
      </c>
      <c r="NK25" s="84"/>
      <c r="NL25" s="84"/>
      <c r="NM25" s="84" t="s">
        <v>4</v>
      </c>
      <c r="NN25" s="84"/>
      <c r="NO25" s="245"/>
      <c r="NP25" s="246" t="s">
        <v>4</v>
      </c>
      <c r="NQ25" s="84"/>
      <c r="NR25" s="84"/>
      <c r="NS25" s="84" t="s">
        <v>296</v>
      </c>
      <c r="NT25" s="84"/>
      <c r="NU25" s="84"/>
      <c r="NV25" s="245"/>
      <c r="NW25" s="246"/>
      <c r="NX25" s="84"/>
      <c r="NY25" s="84" t="s">
        <v>296</v>
      </c>
      <c r="NZ25" s="84"/>
      <c r="OA25" s="84"/>
      <c r="OB25" s="247"/>
      <c r="OC25" s="235"/>
      <c r="OD25" s="84" t="s">
        <v>296</v>
      </c>
      <c r="OE25" s="245"/>
      <c r="OF25" s="246" t="s">
        <v>4</v>
      </c>
      <c r="OG25" s="84"/>
      <c r="OH25" s="84"/>
      <c r="OI25" s="84"/>
      <c r="OJ25" s="84" t="s">
        <v>296</v>
      </c>
      <c r="OK25" s="84"/>
      <c r="OL25" s="245"/>
      <c r="OM25" s="246" t="s">
        <v>296</v>
      </c>
      <c r="ON25" s="84"/>
      <c r="OO25" s="84"/>
      <c r="OP25" s="84"/>
      <c r="OQ25" s="84"/>
      <c r="OR25" s="84"/>
      <c r="OS25" s="245" t="s">
        <v>296</v>
      </c>
      <c r="OT25" s="246"/>
      <c r="OU25" s="84"/>
      <c r="OV25" s="84" t="s">
        <v>4</v>
      </c>
      <c r="OW25" s="84"/>
      <c r="OX25" s="84"/>
      <c r="OY25" s="84" t="s">
        <v>298</v>
      </c>
      <c r="OZ25" s="245" t="s">
        <v>298</v>
      </c>
      <c r="PA25" s="255" t="s">
        <v>298</v>
      </c>
      <c r="PB25" s="254" t="s">
        <v>298</v>
      </c>
      <c r="PC25" s="246" t="s">
        <v>298</v>
      </c>
      <c r="PD25" s="84" t="s">
        <v>298</v>
      </c>
      <c r="PE25" s="84" t="s">
        <v>298</v>
      </c>
      <c r="PF25" s="84" t="s">
        <v>298</v>
      </c>
      <c r="PG25" s="245"/>
      <c r="PH25" s="264" t="s">
        <v>296</v>
      </c>
    </row>
    <row r="26" spans="1:424" ht="20.100000000000001" customHeight="1" x14ac:dyDescent="0.25">
      <c r="A26" s="98">
        <f t="shared" si="54"/>
        <v>35</v>
      </c>
      <c r="B26" s="99"/>
      <c r="C26" s="100">
        <f t="shared" si="55"/>
        <v>1544.8</v>
      </c>
      <c r="D26" s="100">
        <f t="shared" si="56"/>
        <v>792.96</v>
      </c>
      <c r="E26" s="100">
        <f t="shared" si="56"/>
        <v>751.84</v>
      </c>
      <c r="G26" s="101">
        <f t="shared" si="57"/>
        <v>65</v>
      </c>
      <c r="H26" s="98">
        <f t="shared" si="58"/>
        <v>33</v>
      </c>
      <c r="I26" s="98">
        <f t="shared" si="59"/>
        <v>32</v>
      </c>
      <c r="J26" s="111">
        <f t="shared" si="60"/>
        <v>40</v>
      </c>
      <c r="K26" s="111">
        <f t="shared" si="61"/>
        <v>21</v>
      </c>
      <c r="L26" s="111">
        <f t="shared" si="62"/>
        <v>9</v>
      </c>
      <c r="M26" s="111">
        <f t="shared" si="63"/>
        <v>12</v>
      </c>
      <c r="N26" s="111">
        <f t="shared" si="64"/>
        <v>4</v>
      </c>
      <c r="P26" s="103">
        <f t="shared" si="15"/>
        <v>25</v>
      </c>
      <c r="Q26" s="98">
        <f t="shared" si="65"/>
        <v>15</v>
      </c>
      <c r="R26" s="98">
        <f t="shared" si="66"/>
        <v>10</v>
      </c>
      <c r="S26" s="111">
        <f t="shared" si="67"/>
        <v>16</v>
      </c>
      <c r="T26" s="111">
        <f t="shared" si="68"/>
        <v>9</v>
      </c>
      <c r="U26" s="111">
        <f t="shared" si="69"/>
        <v>7</v>
      </c>
      <c r="V26" s="111">
        <f t="shared" si="70"/>
        <v>2</v>
      </c>
      <c r="W26" s="111">
        <f t="shared" si="71"/>
        <v>0</v>
      </c>
      <c r="Y26" s="103">
        <f t="shared" si="21"/>
        <v>11</v>
      </c>
      <c r="Z26" s="98">
        <f t="shared" si="72"/>
        <v>4</v>
      </c>
      <c r="AA26" s="98">
        <f t="shared" si="73"/>
        <v>7</v>
      </c>
      <c r="AB26" s="111">
        <f t="shared" si="74"/>
        <v>9</v>
      </c>
      <c r="AC26" s="111">
        <f t="shared" si="75"/>
        <v>2</v>
      </c>
      <c r="AD26" s="111">
        <f t="shared" si="76"/>
        <v>2</v>
      </c>
      <c r="AE26" s="111">
        <f t="shared" si="77"/>
        <v>0</v>
      </c>
      <c r="AF26" s="111">
        <f t="shared" si="78"/>
        <v>0</v>
      </c>
      <c r="AG26" s="104"/>
      <c r="AH26" s="105">
        <f t="shared" si="79"/>
        <v>0</v>
      </c>
      <c r="AJ26" s="112" t="s">
        <v>361</v>
      </c>
      <c r="AL26" s="84"/>
      <c r="AM26" s="84" t="s">
        <v>296</v>
      </c>
      <c r="AN26" s="84"/>
      <c r="AO26" s="84"/>
      <c r="AP26" s="84" t="s">
        <v>4</v>
      </c>
      <c r="AQ26" s="84"/>
      <c r="AR26" s="245"/>
      <c r="AS26" s="246" t="s">
        <v>296</v>
      </c>
      <c r="AT26" s="84" t="s">
        <v>0</v>
      </c>
      <c r="AU26" s="84"/>
      <c r="AV26" s="84"/>
      <c r="AW26" s="84"/>
      <c r="AX26" s="84"/>
      <c r="AY26" s="245" t="s">
        <v>296</v>
      </c>
      <c r="AZ26" s="246"/>
      <c r="BA26" s="84"/>
      <c r="BB26" s="84"/>
      <c r="BC26" s="84"/>
      <c r="BD26" s="84"/>
      <c r="BE26" s="84" t="s">
        <v>296</v>
      </c>
      <c r="BF26" s="245"/>
      <c r="BG26" s="246"/>
      <c r="BH26" s="84"/>
      <c r="BI26" s="84"/>
      <c r="BJ26" s="84"/>
      <c r="BK26" s="84" t="s">
        <v>103</v>
      </c>
      <c r="BL26" s="84"/>
      <c r="BM26" s="245"/>
      <c r="BN26" s="246"/>
      <c r="BO26" s="84"/>
      <c r="BP26" s="84"/>
      <c r="BQ26" s="247"/>
      <c r="BR26" s="235"/>
      <c r="BS26" s="84" t="s">
        <v>296</v>
      </c>
      <c r="BT26" s="84"/>
      <c r="BU26" s="84"/>
      <c r="BV26" s="245" t="s">
        <v>4</v>
      </c>
      <c r="BW26" s="246"/>
      <c r="BX26" s="84"/>
      <c r="BY26" s="84" t="s">
        <v>4</v>
      </c>
      <c r="BZ26" s="84"/>
      <c r="CA26" s="84"/>
      <c r="CB26" s="84" t="s">
        <v>296</v>
      </c>
      <c r="CC26" s="245"/>
      <c r="CD26" s="246"/>
      <c r="CE26" s="84"/>
      <c r="CF26" s="84"/>
      <c r="CG26" s="84"/>
      <c r="CH26" s="84" t="s">
        <v>296</v>
      </c>
      <c r="CI26" s="84"/>
      <c r="CJ26" s="245"/>
      <c r="CK26" s="246"/>
      <c r="CL26" s="84"/>
      <c r="CM26" s="252"/>
      <c r="CN26" s="84" t="s">
        <v>296</v>
      </c>
      <c r="CO26" s="246"/>
      <c r="CP26" s="84"/>
      <c r="CQ26" s="245" t="s">
        <v>296</v>
      </c>
      <c r="CR26" s="246"/>
      <c r="CS26" s="84"/>
      <c r="CT26" s="84" t="s">
        <v>296</v>
      </c>
      <c r="CU26" s="247"/>
      <c r="CV26" s="235"/>
      <c r="CW26" s="84"/>
      <c r="CX26" s="84"/>
      <c r="CY26" s="84" t="s">
        <v>4</v>
      </c>
      <c r="CZ26" s="245"/>
      <c r="DA26" s="246"/>
      <c r="DB26" s="84" t="s">
        <v>296</v>
      </c>
      <c r="DC26" s="84"/>
      <c r="DD26" s="84" t="s">
        <v>4</v>
      </c>
      <c r="DE26" s="84" t="s">
        <v>4</v>
      </c>
      <c r="DF26" s="84"/>
      <c r="DG26" s="245"/>
      <c r="DH26" s="246" t="s">
        <v>296</v>
      </c>
      <c r="DI26" s="84"/>
      <c r="DJ26" s="84"/>
      <c r="DK26" s="84"/>
      <c r="DL26" s="84"/>
      <c r="DM26" s="84"/>
      <c r="DN26" s="245" t="s">
        <v>296</v>
      </c>
      <c r="DO26" s="246"/>
      <c r="DP26" s="84"/>
      <c r="DQ26" s="84" t="s">
        <v>296</v>
      </c>
      <c r="DR26" s="84"/>
      <c r="DS26" s="84"/>
      <c r="DT26" s="84" t="s">
        <v>296</v>
      </c>
      <c r="DU26" s="245"/>
      <c r="DV26" s="246"/>
      <c r="DW26" s="250" t="s">
        <v>103</v>
      </c>
      <c r="DX26" s="250"/>
      <c r="DY26" s="250"/>
      <c r="DZ26" s="84"/>
      <c r="EA26" s="84" t="s">
        <v>4</v>
      </c>
      <c r="EB26" s="247"/>
      <c r="EC26" s="235"/>
      <c r="ED26" s="245"/>
      <c r="EE26" s="246" t="s">
        <v>296</v>
      </c>
      <c r="EF26" s="84"/>
      <c r="EG26" s="84"/>
      <c r="EH26" s="84"/>
      <c r="EI26" s="84"/>
      <c r="EJ26" s="84"/>
      <c r="EK26" s="245" t="s">
        <v>296</v>
      </c>
      <c r="EL26" s="246"/>
      <c r="EM26" s="84"/>
      <c r="EN26" s="84" t="s">
        <v>103</v>
      </c>
      <c r="EO26" s="84" t="s">
        <v>103</v>
      </c>
      <c r="EP26" s="84"/>
      <c r="EQ26" s="84" t="s">
        <v>4</v>
      </c>
      <c r="ER26" s="251"/>
      <c r="ES26" s="246"/>
      <c r="ET26" s="84" t="s">
        <v>296</v>
      </c>
      <c r="EU26" s="84"/>
      <c r="EV26" s="84"/>
      <c r="EW26" s="84" t="s">
        <v>4</v>
      </c>
      <c r="EX26" s="84" t="s">
        <v>4</v>
      </c>
      <c r="EY26" s="251"/>
      <c r="EZ26" s="246" t="s">
        <v>296</v>
      </c>
      <c r="FA26" s="246"/>
      <c r="FB26" s="84"/>
      <c r="FC26" s="84"/>
      <c r="FD26" s="84"/>
      <c r="FE26" s="84"/>
      <c r="FF26" s="245" t="s">
        <v>296</v>
      </c>
      <c r="FG26" s="246"/>
      <c r="FH26" s="247"/>
      <c r="FI26" s="235"/>
      <c r="FJ26" s="84"/>
      <c r="FK26" s="84" t="s">
        <v>4</v>
      </c>
      <c r="FL26" s="84"/>
      <c r="FM26" s="84"/>
      <c r="FN26" s="84" t="s">
        <v>296</v>
      </c>
      <c r="FO26" s="245"/>
      <c r="FP26" s="246"/>
      <c r="FQ26" s="84" t="s">
        <v>296</v>
      </c>
      <c r="FR26" s="84"/>
      <c r="FS26" s="84"/>
      <c r="FT26" s="84" t="s">
        <v>296</v>
      </c>
      <c r="FU26" s="84"/>
      <c r="FV26" s="245"/>
      <c r="FW26" s="246"/>
      <c r="FX26" s="84"/>
      <c r="FY26" s="252"/>
      <c r="FZ26" s="257" t="s">
        <v>296</v>
      </c>
      <c r="GA26" s="246"/>
      <c r="GB26" s="84"/>
      <c r="GC26" s="245" t="s">
        <v>296</v>
      </c>
      <c r="GD26" s="246"/>
      <c r="GE26" s="84"/>
      <c r="GF26" s="84" t="s">
        <v>4</v>
      </c>
      <c r="GG26" s="84" t="s">
        <v>4</v>
      </c>
      <c r="GH26" s="84"/>
      <c r="GI26" s="84"/>
      <c r="GJ26" s="245"/>
      <c r="GK26" s="246"/>
      <c r="GL26" s="84" t="s">
        <v>4</v>
      </c>
      <c r="GM26" s="84"/>
      <c r="GN26" s="84"/>
      <c r="GO26" s="247"/>
      <c r="GP26" s="235"/>
      <c r="GQ26" s="84" t="s">
        <v>296</v>
      </c>
      <c r="GR26" s="246"/>
      <c r="GS26" s="245"/>
      <c r="GT26" s="246" t="s">
        <v>296</v>
      </c>
      <c r="GU26" s="84"/>
      <c r="GV26" s="84"/>
      <c r="GW26" s="84" t="s">
        <v>296</v>
      </c>
      <c r="GX26" s="84"/>
      <c r="GY26" s="84"/>
      <c r="GZ26" s="245"/>
      <c r="HA26" s="246"/>
      <c r="HB26" s="84"/>
      <c r="HC26" s="84" t="s">
        <v>296</v>
      </c>
      <c r="HD26" s="84"/>
      <c r="HE26" s="248"/>
      <c r="HF26" s="84" t="s">
        <v>296</v>
      </c>
      <c r="HG26" s="245"/>
      <c r="HH26" s="246"/>
      <c r="HI26" s="84" t="s">
        <v>4</v>
      </c>
      <c r="HJ26" s="84"/>
      <c r="HK26" s="84"/>
      <c r="HL26" s="84" t="s">
        <v>296</v>
      </c>
      <c r="HM26" s="84"/>
      <c r="HN26" s="245"/>
      <c r="HO26" s="246" t="s">
        <v>296</v>
      </c>
      <c r="HP26" s="84"/>
      <c r="HQ26" s="84"/>
      <c r="HR26" s="84" t="s">
        <v>296</v>
      </c>
      <c r="HS26" s="84"/>
      <c r="HT26" s="84"/>
      <c r="HU26" s="247"/>
      <c r="HV26" s="235"/>
      <c r="HW26" s="245"/>
      <c r="HX26" s="246"/>
      <c r="HY26" s="84"/>
      <c r="HZ26" s="84" t="s">
        <v>296</v>
      </c>
      <c r="IA26" s="84"/>
      <c r="IB26" s="84"/>
      <c r="IC26" s="84" t="s">
        <v>296</v>
      </c>
      <c r="ID26" s="245"/>
      <c r="IE26" s="246"/>
      <c r="IF26" s="84" t="s">
        <v>296</v>
      </c>
      <c r="IG26" s="84"/>
      <c r="IH26" s="84"/>
      <c r="II26" s="84" t="s">
        <v>296</v>
      </c>
      <c r="IJ26" s="84"/>
      <c r="IK26" s="245"/>
      <c r="IL26" s="246" t="s">
        <v>296</v>
      </c>
      <c r="IM26" s="84"/>
      <c r="IN26" s="84"/>
      <c r="IO26" s="84"/>
      <c r="IP26" s="84"/>
      <c r="IQ26" s="84"/>
      <c r="IR26" s="245" t="s">
        <v>296</v>
      </c>
      <c r="IS26" s="246"/>
      <c r="IT26" s="84"/>
      <c r="IU26" s="84" t="s">
        <v>296</v>
      </c>
      <c r="IV26" s="84"/>
      <c r="IW26" s="84"/>
      <c r="IX26" s="84" t="s">
        <v>296</v>
      </c>
      <c r="IY26" s="245"/>
      <c r="IZ26" s="246" t="s">
        <v>103</v>
      </c>
      <c r="JA26" s="84"/>
      <c r="JB26" s="247"/>
      <c r="JC26" s="235"/>
      <c r="JD26" s="84" t="s">
        <v>298</v>
      </c>
      <c r="JE26" s="84" t="s">
        <v>298</v>
      </c>
      <c r="JF26" s="84" t="s">
        <v>298</v>
      </c>
      <c r="JG26" s="84" t="s">
        <v>298</v>
      </c>
      <c r="JH26" s="245" t="s">
        <v>298</v>
      </c>
      <c r="JI26" s="265" t="s">
        <v>298</v>
      </c>
      <c r="JJ26" s="246" t="s">
        <v>298</v>
      </c>
      <c r="JK26" s="84" t="s">
        <v>298</v>
      </c>
      <c r="JL26" s="84" t="s">
        <v>298</v>
      </c>
      <c r="JM26" s="84" t="s">
        <v>298</v>
      </c>
      <c r="JN26" s="84" t="s">
        <v>298</v>
      </c>
      <c r="JO26" s="245" t="s">
        <v>298</v>
      </c>
      <c r="JP26" s="246" t="s">
        <v>298</v>
      </c>
      <c r="JQ26" s="84" t="s">
        <v>298</v>
      </c>
      <c r="JR26" s="84" t="s">
        <v>298</v>
      </c>
      <c r="JS26" s="84" t="s">
        <v>298</v>
      </c>
      <c r="JT26" s="84" t="s">
        <v>298</v>
      </c>
      <c r="JU26" s="84" t="s">
        <v>298</v>
      </c>
      <c r="JV26" s="245" t="s">
        <v>298</v>
      </c>
      <c r="JW26" s="246" t="s">
        <v>298</v>
      </c>
      <c r="JX26" s="84" t="s">
        <v>298</v>
      </c>
      <c r="JY26" s="84" t="s">
        <v>298</v>
      </c>
      <c r="JZ26" s="84" t="s">
        <v>298</v>
      </c>
      <c r="KA26" s="84" t="s">
        <v>298</v>
      </c>
      <c r="KB26" s="84" t="s">
        <v>298</v>
      </c>
      <c r="KC26" s="245" t="s">
        <v>298</v>
      </c>
      <c r="KD26" s="265" t="s">
        <v>298</v>
      </c>
      <c r="KE26" s="246" t="s">
        <v>298</v>
      </c>
      <c r="KF26" s="84" t="s">
        <v>298</v>
      </c>
      <c r="KG26" s="84" t="s">
        <v>298</v>
      </c>
      <c r="KH26" s="84" t="s">
        <v>298</v>
      </c>
      <c r="KI26" s="247"/>
      <c r="KJ26" s="235"/>
      <c r="KK26" s="84" t="s">
        <v>4</v>
      </c>
      <c r="KL26" s="245" t="s">
        <v>296</v>
      </c>
      <c r="KM26" s="246"/>
      <c r="KN26" s="84"/>
      <c r="KO26" s="84" t="s">
        <v>296</v>
      </c>
      <c r="KP26" s="84"/>
      <c r="KQ26" s="84"/>
      <c r="KR26" s="84" t="s">
        <v>103</v>
      </c>
      <c r="KS26" s="245"/>
      <c r="KT26" s="246"/>
      <c r="KU26" s="84" t="s">
        <v>296</v>
      </c>
      <c r="KV26" s="84"/>
      <c r="KW26" s="84" t="s">
        <v>103</v>
      </c>
      <c r="KX26" s="84" t="s">
        <v>103</v>
      </c>
      <c r="KY26" s="84"/>
      <c r="KZ26" s="245"/>
      <c r="LA26" s="246" t="s">
        <v>296</v>
      </c>
      <c r="LB26" s="84"/>
      <c r="LC26" s="84"/>
      <c r="LD26" s="84"/>
      <c r="LE26" s="84"/>
      <c r="LF26" s="252"/>
      <c r="LG26" s="257" t="s">
        <v>296</v>
      </c>
      <c r="LH26" s="246"/>
      <c r="LI26" s="84"/>
      <c r="LJ26" s="84" t="s">
        <v>4</v>
      </c>
      <c r="LK26" s="84"/>
      <c r="LL26" s="84"/>
      <c r="LM26" s="84" t="s">
        <v>4</v>
      </c>
      <c r="LN26" s="245"/>
      <c r="LO26" s="247"/>
      <c r="LP26" s="235"/>
      <c r="LQ26" s="84" t="s">
        <v>298</v>
      </c>
      <c r="LR26" s="84" t="s">
        <v>298</v>
      </c>
      <c r="LS26" s="84" t="s">
        <v>298</v>
      </c>
      <c r="LT26" s="84" t="s">
        <v>298</v>
      </c>
      <c r="LU26" s="84" t="s">
        <v>103</v>
      </c>
      <c r="LV26" s="84"/>
      <c r="LW26" s="245" t="s">
        <v>4</v>
      </c>
      <c r="LX26" s="246" t="s">
        <v>296</v>
      </c>
      <c r="LY26" s="84"/>
      <c r="LZ26" s="84"/>
      <c r="MA26" s="84" t="s">
        <v>296</v>
      </c>
      <c r="MB26" s="84"/>
      <c r="MC26" s="84"/>
      <c r="MD26" s="245"/>
      <c r="ME26" s="246"/>
      <c r="MF26" s="84"/>
      <c r="MG26" s="84" t="s">
        <v>296</v>
      </c>
      <c r="MH26" s="84"/>
      <c r="MI26" s="84"/>
      <c r="MJ26" s="84" t="s">
        <v>103</v>
      </c>
      <c r="MK26" s="245"/>
      <c r="ML26" s="246"/>
      <c r="MM26" s="84" t="s">
        <v>296</v>
      </c>
      <c r="MN26" s="84"/>
      <c r="MO26" s="84"/>
      <c r="MP26" s="84" t="s">
        <v>296</v>
      </c>
      <c r="MQ26" s="84"/>
      <c r="MR26" s="245"/>
      <c r="MS26" s="246"/>
      <c r="MT26" s="84"/>
      <c r="MU26" s="84"/>
      <c r="MV26" s="247"/>
      <c r="MW26" s="235"/>
      <c r="MX26" s="84" t="s">
        <v>296</v>
      </c>
      <c r="MY26" s="84"/>
      <c r="MZ26" s="84"/>
      <c r="NA26" s="245" t="s">
        <v>296</v>
      </c>
      <c r="NB26" s="246"/>
      <c r="NC26" s="84"/>
      <c r="ND26" s="84" t="s">
        <v>296</v>
      </c>
      <c r="NE26" s="84"/>
      <c r="NF26" s="84"/>
      <c r="NG26" s="84" t="s">
        <v>296</v>
      </c>
      <c r="NH26" s="245"/>
      <c r="NI26" s="246"/>
      <c r="NJ26" s="84" t="s">
        <v>103</v>
      </c>
      <c r="NK26" s="84"/>
      <c r="NL26" s="84"/>
      <c r="NM26" s="84" t="s">
        <v>296</v>
      </c>
      <c r="NN26" s="84"/>
      <c r="NO26" s="245"/>
      <c r="NP26" s="246" t="s">
        <v>296</v>
      </c>
      <c r="NQ26" s="84"/>
      <c r="NR26" s="84"/>
      <c r="NS26" s="84"/>
      <c r="NT26" s="84"/>
      <c r="NU26" s="84"/>
      <c r="NV26" s="245" t="s">
        <v>296</v>
      </c>
      <c r="NW26" s="246"/>
      <c r="NX26" s="84"/>
      <c r="NY26" s="84" t="s">
        <v>4</v>
      </c>
      <c r="NZ26" s="84" t="s">
        <v>4</v>
      </c>
      <c r="OA26" s="84"/>
      <c r="OB26" s="247"/>
      <c r="OC26" s="235"/>
      <c r="OD26" s="84" t="s">
        <v>4</v>
      </c>
      <c r="OE26" s="245"/>
      <c r="OF26" s="246"/>
      <c r="OG26" s="84" t="s">
        <v>296</v>
      </c>
      <c r="OH26" s="84"/>
      <c r="OI26" s="84" t="s">
        <v>4</v>
      </c>
      <c r="OJ26" s="84" t="s">
        <v>4</v>
      </c>
      <c r="OK26" s="84"/>
      <c r="OL26" s="245"/>
      <c r="OM26" s="246"/>
      <c r="ON26" s="84"/>
      <c r="OO26" s="84"/>
      <c r="OP26" s="84" t="s">
        <v>296</v>
      </c>
      <c r="OQ26" s="84"/>
      <c r="OR26" s="84"/>
      <c r="OS26" s="245" t="s">
        <v>296</v>
      </c>
      <c r="OT26" s="246"/>
      <c r="OU26" s="84"/>
      <c r="OV26" s="84" t="s">
        <v>296</v>
      </c>
      <c r="OW26" s="84"/>
      <c r="OX26" s="84"/>
      <c r="OY26" s="84" t="s">
        <v>296</v>
      </c>
      <c r="OZ26" s="245"/>
      <c r="PA26" s="255"/>
      <c r="PB26" s="257" t="s">
        <v>296</v>
      </c>
      <c r="PC26" s="246"/>
      <c r="PD26" s="84"/>
      <c r="PE26" s="84" t="s">
        <v>296</v>
      </c>
      <c r="PF26" s="84"/>
      <c r="PG26" s="245"/>
      <c r="PH26" s="265" t="s">
        <v>300</v>
      </c>
    </row>
    <row r="27" spans="1:424" ht="20.100000000000001" customHeight="1" x14ac:dyDescent="0.25">
      <c r="A27" s="98">
        <f t="shared" si="54"/>
        <v>35</v>
      </c>
      <c r="B27" s="99"/>
      <c r="C27" s="100">
        <f t="shared" si="55"/>
        <v>1592.8</v>
      </c>
      <c r="D27" s="100">
        <f t="shared" si="56"/>
        <v>775.84</v>
      </c>
      <c r="E27" s="100">
        <f t="shared" si="56"/>
        <v>768.96</v>
      </c>
      <c r="G27" s="101">
        <f t="shared" si="57"/>
        <v>65</v>
      </c>
      <c r="H27" s="98">
        <f t="shared" si="58"/>
        <v>32</v>
      </c>
      <c r="I27" s="98">
        <f t="shared" si="59"/>
        <v>33</v>
      </c>
      <c r="J27" s="111">
        <f t="shared" si="60"/>
        <v>41</v>
      </c>
      <c r="K27" s="111">
        <f t="shared" si="61"/>
        <v>21</v>
      </c>
      <c r="L27" s="111">
        <f t="shared" si="62"/>
        <v>12</v>
      </c>
      <c r="M27" s="111">
        <f t="shared" si="63"/>
        <v>9</v>
      </c>
      <c r="N27" s="111">
        <f t="shared" si="64"/>
        <v>3</v>
      </c>
      <c r="P27" s="103">
        <f t="shared" si="15"/>
        <v>21</v>
      </c>
      <c r="Q27" s="98">
        <f t="shared" si="65"/>
        <v>10</v>
      </c>
      <c r="R27" s="98">
        <f t="shared" si="66"/>
        <v>11</v>
      </c>
      <c r="S27" s="111">
        <f t="shared" si="67"/>
        <v>14</v>
      </c>
      <c r="T27" s="111">
        <f t="shared" si="68"/>
        <v>6</v>
      </c>
      <c r="U27" s="111">
        <f t="shared" si="69"/>
        <v>3</v>
      </c>
      <c r="V27" s="111">
        <f t="shared" si="70"/>
        <v>3</v>
      </c>
      <c r="W27" s="111">
        <f t="shared" si="71"/>
        <v>1</v>
      </c>
      <c r="Y27" s="103">
        <f t="shared" si="21"/>
        <v>15</v>
      </c>
      <c r="Z27" s="98">
        <f t="shared" si="72"/>
        <v>9</v>
      </c>
      <c r="AA27" s="98">
        <f t="shared" si="73"/>
        <v>6</v>
      </c>
      <c r="AB27" s="111">
        <f t="shared" si="74"/>
        <v>12</v>
      </c>
      <c r="AC27" s="111">
        <f t="shared" si="75"/>
        <v>3</v>
      </c>
      <c r="AD27" s="111">
        <f t="shared" si="76"/>
        <v>1</v>
      </c>
      <c r="AE27" s="111">
        <f t="shared" si="77"/>
        <v>2</v>
      </c>
      <c r="AF27" s="111">
        <f t="shared" si="78"/>
        <v>0</v>
      </c>
      <c r="AG27" s="104"/>
      <c r="AH27" s="105">
        <f t="shared" si="79"/>
        <v>6</v>
      </c>
      <c r="AJ27" s="112" t="s">
        <v>362</v>
      </c>
      <c r="AL27" s="84"/>
      <c r="AM27" s="84" t="s">
        <v>298</v>
      </c>
      <c r="AN27" s="84"/>
      <c r="AO27" s="84"/>
      <c r="AP27" s="84" t="s">
        <v>296</v>
      </c>
      <c r="AQ27" s="84"/>
      <c r="AR27" s="245"/>
      <c r="AS27" s="246"/>
      <c r="AT27" s="84"/>
      <c r="AU27" s="84"/>
      <c r="AV27" s="84" t="s">
        <v>296</v>
      </c>
      <c r="AW27" s="84"/>
      <c r="AX27" s="84"/>
      <c r="AY27" s="245" t="s">
        <v>4</v>
      </c>
      <c r="AZ27" s="246" t="s">
        <v>103</v>
      </c>
      <c r="BA27" s="84"/>
      <c r="BB27" s="84" t="s">
        <v>4</v>
      </c>
      <c r="BC27" s="84"/>
      <c r="BD27" s="84"/>
      <c r="BE27" s="84" t="s">
        <v>296</v>
      </c>
      <c r="BF27" s="245"/>
      <c r="BG27" s="246"/>
      <c r="BH27" s="84" t="s">
        <v>296</v>
      </c>
      <c r="BI27" s="84"/>
      <c r="BJ27" s="84"/>
      <c r="BK27" s="84" t="s">
        <v>296</v>
      </c>
      <c r="BL27" s="84"/>
      <c r="BM27" s="245"/>
      <c r="BN27" s="246" t="s">
        <v>103</v>
      </c>
      <c r="BO27" s="84"/>
      <c r="BP27" s="84"/>
      <c r="BQ27" s="247"/>
      <c r="BR27" s="235"/>
      <c r="BS27" s="84"/>
      <c r="BT27" s="84"/>
      <c r="BU27" s="84"/>
      <c r="BV27" s="245" t="s">
        <v>296</v>
      </c>
      <c r="BW27" s="246"/>
      <c r="BX27" s="84"/>
      <c r="BY27" s="84" t="s">
        <v>298</v>
      </c>
      <c r="BZ27" s="84"/>
      <c r="CA27" s="84"/>
      <c r="CB27" s="84" t="s">
        <v>296</v>
      </c>
      <c r="CC27" s="245"/>
      <c r="CD27" s="246"/>
      <c r="CE27" s="84" t="s">
        <v>296</v>
      </c>
      <c r="CF27" s="84"/>
      <c r="CG27" s="84" t="s">
        <v>103</v>
      </c>
      <c r="CH27" s="84" t="s">
        <v>103</v>
      </c>
      <c r="CI27" s="84"/>
      <c r="CJ27" s="245"/>
      <c r="CK27" s="246" t="s">
        <v>296</v>
      </c>
      <c r="CL27" s="84"/>
      <c r="CM27" s="252"/>
      <c r="CN27" s="248"/>
      <c r="CO27" s="246"/>
      <c r="CP27" s="84"/>
      <c r="CQ27" s="245" t="s">
        <v>296</v>
      </c>
      <c r="CR27" s="246"/>
      <c r="CS27" s="84" t="s">
        <v>4</v>
      </c>
      <c r="CT27" s="84" t="s">
        <v>4</v>
      </c>
      <c r="CU27" s="247"/>
      <c r="CV27" s="235"/>
      <c r="CW27" s="84"/>
      <c r="CX27" s="84"/>
      <c r="CY27" s="84" t="s">
        <v>296</v>
      </c>
      <c r="CZ27" s="245"/>
      <c r="DA27" s="246"/>
      <c r="DB27" s="84" t="s">
        <v>4</v>
      </c>
      <c r="DC27" s="84"/>
      <c r="DD27" s="84"/>
      <c r="DE27" s="84" t="s">
        <v>296</v>
      </c>
      <c r="DF27" s="84"/>
      <c r="DG27" s="245"/>
      <c r="DH27" s="246" t="s">
        <v>298</v>
      </c>
      <c r="DI27" s="84"/>
      <c r="DJ27" s="84"/>
      <c r="DK27" s="84" t="s">
        <v>296</v>
      </c>
      <c r="DL27" s="84"/>
      <c r="DM27" s="84"/>
      <c r="DN27" s="245" t="s">
        <v>296</v>
      </c>
      <c r="DO27" s="246"/>
      <c r="DP27" s="84" t="s">
        <v>103</v>
      </c>
      <c r="DQ27" s="84"/>
      <c r="DR27" s="84" t="s">
        <v>103</v>
      </c>
      <c r="DS27" s="84"/>
      <c r="DT27" s="84" t="s">
        <v>296</v>
      </c>
      <c r="DU27" s="245"/>
      <c r="DV27" s="246"/>
      <c r="DW27" s="256" t="s">
        <v>299</v>
      </c>
      <c r="DX27" s="256" t="s">
        <v>299</v>
      </c>
      <c r="DY27" s="256" t="s">
        <v>299</v>
      </c>
      <c r="DZ27" s="84" t="s">
        <v>296</v>
      </c>
      <c r="EA27" s="84"/>
      <c r="EB27" s="247"/>
      <c r="EC27" s="235"/>
      <c r="ED27" s="245"/>
      <c r="EE27" s="246" t="s">
        <v>296</v>
      </c>
      <c r="EF27" s="84"/>
      <c r="EG27" s="84"/>
      <c r="EH27" s="84" t="s">
        <v>296</v>
      </c>
      <c r="EI27" s="84"/>
      <c r="EJ27" s="84"/>
      <c r="EK27" s="245"/>
      <c r="EL27" s="246" t="s">
        <v>103</v>
      </c>
      <c r="EM27" s="84"/>
      <c r="EN27" s="84" t="s">
        <v>296</v>
      </c>
      <c r="EO27" s="84"/>
      <c r="EP27" s="84"/>
      <c r="EQ27" s="84" t="s">
        <v>298</v>
      </c>
      <c r="ER27" s="251"/>
      <c r="ES27" s="246"/>
      <c r="ET27" s="84" t="s">
        <v>296</v>
      </c>
      <c r="EU27" s="84"/>
      <c r="EV27" s="84"/>
      <c r="EW27" s="84" t="s">
        <v>296</v>
      </c>
      <c r="EX27" s="84"/>
      <c r="EY27" s="251"/>
      <c r="EZ27" s="246" t="s">
        <v>298</v>
      </c>
      <c r="FA27" s="246" t="s">
        <v>298</v>
      </c>
      <c r="FB27" s="84" t="s">
        <v>298</v>
      </c>
      <c r="FC27" s="84" t="s">
        <v>298</v>
      </c>
      <c r="FD27" s="84"/>
      <c r="FE27" s="84"/>
      <c r="FF27" s="245" t="s">
        <v>296</v>
      </c>
      <c r="FG27" s="246"/>
      <c r="FH27" s="247"/>
      <c r="FI27" s="235"/>
      <c r="FJ27" s="84"/>
      <c r="FK27" s="84" t="s">
        <v>103</v>
      </c>
      <c r="FL27" s="84"/>
      <c r="FM27" s="84"/>
      <c r="FN27" s="84" t="s">
        <v>296</v>
      </c>
      <c r="FO27" s="245"/>
      <c r="FP27" s="246"/>
      <c r="FQ27" s="84" t="s">
        <v>296</v>
      </c>
      <c r="FR27" s="84"/>
      <c r="FS27" s="84" t="s">
        <v>4</v>
      </c>
      <c r="FT27" s="84" t="s">
        <v>299</v>
      </c>
      <c r="FU27" s="84"/>
      <c r="FV27" s="245"/>
      <c r="FW27" s="246" t="s">
        <v>296</v>
      </c>
      <c r="FX27" s="84"/>
      <c r="FY27" s="252"/>
      <c r="FZ27" s="257" t="s">
        <v>298</v>
      </c>
      <c r="GA27" s="246"/>
      <c r="GB27" s="84"/>
      <c r="GC27" s="245"/>
      <c r="GD27" s="246"/>
      <c r="GE27" s="84"/>
      <c r="GF27" s="84" t="s">
        <v>296</v>
      </c>
      <c r="GG27" s="84"/>
      <c r="GH27" s="84"/>
      <c r="GI27" s="84" t="s">
        <v>296</v>
      </c>
      <c r="GJ27" s="245"/>
      <c r="GK27" s="246"/>
      <c r="GL27" s="84" t="s">
        <v>4</v>
      </c>
      <c r="GM27" s="84"/>
      <c r="GN27" s="260"/>
      <c r="GO27" s="247"/>
      <c r="GP27" s="235"/>
      <c r="GQ27" s="84" t="s">
        <v>296</v>
      </c>
      <c r="GR27" s="246"/>
      <c r="GS27" s="245"/>
      <c r="GT27" s="246"/>
      <c r="GU27" s="84"/>
      <c r="GV27" s="84"/>
      <c r="GW27" s="84" t="s">
        <v>296</v>
      </c>
      <c r="GX27" s="84"/>
      <c r="GY27" s="84"/>
      <c r="GZ27" s="245" t="s">
        <v>296</v>
      </c>
      <c r="HA27" s="246"/>
      <c r="HB27" s="84"/>
      <c r="HC27" s="84" t="s">
        <v>4</v>
      </c>
      <c r="HD27" s="252"/>
      <c r="HE27" s="84" t="s">
        <v>299</v>
      </c>
      <c r="HF27" s="246" t="s">
        <v>4</v>
      </c>
      <c r="HG27" s="245" t="s">
        <v>103</v>
      </c>
      <c r="HH27" s="246"/>
      <c r="HI27" s="84" t="s">
        <v>296</v>
      </c>
      <c r="HJ27" s="84"/>
      <c r="HK27" s="84"/>
      <c r="HL27" s="84" t="s">
        <v>298</v>
      </c>
      <c r="HM27" s="84"/>
      <c r="HN27" s="245" t="s">
        <v>4</v>
      </c>
      <c r="HO27" s="246" t="s">
        <v>296</v>
      </c>
      <c r="HP27" s="84"/>
      <c r="HQ27" s="84"/>
      <c r="HR27" s="84"/>
      <c r="HS27" s="84"/>
      <c r="HT27" s="84"/>
      <c r="HU27" s="247"/>
      <c r="HV27" s="235"/>
      <c r="HW27" s="245" t="s">
        <v>296</v>
      </c>
      <c r="HX27" s="246"/>
      <c r="HY27" s="84"/>
      <c r="HZ27" s="84" t="s">
        <v>296</v>
      </c>
      <c r="IA27" s="84"/>
      <c r="IB27" s="84"/>
      <c r="IC27" s="84" t="s">
        <v>296</v>
      </c>
      <c r="ID27" s="245"/>
      <c r="IE27" s="246" t="s">
        <v>103</v>
      </c>
      <c r="IF27" s="84" t="s">
        <v>103</v>
      </c>
      <c r="IG27" s="84"/>
      <c r="IH27" s="84"/>
      <c r="II27" s="84" t="s">
        <v>296</v>
      </c>
      <c r="IJ27" s="84"/>
      <c r="IK27" s="245"/>
      <c r="IL27" s="246" t="s">
        <v>296</v>
      </c>
      <c r="IM27" s="84"/>
      <c r="IN27" s="84"/>
      <c r="IO27" s="84" t="s">
        <v>296</v>
      </c>
      <c r="IP27" s="84"/>
      <c r="IQ27" s="84"/>
      <c r="IR27" s="245"/>
      <c r="IS27" s="246"/>
      <c r="IT27" s="84"/>
      <c r="IU27" s="84" t="s">
        <v>296</v>
      </c>
      <c r="IV27" s="84"/>
      <c r="IW27" s="84"/>
      <c r="IX27" s="84" t="s">
        <v>296</v>
      </c>
      <c r="IY27" s="245"/>
      <c r="IZ27" s="246"/>
      <c r="JA27" s="84" t="s">
        <v>296</v>
      </c>
      <c r="JB27" s="247"/>
      <c r="JC27" s="235"/>
      <c r="JD27" s="84"/>
      <c r="JE27" s="84"/>
      <c r="JF27" s="84" t="s">
        <v>296</v>
      </c>
      <c r="JG27" s="84"/>
      <c r="JH27" s="245"/>
      <c r="JI27" s="265" t="s">
        <v>296</v>
      </c>
      <c r="JJ27" s="246"/>
      <c r="JK27" s="84"/>
      <c r="JL27" s="84" t="s">
        <v>296</v>
      </c>
      <c r="JM27" s="84"/>
      <c r="JN27" s="84"/>
      <c r="JO27" s="245"/>
      <c r="JP27" s="246"/>
      <c r="JQ27" s="84"/>
      <c r="JR27" s="84" t="s">
        <v>298</v>
      </c>
      <c r="JS27" s="84" t="s">
        <v>298</v>
      </c>
      <c r="JT27" s="84" t="s">
        <v>298</v>
      </c>
      <c r="JU27" s="84" t="s">
        <v>298</v>
      </c>
      <c r="JV27" s="245" t="s">
        <v>298</v>
      </c>
      <c r="JW27" s="246" t="s">
        <v>298</v>
      </c>
      <c r="JX27" s="84" t="s">
        <v>298</v>
      </c>
      <c r="JY27" s="84" t="s">
        <v>298</v>
      </c>
      <c r="JZ27" s="84" t="s">
        <v>298</v>
      </c>
      <c r="KA27" s="84" t="s">
        <v>298</v>
      </c>
      <c r="KB27" s="84" t="s">
        <v>298</v>
      </c>
      <c r="KC27" s="245" t="s">
        <v>298</v>
      </c>
      <c r="KD27" s="265" t="s">
        <v>298</v>
      </c>
      <c r="KE27" s="246" t="s">
        <v>298</v>
      </c>
      <c r="KF27" s="84" t="s">
        <v>298</v>
      </c>
      <c r="KG27" s="84" t="s">
        <v>298</v>
      </c>
      <c r="KH27" s="84"/>
      <c r="KI27" s="247"/>
      <c r="KJ27" s="235"/>
      <c r="KK27" s="84"/>
      <c r="KL27" s="245" t="s">
        <v>296</v>
      </c>
      <c r="KM27" s="246"/>
      <c r="KN27" s="84"/>
      <c r="KO27" s="84" t="s">
        <v>296</v>
      </c>
      <c r="KP27" s="84"/>
      <c r="KQ27" s="84"/>
      <c r="KR27" s="84" t="s">
        <v>4</v>
      </c>
      <c r="KS27" s="245" t="s">
        <v>4</v>
      </c>
      <c r="KT27" s="246"/>
      <c r="KU27" s="84" t="s">
        <v>4</v>
      </c>
      <c r="KV27" s="84"/>
      <c r="KW27" s="84" t="s">
        <v>299</v>
      </c>
      <c r="KX27" s="84" t="s">
        <v>296</v>
      </c>
      <c r="KY27" s="84"/>
      <c r="KZ27" s="245"/>
      <c r="LA27" s="246" t="s">
        <v>4</v>
      </c>
      <c r="LB27" s="84"/>
      <c r="LC27" s="84"/>
      <c r="LD27" s="84" t="s">
        <v>296</v>
      </c>
      <c r="LE27" s="84"/>
      <c r="LF27" s="252"/>
      <c r="LG27" s="257"/>
      <c r="LH27" s="246"/>
      <c r="LI27" s="84"/>
      <c r="LJ27" s="84" t="s">
        <v>296</v>
      </c>
      <c r="LK27" s="84"/>
      <c r="LL27" s="84"/>
      <c r="LM27" s="84" t="s">
        <v>103</v>
      </c>
      <c r="LN27" s="245" t="s">
        <v>103</v>
      </c>
      <c r="LO27" s="247"/>
      <c r="LP27" s="235"/>
      <c r="LQ27" s="84"/>
      <c r="LR27" s="84" t="s">
        <v>296</v>
      </c>
      <c r="LS27" s="84"/>
      <c r="LT27" s="84"/>
      <c r="LU27" s="84" t="s">
        <v>296</v>
      </c>
      <c r="LV27" s="84"/>
      <c r="LW27" s="245"/>
      <c r="LX27" s="246"/>
      <c r="LY27" s="84"/>
      <c r="LZ27" s="84"/>
      <c r="MA27" s="84" t="s">
        <v>103</v>
      </c>
      <c r="MB27" s="84"/>
      <c r="MC27" s="84"/>
      <c r="MD27" s="245" t="s">
        <v>296</v>
      </c>
      <c r="ME27" s="246"/>
      <c r="MF27" s="84"/>
      <c r="MG27" s="84" t="s">
        <v>298</v>
      </c>
      <c r="MH27" s="84"/>
      <c r="MI27" s="84"/>
      <c r="MJ27" s="84" t="s">
        <v>296</v>
      </c>
      <c r="MK27" s="245"/>
      <c r="ML27" s="246"/>
      <c r="MM27" s="84" t="s">
        <v>296</v>
      </c>
      <c r="MN27" s="84"/>
      <c r="MO27" s="84"/>
      <c r="MP27" s="84" t="s">
        <v>4</v>
      </c>
      <c r="MQ27" s="84" t="s">
        <v>4</v>
      </c>
      <c r="MR27" s="245"/>
      <c r="MS27" s="246" t="s">
        <v>298</v>
      </c>
      <c r="MT27" s="84" t="s">
        <v>298</v>
      </c>
      <c r="MU27" s="84" t="s">
        <v>298</v>
      </c>
      <c r="MV27" s="247"/>
      <c r="MW27" s="235"/>
      <c r="MX27" s="84" t="s">
        <v>298</v>
      </c>
      <c r="MY27" s="84"/>
      <c r="MZ27" s="84"/>
      <c r="NA27" s="245" t="s">
        <v>296</v>
      </c>
      <c r="NB27" s="246"/>
      <c r="NC27" s="84"/>
      <c r="ND27" s="84" t="s">
        <v>4</v>
      </c>
      <c r="NE27" s="84"/>
      <c r="NF27" s="84"/>
      <c r="NG27" s="84" t="s">
        <v>296</v>
      </c>
      <c r="NH27" s="245"/>
      <c r="NI27" s="246" t="s">
        <v>4</v>
      </c>
      <c r="NJ27" s="84" t="s">
        <v>4</v>
      </c>
      <c r="NK27" s="84"/>
      <c r="NL27" s="84"/>
      <c r="NM27" s="84" t="s">
        <v>296</v>
      </c>
      <c r="NN27" s="84"/>
      <c r="NO27" s="245"/>
      <c r="NP27" s="246" t="s">
        <v>103</v>
      </c>
      <c r="NQ27" s="84"/>
      <c r="NR27" s="84"/>
      <c r="NS27" s="84" t="s">
        <v>296</v>
      </c>
      <c r="NT27" s="84"/>
      <c r="NU27" s="84"/>
      <c r="NV27" s="245"/>
      <c r="NW27" s="246"/>
      <c r="NX27" s="84"/>
      <c r="NY27" s="84" t="s">
        <v>296</v>
      </c>
      <c r="NZ27" s="84"/>
      <c r="OA27" s="84"/>
      <c r="OB27" s="247"/>
      <c r="OC27" s="235"/>
      <c r="OD27" s="84" t="s">
        <v>296</v>
      </c>
      <c r="OE27" s="245"/>
      <c r="OF27" s="246"/>
      <c r="OG27" s="84" t="s">
        <v>4</v>
      </c>
      <c r="OH27" s="84"/>
      <c r="OI27" s="84"/>
      <c r="OJ27" s="84" t="s">
        <v>296</v>
      </c>
      <c r="OK27" s="84"/>
      <c r="OL27" s="245"/>
      <c r="OM27" s="246" t="s">
        <v>296</v>
      </c>
      <c r="ON27" s="84"/>
      <c r="OO27" s="84"/>
      <c r="OP27" s="84" t="s">
        <v>296</v>
      </c>
      <c r="OQ27" s="84"/>
      <c r="OR27" s="84"/>
      <c r="OS27" s="245"/>
      <c r="OT27" s="246"/>
      <c r="OU27" s="84"/>
      <c r="OV27" s="84"/>
      <c r="OW27" s="84" t="s">
        <v>4</v>
      </c>
      <c r="OX27" s="84"/>
      <c r="OY27" s="84" t="s">
        <v>296</v>
      </c>
      <c r="OZ27" s="245"/>
      <c r="PA27" s="255"/>
      <c r="PB27" s="257" t="s">
        <v>296</v>
      </c>
      <c r="PC27" s="246"/>
      <c r="PD27" s="84"/>
      <c r="PE27" s="84" t="s">
        <v>298</v>
      </c>
      <c r="PF27" s="84" t="s">
        <v>298</v>
      </c>
      <c r="PG27" s="245" t="s">
        <v>298</v>
      </c>
      <c r="PH27" s="265" t="s">
        <v>298</v>
      </c>
    </row>
    <row r="28" spans="1:424" ht="20.100000000000001" customHeight="1" x14ac:dyDescent="0.25">
      <c r="A28" s="98">
        <f t="shared" si="54"/>
        <v>35</v>
      </c>
      <c r="B28" s="99"/>
      <c r="C28" s="100">
        <f t="shared" si="55"/>
        <v>1592.8</v>
      </c>
      <c r="D28" s="100">
        <f t="shared" si="56"/>
        <v>763.84</v>
      </c>
      <c r="E28" s="100">
        <f t="shared" si="56"/>
        <v>780.96</v>
      </c>
      <c r="G28" s="101">
        <f t="shared" si="57"/>
        <v>65</v>
      </c>
      <c r="H28" s="98">
        <f t="shared" si="58"/>
        <v>32</v>
      </c>
      <c r="I28" s="98">
        <f t="shared" si="59"/>
        <v>33</v>
      </c>
      <c r="J28" s="111">
        <f t="shared" si="60"/>
        <v>51</v>
      </c>
      <c r="K28" s="111">
        <f t="shared" si="61"/>
        <v>12</v>
      </c>
      <c r="L28" s="111">
        <f t="shared" si="62"/>
        <v>6</v>
      </c>
      <c r="M28" s="111">
        <f t="shared" si="63"/>
        <v>6</v>
      </c>
      <c r="N28" s="111">
        <f t="shared" si="64"/>
        <v>2</v>
      </c>
      <c r="P28" s="103">
        <f t="shared" si="15"/>
        <v>22</v>
      </c>
      <c r="Q28" s="98">
        <f t="shared" si="65"/>
        <v>13</v>
      </c>
      <c r="R28" s="98">
        <f t="shared" si="66"/>
        <v>9</v>
      </c>
      <c r="S28" s="111">
        <f t="shared" si="67"/>
        <v>10</v>
      </c>
      <c r="T28" s="111">
        <f t="shared" si="68"/>
        <v>12</v>
      </c>
      <c r="U28" s="111">
        <f t="shared" si="69"/>
        <v>5</v>
      </c>
      <c r="V28" s="111">
        <f t="shared" si="70"/>
        <v>7</v>
      </c>
      <c r="W28" s="111">
        <f t="shared" si="71"/>
        <v>0</v>
      </c>
      <c r="Y28" s="103">
        <f t="shared" si="21"/>
        <v>14</v>
      </c>
      <c r="Z28" s="98">
        <f t="shared" si="72"/>
        <v>5</v>
      </c>
      <c r="AA28" s="98">
        <f t="shared" si="73"/>
        <v>9</v>
      </c>
      <c r="AB28" s="111">
        <f t="shared" si="74"/>
        <v>7</v>
      </c>
      <c r="AC28" s="111">
        <f t="shared" si="75"/>
        <v>6</v>
      </c>
      <c r="AD28" s="111">
        <f t="shared" si="76"/>
        <v>3</v>
      </c>
      <c r="AE28" s="111">
        <f t="shared" si="77"/>
        <v>3</v>
      </c>
      <c r="AF28" s="111">
        <f t="shared" si="78"/>
        <v>1</v>
      </c>
      <c r="AG28" s="104"/>
      <c r="AH28" s="105">
        <f t="shared" si="79"/>
        <v>6</v>
      </c>
      <c r="AJ28" s="112" t="s">
        <v>363</v>
      </c>
      <c r="AL28" s="84"/>
      <c r="AM28" s="84" t="s">
        <v>296</v>
      </c>
      <c r="AN28" s="84"/>
      <c r="AO28" s="84"/>
      <c r="AP28" s="84" t="s">
        <v>4</v>
      </c>
      <c r="AQ28" s="84"/>
      <c r="AR28" s="245"/>
      <c r="AS28" s="246" t="s">
        <v>296</v>
      </c>
      <c r="AT28" s="84"/>
      <c r="AU28" s="84"/>
      <c r="AV28" s="84" t="s">
        <v>296</v>
      </c>
      <c r="AW28" s="84"/>
      <c r="AX28" s="84"/>
      <c r="AY28" s="245"/>
      <c r="AZ28" s="246"/>
      <c r="BA28" s="84"/>
      <c r="BB28" s="84" t="s">
        <v>296</v>
      </c>
      <c r="BC28" s="84"/>
      <c r="BD28" s="84"/>
      <c r="BE28" s="84" t="s">
        <v>4</v>
      </c>
      <c r="BF28" s="245"/>
      <c r="BG28" s="246"/>
      <c r="BH28" s="84" t="s">
        <v>296</v>
      </c>
      <c r="BI28" s="84"/>
      <c r="BJ28" s="84"/>
      <c r="BK28" s="84" t="s">
        <v>296</v>
      </c>
      <c r="BL28" s="84"/>
      <c r="BM28" s="245"/>
      <c r="BN28" s="246"/>
      <c r="BO28" s="84"/>
      <c r="BP28" s="84"/>
      <c r="BQ28" s="247"/>
      <c r="BR28" s="235"/>
      <c r="BS28" s="84" t="s">
        <v>296</v>
      </c>
      <c r="BT28" s="84"/>
      <c r="BU28" s="84"/>
      <c r="BV28" s="245" t="s">
        <v>4</v>
      </c>
      <c r="BW28" s="246"/>
      <c r="BX28" s="84"/>
      <c r="BY28" s="84" t="s">
        <v>296</v>
      </c>
      <c r="BZ28" s="84"/>
      <c r="CA28" s="84"/>
      <c r="CB28" s="84" t="s">
        <v>103</v>
      </c>
      <c r="CC28" s="245"/>
      <c r="CD28" s="246"/>
      <c r="CE28" s="84" t="s">
        <v>296</v>
      </c>
      <c r="CF28" s="84"/>
      <c r="CG28" s="84"/>
      <c r="CH28" s="84" t="s">
        <v>296</v>
      </c>
      <c r="CI28" s="84"/>
      <c r="CJ28" s="245"/>
      <c r="CK28" s="246" t="s">
        <v>4</v>
      </c>
      <c r="CL28" s="84"/>
      <c r="CM28" s="252"/>
      <c r="CN28" s="269" t="s">
        <v>296</v>
      </c>
      <c r="CO28" s="246"/>
      <c r="CP28" s="84"/>
      <c r="CQ28" s="245" t="s">
        <v>298</v>
      </c>
      <c r="CR28" s="246" t="s">
        <v>298</v>
      </c>
      <c r="CS28" s="84" t="s">
        <v>298</v>
      </c>
      <c r="CT28" s="84" t="s">
        <v>298</v>
      </c>
      <c r="CU28" s="247"/>
      <c r="CV28" s="235"/>
      <c r="CW28" s="84" t="s">
        <v>298</v>
      </c>
      <c r="CX28" s="84" t="s">
        <v>298</v>
      </c>
      <c r="CY28" s="84" t="s">
        <v>298</v>
      </c>
      <c r="CZ28" s="245" t="s">
        <v>4</v>
      </c>
      <c r="DA28" s="246"/>
      <c r="DB28" s="84" t="s">
        <v>296</v>
      </c>
      <c r="DC28" s="84"/>
      <c r="DD28" s="84" t="s">
        <v>103</v>
      </c>
      <c r="DE28" s="84"/>
      <c r="DF28" s="84" t="s">
        <v>4</v>
      </c>
      <c r="DG28" s="245"/>
      <c r="DH28" s="246" t="s">
        <v>296</v>
      </c>
      <c r="DI28" s="84"/>
      <c r="DJ28" s="84"/>
      <c r="DK28" s="84" t="s">
        <v>296</v>
      </c>
      <c r="DL28" s="84"/>
      <c r="DM28" s="84"/>
      <c r="DN28" s="245"/>
      <c r="DO28" s="246"/>
      <c r="DP28" s="84"/>
      <c r="DQ28" s="84" t="s">
        <v>296</v>
      </c>
      <c r="DR28" s="84"/>
      <c r="DS28" s="84"/>
      <c r="DT28" s="84" t="s">
        <v>4</v>
      </c>
      <c r="DU28" s="245" t="s">
        <v>4</v>
      </c>
      <c r="DV28" s="246"/>
      <c r="DW28" s="84" t="s">
        <v>296</v>
      </c>
      <c r="DX28" s="84"/>
      <c r="DY28" s="84"/>
      <c r="DZ28" s="84" t="s">
        <v>296</v>
      </c>
      <c r="EA28" s="84"/>
      <c r="EB28" s="247"/>
      <c r="EC28" s="235"/>
      <c r="ED28" s="245"/>
      <c r="EE28" s="246" t="s">
        <v>298</v>
      </c>
      <c r="EF28" s="84"/>
      <c r="EG28" s="84"/>
      <c r="EH28" s="84" t="s">
        <v>296</v>
      </c>
      <c r="EI28" s="84"/>
      <c r="EJ28" s="84"/>
      <c r="EK28" s="245" t="s">
        <v>4</v>
      </c>
      <c r="EL28" s="270" t="s">
        <v>299</v>
      </c>
      <c r="EM28" s="258" t="s">
        <v>299</v>
      </c>
      <c r="EN28" s="258" t="s">
        <v>299</v>
      </c>
      <c r="EO28" s="84"/>
      <c r="EP28" s="84"/>
      <c r="EQ28" s="84" t="s">
        <v>296</v>
      </c>
      <c r="ER28" s="251"/>
      <c r="ES28" s="246" t="s">
        <v>4</v>
      </c>
      <c r="ET28" s="84" t="s">
        <v>4</v>
      </c>
      <c r="EU28" s="84"/>
      <c r="EV28" s="84"/>
      <c r="EW28" s="84" t="s">
        <v>298</v>
      </c>
      <c r="EX28" s="84" t="s">
        <v>298</v>
      </c>
      <c r="EY28" s="251" t="s">
        <v>298</v>
      </c>
      <c r="EZ28" s="246" t="s">
        <v>298</v>
      </c>
      <c r="FA28" s="246" t="s">
        <v>298</v>
      </c>
      <c r="FB28" s="84" t="s">
        <v>298</v>
      </c>
      <c r="FC28" s="84" t="s">
        <v>298</v>
      </c>
      <c r="FD28" s="84"/>
      <c r="FE28" s="84"/>
      <c r="FF28" s="245" t="s">
        <v>296</v>
      </c>
      <c r="FG28" s="246"/>
      <c r="FH28" s="247"/>
      <c r="FI28" s="235"/>
      <c r="FJ28" s="84"/>
      <c r="FK28" s="84" t="s">
        <v>296</v>
      </c>
      <c r="FL28" s="84"/>
      <c r="FM28" s="84"/>
      <c r="FN28" s="84"/>
      <c r="FO28" s="245" t="s">
        <v>298</v>
      </c>
      <c r="FP28" s="246"/>
      <c r="FQ28" s="84" t="s">
        <v>296</v>
      </c>
      <c r="FR28" s="84"/>
      <c r="FS28" s="84" t="s">
        <v>103</v>
      </c>
      <c r="FT28" s="84"/>
      <c r="FU28" s="84" t="s">
        <v>299</v>
      </c>
      <c r="FV28" s="245"/>
      <c r="FW28" s="246" t="s">
        <v>296</v>
      </c>
      <c r="FX28" s="84"/>
      <c r="FY28" s="252"/>
      <c r="FZ28" s="257" t="s">
        <v>296</v>
      </c>
      <c r="GA28" s="246"/>
      <c r="GB28" s="84"/>
      <c r="GC28" s="245"/>
      <c r="GD28" s="246"/>
      <c r="GE28" s="84"/>
      <c r="GF28" s="84" t="s">
        <v>296</v>
      </c>
      <c r="GG28" s="84"/>
      <c r="GH28" s="84"/>
      <c r="GI28" s="84" t="s">
        <v>296</v>
      </c>
      <c r="GJ28" s="245"/>
      <c r="GK28" s="246"/>
      <c r="GL28" s="84" t="s">
        <v>296</v>
      </c>
      <c r="GM28" s="84"/>
      <c r="GN28" s="84"/>
      <c r="GO28" s="247"/>
      <c r="GP28" s="235"/>
      <c r="GQ28" s="84" t="s">
        <v>299</v>
      </c>
      <c r="GR28" s="246"/>
      <c r="GS28" s="245" t="s">
        <v>103</v>
      </c>
      <c r="GT28" s="246" t="s">
        <v>103</v>
      </c>
      <c r="GU28" s="84"/>
      <c r="GV28" s="84"/>
      <c r="GW28" s="84" t="s">
        <v>296</v>
      </c>
      <c r="GX28" s="84"/>
      <c r="GY28" s="84"/>
      <c r="GZ28" s="245"/>
      <c r="HA28" s="246"/>
      <c r="HB28" s="84"/>
      <c r="HC28" s="84" t="s">
        <v>296</v>
      </c>
      <c r="HD28" s="84"/>
      <c r="HE28" s="84"/>
      <c r="HF28" s="246" t="s">
        <v>296</v>
      </c>
      <c r="HG28" s="245"/>
      <c r="HH28" s="246" t="s">
        <v>4</v>
      </c>
      <c r="HI28" s="84" t="s">
        <v>4</v>
      </c>
      <c r="HJ28" s="84"/>
      <c r="HK28" s="84"/>
      <c r="HL28" s="84" t="s">
        <v>296</v>
      </c>
      <c r="HM28" s="84"/>
      <c r="HN28" s="245"/>
      <c r="HO28" s="246" t="s">
        <v>296</v>
      </c>
      <c r="HP28" s="84"/>
      <c r="HQ28" s="84"/>
      <c r="HR28" s="84"/>
      <c r="HS28" s="84"/>
      <c r="HT28" s="84"/>
      <c r="HU28" s="247"/>
      <c r="HV28" s="235"/>
      <c r="HW28" s="245" t="s">
        <v>296</v>
      </c>
      <c r="HX28" s="246"/>
      <c r="HY28" s="84"/>
      <c r="HZ28" s="84" t="s">
        <v>296</v>
      </c>
      <c r="IA28" s="84"/>
      <c r="IB28" s="84"/>
      <c r="IC28" s="84" t="s">
        <v>298</v>
      </c>
      <c r="ID28" s="245" t="s">
        <v>298</v>
      </c>
      <c r="IE28" s="246"/>
      <c r="IF28" s="84" t="s">
        <v>296</v>
      </c>
      <c r="IG28" s="84"/>
      <c r="IH28" s="84"/>
      <c r="II28" s="84" t="s">
        <v>296</v>
      </c>
      <c r="IJ28" s="84"/>
      <c r="IK28" s="245" t="s">
        <v>298</v>
      </c>
      <c r="IL28" s="246" t="s">
        <v>298</v>
      </c>
      <c r="IM28" s="84" t="s">
        <v>298</v>
      </c>
      <c r="IN28" s="84" t="s">
        <v>298</v>
      </c>
      <c r="IO28" s="84" t="s">
        <v>298</v>
      </c>
      <c r="IP28" s="84" t="s">
        <v>298</v>
      </c>
      <c r="IQ28" s="84" t="s">
        <v>298</v>
      </c>
      <c r="IR28" s="245" t="s">
        <v>298</v>
      </c>
      <c r="IS28" s="246" t="s">
        <v>298</v>
      </c>
      <c r="IT28" s="84" t="s">
        <v>298</v>
      </c>
      <c r="IU28" s="84" t="s">
        <v>298</v>
      </c>
      <c r="IV28" s="84" t="s">
        <v>298</v>
      </c>
      <c r="IW28" s="84" t="s">
        <v>298</v>
      </c>
      <c r="IX28" s="84" t="s">
        <v>298</v>
      </c>
      <c r="IY28" s="245" t="s">
        <v>298</v>
      </c>
      <c r="IZ28" s="246"/>
      <c r="JA28" s="84" t="s">
        <v>296</v>
      </c>
      <c r="JB28" s="247"/>
      <c r="JC28" s="235"/>
      <c r="JD28" s="84"/>
      <c r="JE28" s="84"/>
      <c r="JF28" s="84" t="s">
        <v>296</v>
      </c>
      <c r="JG28" s="84"/>
      <c r="JH28" s="245"/>
      <c r="JI28" s="265" t="s">
        <v>296</v>
      </c>
      <c r="JJ28" s="246"/>
      <c r="JK28" s="84"/>
      <c r="JL28" s="84" t="s">
        <v>296</v>
      </c>
      <c r="JM28" s="84"/>
      <c r="JN28" s="84"/>
      <c r="JO28" s="245"/>
      <c r="JP28" s="246"/>
      <c r="JQ28" s="84"/>
      <c r="JR28" s="84" t="s">
        <v>296</v>
      </c>
      <c r="JS28" s="84"/>
      <c r="JT28" s="84"/>
      <c r="JU28" s="84" t="s">
        <v>296</v>
      </c>
      <c r="JV28" s="245"/>
      <c r="JW28" s="246" t="s">
        <v>4</v>
      </c>
      <c r="JX28" s="84"/>
      <c r="JY28" s="84"/>
      <c r="JZ28" s="84"/>
      <c r="KA28" s="84" t="s">
        <v>296</v>
      </c>
      <c r="KB28" s="84"/>
      <c r="KC28" s="245" t="s">
        <v>4</v>
      </c>
      <c r="KD28" s="265" t="s">
        <v>296</v>
      </c>
      <c r="KE28" s="246"/>
      <c r="KF28" s="84"/>
      <c r="KG28" s="84" t="s">
        <v>296</v>
      </c>
      <c r="KH28" s="84"/>
      <c r="KI28" s="247"/>
      <c r="KJ28" s="235"/>
      <c r="KK28" s="84"/>
      <c r="KL28" s="245"/>
      <c r="KM28" s="246"/>
      <c r="KN28" s="84"/>
      <c r="KO28" s="84" t="s">
        <v>296</v>
      </c>
      <c r="KP28" s="84"/>
      <c r="KQ28" s="84"/>
      <c r="KR28" s="84" t="s">
        <v>103</v>
      </c>
      <c r="KS28" s="245" t="s">
        <v>103</v>
      </c>
      <c r="KT28" s="246"/>
      <c r="KU28" s="84" t="s">
        <v>296</v>
      </c>
      <c r="KV28" s="84"/>
      <c r="KW28" s="84" t="s">
        <v>299</v>
      </c>
      <c r="KX28" s="84" t="s">
        <v>4</v>
      </c>
      <c r="KY28" s="84"/>
      <c r="KZ28" s="245"/>
      <c r="LA28" s="246" t="s">
        <v>296</v>
      </c>
      <c r="LB28" s="84"/>
      <c r="LC28" s="84"/>
      <c r="LD28" s="84"/>
      <c r="LE28" s="84"/>
      <c r="LF28" s="252"/>
      <c r="LG28" s="257" t="s">
        <v>296</v>
      </c>
      <c r="LH28" s="246"/>
      <c r="LI28" s="84"/>
      <c r="LJ28" s="84"/>
      <c r="LK28" s="84" t="s">
        <v>103</v>
      </c>
      <c r="LL28" s="84"/>
      <c r="LM28" s="84" t="s">
        <v>296</v>
      </c>
      <c r="LN28" s="245"/>
      <c r="LO28" s="247"/>
      <c r="LP28" s="235"/>
      <c r="LQ28" s="84"/>
      <c r="LR28" s="84" t="s">
        <v>296</v>
      </c>
      <c r="LS28" s="84"/>
      <c r="LT28" s="84"/>
      <c r="LU28" s="84" t="s">
        <v>103</v>
      </c>
      <c r="LV28" s="84"/>
      <c r="LW28" s="245"/>
      <c r="LX28" s="246"/>
      <c r="LY28" s="84"/>
      <c r="LZ28" s="84"/>
      <c r="MA28" s="84" t="s">
        <v>296</v>
      </c>
      <c r="MB28" s="84"/>
      <c r="MC28" s="84"/>
      <c r="MD28" s="245" t="s">
        <v>296</v>
      </c>
      <c r="ME28" s="246"/>
      <c r="MF28" s="84"/>
      <c r="MG28" s="84" t="s">
        <v>103</v>
      </c>
      <c r="MH28" s="84"/>
      <c r="MI28" s="84"/>
      <c r="MJ28" s="84" t="s">
        <v>296</v>
      </c>
      <c r="MK28" s="245"/>
      <c r="ML28" s="246"/>
      <c r="MM28" s="84" t="s">
        <v>4</v>
      </c>
      <c r="MN28" s="84"/>
      <c r="MO28" s="84"/>
      <c r="MP28" s="84" t="s">
        <v>296</v>
      </c>
      <c r="MQ28" s="84"/>
      <c r="MR28" s="245"/>
      <c r="MS28" s="246" t="s">
        <v>296</v>
      </c>
      <c r="MT28" s="84"/>
      <c r="MU28" s="84"/>
      <c r="MV28" s="247"/>
      <c r="MW28" s="235"/>
      <c r="MX28" s="84"/>
      <c r="MY28" s="84"/>
      <c r="MZ28" s="84"/>
      <c r="NA28" s="245" t="s">
        <v>296</v>
      </c>
      <c r="NB28" s="246"/>
      <c r="NC28" s="84"/>
      <c r="ND28" s="84" t="s">
        <v>296</v>
      </c>
      <c r="NE28" s="84"/>
      <c r="NF28" s="84"/>
      <c r="NG28" s="84" t="s">
        <v>4</v>
      </c>
      <c r="NH28" s="245"/>
      <c r="NI28" s="246"/>
      <c r="NJ28" s="84" t="s">
        <v>296</v>
      </c>
      <c r="NK28" s="84"/>
      <c r="NL28" s="84"/>
      <c r="NM28" s="84" t="s">
        <v>103</v>
      </c>
      <c r="NN28" s="84"/>
      <c r="NO28" s="245"/>
      <c r="NP28" s="246" t="s">
        <v>296</v>
      </c>
      <c r="NQ28" s="84"/>
      <c r="NR28" s="84"/>
      <c r="NS28" s="84"/>
      <c r="NT28" s="84"/>
      <c r="NU28" s="84"/>
      <c r="NV28" s="245" t="s">
        <v>4</v>
      </c>
      <c r="NW28" s="246"/>
      <c r="NX28" s="84"/>
      <c r="NY28" s="84" t="s">
        <v>296</v>
      </c>
      <c r="NZ28" s="84"/>
      <c r="OA28" s="84"/>
      <c r="OB28" s="247"/>
      <c r="OC28" s="235"/>
      <c r="OD28" s="84" t="s">
        <v>4</v>
      </c>
      <c r="OE28" s="245" t="s">
        <v>4</v>
      </c>
      <c r="OF28" s="246"/>
      <c r="OG28" s="84" t="s">
        <v>296</v>
      </c>
      <c r="OH28" s="84"/>
      <c r="OI28" s="84"/>
      <c r="OJ28" s="84" t="s">
        <v>103</v>
      </c>
      <c r="OK28" s="84"/>
      <c r="OL28" s="245"/>
      <c r="OM28" s="246"/>
      <c r="ON28" s="84"/>
      <c r="OO28" s="84"/>
      <c r="OP28" s="84" t="s">
        <v>296</v>
      </c>
      <c r="OQ28" s="84"/>
      <c r="OR28" s="84"/>
      <c r="OS28" s="245" t="s">
        <v>296</v>
      </c>
      <c r="OT28" s="246"/>
      <c r="OU28" s="84"/>
      <c r="OV28" s="84" t="s">
        <v>4</v>
      </c>
      <c r="OW28" s="84"/>
      <c r="OX28" s="84"/>
      <c r="OY28" s="84" t="s">
        <v>103</v>
      </c>
      <c r="OZ28" s="245" t="s">
        <v>103</v>
      </c>
      <c r="PA28" s="255"/>
      <c r="PB28" s="257" t="s">
        <v>298</v>
      </c>
      <c r="PC28" s="246"/>
      <c r="PD28" s="84"/>
      <c r="PE28" s="84" t="s">
        <v>296</v>
      </c>
      <c r="PF28" s="84"/>
      <c r="PG28" s="245"/>
      <c r="PH28" s="265" t="s">
        <v>298</v>
      </c>
    </row>
    <row r="29" spans="1:424" ht="20.100000000000001" customHeight="1" x14ac:dyDescent="0.25">
      <c r="A29" s="98">
        <f t="shared" si="54"/>
        <v>35</v>
      </c>
      <c r="B29" s="99"/>
      <c r="C29" s="107">
        <f t="shared" si="55"/>
        <v>1588.8</v>
      </c>
      <c r="D29" s="100">
        <f t="shared" si="56"/>
        <v>756.96</v>
      </c>
      <c r="E29" s="100">
        <f t="shared" si="56"/>
        <v>775.84</v>
      </c>
      <c r="G29" s="101">
        <f t="shared" si="57"/>
        <v>65</v>
      </c>
      <c r="H29" s="98">
        <f t="shared" si="58"/>
        <v>33</v>
      </c>
      <c r="I29" s="98">
        <f t="shared" si="59"/>
        <v>32</v>
      </c>
      <c r="J29" s="111">
        <f t="shared" si="60"/>
        <v>48</v>
      </c>
      <c r="K29" s="111">
        <f t="shared" si="61"/>
        <v>14</v>
      </c>
      <c r="L29" s="111">
        <f t="shared" si="62"/>
        <v>8</v>
      </c>
      <c r="M29" s="111">
        <f t="shared" si="63"/>
        <v>6</v>
      </c>
      <c r="N29" s="111">
        <f t="shared" si="64"/>
        <v>3</v>
      </c>
      <c r="P29" s="103">
        <f t="shared" si="15"/>
        <v>21</v>
      </c>
      <c r="Q29" s="98">
        <f t="shared" si="65"/>
        <v>8</v>
      </c>
      <c r="R29" s="98">
        <f t="shared" si="66"/>
        <v>13</v>
      </c>
      <c r="S29" s="111">
        <f t="shared" si="67"/>
        <v>13</v>
      </c>
      <c r="T29" s="111">
        <f t="shared" si="68"/>
        <v>7</v>
      </c>
      <c r="U29" s="111">
        <f t="shared" si="69"/>
        <v>5</v>
      </c>
      <c r="V29" s="111">
        <f t="shared" si="70"/>
        <v>2</v>
      </c>
      <c r="W29" s="111">
        <f t="shared" si="71"/>
        <v>1</v>
      </c>
      <c r="Y29" s="103">
        <f t="shared" si="21"/>
        <v>14</v>
      </c>
      <c r="Z29" s="98">
        <f t="shared" si="72"/>
        <v>8</v>
      </c>
      <c r="AA29" s="98">
        <f t="shared" si="73"/>
        <v>6</v>
      </c>
      <c r="AB29" s="111">
        <f t="shared" si="74"/>
        <v>11</v>
      </c>
      <c r="AC29" s="111">
        <f t="shared" si="75"/>
        <v>3</v>
      </c>
      <c r="AD29" s="111">
        <f t="shared" si="76"/>
        <v>1</v>
      </c>
      <c r="AE29" s="111">
        <f t="shared" si="77"/>
        <v>2</v>
      </c>
      <c r="AF29" s="111">
        <f t="shared" si="78"/>
        <v>0</v>
      </c>
      <c r="AG29" s="104"/>
      <c r="AH29" s="105">
        <f t="shared" si="79"/>
        <v>7</v>
      </c>
      <c r="AJ29" s="112" t="s">
        <v>364</v>
      </c>
      <c r="AL29" s="84" t="s">
        <v>4</v>
      </c>
      <c r="AM29" s="84" t="s">
        <v>103</v>
      </c>
      <c r="AN29" s="84"/>
      <c r="AO29" s="84"/>
      <c r="AP29" s="84" t="s">
        <v>296</v>
      </c>
      <c r="AQ29" s="84"/>
      <c r="AR29" s="245"/>
      <c r="AS29" s="246" t="s">
        <v>103</v>
      </c>
      <c r="AT29" s="84"/>
      <c r="AU29" s="84"/>
      <c r="AV29" s="84" t="s">
        <v>296</v>
      </c>
      <c r="AW29" s="84"/>
      <c r="AX29" s="84"/>
      <c r="AY29" s="245" t="s">
        <v>298</v>
      </c>
      <c r="AZ29" s="246"/>
      <c r="BA29" s="84"/>
      <c r="BB29" s="84"/>
      <c r="BC29" s="84" t="s">
        <v>103</v>
      </c>
      <c r="BD29" s="84"/>
      <c r="BE29" s="84" t="s">
        <v>296</v>
      </c>
      <c r="BF29" s="245"/>
      <c r="BG29" s="246"/>
      <c r="BH29" s="84" t="s">
        <v>296</v>
      </c>
      <c r="BI29" s="84"/>
      <c r="BJ29" s="84"/>
      <c r="BK29" s="84" t="s">
        <v>296</v>
      </c>
      <c r="BL29" s="84"/>
      <c r="BM29" s="245"/>
      <c r="BN29" s="246" t="s">
        <v>296</v>
      </c>
      <c r="BO29" s="84"/>
      <c r="BP29" s="84"/>
      <c r="BQ29" s="247"/>
      <c r="BR29" s="235"/>
      <c r="BS29" s="84"/>
      <c r="BT29" s="84"/>
      <c r="BU29" s="84"/>
      <c r="BV29" s="245" t="s">
        <v>296</v>
      </c>
      <c r="BW29" s="246"/>
      <c r="BX29" s="84"/>
      <c r="BY29" s="84" t="s">
        <v>4</v>
      </c>
      <c r="BZ29" s="84" t="s">
        <v>103</v>
      </c>
      <c r="CA29" s="84"/>
      <c r="CB29" s="84" t="s">
        <v>4</v>
      </c>
      <c r="CC29" s="245"/>
      <c r="CD29" s="246"/>
      <c r="CE29" s="84" t="s">
        <v>296</v>
      </c>
      <c r="CF29" s="84"/>
      <c r="CG29" s="84"/>
      <c r="CH29" s="84" t="s">
        <v>4</v>
      </c>
      <c r="CI29" s="84"/>
      <c r="CJ29" s="245"/>
      <c r="CK29" s="246" t="s">
        <v>296</v>
      </c>
      <c r="CL29" s="84"/>
      <c r="CM29" s="252"/>
      <c r="CN29" s="262" t="s">
        <v>296</v>
      </c>
      <c r="CO29" s="246"/>
      <c r="CP29" s="84"/>
      <c r="CQ29" s="245"/>
      <c r="CR29" s="246"/>
      <c r="CS29" s="84"/>
      <c r="CT29" s="84" t="s">
        <v>296</v>
      </c>
      <c r="CU29" s="247"/>
      <c r="CV29" s="235"/>
      <c r="CW29" s="84"/>
      <c r="CX29" s="84"/>
      <c r="CY29" s="84" t="s">
        <v>296</v>
      </c>
      <c r="CZ29" s="245"/>
      <c r="DA29" s="246"/>
      <c r="DB29" s="84" t="s">
        <v>4</v>
      </c>
      <c r="DC29" s="84"/>
      <c r="DD29" s="84"/>
      <c r="DE29" s="84" t="s">
        <v>296</v>
      </c>
      <c r="DF29" s="84"/>
      <c r="DG29" s="245"/>
      <c r="DH29" s="246"/>
      <c r="DI29" s="84"/>
      <c r="DJ29" s="84"/>
      <c r="DK29" s="84" t="s">
        <v>296</v>
      </c>
      <c r="DL29" s="84"/>
      <c r="DM29" s="84"/>
      <c r="DN29" s="245" t="s">
        <v>298</v>
      </c>
      <c r="DO29" s="246"/>
      <c r="DP29" s="84"/>
      <c r="DQ29" s="84" t="s">
        <v>296</v>
      </c>
      <c r="DR29" s="84"/>
      <c r="DS29" s="84"/>
      <c r="DT29" s="84" t="s">
        <v>103</v>
      </c>
      <c r="DU29" s="245" t="s">
        <v>103</v>
      </c>
      <c r="DV29" s="246"/>
      <c r="DW29" s="84" t="s">
        <v>296</v>
      </c>
      <c r="DX29" s="84"/>
      <c r="DY29" s="84"/>
      <c r="DZ29" s="84" t="s">
        <v>4</v>
      </c>
      <c r="EA29" s="84" t="s">
        <v>4</v>
      </c>
      <c r="EB29" s="247"/>
      <c r="EC29" s="235"/>
      <c r="ED29" s="245"/>
      <c r="EE29" s="246"/>
      <c r="EF29" s="84" t="s">
        <v>299</v>
      </c>
      <c r="EG29" s="84" t="s">
        <v>299</v>
      </c>
      <c r="EH29" s="84" t="s">
        <v>296</v>
      </c>
      <c r="EI29" s="84"/>
      <c r="EJ29" s="84"/>
      <c r="EK29" s="245"/>
      <c r="EL29" s="249" t="s">
        <v>299</v>
      </c>
      <c r="EM29" s="256" t="s">
        <v>299</v>
      </c>
      <c r="EN29" s="256" t="s">
        <v>299</v>
      </c>
      <c r="EO29" s="84"/>
      <c r="EP29" s="84"/>
      <c r="EQ29" s="84" t="s">
        <v>296</v>
      </c>
      <c r="ER29" s="251"/>
      <c r="ES29" s="246"/>
      <c r="ET29" s="84" t="s">
        <v>103</v>
      </c>
      <c r="EU29" s="84"/>
      <c r="EV29" s="84"/>
      <c r="EW29" s="84" t="s">
        <v>296</v>
      </c>
      <c r="EX29" s="84"/>
      <c r="EY29" s="251"/>
      <c r="EZ29" s="246" t="s">
        <v>296</v>
      </c>
      <c r="FA29" s="246"/>
      <c r="FB29" s="84"/>
      <c r="FC29" s="84" t="s">
        <v>296</v>
      </c>
      <c r="FD29" s="84"/>
      <c r="FE29" s="84"/>
      <c r="FF29" s="245"/>
      <c r="FG29" s="246"/>
      <c r="FH29" s="247"/>
      <c r="FI29" s="235"/>
      <c r="FJ29" s="84"/>
      <c r="FK29" s="84"/>
      <c r="FL29" s="84" t="s">
        <v>298</v>
      </c>
      <c r="FM29" s="84" t="s">
        <v>298</v>
      </c>
      <c r="FN29" s="84" t="s">
        <v>298</v>
      </c>
      <c r="FO29" s="245" t="s">
        <v>298</v>
      </c>
      <c r="FP29" s="246" t="s">
        <v>298</v>
      </c>
      <c r="FQ29" s="84"/>
      <c r="FR29" s="84"/>
      <c r="FS29" s="84"/>
      <c r="FT29" s="84" t="s">
        <v>296</v>
      </c>
      <c r="FU29" s="84"/>
      <c r="FV29" s="245"/>
      <c r="FW29" s="246"/>
      <c r="FX29" s="84"/>
      <c r="FY29" s="252"/>
      <c r="FZ29" s="257" t="s">
        <v>296</v>
      </c>
      <c r="GA29" s="246"/>
      <c r="GB29" s="84"/>
      <c r="GC29" s="245" t="s">
        <v>296</v>
      </c>
      <c r="GD29" s="246"/>
      <c r="GE29" s="84"/>
      <c r="GF29" s="84"/>
      <c r="GG29" s="259" t="s">
        <v>301</v>
      </c>
      <c r="GH29" s="84"/>
      <c r="GI29" s="85" t="s">
        <v>296</v>
      </c>
      <c r="GJ29" s="245"/>
      <c r="GK29" s="246"/>
      <c r="GL29" s="84" t="s">
        <v>296</v>
      </c>
      <c r="GM29" s="84"/>
      <c r="GN29" s="84"/>
      <c r="GO29" s="247"/>
      <c r="GP29" s="235"/>
      <c r="GQ29" s="84" t="s">
        <v>296</v>
      </c>
      <c r="GR29" s="246"/>
      <c r="GS29" s="245"/>
      <c r="GT29" s="246" t="s">
        <v>4</v>
      </c>
      <c r="GU29" s="84"/>
      <c r="GV29" s="84"/>
      <c r="GW29" s="84" t="s">
        <v>296</v>
      </c>
      <c r="GX29" s="84"/>
      <c r="GY29" s="84"/>
      <c r="GZ29" s="245"/>
      <c r="HA29" s="246"/>
      <c r="HB29" s="84"/>
      <c r="HC29" s="84" t="s">
        <v>103</v>
      </c>
      <c r="HD29" s="252"/>
      <c r="HE29" s="84" t="s">
        <v>299</v>
      </c>
      <c r="HF29" s="246" t="s">
        <v>296</v>
      </c>
      <c r="HG29" s="245"/>
      <c r="HH29" s="246"/>
      <c r="HI29" s="84" t="s">
        <v>296</v>
      </c>
      <c r="HJ29" s="84"/>
      <c r="HK29" s="84"/>
      <c r="HL29" s="84" t="s">
        <v>296</v>
      </c>
      <c r="HM29" s="84"/>
      <c r="HN29" s="245"/>
      <c r="HO29" s="246" t="s">
        <v>296</v>
      </c>
      <c r="HP29" s="84"/>
      <c r="HQ29" s="84"/>
      <c r="HR29" s="84" t="s">
        <v>296</v>
      </c>
      <c r="HS29" s="84"/>
      <c r="HT29" s="84"/>
      <c r="HU29" s="247"/>
      <c r="HV29" s="235"/>
      <c r="HW29" s="245"/>
      <c r="HX29" s="246" t="s">
        <v>298</v>
      </c>
      <c r="HY29" s="84" t="s">
        <v>298</v>
      </c>
      <c r="HZ29" s="84" t="s">
        <v>298</v>
      </c>
      <c r="IA29" s="84" t="s">
        <v>298</v>
      </c>
      <c r="IB29" s="84" t="s">
        <v>298</v>
      </c>
      <c r="IC29" s="84" t="s">
        <v>298</v>
      </c>
      <c r="ID29" s="245" t="s">
        <v>298</v>
      </c>
      <c r="IE29" s="246" t="s">
        <v>298</v>
      </c>
      <c r="IF29" s="84" t="s">
        <v>298</v>
      </c>
      <c r="IG29" s="84" t="s">
        <v>298</v>
      </c>
      <c r="IH29" s="84" t="s">
        <v>298</v>
      </c>
      <c r="II29" s="84" t="s">
        <v>298</v>
      </c>
      <c r="IJ29" s="84" t="s">
        <v>298</v>
      </c>
      <c r="IK29" s="245" t="s">
        <v>298</v>
      </c>
      <c r="IL29" s="246" t="s">
        <v>298</v>
      </c>
      <c r="IM29" s="84"/>
      <c r="IN29" s="84"/>
      <c r="IO29" s="84"/>
      <c r="IP29" s="84" t="s">
        <v>296</v>
      </c>
      <c r="IQ29" s="84"/>
      <c r="IR29" s="245" t="s">
        <v>296</v>
      </c>
      <c r="IS29" s="246"/>
      <c r="IT29" s="84"/>
      <c r="IU29" s="84" t="s">
        <v>4</v>
      </c>
      <c r="IV29" s="84" t="s">
        <v>4</v>
      </c>
      <c r="IW29" s="84"/>
      <c r="IX29" s="84" t="s">
        <v>296</v>
      </c>
      <c r="IY29" s="245"/>
      <c r="IZ29" s="246" t="s">
        <v>4</v>
      </c>
      <c r="JA29" s="84" t="s">
        <v>4</v>
      </c>
      <c r="JB29" s="247"/>
      <c r="JC29" s="235"/>
      <c r="JD29" s="84"/>
      <c r="JE29" s="84"/>
      <c r="JF29" s="84" t="s">
        <v>296</v>
      </c>
      <c r="JG29" s="84"/>
      <c r="JH29" s="245"/>
      <c r="JI29" s="265" t="s">
        <v>296</v>
      </c>
      <c r="JJ29" s="246"/>
      <c r="JK29" s="84"/>
      <c r="JL29" s="84"/>
      <c r="JM29" s="84"/>
      <c r="JN29" s="84"/>
      <c r="JO29" s="245" t="s">
        <v>296</v>
      </c>
      <c r="JP29" s="246"/>
      <c r="JQ29" s="84"/>
      <c r="JR29" s="84" t="s">
        <v>296</v>
      </c>
      <c r="JS29" s="84"/>
      <c r="JT29" s="84"/>
      <c r="JU29" s="84" t="s">
        <v>4</v>
      </c>
      <c r="JV29" s="245" t="s">
        <v>103</v>
      </c>
      <c r="JW29" s="246"/>
      <c r="JX29" s="84" t="s">
        <v>296</v>
      </c>
      <c r="JY29" s="84"/>
      <c r="JZ29" s="84"/>
      <c r="KA29" s="84" t="s">
        <v>296</v>
      </c>
      <c r="KB29" s="84"/>
      <c r="KC29" s="245"/>
      <c r="KD29" s="265" t="s">
        <v>296</v>
      </c>
      <c r="KE29" s="246"/>
      <c r="KF29" s="84"/>
      <c r="KG29" s="84" t="s">
        <v>296</v>
      </c>
      <c r="KH29" s="84"/>
      <c r="KI29" s="247"/>
      <c r="KJ29" s="235"/>
      <c r="KK29" s="84"/>
      <c r="KL29" s="245"/>
      <c r="KM29" s="246"/>
      <c r="KN29" s="84"/>
      <c r="KO29" s="84" t="s">
        <v>296</v>
      </c>
      <c r="KP29" s="84"/>
      <c r="KQ29" s="84"/>
      <c r="KR29" s="84" t="s">
        <v>4</v>
      </c>
      <c r="KS29" s="245"/>
      <c r="KT29" s="246" t="s">
        <v>4</v>
      </c>
      <c r="KU29" s="84" t="s">
        <v>296</v>
      </c>
      <c r="KV29" s="84"/>
      <c r="KW29" s="84" t="s">
        <v>299</v>
      </c>
      <c r="KX29" s="84"/>
      <c r="KY29" s="84" t="s">
        <v>298</v>
      </c>
      <c r="KZ29" s="245" t="s">
        <v>298</v>
      </c>
      <c r="LA29" s="246" t="s">
        <v>298</v>
      </c>
      <c r="LB29" s="84" t="s">
        <v>298</v>
      </c>
      <c r="LC29" s="84" t="s">
        <v>298</v>
      </c>
      <c r="LD29" s="84" t="s">
        <v>298</v>
      </c>
      <c r="LE29" s="84" t="s">
        <v>298</v>
      </c>
      <c r="LF29" s="252" t="s">
        <v>298</v>
      </c>
      <c r="LG29" s="257" t="s">
        <v>298</v>
      </c>
      <c r="LH29" s="246" t="s">
        <v>4</v>
      </c>
      <c r="LI29" s="84"/>
      <c r="LJ29" s="84" t="s">
        <v>296</v>
      </c>
      <c r="LK29" s="84"/>
      <c r="LL29" s="84"/>
      <c r="LM29" s="84" t="s">
        <v>4</v>
      </c>
      <c r="LN29" s="245"/>
      <c r="LO29" s="247"/>
      <c r="LP29" s="235"/>
      <c r="LQ29" s="84"/>
      <c r="LR29" s="84" t="s">
        <v>103</v>
      </c>
      <c r="LS29" s="84"/>
      <c r="LT29" s="84"/>
      <c r="LU29" s="84" t="s">
        <v>296</v>
      </c>
      <c r="LV29" s="84"/>
      <c r="LW29" s="245"/>
      <c r="LX29" s="246" t="s">
        <v>296</v>
      </c>
      <c r="LY29" s="84"/>
      <c r="LZ29" s="84"/>
      <c r="MA29" s="84" t="s">
        <v>4</v>
      </c>
      <c r="MB29" s="84"/>
      <c r="MC29" s="84"/>
      <c r="MD29" s="245" t="s">
        <v>298</v>
      </c>
      <c r="ME29" s="246" t="s">
        <v>298</v>
      </c>
      <c r="MF29" s="84"/>
      <c r="MG29" s="84" t="s">
        <v>296</v>
      </c>
      <c r="MH29" s="84"/>
      <c r="MI29" s="84"/>
      <c r="MJ29" s="84"/>
      <c r="MK29" s="245" t="s">
        <v>4</v>
      </c>
      <c r="ML29" s="246"/>
      <c r="MM29" s="84" t="s">
        <v>296</v>
      </c>
      <c r="MN29" s="84"/>
      <c r="MO29" s="84" t="s">
        <v>103</v>
      </c>
      <c r="MP29" s="84" t="s">
        <v>103</v>
      </c>
      <c r="MQ29" s="84"/>
      <c r="MR29" s="245"/>
      <c r="MS29" s="246" t="s">
        <v>296</v>
      </c>
      <c r="MT29" s="84"/>
      <c r="MU29" s="84"/>
      <c r="MV29" s="247"/>
      <c r="MW29" s="235"/>
      <c r="MX29" s="84" t="s">
        <v>296</v>
      </c>
      <c r="MY29" s="84"/>
      <c r="MZ29" s="84"/>
      <c r="NA29" s="245"/>
      <c r="NB29" s="246"/>
      <c r="NC29" s="84"/>
      <c r="ND29" s="84" t="s">
        <v>296</v>
      </c>
      <c r="NE29" s="84"/>
      <c r="NF29" s="84"/>
      <c r="NG29" s="84"/>
      <c r="NH29" s="245" t="s">
        <v>298</v>
      </c>
      <c r="NI29" s="246"/>
      <c r="NJ29" s="84" t="s">
        <v>296</v>
      </c>
      <c r="NK29" s="84"/>
      <c r="NL29" s="84"/>
      <c r="NM29" s="84" t="s">
        <v>296</v>
      </c>
      <c r="NN29" s="84"/>
      <c r="NO29" s="245"/>
      <c r="NP29" s="246"/>
      <c r="NQ29" s="84"/>
      <c r="NR29" s="84"/>
      <c r="NS29" s="84" t="s">
        <v>296</v>
      </c>
      <c r="NT29" s="84"/>
      <c r="NU29" s="84"/>
      <c r="NV29" s="245" t="s">
        <v>296</v>
      </c>
      <c r="NW29" s="246"/>
      <c r="NX29" s="84"/>
      <c r="NY29" s="84" t="s">
        <v>103</v>
      </c>
      <c r="NZ29" s="84"/>
      <c r="OA29" s="84"/>
      <c r="OB29" s="247"/>
      <c r="OC29" s="235"/>
      <c r="OD29" s="84" t="s">
        <v>296</v>
      </c>
      <c r="OE29" s="245"/>
      <c r="OF29" s="246"/>
      <c r="OG29" s="84" t="s">
        <v>296</v>
      </c>
      <c r="OH29" s="84"/>
      <c r="OI29" s="84"/>
      <c r="OJ29" s="84"/>
      <c r="OK29" s="84" t="s">
        <v>298</v>
      </c>
      <c r="OL29" s="245"/>
      <c r="OM29" s="246" t="s">
        <v>296</v>
      </c>
      <c r="ON29" s="84"/>
      <c r="OO29" s="84"/>
      <c r="OP29" s="84"/>
      <c r="OQ29" s="84"/>
      <c r="OR29" s="84"/>
      <c r="OS29" s="245" t="s">
        <v>296</v>
      </c>
      <c r="OT29" s="246"/>
      <c r="OU29" s="84"/>
      <c r="OV29" s="84" t="s">
        <v>103</v>
      </c>
      <c r="OW29" s="84"/>
      <c r="OX29" s="84"/>
      <c r="OY29" s="84" t="s">
        <v>296</v>
      </c>
      <c r="OZ29" s="245"/>
      <c r="PA29" s="255"/>
      <c r="PB29" s="257" t="s">
        <v>296</v>
      </c>
      <c r="PC29" s="246"/>
      <c r="PD29" s="84" t="s">
        <v>4</v>
      </c>
      <c r="PE29" s="84"/>
      <c r="PF29" s="84"/>
      <c r="PG29" s="245" t="s">
        <v>4</v>
      </c>
      <c r="PH29" s="265" t="s">
        <v>296</v>
      </c>
    </row>
    <row r="30" spans="1:424" ht="20.100000000000001" customHeight="1" x14ac:dyDescent="0.25">
      <c r="A30" s="98">
        <f t="shared" si="54"/>
        <v>35</v>
      </c>
      <c r="B30" s="99"/>
      <c r="C30" s="107">
        <f t="shared" si="55"/>
        <v>1588.8</v>
      </c>
      <c r="D30" s="100">
        <f t="shared" si="56"/>
        <v>751.84</v>
      </c>
      <c r="E30" s="100">
        <f t="shared" si="56"/>
        <v>780.96</v>
      </c>
      <c r="G30" s="101">
        <f t="shared" si="57"/>
        <v>65</v>
      </c>
      <c r="H30" s="98">
        <f t="shared" si="58"/>
        <v>32</v>
      </c>
      <c r="I30" s="98">
        <f t="shared" si="59"/>
        <v>33</v>
      </c>
      <c r="J30" s="111">
        <f t="shared" si="60"/>
        <v>44</v>
      </c>
      <c r="K30" s="111">
        <f t="shared" si="61"/>
        <v>18</v>
      </c>
      <c r="L30" s="111">
        <f t="shared" si="62"/>
        <v>9</v>
      </c>
      <c r="M30" s="111">
        <f t="shared" si="63"/>
        <v>9</v>
      </c>
      <c r="N30" s="111">
        <f t="shared" si="64"/>
        <v>3</v>
      </c>
      <c r="P30" s="103">
        <f t="shared" si="15"/>
        <v>20</v>
      </c>
      <c r="Q30" s="98">
        <f t="shared" si="65"/>
        <v>10</v>
      </c>
      <c r="R30" s="98">
        <f t="shared" si="66"/>
        <v>10</v>
      </c>
      <c r="S30" s="111">
        <f t="shared" si="67"/>
        <v>12</v>
      </c>
      <c r="T30" s="111">
        <f t="shared" si="68"/>
        <v>6</v>
      </c>
      <c r="U30" s="111">
        <f t="shared" si="69"/>
        <v>1</v>
      </c>
      <c r="V30" s="111">
        <f t="shared" si="70"/>
        <v>5</v>
      </c>
      <c r="W30" s="111">
        <f t="shared" si="71"/>
        <v>2</v>
      </c>
      <c r="Y30" s="103">
        <f t="shared" si="21"/>
        <v>15</v>
      </c>
      <c r="Z30" s="98">
        <f t="shared" si="72"/>
        <v>7</v>
      </c>
      <c r="AA30" s="98">
        <f t="shared" si="73"/>
        <v>8</v>
      </c>
      <c r="AB30" s="111">
        <f t="shared" si="74"/>
        <v>10</v>
      </c>
      <c r="AC30" s="111">
        <f t="shared" si="75"/>
        <v>5</v>
      </c>
      <c r="AD30" s="111">
        <f t="shared" si="76"/>
        <v>3</v>
      </c>
      <c r="AE30" s="111">
        <f t="shared" si="77"/>
        <v>2</v>
      </c>
      <c r="AF30" s="111">
        <f t="shared" si="78"/>
        <v>0</v>
      </c>
      <c r="AG30" s="104"/>
      <c r="AH30" s="105">
        <f t="shared" si="79"/>
        <v>7</v>
      </c>
      <c r="AJ30" s="112" t="s">
        <v>365</v>
      </c>
      <c r="AL30" s="84"/>
      <c r="AM30" s="84" t="s">
        <v>296</v>
      </c>
      <c r="AN30" s="84"/>
      <c r="AO30" s="84"/>
      <c r="AP30" s="84"/>
      <c r="AQ30" s="84"/>
      <c r="AR30" s="245" t="s">
        <v>4</v>
      </c>
      <c r="AS30" s="246" t="s">
        <v>296</v>
      </c>
      <c r="AT30" s="84"/>
      <c r="AU30" s="84"/>
      <c r="AV30" s="84"/>
      <c r="AW30" s="84"/>
      <c r="AX30" s="84"/>
      <c r="AY30" s="245" t="s">
        <v>296</v>
      </c>
      <c r="AZ30" s="246"/>
      <c r="BA30" s="84"/>
      <c r="BB30" s="84" t="s">
        <v>296</v>
      </c>
      <c r="BC30" s="84"/>
      <c r="BD30" s="84"/>
      <c r="BE30" s="84" t="s">
        <v>103</v>
      </c>
      <c r="BF30" s="245"/>
      <c r="BG30" s="246"/>
      <c r="BH30" s="84" t="s">
        <v>296</v>
      </c>
      <c r="BI30" s="84"/>
      <c r="BJ30" s="84" t="s">
        <v>4</v>
      </c>
      <c r="BK30" s="84" t="s">
        <v>4</v>
      </c>
      <c r="BL30" s="84"/>
      <c r="BM30" s="245"/>
      <c r="BN30" s="246" t="s">
        <v>296</v>
      </c>
      <c r="BO30" s="84"/>
      <c r="BP30" s="84"/>
      <c r="BQ30" s="247"/>
      <c r="BR30" s="235"/>
      <c r="BS30" s="84" t="s">
        <v>296</v>
      </c>
      <c r="BT30" s="84"/>
      <c r="BU30" s="84"/>
      <c r="BV30" s="245"/>
      <c r="BW30" s="246"/>
      <c r="BX30" s="84"/>
      <c r="BY30" s="84" t="s">
        <v>296</v>
      </c>
      <c r="BZ30" s="84"/>
      <c r="CA30" s="84"/>
      <c r="CB30" s="84" t="s">
        <v>296</v>
      </c>
      <c r="CC30" s="245"/>
      <c r="CD30" s="246"/>
      <c r="CE30" s="84" t="s">
        <v>103</v>
      </c>
      <c r="CF30" s="84"/>
      <c r="CG30" s="84"/>
      <c r="CH30" s="84" t="s">
        <v>296</v>
      </c>
      <c r="CI30" s="84"/>
      <c r="CJ30" s="245"/>
      <c r="CK30" s="246"/>
      <c r="CL30" s="84"/>
      <c r="CM30" s="252"/>
      <c r="CN30" s="84" t="s">
        <v>296</v>
      </c>
      <c r="CO30" s="246"/>
      <c r="CP30" s="84"/>
      <c r="CQ30" s="245" t="s">
        <v>296</v>
      </c>
      <c r="CR30" s="246"/>
      <c r="CS30" s="84"/>
      <c r="CT30" s="84" t="s">
        <v>298</v>
      </c>
      <c r="CU30" s="247"/>
      <c r="CV30" s="235"/>
      <c r="CW30" s="84" t="s">
        <v>298</v>
      </c>
      <c r="CX30" s="84" t="s">
        <v>298</v>
      </c>
      <c r="CY30" s="84" t="s">
        <v>298</v>
      </c>
      <c r="CZ30" s="245"/>
      <c r="DA30" s="246"/>
      <c r="DB30" s="84" t="s">
        <v>296</v>
      </c>
      <c r="DC30" s="84"/>
      <c r="DD30" s="84"/>
      <c r="DE30" s="84" t="s">
        <v>296</v>
      </c>
      <c r="DF30" s="84"/>
      <c r="DG30" s="245"/>
      <c r="DH30" s="246" t="s">
        <v>296</v>
      </c>
      <c r="DI30" s="84"/>
      <c r="DJ30" s="84"/>
      <c r="DK30" s="84"/>
      <c r="DL30" s="84"/>
      <c r="DM30" s="84"/>
      <c r="DN30" s="245" t="s">
        <v>296</v>
      </c>
      <c r="DO30" s="246"/>
      <c r="DP30" s="84" t="s">
        <v>4</v>
      </c>
      <c r="DQ30" s="84" t="s">
        <v>4</v>
      </c>
      <c r="DR30" s="84"/>
      <c r="DS30" s="84"/>
      <c r="DT30" s="84" t="s">
        <v>296</v>
      </c>
      <c r="DU30" s="245"/>
      <c r="DV30" s="246"/>
      <c r="DW30" s="256" t="s">
        <v>299</v>
      </c>
      <c r="DX30" s="256" t="s">
        <v>299</v>
      </c>
      <c r="DY30" s="256" t="s">
        <v>299</v>
      </c>
      <c r="DZ30" s="84" t="s">
        <v>296</v>
      </c>
      <c r="EA30" s="84"/>
      <c r="EB30" s="247"/>
      <c r="EC30" s="235"/>
      <c r="ED30" s="245"/>
      <c r="EE30" s="246" t="s">
        <v>296</v>
      </c>
      <c r="EF30" s="84"/>
      <c r="EG30" s="84"/>
      <c r="EH30" s="84" t="s">
        <v>296</v>
      </c>
      <c r="EI30" s="84"/>
      <c r="EJ30" s="84"/>
      <c r="EK30" s="245"/>
      <c r="EL30" s="246"/>
      <c r="EM30" s="84"/>
      <c r="EN30" s="84" t="s">
        <v>296</v>
      </c>
      <c r="EO30" s="84"/>
      <c r="EP30" s="84"/>
      <c r="EQ30" s="84" t="s">
        <v>4</v>
      </c>
      <c r="ER30" s="251" t="s">
        <v>4</v>
      </c>
      <c r="ES30" s="246"/>
      <c r="ET30" s="84" t="s">
        <v>296</v>
      </c>
      <c r="EU30" s="84"/>
      <c r="EV30" s="84" t="s">
        <v>298</v>
      </c>
      <c r="EW30" s="84" t="s">
        <v>298</v>
      </c>
      <c r="EX30" s="84" t="s">
        <v>298</v>
      </c>
      <c r="EY30" s="251" t="s">
        <v>298</v>
      </c>
      <c r="EZ30" s="246" t="s">
        <v>298</v>
      </c>
      <c r="FA30" s="246" t="s">
        <v>298</v>
      </c>
      <c r="FB30" s="84" t="s">
        <v>298</v>
      </c>
      <c r="FC30" s="84" t="s">
        <v>298</v>
      </c>
      <c r="FD30" s="84" t="s">
        <v>298</v>
      </c>
      <c r="FE30" s="84" t="s">
        <v>298</v>
      </c>
      <c r="FF30" s="245" t="s">
        <v>298</v>
      </c>
      <c r="FG30" s="246" t="s">
        <v>298</v>
      </c>
      <c r="FH30" s="247"/>
      <c r="FI30" s="235"/>
      <c r="FJ30" s="84"/>
      <c r="FK30" s="84" t="s">
        <v>296</v>
      </c>
      <c r="FL30" s="84"/>
      <c r="FM30" s="84"/>
      <c r="FN30" s="84" t="s">
        <v>296</v>
      </c>
      <c r="FO30" s="245"/>
      <c r="FP30" s="246"/>
      <c r="FQ30" s="84" t="s">
        <v>4</v>
      </c>
      <c r="FR30" s="84" t="s">
        <v>299</v>
      </c>
      <c r="FS30" s="84"/>
      <c r="FT30" s="84" t="s">
        <v>103</v>
      </c>
      <c r="FU30" s="84" t="s">
        <v>103</v>
      </c>
      <c r="FV30" s="245"/>
      <c r="FW30" s="246" t="s">
        <v>296</v>
      </c>
      <c r="FX30" s="84"/>
      <c r="FY30" s="252"/>
      <c r="FZ30" s="257"/>
      <c r="GA30" s="246"/>
      <c r="GB30" s="84"/>
      <c r="GC30" s="245" t="s">
        <v>296</v>
      </c>
      <c r="GD30" s="246"/>
      <c r="GE30" s="84"/>
      <c r="GF30" s="84" t="s">
        <v>296</v>
      </c>
      <c r="GG30" s="84"/>
      <c r="GH30" s="84"/>
      <c r="GI30" s="84"/>
      <c r="GJ30" s="245" t="s">
        <v>4</v>
      </c>
      <c r="GK30" s="246"/>
      <c r="GL30" s="84" t="s">
        <v>296</v>
      </c>
      <c r="GM30" s="84"/>
      <c r="GN30" s="84"/>
      <c r="GO30" s="247"/>
      <c r="GP30" s="235"/>
      <c r="GQ30" s="84" t="s">
        <v>103</v>
      </c>
      <c r="GR30" s="246"/>
      <c r="GS30" s="245"/>
      <c r="GT30" s="246"/>
      <c r="GU30" s="84"/>
      <c r="GV30" s="84"/>
      <c r="GW30" s="84"/>
      <c r="GX30" s="84" t="s">
        <v>296</v>
      </c>
      <c r="GY30" s="84"/>
      <c r="GZ30" s="245" t="s">
        <v>4</v>
      </c>
      <c r="HA30" s="246"/>
      <c r="HB30" s="84"/>
      <c r="HC30" s="84" t="s">
        <v>296</v>
      </c>
      <c r="HD30" s="252"/>
      <c r="HE30" s="84" t="s">
        <v>299</v>
      </c>
      <c r="HF30" s="246" t="s">
        <v>103</v>
      </c>
      <c r="HG30" s="245"/>
      <c r="HH30" s="246"/>
      <c r="HI30" s="84" t="s">
        <v>103</v>
      </c>
      <c r="HJ30" s="84"/>
      <c r="HK30" s="84"/>
      <c r="HL30" s="84" t="s">
        <v>296</v>
      </c>
      <c r="HM30" s="84"/>
      <c r="HN30" s="245"/>
      <c r="HO30" s="246"/>
      <c r="HP30" s="84"/>
      <c r="HQ30" s="84"/>
      <c r="HR30" s="84" t="s">
        <v>296</v>
      </c>
      <c r="HS30" s="84"/>
      <c r="HT30" s="84"/>
      <c r="HU30" s="247"/>
      <c r="HV30" s="235"/>
      <c r="HW30" s="245" t="s">
        <v>296</v>
      </c>
      <c r="HX30" s="246"/>
      <c r="HY30" s="84"/>
      <c r="HZ30" s="84"/>
      <c r="IA30" s="84" t="s">
        <v>4</v>
      </c>
      <c r="IB30" s="84"/>
      <c r="IC30" s="84" t="s">
        <v>296</v>
      </c>
      <c r="ID30" s="245"/>
      <c r="IE30" s="246"/>
      <c r="IF30" s="84" t="s">
        <v>296</v>
      </c>
      <c r="IG30" s="84"/>
      <c r="IH30" s="84"/>
      <c r="II30" s="84"/>
      <c r="IJ30" s="84" t="s">
        <v>4</v>
      </c>
      <c r="IK30" s="245" t="s">
        <v>4</v>
      </c>
      <c r="IL30" s="246" t="s">
        <v>296</v>
      </c>
      <c r="IM30" s="84"/>
      <c r="IN30" s="84"/>
      <c r="IO30" s="84" t="s">
        <v>296</v>
      </c>
      <c r="IP30" s="84"/>
      <c r="IQ30" s="84"/>
      <c r="IR30" s="245"/>
      <c r="IS30" s="246" t="s">
        <v>103</v>
      </c>
      <c r="IT30" s="84"/>
      <c r="IU30" s="84" t="s">
        <v>296</v>
      </c>
      <c r="IV30" s="84"/>
      <c r="IW30" s="84"/>
      <c r="IX30" s="84" t="s">
        <v>326</v>
      </c>
      <c r="IY30" s="245" t="s">
        <v>326</v>
      </c>
      <c r="IZ30" s="246" t="s">
        <v>298</v>
      </c>
      <c r="JA30" s="84" t="s">
        <v>298</v>
      </c>
      <c r="JB30" s="247"/>
      <c r="JC30" s="235"/>
      <c r="JD30" s="84" t="s">
        <v>298</v>
      </c>
      <c r="JE30" s="84" t="s">
        <v>298</v>
      </c>
      <c r="JF30" s="84" t="s">
        <v>298</v>
      </c>
      <c r="JG30" s="84" t="s">
        <v>298</v>
      </c>
      <c r="JH30" s="245" t="s">
        <v>298</v>
      </c>
      <c r="JI30" s="265" t="s">
        <v>298</v>
      </c>
      <c r="JJ30" s="246" t="s">
        <v>298</v>
      </c>
      <c r="JK30" s="84" t="s">
        <v>298</v>
      </c>
      <c r="JL30" s="84" t="s">
        <v>298</v>
      </c>
      <c r="JM30" s="84"/>
      <c r="JN30" s="84"/>
      <c r="JO30" s="245" t="s">
        <v>296</v>
      </c>
      <c r="JP30" s="246"/>
      <c r="JQ30" s="84"/>
      <c r="JR30" s="84" t="s">
        <v>296</v>
      </c>
      <c r="JS30" s="84"/>
      <c r="JT30" s="84"/>
      <c r="JU30" s="84" t="s">
        <v>296</v>
      </c>
      <c r="JV30" s="245"/>
      <c r="JW30" s="246"/>
      <c r="JX30" s="84" t="s">
        <v>296</v>
      </c>
      <c r="JY30" s="84"/>
      <c r="JZ30" s="84"/>
      <c r="KA30" s="84" t="s">
        <v>296</v>
      </c>
      <c r="KB30" s="84"/>
      <c r="KC30" s="245"/>
      <c r="KD30" s="265"/>
      <c r="KE30" s="246"/>
      <c r="KF30" s="84"/>
      <c r="KG30" s="84" t="s">
        <v>296</v>
      </c>
      <c r="KH30" s="84"/>
      <c r="KI30" s="247"/>
      <c r="KJ30" s="235"/>
      <c r="KK30" s="84"/>
      <c r="KL30" s="245" t="s">
        <v>296</v>
      </c>
      <c r="KM30" s="246"/>
      <c r="KN30" s="84"/>
      <c r="KO30" s="84" t="s">
        <v>4</v>
      </c>
      <c r="KP30" s="84"/>
      <c r="KQ30" s="84"/>
      <c r="KR30" s="84" t="s">
        <v>296</v>
      </c>
      <c r="KS30" s="245"/>
      <c r="KT30" s="246"/>
      <c r="KU30" s="84" t="s">
        <v>4</v>
      </c>
      <c r="KV30" s="84"/>
      <c r="KW30" s="84" t="s">
        <v>299</v>
      </c>
      <c r="KX30" s="84" t="s">
        <v>296</v>
      </c>
      <c r="KY30" s="84"/>
      <c r="KZ30" s="245"/>
      <c r="LA30" s="246" t="s">
        <v>296</v>
      </c>
      <c r="LB30" s="84"/>
      <c r="LC30" s="84"/>
      <c r="LD30" s="84"/>
      <c r="LE30" s="84"/>
      <c r="LF30" s="252"/>
      <c r="LG30" s="257" t="s">
        <v>296</v>
      </c>
      <c r="LH30" s="246"/>
      <c r="LI30" s="84"/>
      <c r="LJ30" s="84" t="s">
        <v>103</v>
      </c>
      <c r="LK30" s="84"/>
      <c r="LL30" s="84"/>
      <c r="LM30" s="84" t="s">
        <v>296</v>
      </c>
      <c r="LN30" s="245"/>
      <c r="LO30" s="247"/>
      <c r="LP30" s="235"/>
      <c r="LQ30" s="84"/>
      <c r="LR30" s="84" t="s">
        <v>4</v>
      </c>
      <c r="LS30" s="84"/>
      <c r="LT30" s="84"/>
      <c r="LU30" s="84" t="s">
        <v>4</v>
      </c>
      <c r="LV30" s="84"/>
      <c r="LW30" s="245"/>
      <c r="LX30" s="246" t="s">
        <v>296</v>
      </c>
      <c r="LY30" s="84"/>
      <c r="LZ30" s="84"/>
      <c r="MA30" s="84" t="s">
        <v>296</v>
      </c>
      <c r="MB30" s="84"/>
      <c r="MC30" s="84"/>
      <c r="MD30" s="245"/>
      <c r="ME30" s="246"/>
      <c r="MF30" s="84"/>
      <c r="MG30" s="84" t="s">
        <v>296</v>
      </c>
      <c r="MH30" s="84"/>
      <c r="MI30" s="84"/>
      <c r="MJ30" s="84" t="s">
        <v>296</v>
      </c>
      <c r="MK30" s="245"/>
      <c r="ML30" s="246"/>
      <c r="MM30" s="84" t="s">
        <v>4</v>
      </c>
      <c r="MN30" s="84"/>
      <c r="MO30" s="84"/>
      <c r="MP30" s="84" t="s">
        <v>296</v>
      </c>
      <c r="MQ30" s="84"/>
      <c r="MR30" s="245" t="s">
        <v>103</v>
      </c>
      <c r="MS30" s="246" t="s">
        <v>103</v>
      </c>
      <c r="MT30" s="84"/>
      <c r="MU30" s="84"/>
      <c r="MV30" s="247"/>
      <c r="MW30" s="235"/>
      <c r="MX30" s="84" t="s">
        <v>298</v>
      </c>
      <c r="MY30" s="84" t="s">
        <v>298</v>
      </c>
      <c r="MZ30" s="84" t="s">
        <v>298</v>
      </c>
      <c r="NA30" s="245" t="s">
        <v>298</v>
      </c>
      <c r="NB30" s="246"/>
      <c r="NC30" s="84"/>
      <c r="ND30" s="84" t="s">
        <v>103</v>
      </c>
      <c r="NE30" s="84"/>
      <c r="NF30" s="84"/>
      <c r="NG30" s="84" t="s">
        <v>296</v>
      </c>
      <c r="NH30" s="245"/>
      <c r="NI30" s="246"/>
      <c r="NJ30" s="84" t="s">
        <v>103</v>
      </c>
      <c r="NK30" s="84"/>
      <c r="NL30" s="84"/>
      <c r="NM30" s="84" t="s">
        <v>296</v>
      </c>
      <c r="NN30" s="84"/>
      <c r="NO30" s="245"/>
      <c r="NP30" s="246" t="s">
        <v>296</v>
      </c>
      <c r="NQ30" s="84"/>
      <c r="NR30" s="84"/>
      <c r="NS30" s="84"/>
      <c r="NT30" s="84"/>
      <c r="NU30" s="84"/>
      <c r="NV30" s="245" t="s">
        <v>296</v>
      </c>
      <c r="NW30" s="246"/>
      <c r="NX30" s="84"/>
      <c r="NY30" s="84" t="s">
        <v>296</v>
      </c>
      <c r="NZ30" s="84"/>
      <c r="OA30" s="84"/>
      <c r="OB30" s="247"/>
      <c r="OC30" s="235"/>
      <c r="OD30" s="84" t="s">
        <v>298</v>
      </c>
      <c r="OE30" s="245"/>
      <c r="OF30" s="246"/>
      <c r="OG30" s="84" t="s">
        <v>4</v>
      </c>
      <c r="OH30" s="84"/>
      <c r="OI30" s="84"/>
      <c r="OJ30" s="84" t="s">
        <v>296</v>
      </c>
      <c r="OK30" s="84"/>
      <c r="OL30" s="245"/>
      <c r="OM30" s="246" t="s">
        <v>4</v>
      </c>
      <c r="ON30" s="84" t="s">
        <v>299</v>
      </c>
      <c r="OO30" s="84"/>
      <c r="OP30" s="84" t="s">
        <v>296</v>
      </c>
      <c r="OQ30" s="84"/>
      <c r="OR30" s="84"/>
      <c r="OS30" s="245"/>
      <c r="OT30" s="246"/>
      <c r="OU30" s="84"/>
      <c r="OV30" s="84" t="s">
        <v>296</v>
      </c>
      <c r="OW30" s="84"/>
      <c r="OX30" s="84"/>
      <c r="OY30" s="84" t="s">
        <v>298</v>
      </c>
      <c r="OZ30" s="245" t="s">
        <v>103</v>
      </c>
      <c r="PA30" s="255"/>
      <c r="PB30" s="257" t="s">
        <v>296</v>
      </c>
      <c r="PC30" s="246"/>
      <c r="PD30" s="84"/>
      <c r="PE30" s="84" t="s">
        <v>296</v>
      </c>
      <c r="PF30" s="84"/>
      <c r="PG30" s="245"/>
      <c r="PH30" s="265" t="s">
        <v>103</v>
      </c>
    </row>
    <row r="31" spans="1:424" ht="20.100000000000001" customHeight="1" x14ac:dyDescent="0.25">
      <c r="A31" s="98">
        <f t="shared" si="54"/>
        <v>35</v>
      </c>
      <c r="B31" s="99"/>
      <c r="C31" s="107">
        <f t="shared" si="55"/>
        <v>1588.8</v>
      </c>
      <c r="D31" s="100">
        <f t="shared" si="56"/>
        <v>763.84</v>
      </c>
      <c r="E31" s="100">
        <f t="shared" si="56"/>
        <v>792.96</v>
      </c>
      <c r="G31" s="101">
        <f t="shared" si="57"/>
        <v>65</v>
      </c>
      <c r="H31" s="98">
        <f t="shared" si="58"/>
        <v>32</v>
      </c>
      <c r="I31" s="98">
        <f t="shared" si="59"/>
        <v>33</v>
      </c>
      <c r="J31" s="111">
        <f t="shared" si="60"/>
        <v>49</v>
      </c>
      <c r="K31" s="111">
        <f t="shared" si="61"/>
        <v>16</v>
      </c>
      <c r="L31" s="111">
        <f t="shared" si="62"/>
        <v>9</v>
      </c>
      <c r="M31" s="111">
        <f t="shared" si="63"/>
        <v>7</v>
      </c>
      <c r="N31" s="111">
        <f t="shared" si="64"/>
        <v>0</v>
      </c>
      <c r="P31" s="103">
        <f t="shared" si="15"/>
        <v>23</v>
      </c>
      <c r="Q31" s="98">
        <f t="shared" si="65"/>
        <v>10</v>
      </c>
      <c r="R31" s="98">
        <f t="shared" si="66"/>
        <v>13</v>
      </c>
      <c r="S31" s="111">
        <f t="shared" si="67"/>
        <v>16</v>
      </c>
      <c r="T31" s="111">
        <f t="shared" si="68"/>
        <v>5</v>
      </c>
      <c r="U31" s="111">
        <f t="shared" si="69"/>
        <v>3</v>
      </c>
      <c r="V31" s="111">
        <f t="shared" si="70"/>
        <v>2</v>
      </c>
      <c r="W31" s="111">
        <f t="shared" si="71"/>
        <v>2</v>
      </c>
      <c r="Y31" s="103">
        <f t="shared" si="21"/>
        <v>14</v>
      </c>
      <c r="Z31" s="98">
        <f t="shared" si="72"/>
        <v>8</v>
      </c>
      <c r="AA31" s="98">
        <f t="shared" si="73"/>
        <v>6</v>
      </c>
      <c r="AB31" s="111">
        <f t="shared" si="74"/>
        <v>7</v>
      </c>
      <c r="AC31" s="111">
        <f t="shared" si="75"/>
        <v>6</v>
      </c>
      <c r="AD31" s="111">
        <f t="shared" si="76"/>
        <v>3</v>
      </c>
      <c r="AE31" s="111">
        <f t="shared" si="77"/>
        <v>3</v>
      </c>
      <c r="AF31" s="111">
        <f t="shared" si="78"/>
        <v>1</v>
      </c>
      <c r="AG31" s="104"/>
      <c r="AH31" s="105">
        <f t="shared" si="79"/>
        <v>4</v>
      </c>
      <c r="AJ31" s="112" t="s">
        <v>366</v>
      </c>
      <c r="AL31" s="84"/>
      <c r="AM31" s="84" t="s">
        <v>296</v>
      </c>
      <c r="AN31" s="84"/>
      <c r="AO31" s="84"/>
      <c r="AP31" s="84" t="s">
        <v>103</v>
      </c>
      <c r="AQ31" s="84"/>
      <c r="AR31" s="245"/>
      <c r="AS31" s="246" t="s">
        <v>296</v>
      </c>
      <c r="AT31" s="84"/>
      <c r="AU31" s="84"/>
      <c r="AV31" s="84" t="s">
        <v>296</v>
      </c>
      <c r="AW31" s="84"/>
      <c r="AX31" s="84"/>
      <c r="AY31" s="245"/>
      <c r="AZ31" s="246"/>
      <c r="BA31" s="84"/>
      <c r="BB31" s="84" t="s">
        <v>296</v>
      </c>
      <c r="BC31" s="84"/>
      <c r="BD31" s="84"/>
      <c r="BE31" s="84" t="s">
        <v>296</v>
      </c>
      <c r="BF31" s="245"/>
      <c r="BG31" s="246"/>
      <c r="BH31" s="84"/>
      <c r="BI31" s="84"/>
      <c r="BJ31" s="84"/>
      <c r="BK31" s="84" t="s">
        <v>296</v>
      </c>
      <c r="BL31" s="84"/>
      <c r="BM31" s="245" t="s">
        <v>4</v>
      </c>
      <c r="BN31" s="246" t="s">
        <v>4</v>
      </c>
      <c r="BO31" s="84"/>
      <c r="BP31" s="84"/>
      <c r="BQ31" s="247"/>
      <c r="BR31" s="235"/>
      <c r="BS31" s="84"/>
      <c r="BT31" s="84"/>
      <c r="BU31" s="84"/>
      <c r="BV31" s="245" t="s">
        <v>296</v>
      </c>
      <c r="BW31" s="246"/>
      <c r="BX31" s="84"/>
      <c r="BY31" s="84" t="s">
        <v>296</v>
      </c>
      <c r="BZ31" s="84"/>
      <c r="CA31" s="84"/>
      <c r="CB31" s="84" t="s">
        <v>4</v>
      </c>
      <c r="CC31" s="245" t="s">
        <v>103</v>
      </c>
      <c r="CD31" s="246"/>
      <c r="CE31" s="84" t="s">
        <v>296</v>
      </c>
      <c r="CF31" s="84"/>
      <c r="CG31" s="84" t="s">
        <v>4</v>
      </c>
      <c r="CH31" s="84" t="s">
        <v>4</v>
      </c>
      <c r="CI31" s="84"/>
      <c r="CJ31" s="245" t="s">
        <v>298</v>
      </c>
      <c r="CK31" s="246"/>
      <c r="CL31" s="84"/>
      <c r="CM31" s="252"/>
      <c r="CN31" s="84" t="s">
        <v>4</v>
      </c>
      <c r="CO31" s="246"/>
      <c r="CP31" s="84"/>
      <c r="CQ31" s="245" t="s">
        <v>296</v>
      </c>
      <c r="CR31" s="246"/>
      <c r="CS31" s="84"/>
      <c r="CT31" s="84" t="s">
        <v>296</v>
      </c>
      <c r="CU31" s="247"/>
      <c r="CV31" s="235"/>
      <c r="CW31" s="84"/>
      <c r="CX31" s="84" t="s">
        <v>4</v>
      </c>
      <c r="CY31" s="84" t="s">
        <v>103</v>
      </c>
      <c r="CZ31" s="245"/>
      <c r="DA31" s="246"/>
      <c r="DB31" s="84" t="s">
        <v>296</v>
      </c>
      <c r="DC31" s="84"/>
      <c r="DD31" s="84" t="s">
        <v>103</v>
      </c>
      <c r="DE31" s="84"/>
      <c r="DF31" s="84"/>
      <c r="DG31" s="245"/>
      <c r="DH31" s="246" t="s">
        <v>296</v>
      </c>
      <c r="DI31" s="84"/>
      <c r="DJ31" s="84"/>
      <c r="DK31" s="84" t="s">
        <v>296</v>
      </c>
      <c r="DL31" s="84"/>
      <c r="DM31" s="84"/>
      <c r="DN31" s="245"/>
      <c r="DO31" s="246"/>
      <c r="DP31" s="84"/>
      <c r="DQ31" s="84" t="s">
        <v>296</v>
      </c>
      <c r="DR31" s="84"/>
      <c r="DS31" s="84"/>
      <c r="DT31" s="84" t="s">
        <v>296</v>
      </c>
      <c r="DU31" s="245"/>
      <c r="DV31" s="246"/>
      <c r="DW31" s="84" t="s">
        <v>296</v>
      </c>
      <c r="DX31" s="84"/>
      <c r="DY31" s="84"/>
      <c r="DZ31" s="84" t="s">
        <v>296</v>
      </c>
      <c r="EA31" s="84"/>
      <c r="EB31" s="247"/>
      <c r="EC31" s="235"/>
      <c r="ED31" s="245"/>
      <c r="EE31" s="246"/>
      <c r="EF31" s="258" t="s">
        <v>299</v>
      </c>
      <c r="EG31" s="258" t="s">
        <v>299</v>
      </c>
      <c r="EH31" s="258" t="s">
        <v>299</v>
      </c>
      <c r="EI31" s="84"/>
      <c r="EJ31" s="84"/>
      <c r="EK31" s="245" t="s">
        <v>296</v>
      </c>
      <c r="EL31" s="246"/>
      <c r="EM31" s="84"/>
      <c r="EN31" s="84" t="s">
        <v>296</v>
      </c>
      <c r="EO31" s="84"/>
      <c r="EP31" s="84"/>
      <c r="EQ31" s="84" t="s">
        <v>103</v>
      </c>
      <c r="ER31" s="251"/>
      <c r="ES31" s="246"/>
      <c r="ET31" s="84" t="s">
        <v>296</v>
      </c>
      <c r="EU31" s="84"/>
      <c r="EV31" s="84"/>
      <c r="EW31" s="84" t="s">
        <v>296</v>
      </c>
      <c r="EX31" s="84"/>
      <c r="EY31" s="251"/>
      <c r="EZ31" s="246" t="s">
        <v>296</v>
      </c>
      <c r="FA31" s="246"/>
      <c r="FB31" s="84"/>
      <c r="FC31" s="84" t="s">
        <v>296</v>
      </c>
      <c r="FD31" s="84" t="s">
        <v>298</v>
      </c>
      <c r="FE31" s="84"/>
      <c r="FF31" s="245"/>
      <c r="FG31" s="246"/>
      <c r="FH31" s="247"/>
      <c r="FI31" s="235"/>
      <c r="FJ31" s="84"/>
      <c r="FK31" s="84" t="s">
        <v>296</v>
      </c>
      <c r="FL31" s="84"/>
      <c r="FM31" s="84"/>
      <c r="FN31" s="84" t="s">
        <v>296</v>
      </c>
      <c r="FO31" s="245"/>
      <c r="FP31" s="246"/>
      <c r="FQ31" s="84" t="s">
        <v>103</v>
      </c>
      <c r="FR31" s="84"/>
      <c r="FS31" s="84"/>
      <c r="FT31" s="84" t="s">
        <v>4</v>
      </c>
      <c r="FU31" s="84" t="s">
        <v>299</v>
      </c>
      <c r="FV31" s="245"/>
      <c r="FW31" s="246" t="s">
        <v>296</v>
      </c>
      <c r="FX31" s="84"/>
      <c r="FY31" s="252"/>
      <c r="FZ31" s="257" t="s">
        <v>296</v>
      </c>
      <c r="GA31" s="246"/>
      <c r="GB31" s="84"/>
      <c r="GC31" s="245"/>
      <c r="GD31" s="246"/>
      <c r="GE31" s="84"/>
      <c r="GF31" s="84" t="s">
        <v>296</v>
      </c>
      <c r="GG31" s="84"/>
      <c r="GH31" s="84"/>
      <c r="GI31" s="84" t="s">
        <v>296</v>
      </c>
      <c r="GJ31" s="245"/>
      <c r="GK31" s="246"/>
      <c r="GL31" s="84" t="s">
        <v>103</v>
      </c>
      <c r="GM31" s="84"/>
      <c r="GN31" s="84"/>
      <c r="GO31" s="247"/>
      <c r="GP31" s="235"/>
      <c r="GQ31" s="84" t="s">
        <v>4</v>
      </c>
      <c r="GR31" s="246"/>
      <c r="GS31" s="245"/>
      <c r="GT31" s="246"/>
      <c r="GU31" s="84"/>
      <c r="GV31" s="84"/>
      <c r="GW31" s="84" t="s">
        <v>296</v>
      </c>
      <c r="GX31" s="84"/>
      <c r="GY31" s="84"/>
      <c r="GZ31" s="245" t="s">
        <v>296</v>
      </c>
      <c r="HA31" s="246"/>
      <c r="HB31" s="84"/>
      <c r="HC31" s="84" t="s">
        <v>4</v>
      </c>
      <c r="HD31" s="84" t="s">
        <v>103</v>
      </c>
      <c r="HE31" s="262"/>
      <c r="HF31" s="84"/>
      <c r="HG31" s="245" t="s">
        <v>298</v>
      </c>
      <c r="HH31" s="246" t="s">
        <v>298</v>
      </c>
      <c r="HI31" s="84" t="s">
        <v>298</v>
      </c>
      <c r="HJ31" s="84" t="s">
        <v>298</v>
      </c>
      <c r="HK31" s="84" t="s">
        <v>298</v>
      </c>
      <c r="HL31" s="84" t="s">
        <v>298</v>
      </c>
      <c r="HM31" s="84" t="s">
        <v>298</v>
      </c>
      <c r="HN31" s="245" t="s">
        <v>298</v>
      </c>
      <c r="HO31" s="246" t="s">
        <v>298</v>
      </c>
      <c r="HP31" s="84" t="s">
        <v>298</v>
      </c>
      <c r="HQ31" s="84" t="s">
        <v>298</v>
      </c>
      <c r="HR31" s="84" t="s">
        <v>298</v>
      </c>
      <c r="HS31" s="84" t="s">
        <v>298</v>
      </c>
      <c r="HT31" s="84" t="s">
        <v>298</v>
      </c>
      <c r="HU31" s="247"/>
      <c r="HV31" s="235"/>
      <c r="HW31" s="245" t="s">
        <v>103</v>
      </c>
      <c r="HX31" s="246"/>
      <c r="HY31" s="84"/>
      <c r="HZ31" s="84" t="s">
        <v>296</v>
      </c>
      <c r="IA31" s="84"/>
      <c r="IB31" s="84"/>
      <c r="IC31" s="84" t="s">
        <v>296</v>
      </c>
      <c r="ID31" s="245"/>
      <c r="IE31" s="246" t="s">
        <v>4</v>
      </c>
      <c r="IF31" s="84" t="s">
        <v>4</v>
      </c>
      <c r="IG31" s="84"/>
      <c r="IH31" s="84"/>
      <c r="II31" s="84" t="s">
        <v>296</v>
      </c>
      <c r="IJ31" s="84"/>
      <c r="IK31" s="245"/>
      <c r="IL31" s="246" t="s">
        <v>296</v>
      </c>
      <c r="IM31" s="84"/>
      <c r="IN31" s="84"/>
      <c r="IO31" s="84"/>
      <c r="IP31" s="84"/>
      <c r="IQ31" s="84"/>
      <c r="IR31" s="245" t="s">
        <v>296</v>
      </c>
      <c r="IS31" s="246"/>
      <c r="IT31" s="84"/>
      <c r="IU31" s="84" t="s">
        <v>296</v>
      </c>
      <c r="IV31" s="84"/>
      <c r="IW31" s="84"/>
      <c r="IX31" s="84" t="s">
        <v>296</v>
      </c>
      <c r="IY31" s="245"/>
      <c r="IZ31" s="246"/>
      <c r="JA31" s="84" t="s">
        <v>296</v>
      </c>
      <c r="JB31" s="247"/>
      <c r="JC31" s="235"/>
      <c r="JD31" s="84"/>
      <c r="JE31" s="84"/>
      <c r="JF31" s="84" t="s">
        <v>296</v>
      </c>
      <c r="JG31" s="84"/>
      <c r="JH31" s="245"/>
      <c r="JI31" s="265" t="s">
        <v>296</v>
      </c>
      <c r="JJ31" s="246"/>
      <c r="JK31" s="84"/>
      <c r="JL31" s="84"/>
      <c r="JM31" s="84"/>
      <c r="JN31" s="84"/>
      <c r="JO31" s="245" t="s">
        <v>296</v>
      </c>
      <c r="JP31" s="246"/>
      <c r="JQ31" s="84"/>
      <c r="JR31" s="84" t="s">
        <v>4</v>
      </c>
      <c r="JS31" s="84" t="s">
        <v>4</v>
      </c>
      <c r="JT31" s="84"/>
      <c r="JU31" s="84" t="s">
        <v>296</v>
      </c>
      <c r="JV31" s="245"/>
      <c r="JW31" s="246"/>
      <c r="JX31" s="84" t="s">
        <v>296</v>
      </c>
      <c r="JY31" s="84"/>
      <c r="JZ31" s="84" t="s">
        <v>103</v>
      </c>
      <c r="KA31" s="84"/>
      <c r="KB31" s="84" t="s">
        <v>298</v>
      </c>
      <c r="KC31" s="245" t="s">
        <v>298</v>
      </c>
      <c r="KD31" s="265" t="s">
        <v>298</v>
      </c>
      <c r="KE31" s="246" t="s">
        <v>298</v>
      </c>
      <c r="KF31" s="84" t="s">
        <v>298</v>
      </c>
      <c r="KG31" s="84" t="s">
        <v>298</v>
      </c>
      <c r="KH31" s="84" t="s">
        <v>298</v>
      </c>
      <c r="KI31" s="247"/>
      <c r="KJ31" s="235"/>
      <c r="KK31" s="84" t="s">
        <v>298</v>
      </c>
      <c r="KL31" s="245" t="s">
        <v>298</v>
      </c>
      <c r="KM31" s="246" t="s">
        <v>298</v>
      </c>
      <c r="KN31" s="84" t="s">
        <v>298</v>
      </c>
      <c r="KO31" s="84" t="s">
        <v>298</v>
      </c>
      <c r="KP31" s="84"/>
      <c r="KQ31" s="84"/>
      <c r="KR31" s="84" t="s">
        <v>296</v>
      </c>
      <c r="KS31" s="245"/>
      <c r="KT31" s="246"/>
      <c r="KU31" s="84" t="s">
        <v>4</v>
      </c>
      <c r="KV31" s="84"/>
      <c r="KW31" s="84"/>
      <c r="KX31" s="84" t="s">
        <v>296</v>
      </c>
      <c r="KY31" s="84"/>
      <c r="KZ31" s="245" t="s">
        <v>103</v>
      </c>
      <c r="LA31" s="246" t="s">
        <v>103</v>
      </c>
      <c r="LB31" s="84"/>
      <c r="LC31" s="84"/>
      <c r="LD31" s="84" t="s">
        <v>296</v>
      </c>
      <c r="LE31" s="84"/>
      <c r="LF31" s="252"/>
      <c r="LG31" s="257"/>
      <c r="LH31" s="246"/>
      <c r="LI31" s="84"/>
      <c r="LJ31" s="84" t="s">
        <v>296</v>
      </c>
      <c r="LK31" s="84"/>
      <c r="LL31" s="84"/>
      <c r="LM31" s="84" t="s">
        <v>296</v>
      </c>
      <c r="LN31" s="245"/>
      <c r="LO31" s="247"/>
      <c r="LP31" s="235"/>
      <c r="LQ31" s="84"/>
      <c r="LR31" s="84" t="s">
        <v>296</v>
      </c>
      <c r="LS31" s="84"/>
      <c r="LT31" s="84"/>
      <c r="LU31" s="84" t="s">
        <v>296</v>
      </c>
      <c r="LV31" s="84"/>
      <c r="LW31" s="245"/>
      <c r="LX31" s="246" t="s">
        <v>103</v>
      </c>
      <c r="LY31" s="84"/>
      <c r="LZ31" s="84"/>
      <c r="MA31" s="84"/>
      <c r="MB31" s="84"/>
      <c r="MC31" s="84"/>
      <c r="MD31" s="245" t="s">
        <v>296</v>
      </c>
      <c r="ME31" s="246"/>
      <c r="MF31" s="84"/>
      <c r="MG31" s="84" t="s">
        <v>296</v>
      </c>
      <c r="MH31" s="84"/>
      <c r="MI31" s="84"/>
      <c r="MJ31" s="84" t="s">
        <v>4</v>
      </c>
      <c r="MK31" s="245"/>
      <c r="ML31" s="246" t="s">
        <v>4</v>
      </c>
      <c r="MM31" s="84" t="s">
        <v>296</v>
      </c>
      <c r="MN31" s="84"/>
      <c r="MO31" s="84"/>
      <c r="MP31" s="84"/>
      <c r="MQ31" s="84"/>
      <c r="MR31" s="245" t="s">
        <v>4</v>
      </c>
      <c r="MS31" s="246" t="s">
        <v>296</v>
      </c>
      <c r="MT31" s="84"/>
      <c r="MU31" s="84"/>
      <c r="MV31" s="247"/>
      <c r="MW31" s="235"/>
      <c r="MX31" s="84" t="s">
        <v>4</v>
      </c>
      <c r="MY31" s="84"/>
      <c r="MZ31" s="84"/>
      <c r="NA31" s="245"/>
      <c r="NB31" s="246"/>
      <c r="NC31" s="84"/>
      <c r="ND31" s="84" t="s">
        <v>296</v>
      </c>
      <c r="NE31" s="84"/>
      <c r="NF31" s="84"/>
      <c r="NG31" s="84" t="s">
        <v>4</v>
      </c>
      <c r="NH31" s="245"/>
      <c r="NI31" s="246"/>
      <c r="NJ31" s="84" t="s">
        <v>296</v>
      </c>
      <c r="NK31" s="84"/>
      <c r="NL31" s="84"/>
      <c r="NM31" s="84" t="s">
        <v>4</v>
      </c>
      <c r="NN31" s="84"/>
      <c r="NO31" s="245"/>
      <c r="NP31" s="246" t="s">
        <v>296</v>
      </c>
      <c r="NQ31" s="84"/>
      <c r="NR31" s="84"/>
      <c r="NS31" s="84" t="s">
        <v>296</v>
      </c>
      <c r="NT31" s="84"/>
      <c r="NU31" s="84"/>
      <c r="NV31" s="245"/>
      <c r="NW31" s="246"/>
      <c r="NX31" s="84"/>
      <c r="NY31" s="84" t="s">
        <v>4</v>
      </c>
      <c r="NZ31" s="84"/>
      <c r="OA31" s="84"/>
      <c r="OB31" s="247"/>
      <c r="OC31" s="235"/>
      <c r="OD31" s="84" t="s">
        <v>103</v>
      </c>
      <c r="OE31" s="245"/>
      <c r="OF31" s="246"/>
      <c r="OG31" s="84" t="s">
        <v>296</v>
      </c>
      <c r="OH31" s="84"/>
      <c r="OI31" s="84"/>
      <c r="OJ31" s="84" t="s">
        <v>4</v>
      </c>
      <c r="OK31" s="84"/>
      <c r="OL31" s="245"/>
      <c r="OM31" s="246" t="s">
        <v>296</v>
      </c>
      <c r="ON31" s="84"/>
      <c r="OO31" s="84"/>
      <c r="OP31" s="84" t="s">
        <v>296</v>
      </c>
      <c r="OQ31" s="84"/>
      <c r="OR31" s="84"/>
      <c r="OS31" s="245"/>
      <c r="OT31" s="246"/>
      <c r="OU31" s="84"/>
      <c r="OV31" s="84" t="s">
        <v>296</v>
      </c>
      <c r="OW31" s="84"/>
      <c r="OX31" s="84"/>
      <c r="OY31" s="84"/>
      <c r="OZ31" s="245" t="s">
        <v>298</v>
      </c>
      <c r="PA31" s="255" t="s">
        <v>298</v>
      </c>
      <c r="PB31" s="257" t="s">
        <v>298</v>
      </c>
      <c r="PC31" s="246" t="s">
        <v>298</v>
      </c>
      <c r="PD31" s="84" t="s">
        <v>298</v>
      </c>
      <c r="PE31" s="84" t="s">
        <v>298</v>
      </c>
      <c r="PF31" s="84" t="s">
        <v>298</v>
      </c>
      <c r="PG31" s="245"/>
      <c r="PH31" s="265" t="s">
        <v>296</v>
      </c>
    </row>
    <row r="32" spans="1:424" ht="20.100000000000001" customHeight="1" x14ac:dyDescent="0.25">
      <c r="A32" s="98">
        <f t="shared" si="54"/>
        <v>35</v>
      </c>
      <c r="B32" s="99"/>
      <c r="C32" s="100">
        <f t="shared" si="55"/>
        <v>1596.8</v>
      </c>
      <c r="D32" s="100">
        <f t="shared" si="56"/>
        <v>775.84</v>
      </c>
      <c r="E32" s="100">
        <f t="shared" si="56"/>
        <v>780.96</v>
      </c>
      <c r="G32" s="101">
        <f t="shared" si="57"/>
        <v>65</v>
      </c>
      <c r="H32" s="98">
        <f t="shared" si="58"/>
        <v>32</v>
      </c>
      <c r="I32" s="98">
        <f t="shared" si="59"/>
        <v>33</v>
      </c>
      <c r="J32" s="111">
        <f t="shared" si="60"/>
        <v>39</v>
      </c>
      <c r="K32" s="111">
        <f t="shared" si="61"/>
        <v>23</v>
      </c>
      <c r="L32" s="111">
        <f t="shared" si="62"/>
        <v>10</v>
      </c>
      <c r="M32" s="111">
        <f t="shared" si="63"/>
        <v>13</v>
      </c>
      <c r="N32" s="111">
        <f t="shared" si="64"/>
        <v>3</v>
      </c>
      <c r="P32" s="103">
        <f t="shared" si="15"/>
        <v>23</v>
      </c>
      <c r="Q32" s="98">
        <f t="shared" si="65"/>
        <v>13</v>
      </c>
      <c r="R32" s="98">
        <f t="shared" si="66"/>
        <v>10</v>
      </c>
      <c r="S32" s="111">
        <f t="shared" si="67"/>
        <v>17</v>
      </c>
      <c r="T32" s="111">
        <f t="shared" si="68"/>
        <v>6</v>
      </c>
      <c r="U32" s="111">
        <f t="shared" si="69"/>
        <v>5</v>
      </c>
      <c r="V32" s="111">
        <f t="shared" si="70"/>
        <v>1</v>
      </c>
      <c r="W32" s="111">
        <f t="shared" si="71"/>
        <v>0</v>
      </c>
      <c r="Y32" s="103">
        <f t="shared" si="21"/>
        <v>14</v>
      </c>
      <c r="Z32" s="98">
        <f t="shared" si="72"/>
        <v>6</v>
      </c>
      <c r="AA32" s="98">
        <f t="shared" si="73"/>
        <v>8</v>
      </c>
      <c r="AB32" s="111">
        <f t="shared" si="74"/>
        <v>10</v>
      </c>
      <c r="AC32" s="111">
        <f t="shared" si="75"/>
        <v>4</v>
      </c>
      <c r="AD32" s="111">
        <f t="shared" si="76"/>
        <v>1</v>
      </c>
      <c r="AE32" s="111">
        <f t="shared" si="77"/>
        <v>3</v>
      </c>
      <c r="AF32" s="111">
        <f t="shared" si="78"/>
        <v>0</v>
      </c>
      <c r="AG32" s="104"/>
      <c r="AH32" s="105">
        <f t="shared" si="79"/>
        <v>5</v>
      </c>
      <c r="AJ32" s="112" t="s">
        <v>367</v>
      </c>
      <c r="AL32" s="84"/>
      <c r="AM32" s="84" t="s">
        <v>4</v>
      </c>
      <c r="AN32" s="84"/>
      <c r="AO32" s="84"/>
      <c r="AP32" s="84" t="s">
        <v>296</v>
      </c>
      <c r="AQ32" s="84"/>
      <c r="AR32" s="245"/>
      <c r="AS32" s="246" t="s">
        <v>296</v>
      </c>
      <c r="AT32" s="84"/>
      <c r="AU32" s="84"/>
      <c r="AV32" s="84"/>
      <c r="AW32" s="84"/>
      <c r="AX32" s="84"/>
      <c r="AY32" s="245" t="s">
        <v>296</v>
      </c>
      <c r="AZ32" s="246"/>
      <c r="BA32" s="84"/>
      <c r="BB32" s="84" t="s">
        <v>296</v>
      </c>
      <c r="BC32" s="84"/>
      <c r="BD32" s="84"/>
      <c r="BE32" s="84" t="s">
        <v>4</v>
      </c>
      <c r="BF32" s="245"/>
      <c r="BG32" s="246"/>
      <c r="BH32" s="84" t="s">
        <v>296</v>
      </c>
      <c r="BI32" s="84"/>
      <c r="BJ32" s="84"/>
      <c r="BK32" s="84"/>
      <c r="BL32" s="84"/>
      <c r="BM32" s="245"/>
      <c r="BN32" s="246" t="s">
        <v>296</v>
      </c>
      <c r="BO32" s="84"/>
      <c r="BP32" s="84"/>
      <c r="BQ32" s="247"/>
      <c r="BR32" s="235"/>
      <c r="BS32" s="84" t="s">
        <v>296</v>
      </c>
      <c r="BT32" s="84"/>
      <c r="BU32" s="84"/>
      <c r="BV32" s="245"/>
      <c r="BW32" s="246"/>
      <c r="BX32" s="84"/>
      <c r="BY32" s="84" t="s">
        <v>103</v>
      </c>
      <c r="BZ32" s="84"/>
      <c r="CA32" s="84"/>
      <c r="CB32" s="84" t="s">
        <v>296</v>
      </c>
      <c r="CC32" s="245"/>
      <c r="CD32" s="246"/>
      <c r="CE32" s="84" t="s">
        <v>4</v>
      </c>
      <c r="CF32" s="84"/>
      <c r="CG32" s="84" t="s">
        <v>298</v>
      </c>
      <c r="CH32" s="84"/>
      <c r="CI32" s="84"/>
      <c r="CJ32" s="245"/>
      <c r="CK32" s="246" t="s">
        <v>296</v>
      </c>
      <c r="CL32" s="84"/>
      <c r="CM32" s="252"/>
      <c r="CN32" s="84" t="s">
        <v>298</v>
      </c>
      <c r="CO32" s="246"/>
      <c r="CP32" s="84"/>
      <c r="CQ32" s="245" t="s">
        <v>296</v>
      </c>
      <c r="CR32" s="246"/>
      <c r="CS32" s="84"/>
      <c r="CT32" s="84" t="s">
        <v>298</v>
      </c>
      <c r="CU32" s="247"/>
      <c r="CV32" s="235"/>
      <c r="CW32" s="84" t="s">
        <v>103</v>
      </c>
      <c r="CX32" s="84"/>
      <c r="CY32" s="84" t="s">
        <v>296</v>
      </c>
      <c r="CZ32" s="245"/>
      <c r="DA32" s="246"/>
      <c r="DB32" s="84"/>
      <c r="DC32" s="84"/>
      <c r="DD32" s="84"/>
      <c r="DE32" s="84" t="s">
        <v>296</v>
      </c>
      <c r="DF32" s="84"/>
      <c r="DG32" s="245"/>
      <c r="DH32" s="246" t="s">
        <v>296</v>
      </c>
      <c r="DI32" s="84"/>
      <c r="DJ32" s="84"/>
      <c r="DK32" s="84"/>
      <c r="DL32" s="84"/>
      <c r="DM32" s="84"/>
      <c r="DN32" s="245" t="s">
        <v>296</v>
      </c>
      <c r="DO32" s="246"/>
      <c r="DP32" s="84" t="s">
        <v>4</v>
      </c>
      <c r="DQ32" s="84" t="s">
        <v>296</v>
      </c>
      <c r="DR32" s="84"/>
      <c r="DS32" s="84" t="s">
        <v>4</v>
      </c>
      <c r="DT32" s="84" t="s">
        <v>298</v>
      </c>
      <c r="DU32" s="245" t="s">
        <v>298</v>
      </c>
      <c r="DV32" s="246" t="s">
        <v>298</v>
      </c>
      <c r="DW32" s="256" t="s">
        <v>299</v>
      </c>
      <c r="DX32" s="256" t="s">
        <v>299</v>
      </c>
      <c r="DY32" s="256" t="s">
        <v>299</v>
      </c>
      <c r="DZ32" s="84"/>
      <c r="EA32" s="84" t="s">
        <v>103</v>
      </c>
      <c r="EB32" s="247"/>
      <c r="EC32" s="235"/>
      <c r="ED32" s="245"/>
      <c r="EE32" s="246" t="s">
        <v>296</v>
      </c>
      <c r="EF32" s="84"/>
      <c r="EG32" s="84"/>
      <c r="EH32" s="84"/>
      <c r="EI32" s="84"/>
      <c r="EJ32" s="84"/>
      <c r="EK32" s="245" t="s">
        <v>296</v>
      </c>
      <c r="EL32" s="246"/>
      <c r="EM32" s="84" t="s">
        <v>4</v>
      </c>
      <c r="EN32" s="84" t="s">
        <v>4</v>
      </c>
      <c r="EO32" s="84" t="s">
        <v>298</v>
      </c>
      <c r="EP32" s="84"/>
      <c r="EQ32" s="84" t="s">
        <v>296</v>
      </c>
      <c r="ER32" s="251"/>
      <c r="ES32" s="246"/>
      <c r="ET32" s="84" t="s">
        <v>4</v>
      </c>
      <c r="EU32" s="84"/>
      <c r="EV32" s="84" t="s">
        <v>298</v>
      </c>
      <c r="EW32" s="84" t="s">
        <v>103</v>
      </c>
      <c r="EX32" s="84"/>
      <c r="EY32" s="251"/>
      <c r="EZ32" s="246" t="s">
        <v>296</v>
      </c>
      <c r="FA32" s="246"/>
      <c r="FB32" s="84"/>
      <c r="FC32" s="84"/>
      <c r="FD32" s="84"/>
      <c r="FE32" s="84"/>
      <c r="FF32" s="245" t="s">
        <v>296</v>
      </c>
      <c r="FG32" s="246"/>
      <c r="FH32" s="247"/>
      <c r="FI32" s="235"/>
      <c r="FJ32" s="84"/>
      <c r="FK32" s="84" t="s">
        <v>296</v>
      </c>
      <c r="FL32" s="84"/>
      <c r="FM32" s="84"/>
      <c r="FN32" s="84" t="s">
        <v>4</v>
      </c>
      <c r="FO32" s="245" t="s">
        <v>103</v>
      </c>
      <c r="FP32" s="246"/>
      <c r="FQ32" s="84" t="s">
        <v>296</v>
      </c>
      <c r="FR32" s="84"/>
      <c r="FS32" s="84"/>
      <c r="FT32" s="84" t="s">
        <v>299</v>
      </c>
      <c r="FU32" s="84" t="s">
        <v>4</v>
      </c>
      <c r="FV32" s="245"/>
      <c r="FW32" s="246" t="s">
        <v>296</v>
      </c>
      <c r="FX32" s="84"/>
      <c r="FY32" s="252"/>
      <c r="FZ32" s="263"/>
      <c r="GA32" s="246"/>
      <c r="GB32" s="84"/>
      <c r="GC32" s="245" t="s">
        <v>296</v>
      </c>
      <c r="GD32" s="246"/>
      <c r="GE32" s="84"/>
      <c r="GF32" s="84" t="s">
        <v>4</v>
      </c>
      <c r="GG32" s="84"/>
      <c r="GH32" s="84"/>
      <c r="GI32" s="84" t="s">
        <v>4</v>
      </c>
      <c r="GJ32" s="245" t="s">
        <v>103</v>
      </c>
      <c r="GK32" s="246"/>
      <c r="GL32" s="84" t="s">
        <v>296</v>
      </c>
      <c r="GM32" s="84"/>
      <c r="GN32" s="84"/>
      <c r="GO32" s="247"/>
      <c r="GP32" s="235"/>
      <c r="GQ32" s="84" t="s">
        <v>296</v>
      </c>
      <c r="GR32" s="246"/>
      <c r="GS32" s="245"/>
      <c r="GT32" s="246" t="s">
        <v>296</v>
      </c>
      <c r="GU32" s="84"/>
      <c r="GV32" s="84"/>
      <c r="GW32" s="84"/>
      <c r="GX32" s="84"/>
      <c r="GY32" s="84"/>
      <c r="GZ32" s="245" t="s">
        <v>296</v>
      </c>
      <c r="HA32" s="246"/>
      <c r="HB32" s="84"/>
      <c r="HC32" s="84" t="s">
        <v>296</v>
      </c>
      <c r="HD32" s="84"/>
      <c r="HE32" s="84"/>
      <c r="HF32" s="84" t="s">
        <v>4</v>
      </c>
      <c r="HG32" s="245"/>
      <c r="HH32" s="246"/>
      <c r="HI32" s="84" t="s">
        <v>296</v>
      </c>
      <c r="HJ32" s="84"/>
      <c r="HK32" s="84"/>
      <c r="HL32" s="84" t="s">
        <v>296</v>
      </c>
      <c r="HM32" s="84"/>
      <c r="HN32" s="245"/>
      <c r="HO32" s="246"/>
      <c r="HP32" s="84"/>
      <c r="HQ32" s="84"/>
      <c r="HR32" s="84" t="s">
        <v>296</v>
      </c>
      <c r="HS32" s="84"/>
      <c r="HT32" s="84"/>
      <c r="HU32" s="247"/>
      <c r="HV32" s="235"/>
      <c r="HW32" s="245" t="s">
        <v>296</v>
      </c>
      <c r="HX32" s="246"/>
      <c r="HY32" s="84"/>
      <c r="HZ32" s="84" t="s">
        <v>4</v>
      </c>
      <c r="IA32" s="84"/>
      <c r="IB32" s="84"/>
      <c r="IC32" s="84" t="s">
        <v>296</v>
      </c>
      <c r="ID32" s="245"/>
      <c r="IE32" s="246"/>
      <c r="IF32" s="84" t="s">
        <v>296</v>
      </c>
      <c r="IG32" s="84"/>
      <c r="IH32" s="84"/>
      <c r="II32" s="84" t="s">
        <v>296</v>
      </c>
      <c r="IJ32" s="84"/>
      <c r="IK32" s="245"/>
      <c r="IL32" s="246" t="s">
        <v>296</v>
      </c>
      <c r="IM32" s="84"/>
      <c r="IN32" s="84"/>
      <c r="IO32" s="84" t="s">
        <v>296</v>
      </c>
      <c r="IP32" s="84"/>
      <c r="IQ32" s="84"/>
      <c r="IR32" s="245"/>
      <c r="IS32" s="246" t="s">
        <v>4</v>
      </c>
      <c r="IT32" s="84"/>
      <c r="IU32" s="84" t="s">
        <v>298</v>
      </c>
      <c r="IV32" s="84" t="s">
        <v>298</v>
      </c>
      <c r="IW32" s="84" t="s">
        <v>298</v>
      </c>
      <c r="IX32" s="84" t="s">
        <v>298</v>
      </c>
      <c r="IY32" s="245" t="s">
        <v>103</v>
      </c>
      <c r="IZ32" s="246"/>
      <c r="JA32" s="84" t="s">
        <v>296</v>
      </c>
      <c r="JB32" s="247"/>
      <c r="JC32" s="235"/>
      <c r="JD32" s="84"/>
      <c r="JE32" s="84"/>
      <c r="JF32" s="84" t="s">
        <v>296</v>
      </c>
      <c r="JG32" s="84"/>
      <c r="JH32" s="245"/>
      <c r="JI32" s="268" t="s">
        <v>298</v>
      </c>
      <c r="JJ32" s="246" t="s">
        <v>298</v>
      </c>
      <c r="JK32" s="84" t="s">
        <v>298</v>
      </c>
      <c r="JL32" s="84" t="s">
        <v>298</v>
      </c>
      <c r="JM32" s="84" t="s">
        <v>298</v>
      </c>
      <c r="JN32" s="84" t="s">
        <v>298</v>
      </c>
      <c r="JO32" s="245" t="s">
        <v>298</v>
      </c>
      <c r="JP32" s="246" t="s">
        <v>298</v>
      </c>
      <c r="JQ32" s="84" t="s">
        <v>298</v>
      </c>
      <c r="JR32" s="84" t="s">
        <v>298</v>
      </c>
      <c r="JS32" s="84" t="s">
        <v>298</v>
      </c>
      <c r="JT32" s="84" t="s">
        <v>298</v>
      </c>
      <c r="JU32" s="84" t="s">
        <v>298</v>
      </c>
      <c r="JV32" s="245" t="s">
        <v>298</v>
      </c>
      <c r="JW32" s="246" t="s">
        <v>296</v>
      </c>
      <c r="JX32" s="84"/>
      <c r="JY32" s="84"/>
      <c r="JZ32" s="84"/>
      <c r="KA32" s="84" t="s">
        <v>296</v>
      </c>
      <c r="KB32" s="84"/>
      <c r="KC32" s="245"/>
      <c r="KD32" s="268" t="s">
        <v>296</v>
      </c>
      <c r="KE32" s="246"/>
      <c r="KF32" s="84"/>
      <c r="KG32" s="84"/>
      <c r="KH32" s="84"/>
      <c r="KI32" s="247"/>
      <c r="KJ32" s="235"/>
      <c r="KK32" s="84"/>
      <c r="KL32" s="245" t="s">
        <v>296</v>
      </c>
      <c r="KM32" s="246"/>
      <c r="KN32" s="84"/>
      <c r="KO32" s="84" t="s">
        <v>103</v>
      </c>
      <c r="KP32" s="84"/>
      <c r="KQ32" s="84" t="s">
        <v>4</v>
      </c>
      <c r="KR32" s="84" t="s">
        <v>296</v>
      </c>
      <c r="KS32" s="245"/>
      <c r="KT32" s="246"/>
      <c r="KU32" s="84" t="s">
        <v>296</v>
      </c>
      <c r="KV32" s="84"/>
      <c r="KW32" s="84" t="s">
        <v>298</v>
      </c>
      <c r="KX32" s="84" t="s">
        <v>4</v>
      </c>
      <c r="KY32" s="84"/>
      <c r="KZ32" s="245" t="s">
        <v>4</v>
      </c>
      <c r="LA32" s="246" t="s">
        <v>296</v>
      </c>
      <c r="LB32" s="84"/>
      <c r="LC32" s="84"/>
      <c r="LD32" s="84"/>
      <c r="LE32" s="84"/>
      <c r="LF32" s="252"/>
      <c r="LG32" s="263" t="s">
        <v>296</v>
      </c>
      <c r="LH32" s="246"/>
      <c r="LI32" s="84"/>
      <c r="LJ32" s="84" t="s">
        <v>296</v>
      </c>
      <c r="LK32" s="84"/>
      <c r="LL32" s="84"/>
      <c r="LM32" s="84" t="s">
        <v>296</v>
      </c>
      <c r="LN32" s="245"/>
      <c r="LO32" s="247"/>
      <c r="LP32" s="235"/>
      <c r="LQ32" s="84"/>
      <c r="LR32" s="84" t="s">
        <v>296</v>
      </c>
      <c r="LS32" s="84"/>
      <c r="LT32" s="84" t="s">
        <v>4</v>
      </c>
      <c r="LU32" s="84" t="s">
        <v>4</v>
      </c>
      <c r="LV32" s="84"/>
      <c r="LW32" s="245" t="s">
        <v>298</v>
      </c>
      <c r="LX32" s="246" t="s">
        <v>4</v>
      </c>
      <c r="LY32" s="84"/>
      <c r="LZ32" s="84"/>
      <c r="MA32" s="84" t="s">
        <v>296</v>
      </c>
      <c r="MB32" s="84"/>
      <c r="MC32" s="84"/>
      <c r="MD32" s="245" t="s">
        <v>298</v>
      </c>
      <c r="ME32" s="246"/>
      <c r="MF32" s="84"/>
      <c r="MG32" s="84" t="s">
        <v>103</v>
      </c>
      <c r="MH32" s="84" t="s">
        <v>103</v>
      </c>
      <c r="MI32" s="84"/>
      <c r="MJ32" s="84" t="s">
        <v>296</v>
      </c>
      <c r="MK32" s="245"/>
      <c r="ML32" s="246"/>
      <c r="MM32" s="84" t="s">
        <v>103</v>
      </c>
      <c r="MN32" s="84"/>
      <c r="MO32" s="84"/>
      <c r="MP32" s="84" t="s">
        <v>296</v>
      </c>
      <c r="MQ32" s="84"/>
      <c r="MR32" s="245"/>
      <c r="MS32" s="246"/>
      <c r="MT32" s="84"/>
      <c r="MU32" s="84"/>
      <c r="MV32" s="247"/>
      <c r="MW32" s="235"/>
      <c r="MX32" s="84" t="s">
        <v>296</v>
      </c>
      <c r="MY32" s="84"/>
      <c r="MZ32" s="84"/>
      <c r="NA32" s="245" t="s">
        <v>296</v>
      </c>
      <c r="NB32" s="246"/>
      <c r="NC32" s="84"/>
      <c r="ND32" s="84"/>
      <c r="NE32" s="84"/>
      <c r="NF32" s="84"/>
      <c r="NG32" s="84" t="s">
        <v>296</v>
      </c>
      <c r="NH32" s="245"/>
      <c r="NI32" s="246"/>
      <c r="NJ32" s="84" t="s">
        <v>4</v>
      </c>
      <c r="NK32" s="84"/>
      <c r="NL32" s="84" t="s">
        <v>298</v>
      </c>
      <c r="NM32" s="84"/>
      <c r="NN32" s="84"/>
      <c r="NO32" s="245" t="s">
        <v>298</v>
      </c>
      <c r="NP32" s="246"/>
      <c r="NQ32" s="84"/>
      <c r="NR32" s="84"/>
      <c r="NS32" s="84" t="s">
        <v>4</v>
      </c>
      <c r="NT32" s="84"/>
      <c r="NU32" s="84"/>
      <c r="NV32" s="245" t="s">
        <v>296</v>
      </c>
      <c r="NW32" s="246"/>
      <c r="NX32" s="84" t="s">
        <v>103</v>
      </c>
      <c r="NY32" s="84" t="s">
        <v>103</v>
      </c>
      <c r="NZ32" s="84"/>
      <c r="OA32" s="84"/>
      <c r="OB32" s="247"/>
      <c r="OC32" s="235"/>
      <c r="OD32" s="84" t="s">
        <v>296</v>
      </c>
      <c r="OE32" s="245"/>
      <c r="OF32" s="246"/>
      <c r="OG32" s="84" t="s">
        <v>103</v>
      </c>
      <c r="OH32" s="84"/>
      <c r="OI32" s="84"/>
      <c r="OJ32" s="84" t="s">
        <v>296</v>
      </c>
      <c r="OK32" s="84"/>
      <c r="OL32" s="245" t="s">
        <v>298</v>
      </c>
      <c r="OM32" s="246"/>
      <c r="ON32" s="84" t="s">
        <v>299</v>
      </c>
      <c r="OO32" s="84"/>
      <c r="OP32" s="84"/>
      <c r="OQ32" s="84"/>
      <c r="OR32" s="84"/>
      <c r="OS32" s="245" t="s">
        <v>296</v>
      </c>
      <c r="OT32" s="246"/>
      <c r="OU32" s="84"/>
      <c r="OV32" s="84" t="s">
        <v>296</v>
      </c>
      <c r="OW32" s="84"/>
      <c r="OX32" s="84"/>
      <c r="OY32" s="84" t="s">
        <v>296</v>
      </c>
      <c r="OZ32" s="245"/>
      <c r="PA32" s="255" t="s">
        <v>298</v>
      </c>
      <c r="PB32" s="263" t="s">
        <v>298</v>
      </c>
      <c r="PC32" s="246" t="s">
        <v>298</v>
      </c>
      <c r="PD32" s="84"/>
      <c r="PE32" s="84" t="s">
        <v>296</v>
      </c>
      <c r="PF32" s="84"/>
      <c r="PG32" s="245"/>
      <c r="PH32" s="268" t="s">
        <v>296</v>
      </c>
    </row>
    <row r="33" spans="1:424" ht="20.100000000000001" customHeight="1" x14ac:dyDescent="0.25">
      <c r="AY33" s="271" t="s">
        <v>0</v>
      </c>
    </row>
    <row r="34" spans="1:424" ht="20.100000000000001" customHeight="1" x14ac:dyDescent="0.25">
      <c r="AJ34" s="272" t="s">
        <v>327</v>
      </c>
      <c r="AL34" s="273">
        <f>SUMPRODUCT(COUNTIF(AL7:AL32,{"G";"J"}))</f>
        <v>6</v>
      </c>
      <c r="AM34" s="274">
        <f>SUMPRODUCT(COUNTIF(AM7:AM32,{"G";"J"}))</f>
        <v>6</v>
      </c>
      <c r="AN34" s="275">
        <f>SUMPRODUCT(COUNTIF(AN7:AN32,{"G";"J"}))</f>
        <v>6</v>
      </c>
      <c r="AO34" s="273">
        <f>SUMPRODUCT(COUNTIF(AO7:AO32,{"G";"J"}))</f>
        <v>6</v>
      </c>
      <c r="AP34" s="274">
        <f>SUMPRODUCT(COUNTIF(AP7:AP32,{"G";"J"}))</f>
        <v>6</v>
      </c>
      <c r="AQ34" s="275">
        <f>SUMPRODUCT(COUNTIF(AQ7:AQ32,{"G";"J"}))</f>
        <v>6</v>
      </c>
      <c r="AR34" s="276">
        <f>SUMPRODUCT(COUNTIF(AR7:AR32,{"G";"J"}))</f>
        <v>5</v>
      </c>
      <c r="AS34" s="277">
        <f>SUMPRODUCT(COUNTIF(AS7:AS32,{"G";"J"}))</f>
        <v>6</v>
      </c>
      <c r="AT34" s="275">
        <f>SUMPRODUCT(COUNTIF(AT7:AT32,{"G";"J"}))</f>
        <v>6</v>
      </c>
      <c r="AU34" s="273">
        <f>SUMPRODUCT(COUNTIF(AU7:AU32,{"G";"J"}))</f>
        <v>6</v>
      </c>
      <c r="AV34" s="274">
        <f>SUMPRODUCT(COUNTIF(AV7:AV32,{"G";"J"}))</f>
        <v>6</v>
      </c>
      <c r="AW34" s="275">
        <f>SUMPRODUCT(COUNTIF(AW7:AW32,{"G";"J"}))</f>
        <v>6</v>
      </c>
      <c r="AX34" s="273">
        <f>SUMPRODUCT(COUNTIF(AX7:AX32,{"G";"J"}))</f>
        <v>6</v>
      </c>
      <c r="AY34" s="278">
        <f>SUMPRODUCT(COUNTIF(AY7:AY32,{"G";"J"}))</f>
        <v>5</v>
      </c>
      <c r="AZ34" s="279">
        <f>SUMPRODUCT(COUNTIF(AZ7:AZ32,{"G";"J"}))</f>
        <v>6</v>
      </c>
      <c r="BA34" s="273">
        <f>SUMPRODUCT(COUNTIF(BA7:BA32,{"G";"J"}))</f>
        <v>6</v>
      </c>
      <c r="BB34" s="274">
        <f>SUMPRODUCT(COUNTIF(BB7:BB32,{"G";"J"}))</f>
        <v>6</v>
      </c>
      <c r="BC34" s="275">
        <f>SUMPRODUCT(COUNTIF(BC7:BC32,{"G";"J"}))</f>
        <v>6</v>
      </c>
      <c r="BD34" s="273">
        <f>SUMPRODUCT(COUNTIF(BD7:BD32,{"G";"J"}))</f>
        <v>6</v>
      </c>
      <c r="BE34" s="274">
        <f>SUMPRODUCT(COUNTIF(BE7:BE32,{"G";"J"}))</f>
        <v>6</v>
      </c>
      <c r="BF34" s="280">
        <f>SUMPRODUCT(COUNTIF(BF7:BF32,{"G";"J"}))</f>
        <v>6</v>
      </c>
      <c r="BG34" s="281">
        <f>SUMPRODUCT(COUNTIF(BG7:BG32,{"G";"J"}))</f>
        <v>6</v>
      </c>
      <c r="BH34" s="274">
        <f>SUMPRODUCT(COUNTIF(BH7:BH32,{"G";"J"}))</f>
        <v>6</v>
      </c>
      <c r="BI34" s="275">
        <f>SUMPRODUCT(COUNTIF(BI7:BI32,{"G";"J"}))</f>
        <v>6</v>
      </c>
      <c r="BJ34" s="273">
        <f>SUMPRODUCT(COUNTIF(BJ7:BJ32,{"G";"J"}))</f>
        <v>6</v>
      </c>
      <c r="BK34" s="274">
        <f>SUMPRODUCT(COUNTIF(BK7:BK32,{"G";"J"}))</f>
        <v>6</v>
      </c>
      <c r="BL34" s="275">
        <f>SUMPRODUCT(COUNTIF(BL7:BL32,{"G";"J"}))</f>
        <v>6</v>
      </c>
      <c r="BM34" s="276">
        <f>SUMPRODUCT(COUNTIF(BM7:BM32,{"G";"J"}))</f>
        <v>6</v>
      </c>
      <c r="BN34" s="277">
        <f>SUMPRODUCT(COUNTIF(BN7:BN32,{"G";"J"}))</f>
        <v>5</v>
      </c>
      <c r="BO34" s="275">
        <f>SUMPRODUCT(COUNTIF(BO7:BO32,{"G";"J"}))</f>
        <v>6</v>
      </c>
      <c r="BP34" s="273">
        <f>SUMPRODUCT(COUNTIF(BP7:BP32,{"G";"J"}))</f>
        <v>6</v>
      </c>
      <c r="BS34" s="274">
        <f>SUMPRODUCT(COUNTIF(BS7:BS32,{"G";"J"}))</f>
        <v>6</v>
      </c>
      <c r="BT34" s="275">
        <f>SUMPRODUCT(COUNTIF(BT7:BT32,{"G";"J"}))</f>
        <v>6</v>
      </c>
      <c r="BU34" s="273">
        <f>SUMPRODUCT(COUNTIF(BU7:BU32,{"G";"J"}))</f>
        <v>6</v>
      </c>
      <c r="BV34" s="278">
        <f>SUMPRODUCT(COUNTIF(BV7:BV32,{"G";"J"}))</f>
        <v>6</v>
      </c>
      <c r="BW34" s="279">
        <f>SUMPRODUCT(COUNTIF(BW7:BW32,{"G";"J"}))</f>
        <v>6</v>
      </c>
      <c r="BX34" s="273">
        <f>SUMPRODUCT(COUNTIF(BX7:BX32,{"G";"J"}))</f>
        <v>6</v>
      </c>
      <c r="BY34" s="274">
        <f>SUMPRODUCT(COUNTIF(BY7:BY32,{"G";"J"}))</f>
        <v>6</v>
      </c>
      <c r="BZ34" s="275">
        <f>SUMPRODUCT(COUNTIF(BZ7:BZ32,{"G";"J"}))</f>
        <v>6</v>
      </c>
      <c r="CA34" s="273">
        <f>SUMPRODUCT(COUNTIF(CA7:CA32,{"G";"J"}))</f>
        <v>6</v>
      </c>
      <c r="CB34" s="274">
        <f>SUMPRODUCT(COUNTIF(CB7:CB32,{"G";"J"}))</f>
        <v>6</v>
      </c>
      <c r="CC34" s="280">
        <f>SUMPRODUCT(COUNTIF(CC7:CC32,{"G";"J"}))</f>
        <v>6</v>
      </c>
      <c r="CD34" s="281">
        <f>SUMPRODUCT(COUNTIF(CD7:CD32,{"G";"J"}))</f>
        <v>6</v>
      </c>
      <c r="CE34" s="274">
        <f>SUMPRODUCT(COUNTIF(CE7:CE32,{"G";"J"}))</f>
        <v>6</v>
      </c>
      <c r="CF34" s="275">
        <f>SUMPRODUCT(COUNTIF(CF7:CF32,{"G";"J"}))</f>
        <v>6</v>
      </c>
      <c r="CG34" s="273">
        <f>SUMPRODUCT(COUNTIF(CG7:CG32,{"G";"J"}))</f>
        <v>5</v>
      </c>
      <c r="CH34" s="274">
        <f>SUMPRODUCT(COUNTIF(CH7:CH32,{"G";"J"}))</f>
        <v>6</v>
      </c>
      <c r="CI34" s="275">
        <f>SUMPRODUCT(COUNTIF(CI7:CI32,{"G";"J"}))</f>
        <v>6</v>
      </c>
      <c r="CJ34" s="276">
        <f>SUMPRODUCT(COUNTIF(CJ7:CJ32,{"G";"J"}))</f>
        <v>6</v>
      </c>
      <c r="CK34" s="277">
        <f>SUMPRODUCT(COUNTIF(CK7:CK32,{"G";"J"}))</f>
        <v>5</v>
      </c>
      <c r="CL34" s="275">
        <f>SUMPRODUCT(COUNTIF(CL7:CL32,{"G";"J"}))</f>
        <v>6</v>
      </c>
      <c r="CM34" s="273">
        <f>SUMPRODUCT(COUNTIF(CM7:CM32,{"G";"J"}))</f>
        <v>5</v>
      </c>
      <c r="CN34" s="274">
        <f>SUMPRODUCT(COUNTIF(CN7:CN32,{"G";"J"}))</f>
        <v>6</v>
      </c>
      <c r="CO34" s="275">
        <f>SUMPRODUCT(COUNTIF(CO7:CO32,{"G";"J"}))</f>
        <v>6</v>
      </c>
      <c r="CP34" s="273">
        <f>SUMPRODUCT(COUNTIF(CP7:CP32,{"G";"J"}))</f>
        <v>5</v>
      </c>
      <c r="CQ34" s="278">
        <f>SUMPRODUCT(COUNTIF(CQ7:CQ32,{"G";"J"}))</f>
        <v>6</v>
      </c>
      <c r="CR34" s="279">
        <f>SUMPRODUCT(COUNTIF(CR7:CR32,{"G";"J"}))</f>
        <v>5</v>
      </c>
      <c r="CS34" s="273">
        <f>SUMPRODUCT(COUNTIF(CS7:CS32,{"G";"J"}))</f>
        <v>5</v>
      </c>
      <c r="CT34" s="274">
        <f>SUMPRODUCT(COUNTIF(CT7:CT32,{"G";"J"}))</f>
        <v>5</v>
      </c>
      <c r="CW34" s="275">
        <f>SUMPRODUCT(COUNTIF(CW7:CW32,{"G";"J"}))</f>
        <v>6</v>
      </c>
      <c r="CX34" s="273">
        <f>SUMPRODUCT(COUNTIF(CX7:CX32,{"G";"J"}))</f>
        <v>6</v>
      </c>
      <c r="CY34" s="274">
        <f>SUMPRODUCT(COUNTIF(CY7:CY32,{"G";"J"}))</f>
        <v>5</v>
      </c>
      <c r="CZ34" s="280">
        <f>SUMPRODUCT(COUNTIF(CZ7:CZ32,{"G";"J"}))</f>
        <v>6</v>
      </c>
      <c r="DA34" s="281">
        <f>SUMPRODUCT(COUNTIF(DA7:DA32,{"G";"J"}))</f>
        <v>6</v>
      </c>
      <c r="DB34" s="274">
        <f>SUMPRODUCT(COUNTIF(DB7:DB32,{"G";"J"}))</f>
        <v>6</v>
      </c>
      <c r="DC34" s="275">
        <f>SUMPRODUCT(COUNTIF(DC7:DC32,{"G";"J"}))</f>
        <v>6</v>
      </c>
      <c r="DD34" s="273">
        <f>SUMPRODUCT(COUNTIF(DD7:DD32,{"G";"J"}))</f>
        <v>6</v>
      </c>
      <c r="DE34" s="274">
        <f>SUMPRODUCT(COUNTIF(DE7:DE32,{"G";"J"}))</f>
        <v>6</v>
      </c>
      <c r="DF34" s="275">
        <f>SUMPRODUCT(COUNTIF(DF7:DF32,{"G";"J"}))</f>
        <v>6</v>
      </c>
      <c r="DG34" s="276">
        <f>SUMPRODUCT(COUNTIF(DG7:DG32,{"G";"J"}))</f>
        <v>5</v>
      </c>
      <c r="DH34" s="277">
        <f>SUMPRODUCT(COUNTIF(DH7:DH32,{"G";"J"}))</f>
        <v>6</v>
      </c>
      <c r="DI34" s="275">
        <f>SUMPRODUCT(COUNTIF(DI7:DI32,{"G";"J"}))</f>
        <v>6</v>
      </c>
      <c r="DJ34" s="273">
        <f>SUMPRODUCT(COUNTIF(DJ7:DJ32,{"G";"J"}))</f>
        <v>6</v>
      </c>
      <c r="DK34" s="274">
        <f>SUMPRODUCT(COUNTIF(DK7:DK32,{"G";"J"}))</f>
        <v>6</v>
      </c>
      <c r="DL34" s="275">
        <f>SUMPRODUCT(COUNTIF(DL7:DL32,{"G";"J"}))</f>
        <v>6</v>
      </c>
      <c r="DM34" s="273">
        <f>SUMPRODUCT(COUNTIF(DM7:DM32,{"G";"J"}))</f>
        <v>6</v>
      </c>
      <c r="DN34" s="278">
        <f>SUMPRODUCT(COUNTIF(DN7:DN32,{"G";"J"}))</f>
        <v>6</v>
      </c>
      <c r="DO34" s="279">
        <f>SUMPRODUCT(COUNTIF(DO7:DO32,{"G";"J"}))</f>
        <v>5</v>
      </c>
      <c r="DP34" s="273">
        <f>SUMPRODUCT(COUNTIF(DP7:DP32,{"G";"J"}))</f>
        <v>5</v>
      </c>
      <c r="DQ34" s="274">
        <f>SUMPRODUCT(COUNTIF(DQ7:DQ32,{"G";"J"}))</f>
        <v>6</v>
      </c>
      <c r="DR34" s="275">
        <f>SUMPRODUCT(COUNTIF(DR7:DR32,{"G";"J"}))</f>
        <v>6</v>
      </c>
      <c r="DS34" s="273">
        <f>SUMPRODUCT(COUNTIF(DS7:DS32,{"G";"J"}))</f>
        <v>6</v>
      </c>
      <c r="DT34" s="274">
        <f>SUMPRODUCT(COUNTIF(DT7:DT32,{"G";"J"}))</f>
        <v>6</v>
      </c>
      <c r="DU34" s="280">
        <f>SUMPRODUCT(COUNTIF(DU7:DU32,{"G";"J"}))</f>
        <v>6</v>
      </c>
      <c r="DV34" s="281">
        <f>SUMPRODUCT(COUNTIF(DV7:DV32,{"G";"J"}))</f>
        <v>6</v>
      </c>
      <c r="DW34" s="274">
        <f>SUMPRODUCT(COUNTIF(DW7:DW32,{"G";"J"}))</f>
        <v>6</v>
      </c>
      <c r="DX34" s="275">
        <f>SUMPRODUCT(COUNTIF(DX7:DX32,{"G";"J"}))</f>
        <v>5</v>
      </c>
      <c r="DY34" s="273">
        <f>SUMPRODUCT(COUNTIF(DY7:DY32,{"G";"J"}))</f>
        <v>5</v>
      </c>
      <c r="DZ34" s="274">
        <f>SUMPRODUCT(COUNTIF(DZ7:DZ32,{"G";"J"}))</f>
        <v>6</v>
      </c>
      <c r="EA34" s="275">
        <f>SUMPRODUCT(COUNTIF(EA7:EA32,{"G";"J"}))</f>
        <v>6</v>
      </c>
      <c r="ED34" s="276">
        <f>SUMPRODUCT(COUNTIF(ED7:ED32,{"G";"J"}))</f>
        <v>5</v>
      </c>
      <c r="EE34" s="277">
        <f>SUMPRODUCT(COUNTIF(EE7:EE32,{"G";"J"}))</f>
        <v>5</v>
      </c>
      <c r="EF34" s="275">
        <f>SUMPRODUCT(COUNTIF(EF7:EF32,{"G";"J"}))</f>
        <v>5</v>
      </c>
      <c r="EG34" s="273">
        <f>SUMPRODUCT(COUNTIF(EG7:EG32,{"G";"J"}))</f>
        <v>6</v>
      </c>
      <c r="EH34" s="274">
        <f>SUMPRODUCT(COUNTIF(EH7:EH32,{"G";"J"}))</f>
        <v>5</v>
      </c>
      <c r="EI34" s="275">
        <f>SUMPRODUCT(COUNTIF(EI7:EI32,{"G";"J"}))</f>
        <v>5</v>
      </c>
      <c r="EJ34" s="273">
        <f>SUMPRODUCT(COUNTIF(EJ7:EJ32,{"G";"J"}))</f>
        <v>6</v>
      </c>
      <c r="EK34" s="278">
        <f>SUMPRODUCT(COUNTIF(EK7:EK32,{"G";"J"}))</f>
        <v>5</v>
      </c>
      <c r="EL34" s="279">
        <f>SUMPRODUCT(COUNTIF(EL7:EL32,{"G";"J"}))</f>
        <v>5</v>
      </c>
      <c r="EM34" s="273">
        <f>SUMPRODUCT(COUNTIF(EM7:EM32,{"G";"J"}))</f>
        <v>5</v>
      </c>
      <c r="EN34" s="274">
        <f>SUMPRODUCT(COUNTIF(EN7:EN32,{"G";"J"}))</f>
        <v>5</v>
      </c>
      <c r="EO34" s="275">
        <f>SUMPRODUCT(COUNTIF(EO7:EO32,{"G";"J"}))</f>
        <v>6</v>
      </c>
      <c r="EP34" s="273">
        <f>SUMPRODUCT(COUNTIF(EP7:EP32,{"G";"J"}))</f>
        <v>6</v>
      </c>
      <c r="EQ34" s="274">
        <f>SUMPRODUCT(COUNTIF(EQ7:EQ32,{"G";"J"}))</f>
        <v>6</v>
      </c>
      <c r="ER34" s="282">
        <f>SUMPRODUCT(COUNTIF(ER7:ER32,{"G";"J"}))</f>
        <v>6</v>
      </c>
      <c r="ES34" s="281">
        <f>SUMPRODUCT(COUNTIF(ES7:ES32,{"G";"J"}))</f>
        <v>6</v>
      </c>
      <c r="ET34" s="274">
        <f>SUMPRODUCT(COUNTIF(ET7:ET32,{"G";"J"}))</f>
        <v>6</v>
      </c>
      <c r="EU34" s="275">
        <f>SUMPRODUCT(COUNTIF(EU7:EU32,{"G";"J"}))</f>
        <v>5</v>
      </c>
      <c r="EV34" s="273">
        <f>SUMPRODUCT(COUNTIF(EV7:EV32,{"G";"J"}))</f>
        <v>6</v>
      </c>
      <c r="EW34" s="274">
        <f>SUMPRODUCT(COUNTIF(EW7:EW32,{"G";"J"}))</f>
        <v>6</v>
      </c>
      <c r="EX34" s="275">
        <f>SUMPRODUCT(COUNTIF(EX7:EX32,{"G";"J"}))</f>
        <v>5</v>
      </c>
      <c r="EY34" s="283">
        <f>SUMPRODUCT(COUNTIF(EY7:EY32,{"G";"J"}))</f>
        <v>5</v>
      </c>
      <c r="EZ34" s="277">
        <f>SUMPRODUCT(COUNTIF(EZ7:EZ32,{"G";"J"}))</f>
        <v>5</v>
      </c>
      <c r="FA34" s="275">
        <f>SUMPRODUCT(COUNTIF(FA7:FA32,{"G";"J"}))</f>
        <v>5</v>
      </c>
      <c r="FB34" s="273">
        <f>SUMPRODUCT(COUNTIF(FB7:FB32,{"G";"J"}))</f>
        <v>5</v>
      </c>
      <c r="FC34" s="274">
        <f>SUMPRODUCT(COUNTIF(FC7:FC32,{"G";"J"}))</f>
        <v>5</v>
      </c>
      <c r="FD34" s="275">
        <f>SUMPRODUCT(COUNTIF(FD7:FD32,{"G";"J"}))</f>
        <v>5</v>
      </c>
      <c r="FE34" s="273">
        <f>SUMPRODUCT(COUNTIF(FE7:FE32,{"G";"J"}))</f>
        <v>5</v>
      </c>
      <c r="FF34" s="278">
        <f>SUMPRODUCT(COUNTIF(FF7:FF32,{"G";"J"}))</f>
        <v>6</v>
      </c>
      <c r="FG34" s="279">
        <f>SUMPRODUCT(COUNTIF(FG7:FG32,{"G";"J"}))</f>
        <v>6</v>
      </c>
      <c r="FJ34" s="273">
        <f>SUMPRODUCT(COUNTIF(FJ7:FJ32,{"G";"J"}))</f>
        <v>6</v>
      </c>
      <c r="FK34" s="274">
        <f>SUMPRODUCT(COUNTIF(FK7:FK32,{"G";"J"}))</f>
        <v>6</v>
      </c>
      <c r="FL34" s="275">
        <f>SUMPRODUCT(COUNTIF(FL7:FL32,{"G";"J"}))</f>
        <v>6</v>
      </c>
      <c r="FM34" s="273">
        <f>SUMPRODUCT(COUNTIF(FM7:FM32,{"G";"J"}))</f>
        <v>6</v>
      </c>
      <c r="FN34" s="274">
        <f>SUMPRODUCT(COUNTIF(FN7:FN32,{"G";"J"}))</f>
        <v>6</v>
      </c>
      <c r="FO34" s="280">
        <f>SUMPRODUCT(COUNTIF(FO7:FO32,{"G";"J"}))</f>
        <v>5</v>
      </c>
      <c r="FP34" s="281">
        <f>SUMPRODUCT(COUNTIF(FP7:FP32,{"G";"J"}))</f>
        <v>5</v>
      </c>
      <c r="FQ34" s="274">
        <f>SUMPRODUCT(COUNTIF(FQ7:FQ32,{"G";"J"}))</f>
        <v>6</v>
      </c>
      <c r="FR34" s="275">
        <f>SUMPRODUCT(COUNTIF(FR7:FR32,{"G";"J"}))</f>
        <v>5</v>
      </c>
      <c r="FS34" s="273">
        <f>SUMPRODUCT(COUNTIF(FS7:FS32,{"G";"J"}))</f>
        <v>5</v>
      </c>
      <c r="FT34" s="274">
        <f>SUMPRODUCT(COUNTIF(FT7:FT32,{"G";"J"}))</f>
        <v>5</v>
      </c>
      <c r="FU34" s="275">
        <f>SUMPRODUCT(COUNTIF(FU7:FU32,{"G";"J"}))</f>
        <v>5</v>
      </c>
      <c r="FV34" s="276">
        <f>SUMPRODUCT(COUNTIF(FV7:FV32,{"G";"J"}))</f>
        <v>5</v>
      </c>
      <c r="FW34" s="277">
        <f>SUMPRODUCT(COUNTIF(FW7:FW32,{"G";"J"}))</f>
        <v>6</v>
      </c>
      <c r="FX34" s="275">
        <f>SUMPRODUCT(COUNTIF(FX7:FX32,{"G";"J"}))</f>
        <v>6</v>
      </c>
      <c r="FY34" s="273">
        <f>SUMPRODUCT(COUNTIF(FY7:FY32,{"G";"J"}))</f>
        <v>6</v>
      </c>
      <c r="FZ34" s="274">
        <f>SUMPRODUCT(COUNTIF(FZ7:FZ32,{"G";"J"}))</f>
        <v>6</v>
      </c>
      <c r="GA34" s="275">
        <f>SUMPRODUCT(COUNTIF(GA7:GA32,{"G";"J"}))</f>
        <v>6</v>
      </c>
      <c r="GB34" s="273">
        <f>SUMPRODUCT(COUNTIF(GB7:GB32,{"G";"J"}))</f>
        <v>6</v>
      </c>
      <c r="GC34" s="278">
        <f>SUMPRODUCT(COUNTIF(GC7:GC32,{"G";"J"}))</f>
        <v>6</v>
      </c>
      <c r="GD34" s="279">
        <f>SUMPRODUCT(COUNTIF(GD7:GD32,{"G";"J"}))</f>
        <v>5</v>
      </c>
      <c r="GE34" s="273">
        <f>SUMPRODUCT(COUNTIF(GE7:GE32,{"G";"J"}))</f>
        <v>6</v>
      </c>
      <c r="GF34" s="274">
        <f>SUMPRODUCT(COUNTIF(GF7:GF32,{"G";"J"}))</f>
        <v>6</v>
      </c>
      <c r="GG34" s="275">
        <f>SUMPRODUCT(COUNTIF(GG7:GG32,{"G";"J"}))</f>
        <v>6</v>
      </c>
      <c r="GH34" s="273">
        <f>SUMPRODUCT(COUNTIF(GH7:GH32,{"G";"J"}))</f>
        <v>6</v>
      </c>
      <c r="GI34" s="274">
        <f>SUMPRODUCT(COUNTIF(GI7:GI32,{"G";"J"}))</f>
        <v>6</v>
      </c>
      <c r="GJ34" s="280">
        <f>SUMPRODUCT(COUNTIF(GJ7:GJ32,{"G";"J"}))</f>
        <v>6</v>
      </c>
      <c r="GK34" s="281">
        <f>SUMPRODUCT(COUNTIF(GK7:GK32,{"G";"J"}))</f>
        <v>6</v>
      </c>
      <c r="GL34" s="274">
        <f>SUMPRODUCT(COUNTIF(GL7:GL32,{"G";"J"}))</f>
        <v>7</v>
      </c>
      <c r="GM34" s="275">
        <f>SUMPRODUCT(COUNTIF(GM7:GM32,{"G";"J"}))</f>
        <v>6</v>
      </c>
      <c r="GN34" s="273">
        <f>SUMPRODUCT(COUNTIF(GN7:GN32,{"G";"J"}))</f>
        <v>6</v>
      </c>
      <c r="GQ34" s="274">
        <f>SUMPRODUCT(COUNTIF(GQ7:GQ32,{"G";"J"}))</f>
        <v>6</v>
      </c>
      <c r="GR34" s="275">
        <f>SUMPRODUCT(COUNTIF(GR7:GR32,{"G";"J"}))</f>
        <v>6</v>
      </c>
      <c r="GS34" s="276">
        <f>SUMPRODUCT(COUNTIF(GS7:GS32,{"G";"J"}))</f>
        <v>6</v>
      </c>
      <c r="GT34" s="277">
        <f>SUMPRODUCT(COUNTIF(GT7:GT32,{"G";"J"}))</f>
        <v>5</v>
      </c>
      <c r="GU34" s="275">
        <f>SUMPRODUCT(COUNTIF(GU7:GU32,{"G";"J"}))</f>
        <v>6</v>
      </c>
      <c r="GV34" s="273">
        <f>SUMPRODUCT(COUNTIF(GV7:GV32,{"G";"J"}))</f>
        <v>6</v>
      </c>
      <c r="GW34" s="274">
        <f>SUMPRODUCT(COUNTIF(GW7:GW32,{"G";"J"}))</f>
        <v>6</v>
      </c>
      <c r="GX34" s="275">
        <f>SUMPRODUCT(COUNTIF(GX7:GX32,{"G";"J"}))</f>
        <v>6</v>
      </c>
      <c r="GY34" s="273">
        <f>SUMPRODUCT(COUNTIF(GY7:GY32,{"G";"J"}))</f>
        <v>6</v>
      </c>
      <c r="GZ34" s="278">
        <f>SUMPRODUCT(COUNTIF(GZ7:GZ32,{"G";"J"}))</f>
        <v>5</v>
      </c>
      <c r="HA34" s="279">
        <f>SUMPRODUCT(COUNTIF(HA7:HA32,{"G";"J"}))</f>
        <v>6</v>
      </c>
      <c r="HB34" s="273">
        <f>SUMPRODUCT(COUNTIF(HB7:HB32,{"G";"J"}))</f>
        <v>6</v>
      </c>
      <c r="HC34" s="274">
        <f>SUMPRODUCT(COUNTIF(HC7:HC32,{"G";"J"}))</f>
        <v>6</v>
      </c>
      <c r="HD34" s="275">
        <f>SUMPRODUCT(COUNTIF(HD7:HD32,{"G";"J"}))</f>
        <v>6</v>
      </c>
      <c r="HE34" s="273">
        <f>SUMPRODUCT(COUNTIF(HE7:HE32,{"G";"J"}))</f>
        <v>5</v>
      </c>
      <c r="HF34" s="274">
        <f>SUMPRODUCT(COUNTIF(HF7:HF32,{"G";"J"}))</f>
        <v>6</v>
      </c>
      <c r="HG34" s="280">
        <f>SUMPRODUCT(COUNTIF(HG7:HG32,{"G";"J"}))</f>
        <v>5</v>
      </c>
      <c r="HH34" s="281">
        <f>SUMPRODUCT(COUNTIF(HH7:HH32,{"G";"J"}))</f>
        <v>6</v>
      </c>
      <c r="HI34" s="274">
        <f>SUMPRODUCT(COUNTIF(HI7:HI32,{"G";"J"}))</f>
        <v>6</v>
      </c>
      <c r="HJ34" s="275">
        <f>SUMPRODUCT(COUNTIF(HJ7:HJ32,{"G";"J"}))</f>
        <v>6</v>
      </c>
      <c r="HK34" s="273">
        <f>SUMPRODUCT(COUNTIF(HK7:HK32,{"G";"J"}))</f>
        <v>6</v>
      </c>
      <c r="HL34" s="274">
        <f>SUMPRODUCT(COUNTIF(HL7:HL32,{"G";"J"}))</f>
        <v>6</v>
      </c>
      <c r="HM34" s="275">
        <f>SUMPRODUCT(COUNTIF(HM7:HM32,{"G";"J"}))</f>
        <v>6</v>
      </c>
      <c r="HN34" s="276">
        <f>SUMPRODUCT(COUNTIF(HN7:HN32,{"G";"J"}))</f>
        <v>6</v>
      </c>
      <c r="HO34" s="277">
        <f>SUMPRODUCT(COUNTIF(HO7:HO32,{"G";"J"}))</f>
        <v>6</v>
      </c>
      <c r="HP34" s="275">
        <f>SUMPRODUCT(COUNTIF(HP7:HP32,{"G";"J"}))</f>
        <v>6</v>
      </c>
      <c r="HQ34" s="273">
        <f>SUMPRODUCT(COUNTIF(HQ7:HQ32,{"G";"J"}))</f>
        <v>6</v>
      </c>
      <c r="HR34" s="274">
        <f>SUMPRODUCT(COUNTIF(HR7:HR32,{"G";"J"}))</f>
        <v>6</v>
      </c>
      <c r="HS34" s="275">
        <f>SUMPRODUCT(COUNTIF(HS7:HS32,{"G";"J"}))</f>
        <v>6</v>
      </c>
      <c r="HT34" s="273">
        <f>SUMPRODUCT(COUNTIF(HT7:HT32,{"G";"J"}))</f>
        <v>6</v>
      </c>
      <c r="HW34" s="278">
        <f>SUMPRODUCT(COUNTIF(HW7:HW32,{"G";"J"}))</f>
        <v>6</v>
      </c>
      <c r="HX34" s="279">
        <f>SUMPRODUCT(COUNTIF(HX7:HX32,{"G";"J"}))</f>
        <v>6</v>
      </c>
      <c r="HY34" s="273">
        <f>SUMPRODUCT(COUNTIF(HY7:HY32,{"G";"J"}))</f>
        <v>6</v>
      </c>
      <c r="HZ34" s="274">
        <f>SUMPRODUCT(COUNTIF(HZ7:HZ32,{"G";"J"}))</f>
        <v>6</v>
      </c>
      <c r="IA34" s="275">
        <f>SUMPRODUCT(COUNTIF(IA7:IA32,{"G";"J"}))</f>
        <v>5</v>
      </c>
      <c r="IB34" s="273">
        <f>SUMPRODUCT(COUNTIF(IB7:IB32,{"G";"J"}))</f>
        <v>6</v>
      </c>
      <c r="IC34" s="274">
        <f>SUMPRODUCT(COUNTIF(IC7:IC32,{"G";"J"}))</f>
        <v>5</v>
      </c>
      <c r="ID34" s="280">
        <f>SUMPRODUCT(COUNTIF(ID7:ID32,{"G";"J"}))</f>
        <v>5</v>
      </c>
      <c r="IE34" s="281">
        <f>SUMPRODUCT(COUNTIF(IE7:IE32,{"G";"J"}))</f>
        <v>6</v>
      </c>
      <c r="IF34" s="274">
        <f>SUMPRODUCT(COUNTIF(IF7:IF32,{"G";"J"}))</f>
        <v>5</v>
      </c>
      <c r="IG34" s="275">
        <f>SUMPRODUCT(COUNTIF(IG7:IG32,{"G";"J"}))</f>
        <v>5</v>
      </c>
      <c r="IH34" s="273">
        <f>SUMPRODUCT(COUNTIF(IH7:IH32,{"G";"J"}))</f>
        <v>5</v>
      </c>
      <c r="II34" s="274">
        <f>SUMPRODUCT(COUNTIF(II7:II32,{"G";"J"}))</f>
        <v>5</v>
      </c>
      <c r="IJ34" s="275">
        <f>SUMPRODUCT(COUNTIF(IJ7:IJ32,{"G";"J"}))</f>
        <v>5</v>
      </c>
      <c r="IK34" s="276">
        <f>SUMPRODUCT(COUNTIF(IK7:IK32,{"G";"J"}))</f>
        <v>5</v>
      </c>
      <c r="IL34" s="277">
        <f>SUMPRODUCT(COUNTIF(IL7:IL32,{"G";"J"}))</f>
        <v>5</v>
      </c>
      <c r="IM34" s="275">
        <f>SUMPRODUCT(COUNTIF(IM7:IM32,{"G";"J"}))</f>
        <v>5</v>
      </c>
      <c r="IN34" s="273">
        <f>SUMPRODUCT(COUNTIF(IN7:IN32,{"G";"J"}))</f>
        <v>5</v>
      </c>
      <c r="IO34" s="274">
        <f>SUMPRODUCT(COUNTIF(IO7:IO32,{"G";"J"}))</f>
        <v>5</v>
      </c>
      <c r="IP34" s="275">
        <f>SUMPRODUCT(COUNTIF(IP7:IP32,{"G";"J"}))</f>
        <v>5</v>
      </c>
      <c r="IQ34" s="273">
        <f>SUMPRODUCT(COUNTIF(IQ7:IQ32,{"G";"J"}))</f>
        <v>5</v>
      </c>
      <c r="IR34" s="278">
        <f>SUMPRODUCT(COUNTIF(IR7:IR32,{"G";"J"}))</f>
        <v>5</v>
      </c>
      <c r="IS34" s="279">
        <f>SUMPRODUCT(COUNTIF(IS7:IS32,{"G";"J"}))</f>
        <v>5</v>
      </c>
      <c r="IT34" s="273">
        <f>SUMPRODUCT(COUNTIF(IT7:IT32,{"G";"J"}))</f>
        <v>5</v>
      </c>
      <c r="IU34" s="274">
        <f>SUMPRODUCT(COUNTIF(IU7:IU32,{"G";"J"}))</f>
        <v>6</v>
      </c>
      <c r="IV34" s="275">
        <f>SUMPRODUCT(COUNTIF(IV7:IV32,{"G";"J"}))</f>
        <v>5</v>
      </c>
      <c r="IW34" s="273">
        <f>SUMPRODUCT(COUNTIF(IW7:IW32,{"G";"J"}))</f>
        <v>5</v>
      </c>
      <c r="IX34" s="274">
        <f>SUMPRODUCT(COUNTIF(IX7:IX32,{"G";"J"}))</f>
        <v>5</v>
      </c>
      <c r="IY34" s="280">
        <f>SUMPRODUCT(COUNTIF(IY7:IY32,{"G";"J"}))</f>
        <v>5</v>
      </c>
      <c r="IZ34" s="281">
        <f>SUMPRODUCT(COUNTIF(IZ7:IZ32,{"G";"J"}))</f>
        <v>5</v>
      </c>
      <c r="JA34" s="274">
        <f>SUMPRODUCT(COUNTIF(JA7:JA32,{"G";"J"}))</f>
        <v>6</v>
      </c>
      <c r="JD34" s="275">
        <f>SUMPRODUCT(COUNTIF(JD7:JD32,{"G";"J"}))</f>
        <v>6</v>
      </c>
      <c r="JE34" s="273">
        <f>SUMPRODUCT(COUNTIF(JE7:JE32,{"G";"J"}))</f>
        <v>5</v>
      </c>
      <c r="JF34" s="274">
        <f>SUMPRODUCT(COUNTIF(JF7:JF32,{"G";"J"}))</f>
        <v>6</v>
      </c>
      <c r="JG34" s="275">
        <f>SUMPRODUCT(COUNTIF(JG7:JG32,{"G";"J"}))</f>
        <v>5</v>
      </c>
      <c r="JH34" s="276">
        <f>SUMPRODUCT(COUNTIF(JH7:JH32,{"G";"J"}))</f>
        <v>5</v>
      </c>
      <c r="JI34" s="277">
        <f>SUMPRODUCT(COUNTIF(JI7:JI32,{"G";"J"}))</f>
        <v>5</v>
      </c>
      <c r="JJ34" s="275">
        <f>SUMPRODUCT(COUNTIF(JJ7:JJ32,{"G";"J"}))</f>
        <v>5</v>
      </c>
      <c r="JK34" s="273">
        <f>SUMPRODUCT(COUNTIF(JK7:JK32,{"G";"J"}))</f>
        <v>5</v>
      </c>
      <c r="JL34" s="274">
        <f>SUMPRODUCT(COUNTIF(JL7:JL32,{"G";"J"}))</f>
        <v>5</v>
      </c>
      <c r="JM34" s="275">
        <f>SUMPRODUCT(COUNTIF(JM7:JM32,{"G";"J"}))</f>
        <v>5</v>
      </c>
      <c r="JN34" s="273">
        <f>SUMPRODUCT(COUNTIF(JN7:JN32,{"G";"J"}))</f>
        <v>6</v>
      </c>
      <c r="JO34" s="278">
        <f>SUMPRODUCT(COUNTIF(JO7:JO32,{"G";"J"}))</f>
        <v>5</v>
      </c>
      <c r="JP34" s="279">
        <f>SUMPRODUCT(COUNTIF(JP7:JP32,{"G";"J"}))</f>
        <v>5</v>
      </c>
      <c r="JQ34" s="273">
        <f>SUMPRODUCT(COUNTIF(JQ7:JQ32,{"G";"J"}))</f>
        <v>5</v>
      </c>
      <c r="JR34" s="274">
        <f>SUMPRODUCT(COUNTIF(JR7:JR32,{"G";"J"}))</f>
        <v>5</v>
      </c>
      <c r="JS34" s="275">
        <f>SUMPRODUCT(COUNTIF(JS7:JS32,{"G";"J"}))</f>
        <v>6</v>
      </c>
      <c r="JT34" s="273">
        <f>SUMPRODUCT(COUNTIF(JT7:JT32,{"G";"J"}))</f>
        <v>6</v>
      </c>
      <c r="JU34" s="274">
        <f>SUMPRODUCT(COUNTIF(JU7:JU32,{"G";"J"}))</f>
        <v>5</v>
      </c>
      <c r="JV34" s="280">
        <f>SUMPRODUCT(COUNTIF(JV7:JV32,{"G";"J"}))</f>
        <v>5</v>
      </c>
      <c r="JW34" s="281">
        <f>SUMPRODUCT(COUNTIF(JW7:JW32,{"G";"J"}))</f>
        <v>5</v>
      </c>
      <c r="JX34" s="274">
        <f>SUMPRODUCT(COUNTIF(JX7:JX32,{"G";"J"}))</f>
        <v>5</v>
      </c>
      <c r="JY34" s="275">
        <f>SUMPRODUCT(COUNTIF(JY7:JY32,{"G";"J"}))</f>
        <v>6</v>
      </c>
      <c r="JZ34" s="273">
        <f>SUMPRODUCT(COUNTIF(JZ7:JZ32,{"G";"J"}))</f>
        <v>4</v>
      </c>
      <c r="KA34" s="274">
        <f>SUMPRODUCT(COUNTIF(KA7:KA32,{"G";"J"}))</f>
        <v>5</v>
      </c>
      <c r="KB34" s="275">
        <f>SUMPRODUCT(COUNTIF(KB7:KB32,{"G";"J"}))</f>
        <v>5</v>
      </c>
      <c r="KC34" s="276">
        <f>SUMPRODUCT(COUNTIF(KC7:KC32,{"G";"J"}))</f>
        <v>5</v>
      </c>
      <c r="KD34" s="277">
        <f>SUMPRODUCT(COUNTIF(KD7:KD32,{"G";"J"}))</f>
        <v>5</v>
      </c>
      <c r="KE34" s="275">
        <f>SUMPRODUCT(COUNTIF(KE7:KE32,{"G";"J"}))</f>
        <v>5</v>
      </c>
      <c r="KF34" s="273">
        <f>SUMPRODUCT(COUNTIF(KF7:KF32,{"G";"J"}))</f>
        <v>5</v>
      </c>
      <c r="KG34" s="274">
        <f>SUMPRODUCT(COUNTIF(KG7:KG32,{"G";"J"}))</f>
        <v>5</v>
      </c>
      <c r="KH34" s="275">
        <f>SUMPRODUCT(COUNTIF(KH7:KH32,{"G";"J"}))</f>
        <v>5</v>
      </c>
      <c r="KK34" s="273">
        <f>SUMPRODUCT(COUNTIF(KK7:KK32,{"G";"J"}))</f>
        <v>6</v>
      </c>
      <c r="KL34" s="278">
        <f>SUMPRODUCT(COUNTIF(KL7:KL32,{"G";"J"}))</f>
        <v>5</v>
      </c>
      <c r="KM34" s="279">
        <f>SUMPRODUCT(COUNTIF(KM7:KM32,{"G";"J"}))</f>
        <v>6</v>
      </c>
      <c r="KN34" s="273">
        <f>SUMPRODUCT(COUNTIF(KN7:KN32,{"G";"J"}))</f>
        <v>5</v>
      </c>
      <c r="KO34" s="274">
        <f>SUMPRODUCT(COUNTIF(KO7:KO32,{"G";"J"}))</f>
        <v>6</v>
      </c>
      <c r="KP34" s="275">
        <f>SUMPRODUCT(COUNTIF(KP7:KP32,{"G";"J"}))</f>
        <v>6</v>
      </c>
      <c r="KQ34" s="273">
        <f>SUMPRODUCT(COUNTIF(KQ7:KQ32,{"G";"J"}))</f>
        <v>6</v>
      </c>
      <c r="KR34" s="274">
        <f>SUMPRODUCT(COUNTIF(KR7:KR32,{"G";"J"}))</f>
        <v>6</v>
      </c>
      <c r="KS34" s="280">
        <f>SUMPRODUCT(COUNTIF(KS7:KS32,{"G";"J"}))</f>
        <v>6</v>
      </c>
      <c r="KT34" s="281">
        <f>SUMPRODUCT(COUNTIF(KT7:KT32,{"G";"J"}))</f>
        <v>6</v>
      </c>
      <c r="KU34" s="274">
        <f>SUMPRODUCT(COUNTIF(KU7:KU32,{"G";"J"}))</f>
        <v>7</v>
      </c>
      <c r="KV34" s="275">
        <f>SUMPRODUCT(COUNTIF(KV7:KV32,{"G";"J"}))</f>
        <v>5</v>
      </c>
      <c r="KW34" s="273">
        <f>SUMPRODUCT(COUNTIF(KW7:KW32,{"G";"J"}))</f>
        <v>6</v>
      </c>
      <c r="KX34" s="274">
        <f>SUMPRODUCT(COUNTIF(KX7:KX32,{"G";"J"}))</f>
        <v>6</v>
      </c>
      <c r="KY34" s="275">
        <f>SUMPRODUCT(COUNTIF(KY7:KY32,{"G";"J"}))</f>
        <v>6</v>
      </c>
      <c r="KZ34" s="276">
        <f>SUMPRODUCT(COUNTIF(KZ7:KZ32,{"G";"J"}))</f>
        <v>6</v>
      </c>
      <c r="LA34" s="277">
        <f>SUMPRODUCT(COUNTIF(LA7:LA32,{"G";"J"}))</f>
        <v>6</v>
      </c>
      <c r="LB34" s="275">
        <f>SUMPRODUCT(COUNTIF(LB7:LB32,{"G";"J"}))</f>
        <v>6</v>
      </c>
      <c r="LC34" s="273">
        <f>SUMPRODUCT(COUNTIF(LC7:LC32,{"G";"J"}))</f>
        <v>6</v>
      </c>
      <c r="LD34" s="274">
        <f>SUMPRODUCT(COUNTIF(LD7:LD32,{"G";"J"}))</f>
        <v>6</v>
      </c>
      <c r="LE34" s="275">
        <f>SUMPRODUCT(COUNTIF(LE7:LE32,{"G";"J"}))</f>
        <v>6</v>
      </c>
      <c r="LF34" s="273">
        <f>SUMPRODUCT(COUNTIF(LF7:LF32,{"G";"J"}))</f>
        <v>6</v>
      </c>
      <c r="LG34" s="278">
        <f>SUMPRODUCT(COUNTIF(LG7:LG32,{"G";"J"}))</f>
        <v>6</v>
      </c>
      <c r="LH34" s="279">
        <f>SUMPRODUCT(COUNTIF(LH7:LH32,{"G";"J"}))</f>
        <v>6</v>
      </c>
      <c r="LI34" s="273">
        <f>SUMPRODUCT(COUNTIF(LI7:LI32,{"G";"J"}))</f>
        <v>6</v>
      </c>
      <c r="LJ34" s="274">
        <f>SUMPRODUCT(COUNTIF(LJ7:LJ32,{"G";"J"}))</f>
        <v>6</v>
      </c>
      <c r="LK34" s="275">
        <f>SUMPRODUCT(COUNTIF(LK7:LK32,{"G";"J"}))</f>
        <v>6</v>
      </c>
      <c r="LL34" s="273">
        <f>SUMPRODUCT(COUNTIF(LL7:LL32,{"G";"J"}))</f>
        <v>6</v>
      </c>
      <c r="LM34" s="274">
        <f>SUMPRODUCT(COUNTIF(LM7:LM32,{"G";"J"}))</f>
        <v>6</v>
      </c>
      <c r="LN34" s="280">
        <f>SUMPRODUCT(COUNTIF(LN7:LN32,{"G";"J"}))</f>
        <v>6</v>
      </c>
      <c r="LQ34" s="273">
        <f>SUMPRODUCT(COUNTIF(LQ7:LQ32,{"G";"J"}))</f>
        <v>6</v>
      </c>
      <c r="LR34" s="274">
        <f>SUMPRODUCT(COUNTIF(LR7:LR32,{"G";"J"}))</f>
        <v>6</v>
      </c>
      <c r="LS34" s="275">
        <f>SUMPRODUCT(COUNTIF(LS7:LS32,{"G";"J"}))</f>
        <v>6</v>
      </c>
      <c r="LT34" s="273">
        <f>SUMPRODUCT(COUNTIF(LT7:LT32,{"G";"J"}))</f>
        <v>6</v>
      </c>
      <c r="LU34" s="274">
        <f>SUMPRODUCT(COUNTIF(LU7:LU32,{"G";"J"}))</f>
        <v>6</v>
      </c>
      <c r="LV34" s="275">
        <f>SUMPRODUCT(COUNTIF(LV7:LV32,{"G";"J"}))</f>
        <v>6</v>
      </c>
      <c r="LW34" s="276">
        <f>SUMPRODUCT(COUNTIF(LW7:LW32,{"G";"J"}))</f>
        <v>6</v>
      </c>
      <c r="LX34" s="277">
        <f>SUMPRODUCT(COUNTIF(LX7:LX32,{"G";"J"}))</f>
        <v>6</v>
      </c>
      <c r="LY34" s="275">
        <f>SUMPRODUCT(COUNTIF(LY7:LY32,{"G";"J"}))</f>
        <v>6</v>
      </c>
      <c r="LZ34" s="273">
        <f>SUMPRODUCT(COUNTIF(LZ7:LZ32,{"G";"J"}))</f>
        <v>7</v>
      </c>
      <c r="MA34" s="274">
        <f>SUMPRODUCT(COUNTIF(MA7:MA32,{"G";"J"}))</f>
        <v>6</v>
      </c>
      <c r="MB34" s="275">
        <f>SUMPRODUCT(COUNTIF(MB7:MB32,{"G";"J"}))</f>
        <v>6</v>
      </c>
      <c r="MC34" s="273">
        <f>SUMPRODUCT(COUNTIF(MC7:MC32,{"G";"J"}))</f>
        <v>6</v>
      </c>
      <c r="MD34" s="278">
        <f>SUMPRODUCT(COUNTIF(MD7:MD32,{"G";"J"}))</f>
        <v>6</v>
      </c>
      <c r="ME34" s="279">
        <f>SUMPRODUCT(COUNTIF(ME7:ME32,{"G";"J"}))</f>
        <v>6</v>
      </c>
      <c r="MF34" s="273">
        <f>SUMPRODUCT(COUNTIF(MF7:MF32,{"G";"J"}))</f>
        <v>6</v>
      </c>
      <c r="MG34" s="274">
        <f>SUMPRODUCT(COUNTIF(MG7:MG32,{"G";"J"}))</f>
        <v>5</v>
      </c>
      <c r="MH34" s="275">
        <f>SUMPRODUCT(COUNTIF(MH7:MH32,{"G";"J"}))</f>
        <v>6</v>
      </c>
      <c r="MI34" s="273">
        <f>SUMPRODUCT(COUNTIF(MI7:MI32,{"G";"J"}))</f>
        <v>6</v>
      </c>
      <c r="MJ34" s="274">
        <f>SUMPRODUCT(COUNTIF(MJ7:MJ32,{"G";"J"}))</f>
        <v>6</v>
      </c>
      <c r="MK34" s="280">
        <f>SUMPRODUCT(COUNTIF(MK7:MK32,{"G";"J"}))</f>
        <v>6</v>
      </c>
      <c r="ML34" s="281">
        <f>SUMPRODUCT(COUNTIF(ML7:ML32,{"G";"J"}))</f>
        <v>6</v>
      </c>
      <c r="MM34" s="274">
        <f>SUMPRODUCT(COUNTIF(MM7:MM32,{"G";"J"}))</f>
        <v>6</v>
      </c>
      <c r="MN34" s="275">
        <f>SUMPRODUCT(COUNTIF(MN7:MN32,{"G";"J"}))</f>
        <v>6</v>
      </c>
      <c r="MO34" s="273">
        <f>SUMPRODUCT(COUNTIF(MO7:MO32,{"G";"J"}))</f>
        <v>6</v>
      </c>
      <c r="MP34" s="274">
        <f>SUMPRODUCT(COUNTIF(MP7:MP32,{"G";"J"}))</f>
        <v>6</v>
      </c>
      <c r="MQ34" s="275">
        <f>SUMPRODUCT(COUNTIF(MQ7:MQ32,{"G";"J"}))</f>
        <v>6</v>
      </c>
      <c r="MR34" s="276">
        <f>SUMPRODUCT(COUNTIF(MR7:MR32,{"G";"J"}))</f>
        <v>6</v>
      </c>
      <c r="MS34" s="277">
        <f>SUMPRODUCT(COUNTIF(MS7:MS32,{"G";"J"}))</f>
        <v>6</v>
      </c>
      <c r="MT34" s="275">
        <f>SUMPRODUCT(COUNTIF(MT7:MT32,{"G";"J"}))</f>
        <v>6</v>
      </c>
      <c r="MU34" s="273">
        <f>SUMPRODUCT(COUNTIF(MU7:MU32,{"G";"J"}))</f>
        <v>6</v>
      </c>
      <c r="MX34" s="274">
        <f>SUMPRODUCT(COUNTIF(MX7:MX32,{"G";"J"}))</f>
        <v>6</v>
      </c>
      <c r="MY34" s="275">
        <f>SUMPRODUCT(COUNTIF(MY7:MY32,{"G";"J"}))</f>
        <v>6</v>
      </c>
      <c r="MZ34" s="273">
        <f>SUMPRODUCT(COUNTIF(MZ7:MZ32,{"G";"J"}))</f>
        <v>6</v>
      </c>
      <c r="NA34" s="278">
        <f>SUMPRODUCT(COUNTIF(NA7:NA32,{"G";"J"}))</f>
        <v>6</v>
      </c>
      <c r="NB34" s="279">
        <f>SUMPRODUCT(COUNTIF(NB7:NB32,{"G";"J"}))</f>
        <v>6</v>
      </c>
      <c r="NC34" s="273">
        <f>SUMPRODUCT(COUNTIF(NC7:NC32,{"G";"J"}))</f>
        <v>6</v>
      </c>
      <c r="ND34" s="274">
        <f>SUMPRODUCT(COUNTIF(ND7:ND32,{"G";"J"}))</f>
        <v>6</v>
      </c>
      <c r="NE34" s="275">
        <f>SUMPRODUCT(COUNTIF(NE7:NE32,{"G";"J"}))</f>
        <v>6</v>
      </c>
      <c r="NF34" s="273">
        <f>SUMPRODUCT(COUNTIF(NF7:NF32,{"G";"J"}))</f>
        <v>6</v>
      </c>
      <c r="NG34" s="274">
        <f>SUMPRODUCT(COUNTIF(NG7:NG32,{"G";"J"}))</f>
        <v>6</v>
      </c>
      <c r="NH34" s="280">
        <f>SUMPRODUCT(COUNTIF(NH7:NH32,{"G";"J"}))</f>
        <v>6</v>
      </c>
      <c r="NI34" s="281">
        <f>SUMPRODUCT(COUNTIF(NI7:NI32,{"G";"J"}))</f>
        <v>6</v>
      </c>
      <c r="NJ34" s="274">
        <f>SUMPRODUCT(COUNTIF(NJ7:NJ32,{"G";"J"}))</f>
        <v>6</v>
      </c>
      <c r="NK34" s="275">
        <f>SUMPRODUCT(COUNTIF(NK7:NK32,{"G";"J"}))</f>
        <v>6</v>
      </c>
      <c r="NL34" s="273">
        <f>SUMPRODUCT(COUNTIF(NL7:NL32,{"G";"J"}))</f>
        <v>6</v>
      </c>
      <c r="NM34" s="274">
        <f>SUMPRODUCT(COUNTIF(NM7:NM32,{"G";"J"}))</f>
        <v>6</v>
      </c>
      <c r="NN34" s="275">
        <f>SUMPRODUCT(COUNTIF(NN7:NN32,{"G";"J"}))</f>
        <v>6</v>
      </c>
      <c r="NO34" s="276">
        <f>SUMPRODUCT(COUNTIF(NO7:NO32,{"G";"J"}))</f>
        <v>6</v>
      </c>
      <c r="NP34" s="277">
        <f>SUMPRODUCT(COUNTIF(NP7:NP32,{"G";"J"}))</f>
        <v>6</v>
      </c>
      <c r="NQ34" s="275">
        <f>SUMPRODUCT(COUNTIF(NQ7:NQ32,{"G";"J"}))</f>
        <v>6</v>
      </c>
      <c r="NR34" s="273">
        <f>SUMPRODUCT(COUNTIF(NR7:NR32,{"G";"J"}))</f>
        <v>6</v>
      </c>
      <c r="NS34" s="274">
        <f>SUMPRODUCT(COUNTIF(NS7:NS32,{"G";"J"}))</f>
        <v>6</v>
      </c>
      <c r="NT34" s="275">
        <f>SUMPRODUCT(COUNTIF(NT7:NT32,{"G";"J"}))</f>
        <v>6</v>
      </c>
      <c r="NU34" s="273">
        <f>SUMPRODUCT(COUNTIF(NU7:NU32,{"G";"J"}))</f>
        <v>6</v>
      </c>
      <c r="NV34" s="278">
        <f>SUMPRODUCT(COUNTIF(NV7:NV32,{"G";"J"}))</f>
        <v>6</v>
      </c>
      <c r="NW34" s="279">
        <f>SUMPRODUCT(COUNTIF(NW7:NW32,{"G";"J"}))</f>
        <v>6</v>
      </c>
      <c r="NX34" s="273">
        <f>SUMPRODUCT(COUNTIF(NX7:NX32,{"G";"J"}))</f>
        <v>6</v>
      </c>
      <c r="NY34" s="274">
        <f>SUMPRODUCT(COUNTIF(NY7:NY32,{"G";"J"}))</f>
        <v>6</v>
      </c>
      <c r="NZ34" s="275">
        <f>SUMPRODUCT(COUNTIF(NZ7:NZ32,{"G";"J"}))</f>
        <v>6</v>
      </c>
      <c r="OA34" s="273">
        <f>SUMPRODUCT(COUNTIF(OA7:OA32,{"G";"J"}))</f>
        <v>6</v>
      </c>
      <c r="OD34" s="274">
        <f>SUMPRODUCT(COUNTIF(OD7:OD32,{"G";"J"}))</f>
        <v>6</v>
      </c>
      <c r="OE34" s="280">
        <f>SUMPRODUCT(COUNTIF(OE7:OE32,{"G";"J"}))</f>
        <v>6</v>
      </c>
      <c r="OF34" s="281">
        <f>SUMPRODUCT(COUNTIF(OF7:OF32,{"G";"J"}))</f>
        <v>6</v>
      </c>
      <c r="OG34" s="274">
        <f>SUMPRODUCT(COUNTIF(OG7:OG32,{"G";"J"}))</f>
        <v>6</v>
      </c>
      <c r="OH34" s="275">
        <f>SUMPRODUCT(COUNTIF(OH7:OH32,{"G";"J"}))</f>
        <v>6</v>
      </c>
      <c r="OI34" s="273">
        <f>SUMPRODUCT(COUNTIF(OI7:OI32,{"G";"J"}))</f>
        <v>6</v>
      </c>
      <c r="OJ34" s="274">
        <f>SUMPRODUCT(COUNTIF(OJ7:OJ32,{"G";"J"}))</f>
        <v>6</v>
      </c>
      <c r="OK34" s="275">
        <f>SUMPRODUCT(COUNTIF(OK7:OK32,{"G";"J"}))</f>
        <v>7</v>
      </c>
      <c r="OL34" s="276">
        <f>SUMPRODUCT(COUNTIF(OL7:OL32,{"G";"J"}))</f>
        <v>6</v>
      </c>
      <c r="OM34" s="277">
        <f>SUMPRODUCT(COUNTIF(OM7:OM32,{"G";"J"}))</f>
        <v>6</v>
      </c>
      <c r="ON34" s="275">
        <f>SUMPRODUCT(COUNTIF(ON7:ON32,{"G";"J"}))</f>
        <v>6</v>
      </c>
      <c r="OO34" s="273">
        <f>SUMPRODUCT(COUNTIF(OO7:OO32,{"G";"J"}))</f>
        <v>6</v>
      </c>
      <c r="OP34" s="274">
        <f>SUMPRODUCT(COUNTIF(OP7:OP32,{"G";"J"}))</f>
        <v>6</v>
      </c>
      <c r="OQ34" s="275">
        <f>SUMPRODUCT(COUNTIF(OQ7:OQ32,{"G";"J"}))</f>
        <v>6</v>
      </c>
      <c r="OR34" s="273">
        <f>SUMPRODUCT(COUNTIF(OR7:OR32,{"G";"J"}))</f>
        <v>6</v>
      </c>
      <c r="OS34" s="278">
        <f>SUMPRODUCT(COUNTIF(OS7:OS32,{"G";"J"}))</f>
        <v>6</v>
      </c>
      <c r="OT34" s="279">
        <f>SUMPRODUCT(COUNTIF(OT7:OT32,{"G";"J"}))</f>
        <v>6</v>
      </c>
      <c r="OU34" s="273">
        <f>SUMPRODUCT(COUNTIF(OU7:OU32,{"G";"J"}))</f>
        <v>6</v>
      </c>
      <c r="OV34" s="274">
        <f>SUMPRODUCT(COUNTIF(OV7:OV32,{"G";"J"}))</f>
        <v>6</v>
      </c>
      <c r="OW34" s="275">
        <f>SUMPRODUCT(COUNTIF(OW7:OW32,{"G";"J"}))</f>
        <v>6</v>
      </c>
      <c r="OX34" s="273">
        <f>SUMPRODUCT(COUNTIF(OX7:OX32,{"G";"J"}))</f>
        <v>6</v>
      </c>
      <c r="OY34" s="274">
        <f>SUMPRODUCT(COUNTIF(OY7:OY32,{"G";"J"}))</f>
        <v>6</v>
      </c>
      <c r="OZ34" s="280">
        <f>SUMPRODUCT(COUNTIF(OZ7:OZ32,{"G";"J"}))</f>
        <v>5</v>
      </c>
      <c r="PA34" s="281">
        <f>SUMPRODUCT(COUNTIF(PA7:PA32,{"G";"J"}))</f>
        <v>5</v>
      </c>
      <c r="PB34" s="274">
        <f>SUMPRODUCT(COUNTIF(PB7:PB32,{"G";"J"}))</f>
        <v>4</v>
      </c>
      <c r="PC34" s="275">
        <f>SUMPRODUCT(COUNTIF(PC7:PC32,{"G";"J"}))</f>
        <v>5</v>
      </c>
      <c r="PD34" s="273">
        <f>SUMPRODUCT(COUNTIF(PD7:PD32,{"G";"J"}))</f>
        <v>6</v>
      </c>
      <c r="PE34" s="274">
        <f>SUMPRODUCT(COUNTIF(PE7:PE32,{"G";"J"}))</f>
        <v>6</v>
      </c>
      <c r="PF34" s="275">
        <f>SUMPRODUCT(COUNTIF(PF7:PF32,{"G";"J"}))</f>
        <v>6</v>
      </c>
      <c r="PG34" s="276">
        <f>SUMPRODUCT(COUNTIF(PG7:PG32,{"G";"J"}))</f>
        <v>5</v>
      </c>
      <c r="PH34" s="277">
        <f>SUMPRODUCT(COUNTIF(PH7:PH32,{"G";"J"}))</f>
        <v>5</v>
      </c>
    </row>
    <row r="35" spans="1:424" ht="20.100000000000001" customHeight="1" x14ac:dyDescent="0.25">
      <c r="AJ35" s="272" t="s">
        <v>328</v>
      </c>
      <c r="AL35" s="273">
        <f>SUMPRODUCT(COUNTIF(AL7:AL32,{"G";"N"}))</f>
        <v>6</v>
      </c>
      <c r="AM35" s="274">
        <f>SUMPRODUCT(COUNTIF(AM7:AM32,{"G";"N"}))</f>
        <v>5</v>
      </c>
      <c r="AN35" s="275">
        <f>SUMPRODUCT(COUNTIF(AN7:AN32,{"G";"N"}))</f>
        <v>6</v>
      </c>
      <c r="AO35" s="273">
        <f>SUMPRODUCT(COUNTIF(AO7:AO32,{"G";"N"}))</f>
        <v>5</v>
      </c>
      <c r="AP35" s="274">
        <f>SUMPRODUCT(COUNTIF(AP7:AP32,{"G";"N"}))</f>
        <v>5</v>
      </c>
      <c r="AQ35" s="275">
        <f>SUMPRODUCT(COUNTIF(AQ7:AQ32,{"G";"N"}))</f>
        <v>5</v>
      </c>
      <c r="AR35" s="276">
        <f>SUMPRODUCT(COUNTIF(AR7:AR32,{"G";"N"}))</f>
        <v>5</v>
      </c>
      <c r="AS35" s="277">
        <f>SUMPRODUCT(COUNTIF(AS7:AS32,{"G";"N"}))</f>
        <v>6</v>
      </c>
      <c r="AT35" s="275">
        <f>SUMPRODUCT(COUNTIF(AT7:AT32,{"G";"N"}))</f>
        <v>6</v>
      </c>
      <c r="AU35" s="273">
        <f>SUMPRODUCT(COUNTIF(AU7:AU32,{"G";"N"}))</f>
        <v>5</v>
      </c>
      <c r="AV35" s="274">
        <f>SUMPRODUCT(COUNTIF(AV7:AV32,{"G";"N"}))</f>
        <v>6</v>
      </c>
      <c r="AW35" s="275">
        <f>SUMPRODUCT(COUNTIF(AW7:AW32,{"G";"N"}))</f>
        <v>5</v>
      </c>
      <c r="AX35" s="273">
        <f>SUMPRODUCT(COUNTIF(AX7:AX32,{"G";"N"}))</f>
        <v>5</v>
      </c>
      <c r="AY35" s="278">
        <f>SUMPRODUCT(COUNTIF(AY7:AY32,{"G";"N"}))</f>
        <v>6</v>
      </c>
      <c r="AZ35" s="279">
        <f>SUMPRODUCT(COUNTIF(AZ7:AZ32,{"G";"N"}))</f>
        <v>5</v>
      </c>
      <c r="BA35" s="273">
        <f>SUMPRODUCT(COUNTIF(BA7:BA32,{"G";"N"}))</f>
        <v>6</v>
      </c>
      <c r="BB35" s="274">
        <f>SUMPRODUCT(COUNTIF(BB7:BB32,{"G";"N"}))</f>
        <v>5</v>
      </c>
      <c r="BC35" s="275">
        <f>SUMPRODUCT(COUNTIF(BC7:BC32,{"G";"N"}))</f>
        <v>5</v>
      </c>
      <c r="BD35" s="273">
        <f>SUMPRODUCT(COUNTIF(BD7:BD32,{"G";"N"}))</f>
        <v>5</v>
      </c>
      <c r="BE35" s="274">
        <f>SUMPRODUCT(COUNTIF(BE7:BE32,{"G";"N"}))</f>
        <v>6</v>
      </c>
      <c r="BF35" s="280">
        <f>SUMPRODUCT(COUNTIF(BF7:BF32,{"G";"N"}))</f>
        <v>5</v>
      </c>
      <c r="BG35" s="281">
        <f>SUMPRODUCT(COUNTIF(BG7:BG32,{"G";"N"}))</f>
        <v>5</v>
      </c>
      <c r="BH35" s="274">
        <f>SUMPRODUCT(COUNTIF(BH7:BH32,{"G";"N"}))</f>
        <v>6</v>
      </c>
      <c r="BI35" s="275">
        <f>SUMPRODUCT(COUNTIF(BI7:BI32,{"G";"N"}))</f>
        <v>6</v>
      </c>
      <c r="BJ35" s="273">
        <f>SUMPRODUCT(COUNTIF(BJ7:BJ32,{"G";"N"}))</f>
        <v>5</v>
      </c>
      <c r="BK35" s="274">
        <f>SUMPRODUCT(COUNTIF(BK7:BK32,{"G";"N"}))</f>
        <v>5</v>
      </c>
      <c r="BL35" s="275">
        <f>SUMPRODUCT(COUNTIF(BL7:BL32,{"G";"N"}))</f>
        <v>6</v>
      </c>
      <c r="BM35" s="276">
        <f>SUMPRODUCT(COUNTIF(BM7:BM32,{"G";"N"}))</f>
        <v>5</v>
      </c>
      <c r="BN35" s="277">
        <f>SUMPRODUCT(COUNTIF(BN7:BN32,{"G";"N"}))</f>
        <v>5</v>
      </c>
      <c r="BO35" s="275">
        <f>SUMPRODUCT(COUNTIF(BO7:BO32,{"G";"N"}))</f>
        <v>6</v>
      </c>
      <c r="BP35" s="273">
        <f>SUMPRODUCT(COUNTIF(BP7:BP32,{"G";"N"}))</f>
        <v>5</v>
      </c>
      <c r="BS35" s="274">
        <f>SUMPRODUCT(COUNTIF(BS7:BS32,{"G";"N"}))</f>
        <v>6</v>
      </c>
      <c r="BT35" s="275">
        <f>SUMPRODUCT(COUNTIF(BT7:BT32,{"G";"N"}))</f>
        <v>6</v>
      </c>
      <c r="BU35" s="273">
        <f>SUMPRODUCT(COUNTIF(BU7:BU32,{"G";"N"}))</f>
        <v>6</v>
      </c>
      <c r="BV35" s="278">
        <f>SUMPRODUCT(COUNTIF(BV7:BV32,{"G";"N"}))</f>
        <v>6</v>
      </c>
      <c r="BW35" s="279">
        <f>SUMPRODUCT(COUNTIF(BW7:BW32,{"G";"N"}))</f>
        <v>5</v>
      </c>
      <c r="BX35" s="273">
        <f>SUMPRODUCT(COUNTIF(BX7:BX32,{"G";"N"}))</f>
        <v>5</v>
      </c>
      <c r="BY35" s="274">
        <f>SUMPRODUCT(COUNTIF(BY7:BY32,{"G";"N"}))</f>
        <v>5</v>
      </c>
      <c r="BZ35" s="275">
        <f>SUMPRODUCT(COUNTIF(BZ7:BZ32,{"G";"N"}))</f>
        <v>5</v>
      </c>
      <c r="CA35" s="273">
        <f>SUMPRODUCT(COUNTIF(CA7:CA32,{"G";"N"}))</f>
        <v>5</v>
      </c>
      <c r="CB35" s="274">
        <f>SUMPRODUCT(COUNTIF(CB7:CB32,{"G";"N"}))</f>
        <v>6</v>
      </c>
      <c r="CC35" s="280">
        <f>SUMPRODUCT(COUNTIF(CC7:CC32,{"G";"N"}))</f>
        <v>6</v>
      </c>
      <c r="CD35" s="281">
        <f>SUMPRODUCT(COUNTIF(CD7:CD32,{"G";"N"}))</f>
        <v>6</v>
      </c>
      <c r="CE35" s="274">
        <f>SUMPRODUCT(COUNTIF(CE7:CE32,{"G";"N"}))</f>
        <v>6</v>
      </c>
      <c r="CF35" s="275">
        <f>SUMPRODUCT(COUNTIF(CF7:CF32,{"G";"N"}))</f>
        <v>5</v>
      </c>
      <c r="CG35" s="273">
        <f>SUMPRODUCT(COUNTIF(CG7:CG32,{"G";"N"}))</f>
        <v>5</v>
      </c>
      <c r="CH35" s="274">
        <f>SUMPRODUCT(COUNTIF(CH7:CH32,{"G";"N"}))</f>
        <v>5</v>
      </c>
      <c r="CI35" s="275">
        <f>SUMPRODUCT(COUNTIF(CI7:CI32,{"G";"N"}))</f>
        <v>6</v>
      </c>
      <c r="CJ35" s="276">
        <f>SUMPRODUCT(COUNTIF(CJ7:CJ32,{"G";"N"}))</f>
        <v>5</v>
      </c>
      <c r="CK35" s="277">
        <f>SUMPRODUCT(COUNTIF(CK7:CK32,{"G";"N"}))</f>
        <v>5</v>
      </c>
      <c r="CL35" s="275">
        <f>SUMPRODUCT(COUNTIF(CL7:CL32,{"G";"N"}))</f>
        <v>5</v>
      </c>
      <c r="CM35" s="273">
        <f>SUMPRODUCT(COUNTIF(CM7:CM32,{"G";"N"}))</f>
        <v>5</v>
      </c>
      <c r="CN35" s="274">
        <f>SUMPRODUCT(COUNTIF(CN7:CN32,{"G";"N"}))</f>
        <v>5</v>
      </c>
      <c r="CO35" s="275">
        <f>SUMPRODUCT(COUNTIF(CO7:CO32,{"G";"N"}))</f>
        <v>6</v>
      </c>
      <c r="CP35" s="273">
        <f>SUMPRODUCT(COUNTIF(CP7:CP32,{"G";"N"}))</f>
        <v>5</v>
      </c>
      <c r="CQ35" s="278">
        <f>SUMPRODUCT(COUNTIF(CQ7:CQ32,{"G";"N"}))</f>
        <v>5</v>
      </c>
      <c r="CR35" s="279">
        <f>SUMPRODUCT(COUNTIF(CR7:CR32,{"G";"N"}))</f>
        <v>4</v>
      </c>
      <c r="CS35" s="273">
        <f>SUMPRODUCT(COUNTIF(CS7:CS32,{"G";"N"}))</f>
        <v>5</v>
      </c>
      <c r="CT35" s="274">
        <f>SUMPRODUCT(COUNTIF(CT7:CT32,{"G";"N"}))</f>
        <v>5</v>
      </c>
      <c r="CW35" s="275">
        <f>SUMPRODUCT(COUNTIF(CW7:CW32,{"G";"N"}))</f>
        <v>5</v>
      </c>
      <c r="CX35" s="273">
        <f>SUMPRODUCT(COUNTIF(CX7:CX32,{"G";"N"}))</f>
        <v>5</v>
      </c>
      <c r="CY35" s="274">
        <f>SUMPRODUCT(COUNTIF(CY7:CY32,{"G";"N"}))</f>
        <v>5</v>
      </c>
      <c r="CZ35" s="280">
        <f>SUMPRODUCT(COUNTIF(CZ7:CZ32,{"G";"N"}))</f>
        <v>5</v>
      </c>
      <c r="DA35" s="281">
        <f>SUMPRODUCT(COUNTIF(DA7:DA32,{"G";"N"}))</f>
        <v>5</v>
      </c>
      <c r="DB35" s="274">
        <f>SUMPRODUCT(COUNTIF(DB7:DB32,{"G";"N"}))</f>
        <v>5</v>
      </c>
      <c r="DC35" s="275">
        <f>SUMPRODUCT(COUNTIF(DC7:DC32,{"G";"N"}))</f>
        <v>5</v>
      </c>
      <c r="DD35" s="273">
        <f>SUMPRODUCT(COUNTIF(DD7:DD32,{"G";"N"}))</f>
        <v>6</v>
      </c>
      <c r="DE35" s="274">
        <f>SUMPRODUCT(COUNTIF(DE7:DE32,{"G";"N"}))</f>
        <v>5</v>
      </c>
      <c r="DF35" s="275">
        <f>SUMPRODUCT(COUNTIF(DF7:DF32,{"G";"N"}))</f>
        <v>6</v>
      </c>
      <c r="DG35" s="276">
        <f>SUMPRODUCT(COUNTIF(DG7:DG32,{"G";"N"}))</f>
        <v>6</v>
      </c>
      <c r="DH35" s="277">
        <f>SUMPRODUCT(COUNTIF(DH7:DH32,{"G";"N"}))</f>
        <v>5</v>
      </c>
      <c r="DI35" s="275">
        <f>SUMPRODUCT(COUNTIF(DI7:DI32,{"G";"N"}))</f>
        <v>6</v>
      </c>
      <c r="DJ35" s="273">
        <f>SUMPRODUCT(COUNTIF(DJ7:DJ32,{"G";"N"}))</f>
        <v>6</v>
      </c>
      <c r="DK35" s="274">
        <f>SUMPRODUCT(COUNTIF(DK7:DK32,{"G";"N"}))</f>
        <v>5</v>
      </c>
      <c r="DL35" s="275">
        <f>SUMPRODUCT(COUNTIF(DL7:DL32,{"G";"N"}))</f>
        <v>6</v>
      </c>
      <c r="DM35" s="273">
        <f>SUMPRODUCT(COUNTIF(DM7:DM32,{"G";"N"}))</f>
        <v>5</v>
      </c>
      <c r="DN35" s="278">
        <f>SUMPRODUCT(COUNTIF(DN7:DN32,{"G";"N"}))</f>
        <v>5</v>
      </c>
      <c r="DO35" s="279">
        <f>SUMPRODUCT(COUNTIF(DO7:DO32,{"G";"N"}))</f>
        <v>5</v>
      </c>
      <c r="DP35" s="273">
        <f>SUMPRODUCT(COUNTIF(DP7:DP32,{"G";"N"}))</f>
        <v>4</v>
      </c>
      <c r="DQ35" s="274">
        <f>SUMPRODUCT(COUNTIF(DQ7:DQ32,{"G";"N"}))</f>
        <v>5</v>
      </c>
      <c r="DR35" s="275">
        <f>SUMPRODUCT(COUNTIF(DR7:DR32,{"G";"N"}))</f>
        <v>5</v>
      </c>
      <c r="DS35" s="273">
        <f>SUMPRODUCT(COUNTIF(DS7:DS32,{"G";"N"}))</f>
        <v>5</v>
      </c>
      <c r="DT35" s="274">
        <f>SUMPRODUCT(COUNTIF(DT7:DT32,{"G";"N"}))</f>
        <v>5</v>
      </c>
      <c r="DU35" s="280">
        <f>SUMPRODUCT(COUNTIF(DU7:DU32,{"G";"N"}))</f>
        <v>5</v>
      </c>
      <c r="DV35" s="281">
        <f>SUMPRODUCT(COUNTIF(DV7:DV32,{"G";"N"}))</f>
        <v>5</v>
      </c>
      <c r="DW35" s="274">
        <f>SUMPRODUCT(COUNTIF(DW7:DW32,{"G";"N"}))</f>
        <v>5</v>
      </c>
      <c r="DX35" s="275">
        <f>SUMPRODUCT(COUNTIF(DX7:DX32,{"G";"N"}))</f>
        <v>5</v>
      </c>
      <c r="DY35" s="273">
        <f>SUMPRODUCT(COUNTIF(DY7:DY32,{"G";"N"}))</f>
        <v>5</v>
      </c>
      <c r="DZ35" s="274">
        <f>SUMPRODUCT(COUNTIF(DZ7:DZ32,{"G";"N"}))</f>
        <v>5</v>
      </c>
      <c r="EA35" s="275">
        <f>SUMPRODUCT(COUNTIF(EA7:EA32,{"G";"N"}))</f>
        <v>5</v>
      </c>
      <c r="ED35" s="276">
        <f>SUMPRODUCT(COUNTIF(ED7:ED32,{"G";"N"}))</f>
        <v>5</v>
      </c>
      <c r="EE35" s="277">
        <f>SUMPRODUCT(COUNTIF(EE7:EE32,{"G";"N"}))</f>
        <v>5</v>
      </c>
      <c r="EF35" s="275">
        <f>SUMPRODUCT(COUNTIF(EF7:EF32,{"G";"N"}))</f>
        <v>5</v>
      </c>
      <c r="EG35" s="273">
        <f>SUMPRODUCT(COUNTIF(EG7:EG32,{"G";"N"}))</f>
        <v>5</v>
      </c>
      <c r="EH35" s="274">
        <f>SUMPRODUCT(COUNTIF(EH7:EH32,{"G";"N"}))</f>
        <v>6</v>
      </c>
      <c r="EI35" s="275">
        <f>SUMPRODUCT(COUNTIF(EI7:EI32,{"G";"N"}))</f>
        <v>5</v>
      </c>
      <c r="EJ35" s="273">
        <f>SUMPRODUCT(COUNTIF(EJ7:EJ32,{"G";"N"}))</f>
        <v>5</v>
      </c>
      <c r="EK35" s="278">
        <f>SUMPRODUCT(COUNTIF(EK7:EK32,{"G";"N"}))</f>
        <v>5</v>
      </c>
      <c r="EL35" s="279">
        <f>SUMPRODUCT(COUNTIF(EL7:EL32,{"G";"N"}))</f>
        <v>5</v>
      </c>
      <c r="EM35" s="273">
        <f>SUMPRODUCT(COUNTIF(EM7:EM32,{"G";"N"}))</f>
        <v>5</v>
      </c>
      <c r="EN35" s="274">
        <f>SUMPRODUCT(COUNTIF(EN7:EN32,{"G";"N"}))</f>
        <v>5</v>
      </c>
      <c r="EO35" s="275">
        <f>SUMPRODUCT(COUNTIF(EO7:EO32,{"G";"N"}))</f>
        <v>5</v>
      </c>
      <c r="EP35" s="273">
        <f>SUMPRODUCT(COUNTIF(EP7:EP32,{"G";"N"}))</f>
        <v>5</v>
      </c>
      <c r="EQ35" s="274">
        <f>SUMPRODUCT(COUNTIF(EQ7:EQ32,{"G";"N"}))</f>
        <v>5</v>
      </c>
      <c r="ER35" s="282">
        <f>SUMPRODUCT(COUNTIF(ER7:ER32,{"G";"N"}))</f>
        <v>5</v>
      </c>
      <c r="ES35" s="281">
        <f>SUMPRODUCT(COUNTIF(ES7:ES32,{"G";"N"}))</f>
        <v>5</v>
      </c>
      <c r="ET35" s="274">
        <f>SUMPRODUCT(COUNTIF(ET7:ET32,{"G";"N"}))</f>
        <v>5</v>
      </c>
      <c r="EU35" s="275">
        <f>SUMPRODUCT(COUNTIF(EU7:EU32,{"G";"N"}))</f>
        <v>5</v>
      </c>
      <c r="EV35" s="273">
        <f>SUMPRODUCT(COUNTIF(EV7:EV32,{"G";"N"}))</f>
        <v>5</v>
      </c>
      <c r="EW35" s="274">
        <f>SUMPRODUCT(COUNTIF(EW7:EW32,{"G";"N"}))</f>
        <v>5</v>
      </c>
      <c r="EX35" s="275">
        <f>SUMPRODUCT(COUNTIF(EX7:EX32,{"G";"N"}))</f>
        <v>5</v>
      </c>
      <c r="EY35" s="283">
        <f>SUMPRODUCT(COUNTIF(EY7:EY32,{"G";"N"}))</f>
        <v>5</v>
      </c>
      <c r="EZ35" s="277">
        <f>SUMPRODUCT(COUNTIF(EZ7:EZ32,{"G";"N"}))</f>
        <v>5</v>
      </c>
      <c r="FA35" s="275">
        <f>SUMPRODUCT(COUNTIF(FA7:FA32,{"G";"N"}))</f>
        <v>5</v>
      </c>
      <c r="FB35" s="273">
        <f>SUMPRODUCT(COUNTIF(FB7:FB32,{"G";"N"}))</f>
        <v>5</v>
      </c>
      <c r="FC35" s="274">
        <f>SUMPRODUCT(COUNTIF(FC7:FC32,{"G";"N"}))</f>
        <v>4</v>
      </c>
      <c r="FD35" s="275">
        <f>SUMPRODUCT(COUNTIF(FD7:FD32,{"G";"N"}))</f>
        <v>5</v>
      </c>
      <c r="FE35" s="273">
        <f>SUMPRODUCT(COUNTIF(FE7:FE32,{"G";"N"}))</f>
        <v>5</v>
      </c>
      <c r="FF35" s="278">
        <f>SUMPRODUCT(COUNTIF(FF7:FF32,{"G";"N"}))</f>
        <v>5</v>
      </c>
      <c r="FG35" s="279">
        <f>SUMPRODUCT(COUNTIF(FG7:FG32,{"G";"N"}))</f>
        <v>5</v>
      </c>
      <c r="FJ35" s="273">
        <f>SUMPRODUCT(COUNTIF(FJ7:FJ32,{"G";"N"}))</f>
        <v>6</v>
      </c>
      <c r="FK35" s="274">
        <f>SUMPRODUCT(COUNTIF(FK7:FK32,{"G";"N"}))</f>
        <v>5</v>
      </c>
      <c r="FL35" s="275">
        <f>SUMPRODUCT(COUNTIF(FL7:FL32,{"G";"N"}))</f>
        <v>5</v>
      </c>
      <c r="FM35" s="273">
        <f>SUMPRODUCT(COUNTIF(FM7:FM32,{"G";"N"}))</f>
        <v>5</v>
      </c>
      <c r="FN35" s="274">
        <f>SUMPRODUCT(COUNTIF(FN7:FN32,{"G";"N"}))</f>
        <v>5</v>
      </c>
      <c r="FO35" s="280">
        <f>SUMPRODUCT(COUNTIF(FO7:FO32,{"G";"N"}))</f>
        <v>5</v>
      </c>
      <c r="FP35" s="281">
        <f>SUMPRODUCT(COUNTIF(FP7:FP32,{"G";"N"}))</f>
        <v>5</v>
      </c>
      <c r="FQ35" s="274">
        <f>SUMPRODUCT(COUNTIF(FQ7:FQ32,{"G";"N"}))</f>
        <v>6</v>
      </c>
      <c r="FR35" s="275">
        <f>SUMPRODUCT(COUNTIF(FR7:FR32,{"G";"N"}))</f>
        <v>5</v>
      </c>
      <c r="FS35" s="273">
        <f>SUMPRODUCT(COUNTIF(FS7:FS32,{"G";"N"}))</f>
        <v>5</v>
      </c>
      <c r="FT35" s="274">
        <f>SUMPRODUCT(COUNTIF(FT7:FT32,{"G";"N"}))</f>
        <v>5</v>
      </c>
      <c r="FU35" s="275">
        <f>SUMPRODUCT(COUNTIF(FU7:FU32,{"G";"N"}))</f>
        <v>5</v>
      </c>
      <c r="FV35" s="276">
        <f>SUMPRODUCT(COUNTIF(FV7:FV32,{"G";"N"}))</f>
        <v>5</v>
      </c>
      <c r="FW35" s="277">
        <f>SUMPRODUCT(COUNTIF(FW7:FW32,{"G";"N"}))</f>
        <v>5</v>
      </c>
      <c r="FX35" s="275">
        <f>SUMPRODUCT(COUNTIF(FX7:FX32,{"G";"N"}))</f>
        <v>5</v>
      </c>
      <c r="FY35" s="273">
        <f>SUMPRODUCT(COUNTIF(FY7:FY32,{"G";"N"}))</f>
        <v>6</v>
      </c>
      <c r="FZ35" s="274">
        <f>SUMPRODUCT(COUNTIF(FZ7:FZ32,{"G";"N"}))</f>
        <v>6</v>
      </c>
      <c r="GA35" s="275">
        <f>SUMPRODUCT(COUNTIF(GA7:GA32,{"G";"N"}))</f>
        <v>5</v>
      </c>
      <c r="GB35" s="273">
        <f>SUMPRODUCT(COUNTIF(GB7:GB32,{"G";"N"}))</f>
        <v>5</v>
      </c>
      <c r="GC35" s="278">
        <f>SUMPRODUCT(COUNTIF(GC7:GC32,{"G";"N"}))</f>
        <v>5</v>
      </c>
      <c r="GD35" s="279">
        <f>SUMPRODUCT(COUNTIF(GD7:GD32,{"G";"N"}))</f>
        <v>5</v>
      </c>
      <c r="GE35" s="273">
        <f>SUMPRODUCT(COUNTIF(GE7:GE32,{"G";"N"}))</f>
        <v>5</v>
      </c>
      <c r="GF35" s="274">
        <f>SUMPRODUCT(COUNTIF(GF7:GF32,{"G";"N"}))</f>
        <v>5</v>
      </c>
      <c r="GG35" s="275">
        <f>SUMPRODUCT(COUNTIF(GG7:GG32,{"G";"N"}))</f>
        <v>5</v>
      </c>
      <c r="GH35" s="273">
        <f>SUMPRODUCT(COUNTIF(GH7:GH32,{"G";"N"}))</f>
        <v>5</v>
      </c>
      <c r="GI35" s="274">
        <f>SUMPRODUCT(COUNTIF(GI7:GI32,{"G";"N"}))</f>
        <v>5</v>
      </c>
      <c r="GJ35" s="280">
        <f>SUMPRODUCT(COUNTIF(GJ7:GJ32,{"G";"N"}))</f>
        <v>5</v>
      </c>
      <c r="GK35" s="281">
        <f>SUMPRODUCT(COUNTIF(GK7:GK32,{"G";"N"}))</f>
        <v>5</v>
      </c>
      <c r="GL35" s="274">
        <f>SUMPRODUCT(COUNTIF(GL7:GL32,{"G";"N"}))</f>
        <v>5</v>
      </c>
      <c r="GM35" s="275">
        <f>SUMPRODUCT(COUNTIF(GM7:GM32,{"G";"N"}))</f>
        <v>5</v>
      </c>
      <c r="GN35" s="273">
        <f>SUMPRODUCT(COUNTIF(GN7:GN32,{"G";"N"}))</f>
        <v>5</v>
      </c>
      <c r="GQ35" s="274">
        <f>SUMPRODUCT(COUNTIF(GQ7:GQ32,{"G";"N"}))</f>
        <v>5</v>
      </c>
      <c r="GR35" s="275">
        <f>SUMPRODUCT(COUNTIF(GR7:GR32,{"G";"N"}))</f>
        <v>5</v>
      </c>
      <c r="GS35" s="276">
        <f>SUMPRODUCT(COUNTIF(GS7:GS32,{"G";"N"}))</f>
        <v>5</v>
      </c>
      <c r="GT35" s="277">
        <f>SUMPRODUCT(COUNTIF(GT7:GT32,{"G";"N"}))</f>
        <v>5</v>
      </c>
      <c r="GU35" s="275">
        <f>SUMPRODUCT(COUNTIF(GU7:GU32,{"G";"N"}))</f>
        <v>5</v>
      </c>
      <c r="GV35" s="273">
        <f>SUMPRODUCT(COUNTIF(GV7:GV32,{"G";"N"}))</f>
        <v>5</v>
      </c>
      <c r="GW35" s="274">
        <f>SUMPRODUCT(COUNTIF(GW7:GW32,{"G";"N"}))</f>
        <v>5</v>
      </c>
      <c r="GX35" s="275">
        <f>SUMPRODUCT(COUNTIF(GX7:GX32,{"G";"N"}))</f>
        <v>5</v>
      </c>
      <c r="GY35" s="273">
        <f>SUMPRODUCT(COUNTIF(GY7:GY32,{"G";"N"}))</f>
        <v>5</v>
      </c>
      <c r="GZ35" s="278">
        <f>SUMPRODUCT(COUNTIF(GZ7:GZ32,{"G";"N"}))</f>
        <v>5</v>
      </c>
      <c r="HA35" s="279">
        <f>SUMPRODUCT(COUNTIF(HA7:HA32,{"G";"N"}))</f>
        <v>5</v>
      </c>
      <c r="HB35" s="273">
        <f>SUMPRODUCT(COUNTIF(HB7:HB32,{"G";"N"}))</f>
        <v>5</v>
      </c>
      <c r="HC35" s="274">
        <f>SUMPRODUCT(COUNTIF(HC7:HC32,{"G";"N"}))</f>
        <v>5</v>
      </c>
      <c r="HD35" s="275">
        <f>SUMPRODUCT(COUNTIF(HD7:HD32,{"G";"N"}))</f>
        <v>5</v>
      </c>
      <c r="HE35" s="273">
        <f>SUMPRODUCT(COUNTIF(HE7:HE32,{"G";"N"}))</f>
        <v>5</v>
      </c>
      <c r="HF35" s="274">
        <f>SUMPRODUCT(COUNTIF(HF7:HF32,{"G";"N"}))</f>
        <v>5</v>
      </c>
      <c r="HG35" s="280">
        <f>SUMPRODUCT(COUNTIF(HG7:HG32,{"G";"N"}))</f>
        <v>5</v>
      </c>
      <c r="HH35" s="281">
        <f>SUMPRODUCT(COUNTIF(HH7:HH32,{"G";"N"}))</f>
        <v>5</v>
      </c>
      <c r="HI35" s="274">
        <f>SUMPRODUCT(COUNTIF(HI7:HI32,{"G";"N"}))</f>
        <v>5</v>
      </c>
      <c r="HJ35" s="275">
        <f>SUMPRODUCT(COUNTIF(HJ7:HJ32,{"G";"N"}))</f>
        <v>6</v>
      </c>
      <c r="HK35" s="273">
        <f>SUMPRODUCT(COUNTIF(HK7:HK32,{"G";"N"}))</f>
        <v>5</v>
      </c>
      <c r="HL35" s="274">
        <f>SUMPRODUCT(COUNTIF(HL7:HL32,{"G";"N"}))</f>
        <v>6</v>
      </c>
      <c r="HM35" s="275">
        <f>SUMPRODUCT(COUNTIF(HM7:HM32,{"G";"N"}))</f>
        <v>5</v>
      </c>
      <c r="HN35" s="276">
        <f>SUMPRODUCT(COUNTIF(HN7:HN32,{"G";"N"}))</f>
        <v>5</v>
      </c>
      <c r="HO35" s="277">
        <f>SUMPRODUCT(COUNTIF(HO7:HO32,{"G";"N"}))</f>
        <v>5</v>
      </c>
      <c r="HP35" s="275">
        <f>SUMPRODUCT(COUNTIF(HP7:HP32,{"G";"N"}))</f>
        <v>5</v>
      </c>
      <c r="HQ35" s="273">
        <f>SUMPRODUCT(COUNTIF(HQ7:HQ32,{"G";"N"}))</f>
        <v>5</v>
      </c>
      <c r="HR35" s="274">
        <f>SUMPRODUCT(COUNTIF(HR7:HR32,{"G";"N"}))</f>
        <v>5</v>
      </c>
      <c r="HS35" s="275">
        <f>SUMPRODUCT(COUNTIF(HS7:HS32,{"G";"N"}))</f>
        <v>5</v>
      </c>
      <c r="HT35" s="273">
        <f>SUMPRODUCT(COUNTIF(HT7:HT32,{"G";"N"}))</f>
        <v>6</v>
      </c>
      <c r="HW35" s="278">
        <f>SUMPRODUCT(COUNTIF(HW7:HW32,{"G";"N"}))</f>
        <v>6</v>
      </c>
      <c r="HX35" s="279">
        <f>SUMPRODUCT(COUNTIF(HX7:HX32,{"G";"N"}))</f>
        <v>5</v>
      </c>
      <c r="HY35" s="273">
        <f>SUMPRODUCT(COUNTIF(HY7:HY32,{"G";"N"}))</f>
        <v>5</v>
      </c>
      <c r="HZ35" s="274">
        <f>SUMPRODUCT(COUNTIF(HZ7:HZ32,{"G";"N"}))</f>
        <v>5</v>
      </c>
      <c r="IA35" s="275">
        <f>SUMPRODUCT(COUNTIF(IA7:IA32,{"G";"N"}))</f>
        <v>5</v>
      </c>
      <c r="IB35" s="273">
        <f>SUMPRODUCT(COUNTIF(IB7:IB32,{"G";"N"}))</f>
        <v>6</v>
      </c>
      <c r="IC35" s="274">
        <f>SUMPRODUCT(COUNTIF(IC7:IC32,{"G";"N"}))</f>
        <v>5</v>
      </c>
      <c r="ID35" s="280">
        <f>SUMPRODUCT(COUNTIF(ID7:ID32,{"G";"N"}))</f>
        <v>5</v>
      </c>
      <c r="IE35" s="281">
        <f>SUMPRODUCT(COUNTIF(IE7:IE32,{"G";"N"}))</f>
        <v>5</v>
      </c>
      <c r="IF35" s="274">
        <f>SUMPRODUCT(COUNTIF(IF7:IF32,{"G";"N"}))</f>
        <v>5</v>
      </c>
      <c r="IG35" s="275">
        <f>SUMPRODUCT(COUNTIF(IG7:IG32,{"G";"N"}))</f>
        <v>5</v>
      </c>
      <c r="IH35" s="273">
        <f>SUMPRODUCT(COUNTIF(IH7:IH32,{"G";"N"}))</f>
        <v>5</v>
      </c>
      <c r="II35" s="274">
        <f>SUMPRODUCT(COUNTIF(II7:II32,{"G";"N"}))</f>
        <v>5</v>
      </c>
      <c r="IJ35" s="275">
        <f>SUMPRODUCT(COUNTIF(IJ7:IJ32,{"G";"N"}))</f>
        <v>5</v>
      </c>
      <c r="IK35" s="276">
        <f>SUMPRODUCT(COUNTIF(IK7:IK32,{"G";"N"}))</f>
        <v>5</v>
      </c>
      <c r="IL35" s="277">
        <f>SUMPRODUCT(COUNTIF(IL7:IL32,{"G";"N"}))</f>
        <v>5</v>
      </c>
      <c r="IM35" s="275">
        <f>SUMPRODUCT(COUNTIF(IM7:IM32,{"G";"N"}))</f>
        <v>5</v>
      </c>
      <c r="IN35" s="273">
        <f>SUMPRODUCT(COUNTIF(IN7:IN32,{"G";"N"}))</f>
        <v>5</v>
      </c>
      <c r="IO35" s="274">
        <f>SUMPRODUCT(COUNTIF(IO7:IO32,{"G";"N"}))</f>
        <v>5</v>
      </c>
      <c r="IP35" s="275">
        <f>SUMPRODUCT(COUNTIF(IP7:IP32,{"G";"N"}))</f>
        <v>5</v>
      </c>
      <c r="IQ35" s="273">
        <f>SUMPRODUCT(COUNTIF(IQ7:IQ32,{"G";"N"}))</f>
        <v>5</v>
      </c>
      <c r="IR35" s="278">
        <f>SUMPRODUCT(COUNTIF(IR7:IR32,{"G";"N"}))</f>
        <v>5</v>
      </c>
      <c r="IS35" s="279">
        <f>SUMPRODUCT(COUNTIF(IS7:IS32,{"G";"N"}))</f>
        <v>5</v>
      </c>
      <c r="IT35" s="273">
        <f>SUMPRODUCT(COUNTIF(IT7:IT32,{"G";"N"}))</f>
        <v>5</v>
      </c>
      <c r="IU35" s="274">
        <f>SUMPRODUCT(COUNTIF(IU7:IU32,{"G";"N"}))</f>
        <v>5</v>
      </c>
      <c r="IV35" s="275">
        <f>SUMPRODUCT(COUNTIF(IV7:IV32,{"G";"N"}))</f>
        <v>4</v>
      </c>
      <c r="IW35" s="273">
        <f>SUMPRODUCT(COUNTIF(IW7:IW32,{"G";"N"}))</f>
        <v>5</v>
      </c>
      <c r="IX35" s="274">
        <f>SUMPRODUCT(COUNTIF(IX7:IX32,{"G";"N"}))</f>
        <v>4</v>
      </c>
      <c r="IY35" s="280">
        <f>SUMPRODUCT(COUNTIF(IY7:IY32,{"G";"N"}))</f>
        <v>5</v>
      </c>
      <c r="IZ35" s="281">
        <f>SUMPRODUCT(COUNTIF(IZ7:IZ32,{"G";"N"}))</f>
        <v>5</v>
      </c>
      <c r="JA35" s="274">
        <f>SUMPRODUCT(COUNTIF(JA7:JA32,{"G";"N"}))</f>
        <v>5</v>
      </c>
      <c r="JD35" s="275">
        <f>SUMPRODUCT(COUNTIF(JD7:JD32,{"G";"N"}))</f>
        <v>5</v>
      </c>
      <c r="JE35" s="273">
        <f>SUMPRODUCT(COUNTIF(JE7:JE32,{"G";"N"}))</f>
        <v>5</v>
      </c>
      <c r="JF35" s="274">
        <f>SUMPRODUCT(COUNTIF(JF7:JF32,{"G";"N"}))</f>
        <v>5</v>
      </c>
      <c r="JG35" s="275">
        <f>SUMPRODUCT(COUNTIF(JG7:JG32,{"G";"N"}))</f>
        <v>5</v>
      </c>
      <c r="JH35" s="276">
        <f>SUMPRODUCT(COUNTIF(JH7:JH32,{"G";"N"}))</f>
        <v>5</v>
      </c>
      <c r="JI35" s="277">
        <f>SUMPRODUCT(COUNTIF(JI7:JI32,{"G";"N"}))</f>
        <v>5</v>
      </c>
      <c r="JJ35" s="275">
        <f>SUMPRODUCT(COUNTIF(JJ7:JJ32,{"G";"N"}))</f>
        <v>5</v>
      </c>
      <c r="JK35" s="273">
        <f>SUMPRODUCT(COUNTIF(JK7:JK32,{"G";"N"}))</f>
        <v>5</v>
      </c>
      <c r="JL35" s="274">
        <f>SUMPRODUCT(COUNTIF(JL7:JL32,{"G";"N"}))</f>
        <v>4</v>
      </c>
      <c r="JM35" s="275">
        <f>SUMPRODUCT(COUNTIF(JM7:JM32,{"G";"N"}))</f>
        <v>5</v>
      </c>
      <c r="JN35" s="273">
        <f>SUMPRODUCT(COUNTIF(JN7:JN32,{"G";"N"}))</f>
        <v>5</v>
      </c>
      <c r="JO35" s="278">
        <f>SUMPRODUCT(COUNTIF(JO7:JO32,{"G";"N"}))</f>
        <v>5</v>
      </c>
      <c r="JP35" s="279">
        <f>SUMPRODUCT(COUNTIF(JP7:JP32,{"G";"N"}))</f>
        <v>5</v>
      </c>
      <c r="JQ35" s="273">
        <f>SUMPRODUCT(COUNTIF(JQ7:JQ32,{"G";"N"}))</f>
        <v>5</v>
      </c>
      <c r="JR35" s="274">
        <f>SUMPRODUCT(COUNTIF(JR7:JR32,{"G";"N"}))</f>
        <v>5</v>
      </c>
      <c r="JS35" s="275">
        <f>SUMPRODUCT(COUNTIF(JS7:JS32,{"G";"N"}))</f>
        <v>5</v>
      </c>
      <c r="JT35" s="273">
        <f>SUMPRODUCT(COUNTIF(JT7:JT32,{"G";"N"}))</f>
        <v>5</v>
      </c>
      <c r="JU35" s="274">
        <f>SUMPRODUCT(COUNTIF(JU7:JU32,{"G";"N"}))</f>
        <v>5</v>
      </c>
      <c r="JV35" s="280">
        <f>SUMPRODUCT(COUNTIF(JV7:JV32,{"G";"N"}))</f>
        <v>5</v>
      </c>
      <c r="JW35" s="281">
        <f>SUMPRODUCT(COUNTIF(JW7:JW32,{"G";"N"}))</f>
        <v>5</v>
      </c>
      <c r="JX35" s="274">
        <f>SUMPRODUCT(COUNTIF(JX7:JX32,{"G";"N"}))</f>
        <v>5</v>
      </c>
      <c r="JY35" s="275">
        <f>SUMPRODUCT(COUNTIF(JY7:JY32,{"G";"N"}))</f>
        <v>6</v>
      </c>
      <c r="JZ35" s="273">
        <f>SUMPRODUCT(COUNTIF(JZ7:JZ32,{"G";"N"}))</f>
        <v>5</v>
      </c>
      <c r="KA35" s="274">
        <f>SUMPRODUCT(COUNTIF(KA7:KA32,{"G";"N"}))</f>
        <v>5</v>
      </c>
      <c r="KB35" s="275">
        <f>SUMPRODUCT(COUNTIF(KB7:KB32,{"G";"N"}))</f>
        <v>5</v>
      </c>
      <c r="KC35" s="276">
        <f>SUMPRODUCT(COUNTIF(KC7:KC32,{"G";"N"}))</f>
        <v>4</v>
      </c>
      <c r="KD35" s="277">
        <f>SUMPRODUCT(COUNTIF(KD7:KD32,{"G";"N"}))</f>
        <v>5</v>
      </c>
      <c r="KE35" s="275">
        <f>SUMPRODUCT(COUNTIF(KE7:KE32,{"G";"N"}))</f>
        <v>5</v>
      </c>
      <c r="KF35" s="273">
        <f>SUMPRODUCT(COUNTIF(KF7:KF32,{"G";"N"}))</f>
        <v>5</v>
      </c>
      <c r="KG35" s="274">
        <f>SUMPRODUCT(COUNTIF(KG7:KG32,{"G";"N"}))</f>
        <v>5</v>
      </c>
      <c r="KH35" s="275">
        <f>SUMPRODUCT(COUNTIF(KH7:KH32,{"G";"N"}))</f>
        <v>5</v>
      </c>
      <c r="KK35" s="273">
        <f>SUMPRODUCT(COUNTIF(KK7:KK32,{"G";"N"}))</f>
        <v>5</v>
      </c>
      <c r="KL35" s="278">
        <f>SUMPRODUCT(COUNTIF(KL7:KL32,{"G";"N"}))</f>
        <v>4</v>
      </c>
      <c r="KM35" s="279">
        <f>SUMPRODUCT(COUNTIF(KM7:KM32,{"G";"N"}))</f>
        <v>5</v>
      </c>
      <c r="KN35" s="273">
        <f>SUMPRODUCT(COUNTIF(KN7:KN32,{"G";"N"}))</f>
        <v>5</v>
      </c>
      <c r="KO35" s="274">
        <f>SUMPRODUCT(COUNTIF(KO7:KO32,{"G";"N"}))</f>
        <v>5</v>
      </c>
      <c r="KP35" s="275">
        <f>SUMPRODUCT(COUNTIF(KP7:KP32,{"G";"N"}))</f>
        <v>5</v>
      </c>
      <c r="KQ35" s="273">
        <f>SUMPRODUCT(COUNTIF(KQ7:KQ32,{"G";"N"}))</f>
        <v>5</v>
      </c>
      <c r="KR35" s="274">
        <f>SUMPRODUCT(COUNTIF(KR7:KR32,{"G";"N"}))</f>
        <v>6</v>
      </c>
      <c r="KS35" s="280">
        <f>SUMPRODUCT(COUNTIF(KS7:KS32,{"G";"N"}))</f>
        <v>5</v>
      </c>
      <c r="KT35" s="281">
        <f>SUMPRODUCT(COUNTIF(KT7:KT32,{"G";"N"}))</f>
        <v>5</v>
      </c>
      <c r="KU35" s="274">
        <f>SUMPRODUCT(COUNTIF(KU7:KU32,{"G";"N"}))</f>
        <v>5</v>
      </c>
      <c r="KV35" s="275">
        <f>SUMPRODUCT(COUNTIF(KV7:KV32,{"G";"N"}))</f>
        <v>5</v>
      </c>
      <c r="KW35" s="273">
        <f>SUMPRODUCT(COUNTIF(KW7:KW32,{"G";"N"}))</f>
        <v>6</v>
      </c>
      <c r="KX35" s="274">
        <f>SUMPRODUCT(COUNTIF(KX7:KX32,{"G";"N"}))</f>
        <v>5</v>
      </c>
      <c r="KY35" s="275">
        <f>SUMPRODUCT(COUNTIF(KY7:KY32,{"G";"N"}))</f>
        <v>5</v>
      </c>
      <c r="KZ35" s="276">
        <f>SUMPRODUCT(COUNTIF(KZ7:KZ32,{"G";"N"}))</f>
        <v>5</v>
      </c>
      <c r="LA35" s="277">
        <f>SUMPRODUCT(COUNTIF(LA7:LA32,{"G";"N"}))</f>
        <v>5</v>
      </c>
      <c r="LB35" s="275">
        <f>SUMPRODUCT(COUNTIF(LB7:LB32,{"G";"N"}))</f>
        <v>6</v>
      </c>
      <c r="LC35" s="273">
        <f>SUMPRODUCT(COUNTIF(LC7:LC32,{"G";"N"}))</f>
        <v>5</v>
      </c>
      <c r="LD35" s="274">
        <f>SUMPRODUCT(COUNTIF(LD7:LD32,{"G";"N"}))</f>
        <v>5</v>
      </c>
      <c r="LE35" s="275">
        <f>SUMPRODUCT(COUNTIF(LE7:LE32,{"G";"N"}))</f>
        <v>5</v>
      </c>
      <c r="LF35" s="273">
        <f>SUMPRODUCT(COUNTIF(LF7:LF32,{"G";"N"}))</f>
        <v>5</v>
      </c>
      <c r="LG35" s="278">
        <f>SUMPRODUCT(COUNTIF(LG7:LG32,{"G";"N"}))</f>
        <v>5</v>
      </c>
      <c r="LH35" s="279">
        <f>SUMPRODUCT(COUNTIF(LH7:LH32,{"G";"N"}))</f>
        <v>5</v>
      </c>
      <c r="LI35" s="273">
        <f>SUMPRODUCT(COUNTIF(LI7:LI32,{"G";"N"}))</f>
        <v>6</v>
      </c>
      <c r="LJ35" s="274">
        <f>SUMPRODUCT(COUNTIF(LJ7:LJ32,{"G";"N"}))</f>
        <v>6</v>
      </c>
      <c r="LK35" s="275">
        <f>SUMPRODUCT(COUNTIF(LK7:LK32,{"G";"N"}))</f>
        <v>5</v>
      </c>
      <c r="LL35" s="273">
        <f>SUMPRODUCT(COUNTIF(LL7:LL32,{"G";"N"}))</f>
        <v>5</v>
      </c>
      <c r="LM35" s="274">
        <f>SUMPRODUCT(COUNTIF(LM7:LM32,{"G";"N"}))</f>
        <v>5</v>
      </c>
      <c r="LN35" s="280">
        <f>SUMPRODUCT(COUNTIF(LN7:LN32,{"G";"N"}))</f>
        <v>6</v>
      </c>
      <c r="LQ35" s="273">
        <f>SUMPRODUCT(COUNTIF(LQ7:LQ32,{"G";"N"}))</f>
        <v>6</v>
      </c>
      <c r="LR35" s="274">
        <f>SUMPRODUCT(COUNTIF(LR7:LR32,{"G";"N"}))</f>
        <v>6</v>
      </c>
      <c r="LS35" s="275">
        <f>SUMPRODUCT(COUNTIF(LS7:LS32,{"G";"N"}))</f>
        <v>6</v>
      </c>
      <c r="LT35" s="273">
        <f>SUMPRODUCT(COUNTIF(LT7:LT32,{"G";"N"}))</f>
        <v>5</v>
      </c>
      <c r="LU35" s="274">
        <f>SUMPRODUCT(COUNTIF(LU7:LU32,{"G";"N"}))</f>
        <v>6</v>
      </c>
      <c r="LV35" s="275">
        <f>SUMPRODUCT(COUNTIF(LV7:LV32,{"G";"N"}))</f>
        <v>5</v>
      </c>
      <c r="LW35" s="276">
        <f>SUMPRODUCT(COUNTIF(LW7:LW32,{"G";"N"}))</f>
        <v>5</v>
      </c>
      <c r="LX35" s="277">
        <f>SUMPRODUCT(COUNTIF(LX7:LX32,{"G";"N"}))</f>
        <v>5</v>
      </c>
      <c r="LY35" s="275">
        <f>SUMPRODUCT(COUNTIF(LY7:LY32,{"G";"N"}))</f>
        <v>5</v>
      </c>
      <c r="LZ35" s="273">
        <f>SUMPRODUCT(COUNTIF(LZ7:LZ32,{"G";"N"}))</f>
        <v>6</v>
      </c>
      <c r="MA35" s="274">
        <f>SUMPRODUCT(COUNTIF(MA7:MA32,{"G";"N"}))</f>
        <v>5</v>
      </c>
      <c r="MB35" s="275">
        <f>SUMPRODUCT(COUNTIF(MB7:MB32,{"G";"N"}))</f>
        <v>6</v>
      </c>
      <c r="MC35" s="273">
        <f>SUMPRODUCT(COUNTIF(MC7:MC32,{"G";"N"}))</f>
        <v>5</v>
      </c>
      <c r="MD35" s="278">
        <f>SUMPRODUCT(COUNTIF(MD7:MD32,{"G";"N"}))</f>
        <v>5</v>
      </c>
      <c r="ME35" s="279">
        <f>SUMPRODUCT(COUNTIF(ME7:ME32,{"G";"N"}))</f>
        <v>6</v>
      </c>
      <c r="MF35" s="273">
        <f>SUMPRODUCT(COUNTIF(MF7:MF32,{"G";"N"}))</f>
        <v>6</v>
      </c>
      <c r="MG35" s="274">
        <f>SUMPRODUCT(COUNTIF(MG7:MG32,{"G";"N"}))</f>
        <v>6</v>
      </c>
      <c r="MH35" s="275">
        <f>SUMPRODUCT(COUNTIF(MH7:MH32,{"G";"N"}))</f>
        <v>6</v>
      </c>
      <c r="MI35" s="273">
        <f>SUMPRODUCT(COUNTIF(MI7:MI32,{"G";"N"}))</f>
        <v>6</v>
      </c>
      <c r="MJ35" s="274">
        <f>SUMPRODUCT(COUNTIF(MJ7:MJ32,{"G";"N"}))</f>
        <v>6</v>
      </c>
      <c r="MK35" s="280">
        <f>SUMPRODUCT(COUNTIF(MK7:MK32,{"G";"N"}))</f>
        <v>5</v>
      </c>
      <c r="ML35" s="281">
        <f>SUMPRODUCT(COUNTIF(ML7:ML32,{"G";"N"}))</f>
        <v>6</v>
      </c>
      <c r="MM35" s="274">
        <f>SUMPRODUCT(COUNTIF(MM7:MM32,{"G";"N"}))</f>
        <v>6</v>
      </c>
      <c r="MN35" s="275">
        <f>SUMPRODUCT(COUNTIF(MN7:MN32,{"G";"N"}))</f>
        <v>5</v>
      </c>
      <c r="MO35" s="273">
        <f>SUMPRODUCT(COUNTIF(MO7:MO32,{"G";"N"}))</f>
        <v>6</v>
      </c>
      <c r="MP35" s="274">
        <f>SUMPRODUCT(COUNTIF(MP7:MP32,{"G";"N"}))</f>
        <v>6</v>
      </c>
      <c r="MQ35" s="275">
        <f>SUMPRODUCT(COUNTIF(MQ7:MQ32,{"G";"N"}))</f>
        <v>5</v>
      </c>
      <c r="MR35" s="276">
        <f>SUMPRODUCT(COUNTIF(MR7:MR32,{"G";"N"}))</f>
        <v>5</v>
      </c>
      <c r="MS35" s="277">
        <f>SUMPRODUCT(COUNTIF(MS7:MS32,{"G";"N"}))</f>
        <v>5</v>
      </c>
      <c r="MT35" s="275">
        <f>SUMPRODUCT(COUNTIF(MT7:MT32,{"G";"N"}))</f>
        <v>5</v>
      </c>
      <c r="MU35" s="273">
        <f>SUMPRODUCT(COUNTIF(MU7:MU32,{"G";"N"}))</f>
        <v>6</v>
      </c>
      <c r="MX35" s="274">
        <f>SUMPRODUCT(COUNTIF(MX7:MX32,{"G";"N"}))</f>
        <v>5</v>
      </c>
      <c r="MY35" s="275">
        <f>SUMPRODUCT(COUNTIF(MY7:MY32,{"G";"N"}))</f>
        <v>6</v>
      </c>
      <c r="MZ35" s="273">
        <f>SUMPRODUCT(COUNTIF(MZ7:MZ32,{"G";"N"}))</f>
        <v>5</v>
      </c>
      <c r="NA35" s="278">
        <f>SUMPRODUCT(COUNTIF(NA7:NA32,{"G";"N"}))</f>
        <v>6</v>
      </c>
      <c r="NB35" s="279">
        <f>SUMPRODUCT(COUNTIF(NB7:NB32,{"G";"N"}))</f>
        <v>6</v>
      </c>
      <c r="NC35" s="273">
        <f>SUMPRODUCT(COUNTIF(NC7:NC32,{"G";"N"}))</f>
        <v>6</v>
      </c>
      <c r="ND35" s="274">
        <f>SUMPRODUCT(COUNTIF(ND7:ND32,{"G";"N"}))</f>
        <v>6</v>
      </c>
      <c r="NE35" s="275">
        <f>SUMPRODUCT(COUNTIF(NE7:NE32,{"G";"N"}))</f>
        <v>4</v>
      </c>
      <c r="NF35" s="273">
        <f>SUMPRODUCT(COUNTIF(NF7:NF32,{"G";"N"}))</f>
        <v>5</v>
      </c>
      <c r="NG35" s="274">
        <f>SUMPRODUCT(COUNTIF(NG7:NG32,{"G";"N"}))</f>
        <v>5</v>
      </c>
      <c r="NH35" s="280">
        <f>SUMPRODUCT(COUNTIF(NH7:NH32,{"G";"N"}))</f>
        <v>7</v>
      </c>
      <c r="NI35" s="281">
        <f>SUMPRODUCT(COUNTIF(NI7:NI32,{"G";"N"}))</f>
        <v>5</v>
      </c>
      <c r="NJ35" s="274">
        <f>SUMPRODUCT(COUNTIF(NJ7:NJ32,{"G";"N"}))</f>
        <v>6</v>
      </c>
      <c r="NK35" s="275">
        <f>SUMPRODUCT(COUNTIF(NK7:NK32,{"G";"N"}))</f>
        <v>6</v>
      </c>
      <c r="NL35" s="273">
        <f>SUMPRODUCT(COUNTIF(NL7:NL32,{"G";"N"}))</f>
        <v>5</v>
      </c>
      <c r="NM35" s="274">
        <f>SUMPRODUCT(COUNTIF(NM7:NM32,{"G";"N"}))</f>
        <v>5</v>
      </c>
      <c r="NN35" s="275">
        <f>SUMPRODUCT(COUNTIF(NN7:NN32,{"G";"N"}))</f>
        <v>6</v>
      </c>
      <c r="NO35" s="276">
        <f>SUMPRODUCT(COUNTIF(NO7:NO32,{"G";"N"}))</f>
        <v>5</v>
      </c>
      <c r="NP35" s="277">
        <f>SUMPRODUCT(COUNTIF(NP7:NP32,{"G";"N"}))</f>
        <v>5</v>
      </c>
      <c r="NQ35" s="275">
        <f>SUMPRODUCT(COUNTIF(NQ7:NQ32,{"G";"N"}))</f>
        <v>6</v>
      </c>
      <c r="NR35" s="273">
        <f>SUMPRODUCT(COUNTIF(NR7:NR32,{"G";"N"}))</f>
        <v>5</v>
      </c>
      <c r="NS35" s="274">
        <f>SUMPRODUCT(COUNTIF(NS7:NS32,{"G";"N"}))</f>
        <v>5</v>
      </c>
      <c r="NT35" s="275">
        <f>SUMPRODUCT(COUNTIF(NT7:NT32,{"G";"N"}))</f>
        <v>5</v>
      </c>
      <c r="NU35" s="273">
        <f>SUMPRODUCT(COUNTIF(NU7:NU32,{"G";"N"}))</f>
        <v>6</v>
      </c>
      <c r="NV35" s="278">
        <f>SUMPRODUCT(COUNTIF(NV7:NV32,{"G";"N"}))</f>
        <v>6</v>
      </c>
      <c r="NW35" s="279">
        <f>SUMPRODUCT(COUNTIF(NW7:NW32,{"G";"N"}))</f>
        <v>5</v>
      </c>
      <c r="NX35" s="273">
        <f>SUMPRODUCT(COUNTIF(NX7:NX32,{"G";"N"}))</f>
        <v>6</v>
      </c>
      <c r="NY35" s="274">
        <f>SUMPRODUCT(COUNTIF(NY7:NY32,{"G";"N"}))</f>
        <v>6</v>
      </c>
      <c r="NZ35" s="275">
        <f>SUMPRODUCT(COUNTIF(NZ7:NZ32,{"G";"N"}))</f>
        <v>5</v>
      </c>
      <c r="OA35" s="273">
        <f>SUMPRODUCT(COUNTIF(OA7:OA32,{"G";"N"}))</f>
        <v>6</v>
      </c>
      <c r="OD35" s="274">
        <f>SUMPRODUCT(COUNTIF(OD7:OD32,{"G";"N"}))</f>
        <v>5</v>
      </c>
      <c r="OE35" s="280">
        <f>SUMPRODUCT(COUNTIF(OE7:OE32,{"G";"N"}))</f>
        <v>5</v>
      </c>
      <c r="OF35" s="281">
        <f>SUMPRODUCT(COUNTIF(OF7:OF32,{"G";"N"}))</f>
        <v>5</v>
      </c>
      <c r="OG35" s="274">
        <f>SUMPRODUCT(COUNTIF(OG7:OG32,{"G";"N"}))</f>
        <v>6</v>
      </c>
      <c r="OH35" s="275">
        <f>SUMPRODUCT(COUNTIF(OH7:OH32,{"G";"N"}))</f>
        <v>5</v>
      </c>
      <c r="OI35" s="273">
        <f>SUMPRODUCT(COUNTIF(OI7:OI32,{"G";"N"}))</f>
        <v>5</v>
      </c>
      <c r="OJ35" s="274">
        <f>SUMPRODUCT(COUNTIF(OJ7:OJ32,{"G";"N"}))</f>
        <v>5</v>
      </c>
      <c r="OK35" s="275">
        <f>SUMPRODUCT(COUNTIF(OK7:OK32,{"G";"N"}))</f>
        <v>5</v>
      </c>
      <c r="OL35" s="276">
        <f>SUMPRODUCT(COUNTIF(OL7:OL32,{"G";"N"}))</f>
        <v>5</v>
      </c>
      <c r="OM35" s="277">
        <f>SUMPRODUCT(COUNTIF(OM7:OM32,{"G";"N"}))</f>
        <v>5</v>
      </c>
      <c r="ON35" s="275">
        <f>SUMPRODUCT(COUNTIF(ON7:ON32,{"G";"N"}))</f>
        <v>5</v>
      </c>
      <c r="OO35" s="273">
        <f>SUMPRODUCT(COUNTIF(OO7:OO32,{"G";"N"}))</f>
        <v>5</v>
      </c>
      <c r="OP35" s="274">
        <f>SUMPRODUCT(COUNTIF(OP7:OP32,{"G";"N"}))</f>
        <v>5</v>
      </c>
      <c r="OQ35" s="275">
        <f>SUMPRODUCT(COUNTIF(OQ7:OQ32,{"G";"N"}))</f>
        <v>5</v>
      </c>
      <c r="OR35" s="273">
        <f>SUMPRODUCT(COUNTIF(OR7:OR32,{"G";"N"}))</f>
        <v>5</v>
      </c>
      <c r="OS35" s="278">
        <f>SUMPRODUCT(COUNTIF(OS7:OS32,{"G";"N"}))</f>
        <v>5</v>
      </c>
      <c r="OT35" s="279">
        <f>SUMPRODUCT(COUNTIF(OT7:OT32,{"G";"N"}))</f>
        <v>6</v>
      </c>
      <c r="OU35" s="273">
        <f>SUMPRODUCT(COUNTIF(OU7:OU32,{"G";"N"}))</f>
        <v>6</v>
      </c>
      <c r="OV35" s="274">
        <f>SUMPRODUCT(COUNTIF(OV7:OV32,{"G";"N"}))</f>
        <v>5</v>
      </c>
      <c r="OW35" s="275">
        <f>SUMPRODUCT(COUNTIF(OW7:OW32,{"G";"N"}))</f>
        <v>5</v>
      </c>
      <c r="OX35" s="273">
        <f>SUMPRODUCT(COUNTIF(OX7:OX32,{"G";"N"}))</f>
        <v>5</v>
      </c>
      <c r="OY35" s="274">
        <f>SUMPRODUCT(COUNTIF(OY7:OY32,{"G";"N"}))</f>
        <v>5</v>
      </c>
      <c r="OZ35" s="280">
        <f>SUMPRODUCT(COUNTIF(OZ7:OZ32,{"G";"N"}))</f>
        <v>5</v>
      </c>
      <c r="PA35" s="281">
        <f>SUMPRODUCT(COUNTIF(PA7:PA32,{"G";"N"}))</f>
        <v>5</v>
      </c>
      <c r="PB35" s="274">
        <f>SUMPRODUCT(COUNTIF(PB7:PB32,{"G";"N"}))</f>
        <v>4</v>
      </c>
      <c r="PC35" s="275">
        <f>SUMPRODUCT(COUNTIF(PC7:PC32,{"G";"N"}))</f>
        <v>4</v>
      </c>
      <c r="PD35" s="273">
        <f>SUMPRODUCT(COUNTIF(PD7:PD32,{"G";"N"}))</f>
        <v>5</v>
      </c>
      <c r="PE35" s="274">
        <f>SUMPRODUCT(COUNTIF(PE7:PE32,{"G";"N"}))</f>
        <v>6</v>
      </c>
      <c r="PF35" s="275">
        <f>SUMPRODUCT(COUNTIF(PF7:PF32,{"G";"N"}))</f>
        <v>5</v>
      </c>
      <c r="PG35" s="276">
        <f>SUMPRODUCT(COUNTIF(PG7:PG32,{"G";"N"}))</f>
        <v>5</v>
      </c>
      <c r="PH35" s="277">
        <f>SUMPRODUCT(COUNTIF(PH7:PH32,{"G";"N"}))</f>
        <v>5</v>
      </c>
    </row>
    <row r="36" spans="1:424" ht="20.100000000000001" customHeight="1" x14ac:dyDescent="0.25">
      <c r="AY36" s="284"/>
      <c r="FW36" s="285" t="s">
        <v>329</v>
      </c>
      <c r="FX36" s="286"/>
      <c r="FY36" s="286"/>
    </row>
    <row r="37" spans="1:424" s="93" customFormat="1" ht="20.100000000000001" customHeight="1" x14ac:dyDescent="0.25">
      <c r="A37" s="113"/>
      <c r="B37" s="114"/>
      <c r="AL37" s="93" t="s">
        <v>0</v>
      </c>
      <c r="AN37" s="93" t="s">
        <v>0</v>
      </c>
      <c r="AR37" s="287"/>
      <c r="AY37" s="287"/>
      <c r="BF37" s="287"/>
      <c r="BG37" s="288" t="s">
        <v>330</v>
      </c>
      <c r="BH37" s="288" t="s">
        <v>330</v>
      </c>
      <c r="BI37" s="288" t="s">
        <v>330</v>
      </c>
      <c r="BL37" s="288" t="s">
        <v>330</v>
      </c>
      <c r="BM37" s="287"/>
      <c r="BV37" s="287"/>
      <c r="BY37" s="289"/>
      <c r="CC37" s="287"/>
      <c r="CH37" s="288" t="s">
        <v>331</v>
      </c>
      <c r="CJ37" s="287"/>
      <c r="CQ37" s="287"/>
      <c r="CZ37" s="287"/>
      <c r="DG37" s="287"/>
      <c r="DN37" s="287"/>
      <c r="DO37" s="288" t="s">
        <v>332</v>
      </c>
      <c r="DP37" s="288" t="s">
        <v>332</v>
      </c>
      <c r="DQ37" s="288" t="s">
        <v>332</v>
      </c>
      <c r="DU37" s="287"/>
      <c r="DW37" s="288" t="s">
        <v>332</v>
      </c>
      <c r="DX37" s="288" t="s">
        <v>332</v>
      </c>
      <c r="DY37" s="288" t="s">
        <v>332</v>
      </c>
      <c r="ED37" s="287"/>
      <c r="EF37" s="288" t="s">
        <v>332</v>
      </c>
      <c r="EG37" s="288" t="s">
        <v>332</v>
      </c>
      <c r="EH37" s="288" t="s">
        <v>332</v>
      </c>
      <c r="EK37" s="287"/>
      <c r="EL37" s="288" t="s">
        <v>332</v>
      </c>
      <c r="EM37" s="288" t="s">
        <v>332</v>
      </c>
      <c r="EN37" s="288" t="s">
        <v>332</v>
      </c>
      <c r="ER37" s="290"/>
      <c r="EY37" s="290"/>
      <c r="FB37" s="291" t="s">
        <v>333</v>
      </c>
      <c r="FF37" s="287"/>
      <c r="FK37" s="288" t="s">
        <v>334</v>
      </c>
      <c r="FL37" s="288" t="s">
        <v>334</v>
      </c>
      <c r="FM37" s="288" t="s">
        <v>334</v>
      </c>
      <c r="FO37" s="287"/>
      <c r="FR37" s="288" t="s">
        <v>334</v>
      </c>
      <c r="FT37" s="288" t="s">
        <v>334</v>
      </c>
      <c r="FU37" s="288" t="s">
        <v>335</v>
      </c>
      <c r="FV37" s="287"/>
      <c r="GC37" s="287"/>
      <c r="GG37" s="288" t="s">
        <v>336</v>
      </c>
      <c r="GH37" s="288" t="s">
        <v>336</v>
      </c>
      <c r="GI37" s="288" t="s">
        <v>336</v>
      </c>
      <c r="GJ37" s="287"/>
      <c r="GN37" s="288" t="s">
        <v>336</v>
      </c>
      <c r="GQ37" s="288" t="s">
        <v>337</v>
      </c>
      <c r="GR37" s="288" t="s">
        <v>336</v>
      </c>
      <c r="GS37" s="287"/>
      <c r="GX37" s="288" t="s">
        <v>337</v>
      </c>
      <c r="GZ37" s="287"/>
      <c r="HE37" s="288" t="s">
        <v>337</v>
      </c>
      <c r="HG37" s="287"/>
      <c r="HM37" s="288" t="s">
        <v>337</v>
      </c>
      <c r="HN37" s="287"/>
      <c r="HP37" s="288" t="s">
        <v>338</v>
      </c>
      <c r="HW37" s="287"/>
      <c r="ID37" s="287"/>
      <c r="IK37" s="287"/>
      <c r="IR37" s="287"/>
      <c r="IY37" s="287"/>
      <c r="JH37" s="287"/>
      <c r="JO37" s="287"/>
      <c r="JV37" s="287"/>
      <c r="KC37" s="287"/>
      <c r="KL37" s="287"/>
      <c r="KO37" s="292"/>
      <c r="KP37" s="292"/>
      <c r="KQ37" s="288" t="s">
        <v>339</v>
      </c>
      <c r="KS37" s="287"/>
      <c r="KT37" s="291"/>
      <c r="KU37" s="288" t="s">
        <v>332</v>
      </c>
      <c r="KV37" s="291"/>
      <c r="KW37" s="288" t="s">
        <v>332</v>
      </c>
      <c r="KZ37" s="287"/>
      <c r="LB37" s="291"/>
      <c r="LG37" s="287"/>
      <c r="LH37" s="288" t="s">
        <v>340</v>
      </c>
      <c r="LN37" s="287"/>
      <c r="LS37" s="291"/>
      <c r="LW37" s="287"/>
      <c r="LY37" s="288" t="s">
        <v>341</v>
      </c>
      <c r="MD37" s="287"/>
      <c r="MK37" s="287"/>
      <c r="MR37" s="287"/>
      <c r="NA37" s="287"/>
      <c r="NH37" s="287"/>
      <c r="NO37" s="287"/>
      <c r="NR37" s="288" t="s">
        <v>342</v>
      </c>
      <c r="NV37" s="287"/>
      <c r="OE37" s="287"/>
      <c r="OL37" s="287"/>
      <c r="ON37" s="288" t="s">
        <v>343</v>
      </c>
      <c r="OS37" s="287"/>
      <c r="OZ37" s="287"/>
      <c r="PG37" s="287"/>
    </row>
    <row r="38" spans="1:424" s="93" customFormat="1" ht="20.100000000000001" customHeight="1" x14ac:dyDescent="0.25">
      <c r="A38" s="113"/>
      <c r="B38" s="114"/>
      <c r="AR38" s="287"/>
      <c r="AY38" s="287"/>
      <c r="BC38" s="93" t="s">
        <v>0</v>
      </c>
      <c r="BF38" s="287"/>
      <c r="BG38" s="288"/>
      <c r="BH38" s="288"/>
      <c r="BI38" s="288"/>
      <c r="BL38" s="288"/>
      <c r="BM38" s="287"/>
      <c r="BV38" s="287"/>
      <c r="CC38" s="287"/>
      <c r="CH38" s="288"/>
      <c r="CJ38" s="287"/>
      <c r="CQ38" s="287"/>
      <c r="CZ38" s="287"/>
      <c r="DG38" s="287"/>
      <c r="DN38" s="287"/>
      <c r="DO38" s="288"/>
      <c r="DP38" s="288"/>
      <c r="DQ38" s="288"/>
      <c r="DU38" s="287"/>
      <c r="DW38" s="288"/>
      <c r="DX38" s="288"/>
      <c r="DY38" s="288"/>
      <c r="ED38" s="287"/>
      <c r="EF38" s="288"/>
      <c r="EG38" s="288"/>
      <c r="EH38" s="288"/>
      <c r="EK38" s="287"/>
      <c r="EL38" s="288"/>
      <c r="EM38" s="288"/>
      <c r="EN38" s="288"/>
      <c r="ER38" s="290"/>
      <c r="EY38" s="290"/>
      <c r="FB38" s="291"/>
      <c r="FF38" s="287"/>
      <c r="FK38" s="288"/>
      <c r="FL38" s="288"/>
      <c r="FM38" s="288"/>
      <c r="FO38" s="287"/>
      <c r="FR38" s="288"/>
      <c r="FT38" s="288"/>
      <c r="FU38" s="288"/>
      <c r="FV38" s="287"/>
      <c r="GC38" s="287"/>
      <c r="GG38" s="288"/>
      <c r="GH38" s="288"/>
      <c r="GI38" s="288"/>
      <c r="GJ38" s="287"/>
      <c r="GN38" s="288"/>
      <c r="GQ38" s="288"/>
      <c r="GR38" s="288"/>
      <c r="GS38" s="287"/>
      <c r="GX38" s="288"/>
      <c r="GZ38" s="287"/>
      <c r="HE38" s="288"/>
      <c r="HG38" s="287"/>
      <c r="HM38" s="288"/>
      <c r="HN38" s="287"/>
      <c r="HP38" s="288"/>
      <c r="HW38" s="287"/>
      <c r="ID38" s="287"/>
      <c r="IK38" s="287"/>
      <c r="IR38" s="287"/>
      <c r="IY38" s="287"/>
      <c r="JH38" s="287"/>
      <c r="JO38" s="287"/>
      <c r="JV38" s="287"/>
      <c r="KC38" s="287"/>
      <c r="KL38" s="287"/>
      <c r="KQ38" s="288"/>
      <c r="KS38" s="287"/>
      <c r="KT38" s="291"/>
      <c r="KU38" s="288"/>
      <c r="KV38" s="291"/>
      <c r="KW38" s="288"/>
      <c r="KZ38" s="287"/>
      <c r="LB38" s="291"/>
      <c r="LG38" s="287"/>
      <c r="LH38" s="288"/>
      <c r="LN38" s="287"/>
      <c r="LS38" s="291"/>
      <c r="LW38" s="287"/>
      <c r="LY38" s="288"/>
      <c r="MD38" s="287"/>
      <c r="MK38" s="287"/>
      <c r="MR38" s="287"/>
      <c r="NA38" s="287"/>
      <c r="NH38" s="287"/>
      <c r="NO38" s="287"/>
      <c r="NR38" s="288"/>
      <c r="NV38" s="287"/>
      <c r="OE38" s="287"/>
      <c r="OL38" s="287"/>
      <c r="ON38" s="288"/>
      <c r="OS38" s="287"/>
      <c r="OZ38" s="287"/>
      <c r="PG38" s="287"/>
    </row>
    <row r="39" spans="1:424" ht="20.100000000000001" customHeight="1" x14ac:dyDescent="0.25">
      <c r="BG39" s="288"/>
      <c r="BH39" s="288"/>
      <c r="BI39" s="288"/>
      <c r="BL39" s="288"/>
      <c r="CH39" s="288"/>
      <c r="DO39" s="288"/>
      <c r="DP39" s="288"/>
      <c r="DQ39" s="288"/>
      <c r="DW39" s="288"/>
      <c r="DX39" s="288"/>
      <c r="DY39" s="288"/>
      <c r="EF39" s="288"/>
      <c r="EG39" s="288"/>
      <c r="EH39" s="288"/>
      <c r="EL39" s="288"/>
      <c r="EM39" s="288"/>
      <c r="EN39" s="288"/>
      <c r="FB39" s="291"/>
      <c r="FK39" s="288"/>
      <c r="FL39" s="288"/>
      <c r="FM39" s="288"/>
      <c r="FR39" s="288"/>
      <c r="FT39" s="288"/>
      <c r="FU39" s="288"/>
      <c r="GG39" s="288"/>
      <c r="GH39" s="288"/>
      <c r="GI39" s="288"/>
      <c r="GN39" s="288"/>
      <c r="GQ39" s="288"/>
      <c r="GR39" s="288"/>
      <c r="GX39" s="288"/>
      <c r="HE39" s="288"/>
      <c r="HM39" s="288"/>
      <c r="HP39" s="288"/>
      <c r="KQ39" s="288"/>
      <c r="KT39" s="291"/>
      <c r="KU39" s="288"/>
      <c r="KV39" s="291"/>
      <c r="KW39" s="288"/>
      <c r="LB39" s="291"/>
      <c r="LH39" s="288"/>
      <c r="LS39" s="291"/>
      <c r="LY39" s="288"/>
      <c r="NR39" s="288"/>
      <c r="ON39" s="288"/>
    </row>
    <row r="40" spans="1:424" ht="20.100000000000001" customHeight="1" x14ac:dyDescent="0.25">
      <c r="EA40" s="1" t="s">
        <v>0</v>
      </c>
      <c r="GQ40" s="291"/>
      <c r="GX40" s="291" t="s">
        <v>333</v>
      </c>
    </row>
    <row r="41" spans="1:424" ht="20.100000000000001" customHeight="1" x14ac:dyDescent="0.25">
      <c r="EF41" s="293" t="s">
        <v>344</v>
      </c>
      <c r="EG41" s="293"/>
      <c r="GQ41" s="291"/>
      <c r="GX41" s="291"/>
    </row>
    <row r="42" spans="1:424" ht="20.100000000000001" customHeight="1" x14ac:dyDescent="0.25">
      <c r="GQ42" s="291"/>
      <c r="GX42" s="291"/>
    </row>
    <row r="43" spans="1:424" ht="20.100000000000001" customHeight="1" x14ac:dyDescent="0.25">
      <c r="BK43" s="1" t="s">
        <v>0</v>
      </c>
    </row>
    <row r="44" spans="1:424" ht="20.100000000000001" customHeight="1" x14ac:dyDescent="0.25">
      <c r="HK44" s="1" t="s">
        <v>0</v>
      </c>
    </row>
  </sheetData>
  <sheetProtection selectLockedCells="1"/>
  <mergeCells count="95">
    <mergeCell ref="GQ40:GQ42"/>
    <mergeCell ref="GX40:GX42"/>
    <mergeCell ref="M4:M5"/>
    <mergeCell ref="LB37:LB39"/>
    <mergeCell ref="LH37:LH39"/>
    <mergeCell ref="LS37:LS39"/>
    <mergeCell ref="LY37:LY39"/>
    <mergeCell ref="NR37:NR39"/>
    <mergeCell ref="ON37:ON39"/>
    <mergeCell ref="HP37:HP39"/>
    <mergeCell ref="KQ37:KQ39"/>
    <mergeCell ref="KT37:KT39"/>
    <mergeCell ref="KU37:KU39"/>
    <mergeCell ref="KV37:KV39"/>
    <mergeCell ref="KW37:KW39"/>
    <mergeCell ref="GN37:GN39"/>
    <mergeCell ref="GQ37:GQ39"/>
    <mergeCell ref="GR37:GR39"/>
    <mergeCell ref="GX37:GX39"/>
    <mergeCell ref="HE37:HE39"/>
    <mergeCell ref="HM37:HM39"/>
    <mergeCell ref="FR37:FR39"/>
    <mergeCell ref="FT37:FT39"/>
    <mergeCell ref="FU37:FU39"/>
    <mergeCell ref="GG37:GG39"/>
    <mergeCell ref="GH37:GH39"/>
    <mergeCell ref="GI37:GI39"/>
    <mergeCell ref="EM37:EM39"/>
    <mergeCell ref="EN37:EN39"/>
    <mergeCell ref="FB37:FB39"/>
    <mergeCell ref="FK37:FK39"/>
    <mergeCell ref="FL37:FL39"/>
    <mergeCell ref="FM37:FM39"/>
    <mergeCell ref="DX37:DX39"/>
    <mergeCell ref="DY37:DY39"/>
    <mergeCell ref="EF37:EF39"/>
    <mergeCell ref="EG37:EG39"/>
    <mergeCell ref="EH37:EH39"/>
    <mergeCell ref="EL37:EL39"/>
    <mergeCell ref="FW36:FY36"/>
    <mergeCell ref="BG37:BG39"/>
    <mergeCell ref="BH37:BH39"/>
    <mergeCell ref="BI37:BI39"/>
    <mergeCell ref="BL37:BL39"/>
    <mergeCell ref="CH37:CH39"/>
    <mergeCell ref="DO37:DO39"/>
    <mergeCell ref="DP37:DP39"/>
    <mergeCell ref="DQ37:DQ39"/>
    <mergeCell ref="DW37:DW39"/>
    <mergeCell ref="AB4:AB5"/>
    <mergeCell ref="AC4:AC5"/>
    <mergeCell ref="AD4:AD5"/>
    <mergeCell ref="AE4:AE5"/>
    <mergeCell ref="AF4:AF5"/>
    <mergeCell ref="AH4:AH5"/>
    <mergeCell ref="U4:U5"/>
    <mergeCell ref="V4:V5"/>
    <mergeCell ref="W4:W5"/>
    <mergeCell ref="Y4:Y5"/>
    <mergeCell ref="Z4:Z5"/>
    <mergeCell ref="AA4:AA5"/>
    <mergeCell ref="N4:N5"/>
    <mergeCell ref="P4:P5"/>
    <mergeCell ref="Q4:Q5"/>
    <mergeCell ref="R4:R5"/>
    <mergeCell ref="S4:S5"/>
    <mergeCell ref="T4:T5"/>
    <mergeCell ref="G4:G5"/>
    <mergeCell ref="H4:H5"/>
    <mergeCell ref="I4:I5"/>
    <mergeCell ref="J4:J5"/>
    <mergeCell ref="K4:K5"/>
    <mergeCell ref="L4:L5"/>
    <mergeCell ref="OD1:PH1"/>
    <mergeCell ref="A3:A5"/>
    <mergeCell ref="C3:E3"/>
    <mergeCell ref="G3:N3"/>
    <mergeCell ref="P3:W3"/>
    <mergeCell ref="Y3:AF3"/>
    <mergeCell ref="AJ3:AJ5"/>
    <mergeCell ref="C4:C5"/>
    <mergeCell ref="D4:D5"/>
    <mergeCell ref="E4:E5"/>
    <mergeCell ref="GQ1:HT1"/>
    <mergeCell ref="HW1:JA1"/>
    <mergeCell ref="JD1:KH1"/>
    <mergeCell ref="KK1:LN1"/>
    <mergeCell ref="LQ1:MU1"/>
    <mergeCell ref="MX1:OA1"/>
    <mergeCell ref="A1:AJ1"/>
    <mergeCell ref="AL1:BP1"/>
    <mergeCell ref="BS1:CT1"/>
    <mergeCell ref="CW1:EA1"/>
    <mergeCell ref="ED1:FG1"/>
    <mergeCell ref="FJ1:GN1"/>
  </mergeCells>
  <conditionalFormatting sqref="AY33 AY36">
    <cfRule type="containsText" dxfId="32" priority="31" operator="containsText" text="N">
      <formula>NOT(ISERROR(SEARCH("N",AY33)))</formula>
    </cfRule>
    <cfRule type="containsText" dxfId="31" priority="32" operator="containsText" text="J">
      <formula>NOT(ISERROR(SEARCH("J",AY33)))</formula>
    </cfRule>
    <cfRule type="containsText" dxfId="30" priority="33" operator="containsText" text="G">
      <formula>NOT(ISERROR(SEARCH("G",AY33)))</formula>
    </cfRule>
  </conditionalFormatting>
  <conditionalFormatting sqref="AY33 AY36">
    <cfRule type="containsText" dxfId="29" priority="30" operator="containsText" text="CA">
      <formula>NOT(ISERROR(SEARCH("CA",AY33)))</formula>
    </cfRule>
  </conditionalFormatting>
  <conditionalFormatting sqref="AY33 AY36">
    <cfRule type="containsText" dxfId="28" priority="29" operator="containsText" text="CA">
      <formula>NOT(ISERROR(SEARCH("CA",AY33)))</formula>
    </cfRule>
  </conditionalFormatting>
  <conditionalFormatting sqref="A7:B14">
    <cfRule type="containsText" dxfId="27" priority="28" operator="containsText" text="35">
      <formula>NOT(ISERROR(SEARCH("35",A7)))</formula>
    </cfRule>
  </conditionalFormatting>
  <conditionalFormatting sqref="A16:B23">
    <cfRule type="containsText" dxfId="26" priority="27" operator="containsText" text="35">
      <formula>NOT(ISERROR(SEARCH("35",A16)))</formula>
    </cfRule>
  </conditionalFormatting>
  <conditionalFormatting sqref="A25:B32">
    <cfRule type="containsText" dxfId="25" priority="26" operator="containsText" text="35">
      <formula>NOT(ISERROR(SEARCH("35",A25)))</formula>
    </cfRule>
  </conditionalFormatting>
  <conditionalFormatting sqref="G7:G14">
    <cfRule type="containsText" dxfId="24" priority="25" operator="containsText" text="65">
      <formula>NOT(ISERROR(SEARCH("65",G7)))</formula>
    </cfRule>
  </conditionalFormatting>
  <conditionalFormatting sqref="G16:G23">
    <cfRule type="containsText" dxfId="23" priority="24" operator="containsText" text="65">
      <formula>NOT(ISERROR(SEARCH("65",G16)))</formula>
    </cfRule>
  </conditionalFormatting>
  <conditionalFormatting sqref="G25:G32">
    <cfRule type="containsText" dxfId="22" priority="23" operator="containsText" text="65">
      <formula>NOT(ISERROR(SEARCH("65",G25)))</formula>
    </cfRule>
  </conditionalFormatting>
  <conditionalFormatting sqref="C7:C14 C16:C23 C25:C32">
    <cfRule type="cellIs" dxfId="21" priority="22" operator="greaterThan">
      <formula>1592.16</formula>
    </cfRule>
  </conditionalFormatting>
  <conditionalFormatting sqref="D7:E14 D16:E23 D25:E32">
    <cfRule type="cellIs" dxfId="20" priority="21" operator="greaterThan">
      <formula>800</formula>
    </cfRule>
  </conditionalFormatting>
  <conditionalFormatting sqref="AL7:PH17 AL19:PH32 AL18:FV18 FZ18:PH18">
    <cfRule type="containsText" dxfId="19" priority="13" operator="containsText" text="F8">
      <formula>NOT(ISERROR(SEARCH("F8",AL7)))</formula>
    </cfRule>
    <cfRule type="containsText" dxfId="18" priority="18" operator="containsText" text="G">
      <formula>NOT(ISERROR(SEARCH("G",AL7)))</formula>
    </cfRule>
    <cfRule type="containsText" dxfId="17" priority="19" operator="containsText" text="J">
      <formula>NOT(ISERROR(SEARCH("J",AL7)))</formula>
    </cfRule>
    <cfRule type="containsText" dxfId="16" priority="20" operator="containsText" text="N">
      <formula>NOT(ISERROR(SEARCH("N",AL7)))</formula>
    </cfRule>
  </conditionalFormatting>
  <conditionalFormatting sqref="AL7:PH14">
    <cfRule type="containsText" dxfId="15" priority="17" operator="containsText" text="CA">
      <formula>NOT(ISERROR(SEARCH("CA",AL7)))</formula>
    </cfRule>
  </conditionalFormatting>
  <conditionalFormatting sqref="AL16:PH17 AL19:PH23 AL18:FV18 FZ18:PH18">
    <cfRule type="containsText" dxfId="14" priority="16" operator="containsText" text="CA">
      <formula>NOT(ISERROR(SEARCH("CA",AL16)))</formula>
    </cfRule>
  </conditionalFormatting>
  <conditionalFormatting sqref="AL25:PH32">
    <cfRule type="containsText" dxfId="13" priority="15" operator="containsText" text="CA">
      <formula>NOT(ISERROR(SEARCH("CA",AL25)))</formula>
    </cfRule>
  </conditionalFormatting>
  <conditionalFormatting sqref="A4:XFD4 A5:L5 N5:XFD5">
    <cfRule type="expression" dxfId="12" priority="14">
      <formula>A$6="F"</formula>
    </cfRule>
  </conditionalFormatting>
  <conditionalFormatting sqref="P7:P14">
    <cfRule type="containsText" dxfId="11" priority="12" operator="containsText" text="65">
      <formula>NOT(ISERROR(SEARCH("65",P7)))</formula>
    </cfRule>
  </conditionalFormatting>
  <conditionalFormatting sqref="Y7:Y14">
    <cfRule type="containsText" dxfId="10" priority="11" operator="containsText" text="65">
      <formula>NOT(ISERROR(SEARCH("65",Y7)))</formula>
    </cfRule>
  </conditionalFormatting>
  <conditionalFormatting sqref="DW25:DY25">
    <cfRule type="containsText" dxfId="9" priority="10" operator="containsText" text="CA">
      <formula>NOT(ISERROR(SEARCH("CA",DW25)))</formula>
    </cfRule>
  </conditionalFormatting>
  <conditionalFormatting sqref="DW27:DY27">
    <cfRule type="containsText" dxfId="8" priority="9" operator="containsText" text="CA">
      <formula>NOT(ISERROR(SEARCH("CA",DW27)))</formula>
    </cfRule>
  </conditionalFormatting>
  <conditionalFormatting sqref="DW29:DY29">
    <cfRule type="containsText" dxfId="7" priority="8" operator="containsText" text="CA">
      <formula>NOT(ISERROR(SEARCH("CA",DW29)))</formula>
    </cfRule>
  </conditionalFormatting>
  <conditionalFormatting sqref="DW31:DY31">
    <cfRule type="containsText" dxfId="6" priority="7" operator="containsText" text="CA">
      <formula>NOT(ISERROR(SEARCH("CA",DW31)))</formula>
    </cfRule>
  </conditionalFormatting>
  <conditionalFormatting sqref="EL32:EN32 EL30:EN30 EL23:EN23 EL19:EN19 EL17:EN17 EF28:EH28 EF20:EH22 EF18:EH18 EF16:EH16">
    <cfRule type="containsText" dxfId="5" priority="6" operator="containsText" text="CA">
      <formula>NOT(ISERROR(SEARCH("CA",EF16)))</formula>
    </cfRule>
  </conditionalFormatting>
  <conditionalFormatting sqref="FW18:FY18">
    <cfRule type="containsText" dxfId="4" priority="1" operator="containsText" text="F8">
      <formula>NOT(ISERROR(SEARCH("F8",FW18)))</formula>
    </cfRule>
    <cfRule type="containsText" dxfId="3" priority="3" operator="containsText" text="G">
      <formula>NOT(ISERROR(SEARCH("G",FW18)))</formula>
    </cfRule>
    <cfRule type="containsText" dxfId="2" priority="4" operator="containsText" text="J">
      <formula>NOT(ISERROR(SEARCH("J",FW18)))</formula>
    </cfRule>
    <cfRule type="containsText" dxfId="1" priority="5" operator="containsText" text="N">
      <formula>NOT(ISERROR(SEARCH("N",FW18)))</formula>
    </cfRule>
  </conditionalFormatting>
  <conditionalFormatting sqref="FW18:FY18">
    <cfRule type="containsText" dxfId="0" priority="2" operator="containsText" text="CA">
      <formula>NOT(ISERROR(SEARCH("CA",FW18)))</formula>
    </cfRule>
  </conditionalFormatting>
  <pageMargins left="0.7" right="0.7" top="0.75" bottom="0.75" header="0.3" footer="0.3"/>
  <pageSetup paperSize="9" scale="63" orientation="landscape" r:id="rId1"/>
  <rowBreaks count="1" manualBreakCount="1">
    <brk id="32" max="16383" man="1"/>
  </rowBreaks>
  <colBreaks count="12" manualBreakCount="12">
    <brk id="37" max="31" man="1"/>
    <brk id="69" max="31" man="1"/>
    <brk id="99" max="31" man="1"/>
    <brk id="132" max="31" man="1"/>
    <brk id="164" max="31" man="1"/>
    <brk id="197" max="31" man="1"/>
    <brk id="229" max="31" man="1"/>
    <brk id="262" max="31" man="1"/>
    <brk id="295" max="31" man="1"/>
    <brk id="327" max="31" man="1"/>
    <brk id="360" max="31" man="1"/>
    <brk id="392" max="3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 t="s">
        <v>0</v>
      </c>
      <c r="AL1" s="19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7</v>
      </c>
      <c r="B2" s="174"/>
      <c r="C2" s="174"/>
      <c r="D2" s="174"/>
      <c r="F2" s="76" t="s">
        <v>2</v>
      </c>
      <c r="G2" s="2" t="s">
        <v>3</v>
      </c>
      <c r="H2" s="2" t="s">
        <v>3</v>
      </c>
      <c r="I2" s="2" t="s">
        <v>4</v>
      </c>
      <c r="J2" s="2" t="s">
        <v>5</v>
      </c>
      <c r="K2" s="76" t="s">
        <v>6</v>
      </c>
      <c r="L2" s="76" t="s">
        <v>1</v>
      </c>
      <c r="M2" s="2" t="s">
        <v>2</v>
      </c>
      <c r="N2" s="2" t="s">
        <v>3</v>
      </c>
      <c r="O2" s="2" t="s">
        <v>3</v>
      </c>
      <c r="P2" s="2" t="s">
        <v>4</v>
      </c>
      <c r="Q2" s="2" t="s">
        <v>5</v>
      </c>
      <c r="R2" s="76" t="s">
        <v>6</v>
      </c>
      <c r="S2" s="76" t="s">
        <v>1</v>
      </c>
      <c r="T2" s="2" t="s">
        <v>2</v>
      </c>
      <c r="U2" s="2" t="s">
        <v>3</v>
      </c>
      <c r="V2" s="2" t="s">
        <v>3</v>
      </c>
      <c r="W2" s="2" t="s">
        <v>4</v>
      </c>
      <c r="X2" s="2" t="s">
        <v>5</v>
      </c>
      <c r="Y2" s="76" t="s">
        <v>6</v>
      </c>
      <c r="Z2" s="76" t="s">
        <v>1</v>
      </c>
      <c r="AA2" s="2" t="s">
        <v>2</v>
      </c>
      <c r="AB2" s="2" t="s">
        <v>3</v>
      </c>
      <c r="AC2" s="2" t="s">
        <v>3</v>
      </c>
      <c r="AD2" s="2" t="s">
        <v>4</v>
      </c>
      <c r="AE2" s="2" t="s">
        <v>5</v>
      </c>
      <c r="AF2" s="76" t="s">
        <v>6</v>
      </c>
      <c r="AG2" s="76" t="s">
        <v>1</v>
      </c>
      <c r="AH2" s="2" t="s">
        <v>2</v>
      </c>
      <c r="AI2" s="2" t="s">
        <v>3</v>
      </c>
      <c r="AJ2" s="2" t="s">
        <v>3</v>
      </c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75">
        <v>2018</v>
      </c>
      <c r="B3" s="175"/>
      <c r="C3" s="175"/>
      <c r="D3" s="175"/>
      <c r="F3" s="76">
        <v>1</v>
      </c>
      <c r="G3" s="2">
        <v>2</v>
      </c>
      <c r="H3" s="2">
        <v>3</v>
      </c>
      <c r="I3" s="2">
        <v>4</v>
      </c>
      <c r="J3" s="2">
        <v>5</v>
      </c>
      <c r="K3" s="76">
        <v>6</v>
      </c>
      <c r="L3" s="76">
        <v>7</v>
      </c>
      <c r="M3" s="2">
        <v>8</v>
      </c>
      <c r="N3" s="2">
        <v>9</v>
      </c>
      <c r="O3" s="2">
        <v>10</v>
      </c>
      <c r="P3" s="2">
        <v>11</v>
      </c>
      <c r="Q3" s="2">
        <v>12</v>
      </c>
      <c r="R3" s="76">
        <v>13</v>
      </c>
      <c r="S3" s="76">
        <v>14</v>
      </c>
      <c r="T3" s="2">
        <v>15</v>
      </c>
      <c r="U3" s="2">
        <v>16</v>
      </c>
      <c r="V3" s="2">
        <v>17</v>
      </c>
      <c r="W3" s="2">
        <v>18</v>
      </c>
      <c r="X3" s="2">
        <v>19</v>
      </c>
      <c r="Y3" s="76">
        <v>20</v>
      </c>
      <c r="Z3" s="76">
        <v>21</v>
      </c>
      <c r="AA3" s="2">
        <v>22</v>
      </c>
      <c r="AB3" s="2">
        <v>23</v>
      </c>
      <c r="AC3" s="2">
        <v>24</v>
      </c>
      <c r="AD3" s="2">
        <v>25</v>
      </c>
      <c r="AE3" s="2">
        <v>26</v>
      </c>
      <c r="AF3" s="76">
        <v>27</v>
      </c>
      <c r="AG3" s="76">
        <v>28</v>
      </c>
      <c r="AH3" s="2">
        <v>29</v>
      </c>
      <c r="AI3" s="2">
        <v>30</v>
      </c>
      <c r="AJ3" s="2">
        <v>31</v>
      </c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K4" s="59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/>
      <c r="G5" s="85"/>
      <c r="H5" s="85" t="s">
        <v>296</v>
      </c>
      <c r="I5" s="84"/>
      <c r="J5" s="84"/>
      <c r="K5" s="84" t="s">
        <v>4</v>
      </c>
      <c r="L5" s="84"/>
      <c r="M5" s="84"/>
      <c r="N5" s="84" t="s">
        <v>103</v>
      </c>
      <c r="O5" s="84"/>
      <c r="P5" s="84"/>
      <c r="Q5" s="84" t="s">
        <v>296</v>
      </c>
      <c r="R5" s="84"/>
      <c r="S5" s="84"/>
      <c r="T5" s="84"/>
      <c r="U5" s="84"/>
      <c r="V5" s="84"/>
      <c r="W5" s="84" t="s">
        <v>296</v>
      </c>
      <c r="X5" s="84"/>
      <c r="Y5" s="84"/>
      <c r="Z5" s="84" t="s">
        <v>296</v>
      </c>
      <c r="AA5" s="84"/>
      <c r="AB5" s="84"/>
      <c r="AC5" s="84" t="s">
        <v>296</v>
      </c>
      <c r="AD5" s="84"/>
      <c r="AE5" s="84"/>
      <c r="AF5" s="84" t="s">
        <v>296</v>
      </c>
      <c r="AG5" s="84"/>
      <c r="AH5" s="84"/>
      <c r="AI5" s="84"/>
      <c r="AJ5" s="84"/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/>
      <c r="G6" s="84"/>
      <c r="H6" s="84" t="s">
        <v>296</v>
      </c>
      <c r="I6" s="84"/>
      <c r="J6" s="84"/>
      <c r="K6" s="84" t="s">
        <v>296</v>
      </c>
      <c r="L6" s="84"/>
      <c r="M6" s="84"/>
      <c r="N6" s="84" t="s">
        <v>296</v>
      </c>
      <c r="O6" s="84"/>
      <c r="P6" s="84"/>
      <c r="Q6" s="84" t="s">
        <v>103</v>
      </c>
      <c r="R6" s="84"/>
      <c r="S6" s="84"/>
      <c r="T6" s="84" t="s">
        <v>296</v>
      </c>
      <c r="U6" s="84"/>
      <c r="V6" s="84"/>
      <c r="W6" s="84" t="s">
        <v>4</v>
      </c>
      <c r="X6" s="84" t="s">
        <v>103</v>
      </c>
      <c r="Y6" s="84"/>
      <c r="Z6" s="84" t="s">
        <v>309</v>
      </c>
      <c r="AA6" s="84"/>
      <c r="AB6" s="84"/>
      <c r="AC6" s="84" t="s">
        <v>296</v>
      </c>
      <c r="AD6" s="84"/>
      <c r="AE6" s="84"/>
      <c r="AF6" s="84" t="s">
        <v>4</v>
      </c>
      <c r="AG6" s="84"/>
      <c r="AH6" s="84"/>
      <c r="AI6" s="84" t="s">
        <v>296</v>
      </c>
      <c r="AJ6" s="84"/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/>
      <c r="G7" s="84"/>
      <c r="H7" s="84" t="s">
        <v>4</v>
      </c>
      <c r="I7" s="84"/>
      <c r="J7" s="84"/>
      <c r="K7" s="84" t="s">
        <v>296</v>
      </c>
      <c r="L7" s="84"/>
      <c r="M7" s="84"/>
      <c r="N7" s="84" t="s">
        <v>296</v>
      </c>
      <c r="O7" s="84"/>
      <c r="P7" s="84"/>
      <c r="Q7" s="84" t="s">
        <v>4</v>
      </c>
      <c r="R7" s="84" t="s">
        <v>0</v>
      </c>
      <c r="S7" s="84"/>
      <c r="T7" s="84" t="s">
        <v>296</v>
      </c>
      <c r="U7" s="84"/>
      <c r="V7" s="84"/>
      <c r="W7" s="84" t="s">
        <v>296</v>
      </c>
      <c r="X7" s="84"/>
      <c r="Y7" s="84"/>
      <c r="Z7" s="84"/>
      <c r="AA7" s="84"/>
      <c r="AB7" s="84"/>
      <c r="AC7" s="84" t="s">
        <v>4</v>
      </c>
      <c r="AD7" s="84"/>
      <c r="AE7" s="84"/>
      <c r="AF7" s="84" t="s">
        <v>296</v>
      </c>
      <c r="AG7" s="84"/>
      <c r="AH7" s="84"/>
      <c r="AI7" s="84" t="s">
        <v>103</v>
      </c>
      <c r="AJ7" s="84"/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/>
      <c r="G8" s="84"/>
      <c r="H8" s="84" t="s">
        <v>296</v>
      </c>
      <c r="I8" s="84"/>
      <c r="J8" s="84"/>
      <c r="K8" s="84" t="s">
        <v>296</v>
      </c>
      <c r="L8" s="84"/>
      <c r="M8" s="84"/>
      <c r="N8" s="84" t="s">
        <v>296</v>
      </c>
      <c r="O8" s="84"/>
      <c r="P8" s="84"/>
      <c r="Q8" s="84" t="s">
        <v>296</v>
      </c>
      <c r="R8" s="84"/>
      <c r="S8" s="84"/>
      <c r="T8" s="84"/>
      <c r="U8" s="84"/>
      <c r="V8" s="84"/>
      <c r="W8" s="84" t="s">
        <v>296</v>
      </c>
      <c r="X8" s="84"/>
      <c r="Y8" s="84"/>
      <c r="Z8" s="84" t="s">
        <v>296</v>
      </c>
      <c r="AA8" s="84"/>
      <c r="AB8" s="84"/>
      <c r="AC8" s="84" t="s">
        <v>103</v>
      </c>
      <c r="AD8" s="84"/>
      <c r="AE8" s="84"/>
      <c r="AF8" s="84" t="s">
        <v>296</v>
      </c>
      <c r="AG8" s="84"/>
      <c r="AH8" s="84"/>
      <c r="AI8" s="84" t="s">
        <v>4</v>
      </c>
      <c r="AJ8" s="84"/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/>
      <c r="G9" s="84"/>
      <c r="H9" s="84" t="s">
        <v>296</v>
      </c>
      <c r="I9" s="84"/>
      <c r="J9" s="84"/>
      <c r="K9" s="84" t="s">
        <v>4</v>
      </c>
      <c r="L9" s="84"/>
      <c r="M9" s="84"/>
      <c r="N9" s="84" t="s">
        <v>296</v>
      </c>
      <c r="O9" s="84"/>
      <c r="P9" s="84"/>
      <c r="Q9" s="84" t="s">
        <v>296</v>
      </c>
      <c r="R9" s="84"/>
      <c r="S9" s="84"/>
      <c r="T9" s="84" t="s">
        <v>296</v>
      </c>
      <c r="U9" s="84"/>
      <c r="V9" s="84"/>
      <c r="W9" s="84"/>
      <c r="X9" s="84"/>
      <c r="Y9" s="84"/>
      <c r="Z9" s="84" t="s">
        <v>4</v>
      </c>
      <c r="AA9" s="84"/>
      <c r="AB9" s="84"/>
      <c r="AC9" s="84"/>
      <c r="AD9" s="84" t="s">
        <v>103</v>
      </c>
      <c r="AE9" s="84"/>
      <c r="AF9" s="84" t="s">
        <v>296</v>
      </c>
      <c r="AG9" s="84"/>
      <c r="AH9" s="84"/>
      <c r="AI9" s="84" t="s">
        <v>296</v>
      </c>
      <c r="AJ9" s="84"/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/>
      <c r="G10" s="84" t="s">
        <v>309</v>
      </c>
      <c r="H10" s="84" t="s">
        <v>309</v>
      </c>
      <c r="I10" s="84" t="s">
        <v>309</v>
      </c>
      <c r="J10" s="84" t="s">
        <v>309</v>
      </c>
      <c r="K10" s="84" t="s">
        <v>309</v>
      </c>
      <c r="L10" s="84" t="s">
        <v>309</v>
      </c>
      <c r="M10" s="84" t="s">
        <v>309</v>
      </c>
      <c r="N10" s="84" t="s">
        <v>309</v>
      </c>
      <c r="O10" s="84" t="s">
        <v>309</v>
      </c>
      <c r="P10" s="84" t="s">
        <v>309</v>
      </c>
      <c r="Q10" s="84" t="s">
        <v>309</v>
      </c>
      <c r="R10" s="84" t="s">
        <v>309</v>
      </c>
      <c r="S10" s="84" t="s">
        <v>309</v>
      </c>
      <c r="T10" s="84" t="s">
        <v>309</v>
      </c>
      <c r="U10" s="84" t="s">
        <v>309</v>
      </c>
      <c r="V10" s="84" t="s">
        <v>309</v>
      </c>
      <c r="W10" s="84" t="s">
        <v>309</v>
      </c>
      <c r="X10" s="84"/>
      <c r="Y10" s="84" t="s">
        <v>103</v>
      </c>
      <c r="Z10" s="84" t="s">
        <v>103</v>
      </c>
      <c r="AA10" s="84"/>
      <c r="AB10" s="84"/>
      <c r="AC10" s="84" t="s">
        <v>296</v>
      </c>
      <c r="AD10" s="84"/>
      <c r="AE10" s="84"/>
      <c r="AF10" s="84" t="s">
        <v>103</v>
      </c>
      <c r="AG10" s="84"/>
      <c r="AH10" s="84"/>
      <c r="AI10" s="84" t="s">
        <v>296</v>
      </c>
      <c r="AJ10" s="84"/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/>
      <c r="G11" s="84"/>
      <c r="H11" s="84" t="s">
        <v>296</v>
      </c>
      <c r="I11" s="84"/>
      <c r="J11" s="84"/>
      <c r="K11" s="84" t="s">
        <v>103</v>
      </c>
      <c r="L11" s="84" t="s">
        <v>103</v>
      </c>
      <c r="M11" s="84"/>
      <c r="N11" s="84" t="s">
        <v>296</v>
      </c>
      <c r="O11" s="84"/>
      <c r="P11" s="84"/>
      <c r="Q11" s="84" t="s">
        <v>296</v>
      </c>
      <c r="R11" s="84"/>
      <c r="S11" s="84"/>
      <c r="T11" s="84"/>
      <c r="U11" s="84"/>
      <c r="V11" s="84"/>
      <c r="W11" s="84" t="s">
        <v>296</v>
      </c>
      <c r="X11" s="84"/>
      <c r="Y11" s="84"/>
      <c r="Z11" s="84" t="s">
        <v>296</v>
      </c>
      <c r="AA11" s="84"/>
      <c r="AB11" s="84" t="s">
        <v>0</v>
      </c>
      <c r="AC11" s="84" t="s">
        <v>296</v>
      </c>
      <c r="AD11" s="84"/>
      <c r="AE11" s="84"/>
      <c r="AF11" s="84" t="s">
        <v>4</v>
      </c>
      <c r="AG11" s="84" t="s">
        <v>103</v>
      </c>
      <c r="AH11" s="84"/>
      <c r="AI11" s="84" t="s">
        <v>296</v>
      </c>
      <c r="AJ11" s="84"/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/>
      <c r="G12" s="84"/>
      <c r="H12" s="84" t="s">
        <v>103</v>
      </c>
      <c r="I12" s="84"/>
      <c r="J12" s="84"/>
      <c r="K12" s="84" t="s">
        <v>296</v>
      </c>
      <c r="L12" s="84"/>
      <c r="M12" s="84"/>
      <c r="N12" s="84" t="s">
        <v>4</v>
      </c>
      <c r="O12" s="84"/>
      <c r="P12" s="84" t="s">
        <v>4</v>
      </c>
      <c r="Q12" s="84" t="s">
        <v>4</v>
      </c>
      <c r="R12" s="84"/>
      <c r="S12" s="84"/>
      <c r="T12" s="84" t="s">
        <v>296</v>
      </c>
      <c r="U12" s="84"/>
      <c r="V12" s="84"/>
      <c r="W12" s="84"/>
      <c r="X12" s="84"/>
      <c r="Y12" s="84"/>
      <c r="Z12" s="84" t="s">
        <v>296</v>
      </c>
      <c r="AA12" s="84"/>
      <c r="AB12" s="84"/>
      <c r="AC12" s="84" t="s">
        <v>296</v>
      </c>
      <c r="AD12" s="84"/>
      <c r="AE12" s="84"/>
      <c r="AF12" s="84" t="s">
        <v>103</v>
      </c>
      <c r="AG12" s="84"/>
      <c r="AH12" s="84"/>
      <c r="AI12" s="84" t="s">
        <v>296</v>
      </c>
      <c r="AJ12" s="84"/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 t="s">
        <v>103</v>
      </c>
      <c r="G14" s="84"/>
      <c r="H14" s="84"/>
      <c r="I14" s="84" t="s">
        <v>296</v>
      </c>
      <c r="J14" s="84"/>
      <c r="K14" s="84"/>
      <c r="L14" s="84"/>
      <c r="M14" s="84"/>
      <c r="N14" s="84"/>
      <c r="O14" s="84" t="s">
        <v>296</v>
      </c>
      <c r="P14" s="84"/>
      <c r="Q14" s="84"/>
      <c r="R14" s="84" t="s">
        <v>296</v>
      </c>
      <c r="S14" s="84"/>
      <c r="T14" s="84"/>
      <c r="U14" s="84" t="s">
        <v>296</v>
      </c>
      <c r="V14" s="84"/>
      <c r="W14" s="84"/>
      <c r="X14" s="84" t="s">
        <v>310</v>
      </c>
      <c r="Y14" s="84"/>
      <c r="Z14" s="84"/>
      <c r="AA14" s="84" t="s">
        <v>296</v>
      </c>
      <c r="AB14" s="84"/>
      <c r="AC14" s="84"/>
      <c r="AD14" s="84"/>
      <c r="AE14" s="84"/>
      <c r="AF14" s="84"/>
      <c r="AG14" s="84" t="s">
        <v>296</v>
      </c>
      <c r="AH14" s="84"/>
      <c r="AI14" s="84"/>
      <c r="AJ14" s="84"/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 t="s">
        <v>296</v>
      </c>
      <c r="G15" s="84"/>
      <c r="H15" s="84"/>
      <c r="I15" s="84"/>
      <c r="J15" s="84"/>
      <c r="K15" s="84"/>
      <c r="L15" s="84" t="s">
        <v>296</v>
      </c>
      <c r="M15" s="84"/>
      <c r="N15" s="84"/>
      <c r="O15" s="84" t="s">
        <v>4</v>
      </c>
      <c r="P15" s="84" t="s">
        <v>103</v>
      </c>
      <c r="Q15" s="84"/>
      <c r="R15" s="84" t="s">
        <v>4</v>
      </c>
      <c r="S15" s="84"/>
      <c r="T15" s="84"/>
      <c r="U15" s="84" t="s">
        <v>296</v>
      </c>
      <c r="V15" s="84"/>
      <c r="W15" s="84"/>
      <c r="X15" s="84" t="s">
        <v>296</v>
      </c>
      <c r="Y15" s="84"/>
      <c r="Z15" s="84"/>
      <c r="AA15" s="84" t="s">
        <v>4</v>
      </c>
      <c r="AB15" s="84"/>
      <c r="AC15" s="84"/>
      <c r="AD15" s="84" t="s">
        <v>296</v>
      </c>
      <c r="AE15" s="84"/>
      <c r="AF15" s="84"/>
      <c r="AG15" s="84"/>
      <c r="AH15" s="84"/>
      <c r="AI15" s="84"/>
      <c r="AJ15" s="84" t="s">
        <v>296</v>
      </c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 t="s">
        <v>0</v>
      </c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/>
      <c r="G16" s="84"/>
      <c r="H16" s="84"/>
      <c r="I16" s="84" t="s">
        <v>296</v>
      </c>
      <c r="J16" s="84"/>
      <c r="K16" s="84"/>
      <c r="L16" s="84" t="s">
        <v>296</v>
      </c>
      <c r="M16" s="84"/>
      <c r="N16" s="84"/>
      <c r="O16" s="84" t="s">
        <v>296</v>
      </c>
      <c r="P16" s="84"/>
      <c r="Q16" s="84"/>
      <c r="R16" s="84" t="s">
        <v>4</v>
      </c>
      <c r="S16" s="84"/>
      <c r="T16" s="84"/>
      <c r="U16" s="84" t="s">
        <v>296</v>
      </c>
      <c r="V16" s="84"/>
      <c r="W16" s="84"/>
      <c r="X16" s="84" t="s">
        <v>309</v>
      </c>
      <c r="Y16" s="84"/>
      <c r="Z16" s="84"/>
      <c r="AA16" s="84"/>
      <c r="AB16" s="84"/>
      <c r="AC16" s="84"/>
      <c r="AD16" s="84" t="s">
        <v>296</v>
      </c>
      <c r="AE16" s="84"/>
      <c r="AF16" s="84"/>
      <c r="AG16" s="84" t="s">
        <v>296</v>
      </c>
      <c r="AH16" s="84"/>
      <c r="AI16" s="84"/>
      <c r="AJ16" s="84" t="s">
        <v>103</v>
      </c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 t="s">
        <v>296</v>
      </c>
      <c r="G17" s="84"/>
      <c r="H17" s="84"/>
      <c r="I17" s="84" t="s">
        <v>296</v>
      </c>
      <c r="J17" s="84"/>
      <c r="K17" s="84"/>
      <c r="L17" s="84"/>
      <c r="M17" s="84"/>
      <c r="N17" s="84"/>
      <c r="O17" s="84"/>
      <c r="P17" s="84"/>
      <c r="Q17" s="84"/>
      <c r="R17" s="84" t="s">
        <v>296</v>
      </c>
      <c r="S17" s="84"/>
      <c r="T17" s="84" t="s">
        <v>4</v>
      </c>
      <c r="U17" s="84" t="s">
        <v>4</v>
      </c>
      <c r="V17" s="84"/>
      <c r="W17" s="84"/>
      <c r="X17" s="84" t="s">
        <v>296</v>
      </c>
      <c r="Y17" s="84"/>
      <c r="Z17" s="84"/>
      <c r="AA17" s="84" t="s">
        <v>296</v>
      </c>
      <c r="AB17" s="84"/>
      <c r="AC17" s="84"/>
      <c r="AD17" s="84"/>
      <c r="AE17" s="84"/>
      <c r="AF17" s="84"/>
      <c r="AG17" s="84" t="s">
        <v>296</v>
      </c>
      <c r="AH17" s="84"/>
      <c r="AI17" s="84"/>
      <c r="AJ17" s="84" t="s">
        <v>296</v>
      </c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 t="s">
        <v>296</v>
      </c>
      <c r="G18" s="84"/>
      <c r="H18" s="84"/>
      <c r="I18" s="84" t="s">
        <v>4</v>
      </c>
      <c r="J18" s="84"/>
      <c r="K18" s="84" t="s">
        <v>309</v>
      </c>
      <c r="L18" s="84" t="s">
        <v>309</v>
      </c>
      <c r="M18" s="84"/>
      <c r="N18" s="84"/>
      <c r="O18" s="84" t="s">
        <v>4</v>
      </c>
      <c r="P18" s="84" t="s">
        <v>4</v>
      </c>
      <c r="Q18" s="84"/>
      <c r="R18" s="84" t="s">
        <v>296</v>
      </c>
      <c r="S18" s="84"/>
      <c r="T18" s="84"/>
      <c r="U18" s="84"/>
      <c r="V18" s="84"/>
      <c r="W18" s="84"/>
      <c r="X18" s="84" t="s">
        <v>296</v>
      </c>
      <c r="Y18" s="84"/>
      <c r="Z18" s="84"/>
      <c r="AA18" s="84" t="s">
        <v>296</v>
      </c>
      <c r="AB18" s="84"/>
      <c r="AC18" s="84"/>
      <c r="AD18" s="84" t="s">
        <v>296</v>
      </c>
      <c r="AE18" s="84"/>
      <c r="AF18" s="84"/>
      <c r="AG18" s="84"/>
      <c r="AH18" s="84"/>
      <c r="AI18" s="84"/>
      <c r="AJ18" s="84" t="s">
        <v>4</v>
      </c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/>
      <c r="G19" s="84"/>
      <c r="H19" s="84"/>
      <c r="I19" s="84" t="s">
        <v>296</v>
      </c>
      <c r="J19" s="84"/>
      <c r="K19" s="84"/>
      <c r="L19" s="84" t="s">
        <v>296</v>
      </c>
      <c r="M19" s="84"/>
      <c r="N19" s="84"/>
      <c r="O19" s="84" t="s">
        <v>296</v>
      </c>
      <c r="P19" s="84"/>
      <c r="Q19" s="84"/>
      <c r="R19" s="84" t="s">
        <v>103</v>
      </c>
      <c r="S19" s="84" t="s">
        <v>103</v>
      </c>
      <c r="T19" s="84"/>
      <c r="U19" s="84" t="s">
        <v>296</v>
      </c>
      <c r="V19" s="84"/>
      <c r="W19" s="84"/>
      <c r="X19" s="84" t="s">
        <v>309</v>
      </c>
      <c r="Y19" s="84"/>
      <c r="Z19" s="84"/>
      <c r="AA19" s="84" t="s">
        <v>4</v>
      </c>
      <c r="AB19" s="84"/>
      <c r="AC19" s="84"/>
      <c r="AD19" s="84" t="s">
        <v>296</v>
      </c>
      <c r="AE19" s="84"/>
      <c r="AF19" s="84"/>
      <c r="AG19" s="84"/>
      <c r="AH19" s="84"/>
      <c r="AI19" s="84"/>
      <c r="AJ19" s="84" t="s">
        <v>296</v>
      </c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 t="s">
        <v>296</v>
      </c>
      <c r="G20" s="84"/>
      <c r="H20" s="84"/>
      <c r="I20" s="84" t="s">
        <v>296</v>
      </c>
      <c r="J20" s="84"/>
      <c r="K20" s="84"/>
      <c r="L20" s="84"/>
      <c r="M20" s="84"/>
      <c r="N20" s="84"/>
      <c r="O20" s="84" t="s">
        <v>296</v>
      </c>
      <c r="P20" s="84"/>
      <c r="Q20" s="84"/>
      <c r="R20" s="84"/>
      <c r="S20" s="84" t="s">
        <v>103</v>
      </c>
      <c r="T20" s="84"/>
      <c r="U20" s="84" t="s">
        <v>296</v>
      </c>
      <c r="V20" s="84"/>
      <c r="W20" s="84" t="s">
        <v>4</v>
      </c>
      <c r="X20" s="84" t="s">
        <v>4</v>
      </c>
      <c r="Y20" s="84"/>
      <c r="Z20" s="84"/>
      <c r="AA20" s="84" t="s">
        <v>296</v>
      </c>
      <c r="AB20" s="84"/>
      <c r="AC20" s="84"/>
      <c r="AD20" s="84"/>
      <c r="AE20" s="84"/>
      <c r="AF20" s="84"/>
      <c r="AG20" s="84" t="s">
        <v>296</v>
      </c>
      <c r="AH20" s="84"/>
      <c r="AI20" s="84"/>
      <c r="AJ20" s="84" t="s">
        <v>4</v>
      </c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 t="s">
        <v>296</v>
      </c>
      <c r="G21" s="84"/>
      <c r="H21" s="84"/>
      <c r="I21" s="84"/>
      <c r="J21" s="84"/>
      <c r="K21" s="84"/>
      <c r="L21" s="84" t="s">
        <v>296</v>
      </c>
      <c r="M21" s="84"/>
      <c r="N21" s="84"/>
      <c r="O21" s="84" t="s">
        <v>103</v>
      </c>
      <c r="P21" s="84" t="s">
        <v>103</v>
      </c>
      <c r="Q21" s="84"/>
      <c r="R21" s="84" t="s">
        <v>296</v>
      </c>
      <c r="S21" s="84"/>
      <c r="T21" s="84" t="s">
        <v>4</v>
      </c>
      <c r="U21" s="84" t="s">
        <v>103</v>
      </c>
      <c r="V21" s="84"/>
      <c r="W21" s="84"/>
      <c r="X21" s="84" t="s">
        <v>296</v>
      </c>
      <c r="Y21" s="84"/>
      <c r="Z21" s="84"/>
      <c r="AA21" s="84" t="s">
        <v>296</v>
      </c>
      <c r="AB21" s="84"/>
      <c r="AC21" s="84"/>
      <c r="AD21" s="84"/>
      <c r="AE21" s="84"/>
      <c r="AF21" s="84"/>
      <c r="AG21" s="84" t="s">
        <v>4</v>
      </c>
      <c r="AH21" s="84"/>
      <c r="AI21" s="84"/>
      <c r="AJ21" s="84" t="s">
        <v>296</v>
      </c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/>
      <c r="G23" s="84" t="s">
        <v>4</v>
      </c>
      <c r="H23" s="84"/>
      <c r="I23" s="84"/>
      <c r="J23" s="84" t="s">
        <v>296</v>
      </c>
      <c r="K23" s="84"/>
      <c r="L23" s="84"/>
      <c r="M23" s="84" t="s">
        <v>4</v>
      </c>
      <c r="N23" s="84"/>
      <c r="O23" s="84"/>
      <c r="P23" s="84" t="s">
        <v>309</v>
      </c>
      <c r="Q23" s="84"/>
      <c r="R23" s="84"/>
      <c r="S23" s="84" t="s">
        <v>296</v>
      </c>
      <c r="T23" s="84"/>
      <c r="U23" s="84"/>
      <c r="V23" s="84" t="s">
        <v>296</v>
      </c>
      <c r="W23" s="84"/>
      <c r="X23" s="84" t="s">
        <v>4</v>
      </c>
      <c r="Y23" s="84"/>
      <c r="Z23" s="84"/>
      <c r="AA23" s="84"/>
      <c r="AB23" s="84" t="s">
        <v>296</v>
      </c>
      <c r="AC23" s="84"/>
      <c r="AD23" s="84" t="s">
        <v>4</v>
      </c>
      <c r="AE23" s="84" t="s">
        <v>4</v>
      </c>
      <c r="AF23" s="84"/>
      <c r="AG23" s="84"/>
      <c r="AH23" s="84" t="s">
        <v>296</v>
      </c>
      <c r="AI23" s="84"/>
      <c r="AJ23" s="84"/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/>
      <c r="G24" s="84" t="s">
        <v>296</v>
      </c>
      <c r="H24" s="84"/>
      <c r="I24" s="84"/>
      <c r="J24" s="84" t="s">
        <v>4</v>
      </c>
      <c r="K24" s="84"/>
      <c r="L24" s="84"/>
      <c r="M24" s="84" t="s">
        <v>296</v>
      </c>
      <c r="N24" s="84" t="s">
        <v>0</v>
      </c>
      <c r="O24" s="84"/>
      <c r="P24" s="84"/>
      <c r="Q24" s="84"/>
      <c r="R24" s="84"/>
      <c r="S24" s="84" t="s">
        <v>296</v>
      </c>
      <c r="T24" s="84"/>
      <c r="U24" s="84"/>
      <c r="V24" s="84"/>
      <c r="W24" s="84"/>
      <c r="X24" s="84"/>
      <c r="Y24" s="84" t="s">
        <v>296</v>
      </c>
      <c r="Z24" s="84"/>
      <c r="AA24" s="84"/>
      <c r="AB24" s="84"/>
      <c r="AC24" s="84"/>
      <c r="AD24" s="84"/>
      <c r="AE24" s="84" t="s">
        <v>103</v>
      </c>
      <c r="AF24" s="84"/>
      <c r="AG24" s="84"/>
      <c r="AH24" s="84"/>
      <c r="AI24" s="84"/>
      <c r="AJ24" s="84"/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/>
      <c r="G25" s="84" t="s">
        <v>309</v>
      </c>
      <c r="H25" s="84"/>
      <c r="I25" s="84"/>
      <c r="J25" s="84" t="s">
        <v>296</v>
      </c>
      <c r="K25" s="84"/>
      <c r="L25" s="84"/>
      <c r="M25" s="84"/>
      <c r="N25" s="84"/>
      <c r="O25" s="84"/>
      <c r="P25" s="84" t="s">
        <v>296</v>
      </c>
      <c r="Q25" s="84"/>
      <c r="R25" s="84"/>
      <c r="S25" s="84" t="s">
        <v>4</v>
      </c>
      <c r="T25" s="84" t="s">
        <v>103</v>
      </c>
      <c r="U25" s="84"/>
      <c r="V25" s="84" t="s">
        <v>4</v>
      </c>
      <c r="W25" s="84"/>
      <c r="X25" s="84"/>
      <c r="Y25" s="84" t="s">
        <v>296</v>
      </c>
      <c r="Z25" s="84"/>
      <c r="AA25" s="84"/>
      <c r="AB25" s="84" t="s">
        <v>296</v>
      </c>
      <c r="AC25" s="84"/>
      <c r="AD25" s="84"/>
      <c r="AE25" s="84" t="s">
        <v>296</v>
      </c>
      <c r="AF25" s="84"/>
      <c r="AG25" s="84"/>
      <c r="AH25" s="84" t="s">
        <v>103</v>
      </c>
      <c r="AI25" s="84"/>
      <c r="AJ25" s="84"/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/>
      <c r="G26" s="84" t="s">
        <v>296</v>
      </c>
      <c r="H26" s="84"/>
      <c r="I26" s="84"/>
      <c r="J26" s="84" t="s">
        <v>4</v>
      </c>
      <c r="K26" s="84"/>
      <c r="L26" s="84"/>
      <c r="M26" s="84" t="s">
        <v>296</v>
      </c>
      <c r="N26" s="84"/>
      <c r="O26" s="84"/>
      <c r="P26" s="84" t="s">
        <v>296</v>
      </c>
      <c r="Q26" s="84"/>
      <c r="R26" s="84"/>
      <c r="S26" s="84"/>
      <c r="T26" s="84"/>
      <c r="U26" s="84"/>
      <c r="V26" s="84" t="s">
        <v>296</v>
      </c>
      <c r="W26" s="84"/>
      <c r="X26" s="84"/>
      <c r="Y26" s="84" t="s">
        <v>4</v>
      </c>
      <c r="Z26" s="84"/>
      <c r="AA26" s="84"/>
      <c r="AB26" s="84" t="s">
        <v>296</v>
      </c>
      <c r="AC26" s="84"/>
      <c r="AD26" s="84"/>
      <c r="AE26" s="84" t="s">
        <v>296</v>
      </c>
      <c r="AF26" s="84"/>
      <c r="AG26" s="84"/>
      <c r="AH26" s="84"/>
      <c r="AI26" s="84"/>
      <c r="AJ26" s="84"/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 t="s">
        <v>4</v>
      </c>
      <c r="G27" s="84" t="s">
        <v>103</v>
      </c>
      <c r="H27" s="84"/>
      <c r="I27" s="84"/>
      <c r="J27" s="84" t="s">
        <v>296</v>
      </c>
      <c r="K27" s="84"/>
      <c r="L27" s="84"/>
      <c r="M27" s="84" t="s">
        <v>103</v>
      </c>
      <c r="N27" s="84"/>
      <c r="O27" s="84"/>
      <c r="P27" s="84" t="s">
        <v>296</v>
      </c>
      <c r="Q27" s="84"/>
      <c r="R27" s="84"/>
      <c r="S27" s="84" t="s">
        <v>309</v>
      </c>
      <c r="T27" s="84"/>
      <c r="U27" s="84"/>
      <c r="V27" s="84"/>
      <c r="W27" s="84" t="s">
        <v>103</v>
      </c>
      <c r="X27" s="84"/>
      <c r="Y27" s="84" t="s">
        <v>296</v>
      </c>
      <c r="Z27" s="84"/>
      <c r="AA27" s="84"/>
      <c r="AB27" s="84" t="s">
        <v>296</v>
      </c>
      <c r="AC27" s="84"/>
      <c r="AD27" s="84"/>
      <c r="AE27" s="84" t="s">
        <v>296</v>
      </c>
      <c r="AF27" s="84"/>
      <c r="AG27" s="84"/>
      <c r="AH27" s="84" t="s">
        <v>296</v>
      </c>
      <c r="AI27" s="84"/>
      <c r="AJ27" s="84"/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/>
      <c r="G28" s="84" t="s">
        <v>296</v>
      </c>
      <c r="H28" s="84"/>
      <c r="I28" s="84"/>
      <c r="J28" s="84"/>
      <c r="K28" s="84"/>
      <c r="L28" s="84" t="s">
        <v>4</v>
      </c>
      <c r="M28" s="84" t="s">
        <v>296</v>
      </c>
      <c r="N28" s="84"/>
      <c r="O28" s="84"/>
      <c r="P28" s="84"/>
      <c r="Q28" s="84"/>
      <c r="R28" s="84"/>
      <c r="S28" s="84" t="s">
        <v>296</v>
      </c>
      <c r="T28" s="84"/>
      <c r="U28" s="84"/>
      <c r="V28" s="84" t="s">
        <v>296</v>
      </c>
      <c r="W28" s="84"/>
      <c r="X28" s="84"/>
      <c r="Y28" s="84" t="s">
        <v>103</v>
      </c>
      <c r="Z28" s="84"/>
      <c r="AA28" s="84"/>
      <c r="AB28" s="84" t="s">
        <v>296</v>
      </c>
      <c r="AC28" s="84"/>
      <c r="AD28" s="84" t="s">
        <v>4</v>
      </c>
      <c r="AE28" s="84" t="s">
        <v>4</v>
      </c>
      <c r="AF28" s="84"/>
      <c r="AG28" s="84"/>
      <c r="AH28" s="84" t="s">
        <v>296</v>
      </c>
      <c r="AI28" s="84"/>
      <c r="AJ28" s="84"/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/>
      <c r="G29" s="84" t="s">
        <v>296</v>
      </c>
      <c r="H29" s="84"/>
      <c r="I29" s="84"/>
      <c r="J29" s="84" t="s">
        <v>103</v>
      </c>
      <c r="K29" s="84"/>
      <c r="L29" s="84"/>
      <c r="M29" s="84" t="s">
        <v>296</v>
      </c>
      <c r="N29" s="84"/>
      <c r="O29" s="84"/>
      <c r="P29" s="84" t="s">
        <v>296</v>
      </c>
      <c r="Q29" s="84"/>
      <c r="R29" s="84"/>
      <c r="S29" s="84"/>
      <c r="T29" s="84"/>
      <c r="U29" s="84"/>
      <c r="V29" s="84" t="s">
        <v>296</v>
      </c>
      <c r="W29" s="84"/>
      <c r="X29" s="84"/>
      <c r="Y29" s="84" t="s">
        <v>296</v>
      </c>
      <c r="Z29" s="84"/>
      <c r="AA29" s="84"/>
      <c r="AB29" s="84"/>
      <c r="AC29" s="84"/>
      <c r="AD29" s="84"/>
      <c r="AE29" s="84" t="s">
        <v>296</v>
      </c>
      <c r="AF29" s="84"/>
      <c r="AG29" s="84" t="s">
        <v>4</v>
      </c>
      <c r="AH29" s="84" t="s">
        <v>4</v>
      </c>
      <c r="AI29" s="84"/>
      <c r="AJ29" s="84"/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A29" s="1" t="s">
        <v>0</v>
      </c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/>
      <c r="G30" s="84" t="s">
        <v>4</v>
      </c>
      <c r="H30" s="84"/>
      <c r="I30" s="84"/>
      <c r="J30" s="84" t="s">
        <v>296</v>
      </c>
      <c r="K30" s="84"/>
      <c r="L30" s="84"/>
      <c r="M30" s="84" t="s">
        <v>296</v>
      </c>
      <c r="N30" s="84"/>
      <c r="O30" s="84"/>
      <c r="P30" s="84"/>
      <c r="Q30" s="84"/>
      <c r="R30" s="84"/>
      <c r="S30" s="84" t="s">
        <v>296</v>
      </c>
      <c r="T30" s="84"/>
      <c r="U30" s="84"/>
      <c r="V30" s="84" t="s">
        <v>296</v>
      </c>
      <c r="W30" s="84"/>
      <c r="X30" s="84"/>
      <c r="Y30" s="84" t="s">
        <v>4</v>
      </c>
      <c r="Z30" s="84"/>
      <c r="AA30" s="84"/>
      <c r="AB30" s="84" t="s">
        <v>296</v>
      </c>
      <c r="AC30" s="84"/>
      <c r="AD30" s="84"/>
      <c r="AE30" s="84"/>
      <c r="AF30" s="84"/>
      <c r="AG30" s="84"/>
      <c r="AH30" s="84" t="s">
        <v>296</v>
      </c>
      <c r="AI30" s="84"/>
      <c r="AJ30" s="84"/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/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6</v>
      </c>
      <c r="G33" s="2">
        <f>SUMPRODUCT(COUNTIF(G4:G31,{"G";"J";"CG"}))</f>
        <v>6</v>
      </c>
      <c r="H33" s="2">
        <f>SUMPRODUCT(COUNTIF(H4:H31,{"G";"J";"CG"}))</f>
        <v>6</v>
      </c>
      <c r="I33" s="2">
        <f>SUMPRODUCT(COUNTIF(I4:I31,{"G";"J";"CG"}))</f>
        <v>6</v>
      </c>
      <c r="J33" s="2">
        <f>SUMPRODUCT(COUNTIF(J4:J31,{"G";"J";"CG"}))</f>
        <v>6</v>
      </c>
      <c r="K33" s="2">
        <f>SUMPRODUCT(COUNTIF(K4:K31,{"G";"J";"CG"}))</f>
        <v>6</v>
      </c>
      <c r="L33" s="2">
        <f>SUMPRODUCT(COUNTIF(L4:L31,{"G";"J";"CG"}))</f>
        <v>5</v>
      </c>
      <c r="M33" s="2">
        <f>SUMPRODUCT(COUNTIF(M4:M31,{"G";"J";"CG"}))</f>
        <v>6</v>
      </c>
      <c r="N33" s="2">
        <f>SUMPRODUCT(COUNTIF(N4:N31,{"G";"J";"CG"}))</f>
        <v>6</v>
      </c>
      <c r="O33" s="2">
        <f>SUMPRODUCT(COUNTIF(O4:O31,{"G";"J";"CG"}))</f>
        <v>6</v>
      </c>
      <c r="P33" s="2">
        <f>SUMPRODUCT(COUNTIF(P4:P31,{"G";"J";"CG"}))</f>
        <v>6</v>
      </c>
      <c r="Q33" s="2">
        <f>SUMPRODUCT(COUNTIF(Q4:Q31,{"G";"J";"CG"}))</f>
        <v>6</v>
      </c>
      <c r="R33" s="2">
        <f>SUMPRODUCT(COUNTIF(R4:R31,{"G";"J";"CG"}))</f>
        <v>6</v>
      </c>
      <c r="S33" s="2">
        <f>SUMPRODUCT(COUNTIF(S4:S31,{"G";"J";"CG"}))</f>
        <v>5</v>
      </c>
      <c r="T33" s="2">
        <f>SUMPRODUCT(COUNTIF(T4:T31,{"G";"J";"CG"}))</f>
        <v>6</v>
      </c>
      <c r="U33" s="2">
        <f>SUMPRODUCT(COUNTIF(U4:U31,{"G";"J";"CG"}))</f>
        <v>6</v>
      </c>
      <c r="V33" s="2">
        <f>SUMPRODUCT(COUNTIF(V4:V31,{"G";"J";"CG"}))</f>
        <v>6</v>
      </c>
      <c r="W33" s="2">
        <f>SUMPRODUCT(COUNTIF(W4:W31,{"G";"J";"CG"}))</f>
        <v>6</v>
      </c>
      <c r="X33" s="2">
        <f>SUMPRODUCT(COUNTIF(X4:X31,{"G";"J";"CG"}))</f>
        <v>6</v>
      </c>
      <c r="Y33" s="2">
        <f>SUMPRODUCT(COUNTIF(Y4:Y31,{"G";"J";"CG"}))</f>
        <v>6</v>
      </c>
      <c r="Z33" s="2">
        <f>SUMPRODUCT(COUNTIF(Z4:Z31,{"G";"J";"CG"}))</f>
        <v>5</v>
      </c>
      <c r="AA33" s="2">
        <f>SUMPRODUCT(COUNTIF(AA4:AA31,{"G";"J";"CG"}))</f>
        <v>7</v>
      </c>
      <c r="AB33" s="2">
        <f>SUMPRODUCT(COUNTIF(AB4:AB31,{"G";"J";"CG"}))</f>
        <v>6</v>
      </c>
      <c r="AC33" s="2">
        <f>SUMPRODUCT(COUNTIF(AC4:AC31,{"G";"J";"CG"}))</f>
        <v>6</v>
      </c>
      <c r="AD33" s="2">
        <f>SUMPRODUCT(COUNTIF(AD4:AD31,{"G";"J";"CG"}))</f>
        <v>6</v>
      </c>
      <c r="AE33" s="2">
        <f>SUMPRODUCT(COUNTIF(AE4:AE31,{"G";"J";"CG"}))</f>
        <v>6</v>
      </c>
      <c r="AF33" s="2">
        <f>SUMPRODUCT(COUNTIF(AF4:AF31,{"G";"J";"CG"}))</f>
        <v>6</v>
      </c>
      <c r="AG33" s="2">
        <f>SUMPRODUCT(COUNTIF(AG4:AG31,{"G";"J";"CG"}))</f>
        <v>6</v>
      </c>
      <c r="AH33" s="2">
        <f>SUMPRODUCT(COUNTIF(AH4:AH31,{"G";"J";"CG"}))</f>
        <v>5</v>
      </c>
      <c r="AI33" s="2">
        <f>SUMPRODUCT(COUNTIF(AI4:AI31,{"G";"J";"CG"}))</f>
        <v>6</v>
      </c>
      <c r="AJ33" s="2">
        <f>SUMPRODUCT(COUNTIF(AJ4:AJ31,{"G";"J";"CG"}))</f>
        <v>6</v>
      </c>
      <c r="AL33" s="4" t="s">
        <v>0</v>
      </c>
      <c r="AY33" s="1" t="s">
        <v>0</v>
      </c>
      <c r="BG33" s="1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SUMPRODUCT(COUNTIF(F5:F31,{"G";"N";"CG"}))</f>
        <v>6</v>
      </c>
      <c r="G34" s="2">
        <f>SUMPRODUCT(COUNTIF(G5:G31,{"G";"N";"CG"}))</f>
        <v>5</v>
      </c>
      <c r="H34" s="2">
        <f>SUMPRODUCT(COUNTIF(H5:H31,{"G";"N";"CG"}))</f>
        <v>6</v>
      </c>
      <c r="I34" s="2">
        <f>SUMPRODUCT(COUNTIF(I5:I31,{"G";"N";"CG"}))</f>
        <v>5</v>
      </c>
      <c r="J34" s="2">
        <f>SUMPRODUCT(COUNTIF(J5:J31,{"G";"N";"CG"}))</f>
        <v>5</v>
      </c>
      <c r="K34" s="2">
        <f>SUMPRODUCT(COUNTIF(K5:K31,{"G";"N";"CG"}))</f>
        <v>5</v>
      </c>
      <c r="L34" s="2">
        <f>SUMPRODUCT(COUNTIF(L5:L31,{"G";"N";"CG"}))</f>
        <v>5</v>
      </c>
      <c r="M34" s="2">
        <f>SUMPRODUCT(COUNTIF(M5:M31,{"G";"N";"CG"}))</f>
        <v>6</v>
      </c>
      <c r="N34" s="2">
        <f>SUMPRODUCT(COUNTIF(N5:N31,{"G";"N";"CG"}))</f>
        <v>6</v>
      </c>
      <c r="O34" s="2">
        <f>SUMPRODUCT(COUNTIF(O5:O31,{"G";"N";"CG"}))</f>
        <v>5</v>
      </c>
      <c r="P34" s="2">
        <f>SUMPRODUCT(COUNTIF(P5:P31,{"G";"N";"CG"}))</f>
        <v>6</v>
      </c>
      <c r="Q34" s="2">
        <f>SUMPRODUCT(COUNTIF(Q5:Q31,{"G";"N";"CG"}))</f>
        <v>5</v>
      </c>
      <c r="R34" s="2">
        <f>SUMPRODUCT(COUNTIF(R5:R31,{"G";"N";"CG"}))</f>
        <v>5</v>
      </c>
      <c r="S34" s="2">
        <f>SUMPRODUCT(COUNTIF(S5:S31,{"G";"N";"CG"}))</f>
        <v>6</v>
      </c>
      <c r="T34" s="2">
        <f>SUMPRODUCT(COUNTIF(T5:T31,{"G";"N";"CG"}))</f>
        <v>5</v>
      </c>
      <c r="U34" s="2">
        <f>SUMPRODUCT(COUNTIF(U5:U31,{"G";"N";"CG"}))</f>
        <v>6</v>
      </c>
      <c r="V34" s="2">
        <f>SUMPRODUCT(COUNTIF(V5:V31,{"G";"N";"CG"}))</f>
        <v>5</v>
      </c>
      <c r="W34" s="2">
        <f>SUMPRODUCT(COUNTIF(W5:W31,{"G";"N";"CG"}))</f>
        <v>5</v>
      </c>
      <c r="X34" s="2">
        <f>SUMPRODUCT(COUNTIF(X5:X31,{"G";"N";"CG"}))</f>
        <v>5</v>
      </c>
      <c r="Y34" s="2">
        <f>SUMPRODUCT(COUNTIF(Y5:Y31,{"G";"N";"CG"}))</f>
        <v>6</v>
      </c>
      <c r="Z34" s="2">
        <f>SUMPRODUCT(COUNTIF(Z5:Z31,{"G";"N";"CG"}))</f>
        <v>5</v>
      </c>
      <c r="AA34" s="2">
        <f>SUMPRODUCT(COUNTIF(AA5:AA31,{"G";"N";"CG"}))</f>
        <v>5</v>
      </c>
      <c r="AB34" s="2">
        <f>SUMPRODUCT(COUNTIF(AB5:AB31,{"G";"N";"CG"}))</f>
        <v>6</v>
      </c>
      <c r="AC34" s="2">
        <f>SUMPRODUCT(COUNTIF(AC5:AC31,{"G";"N";"CG"}))</f>
        <v>6</v>
      </c>
      <c r="AD34" s="2">
        <f>SUMPRODUCT(COUNTIF(AD5:AD31,{"G";"N";"CG"}))</f>
        <v>5</v>
      </c>
      <c r="AE34" s="2">
        <f>SUMPRODUCT(COUNTIF(AE5:AE31,{"G";"N";"CG"}))</f>
        <v>5</v>
      </c>
      <c r="AF34" s="2">
        <f>SUMPRODUCT(COUNTIF(AF5:AF31,{"G";"N";"CG"}))</f>
        <v>6</v>
      </c>
      <c r="AG34" s="2">
        <f>SUMPRODUCT(COUNTIF(AG5:AG31,{"G";"N";"CG"}))</f>
        <v>5</v>
      </c>
      <c r="AH34" s="2">
        <f>SUMPRODUCT(COUNTIF(AH5:AH31,{"G";"N";"CG"}))</f>
        <v>5</v>
      </c>
      <c r="AI34" s="2">
        <f>SUMPRODUCT(COUNTIF(AI5:AI31,{"G";"N";"CG"}))</f>
        <v>6</v>
      </c>
      <c r="AJ34" s="2">
        <f>SUMPRODUCT(COUNTIF(AJ5:AJ31,{"G";"N";"CG"}))</f>
        <v>5</v>
      </c>
      <c r="AL34" s="4" t="s">
        <v>0</v>
      </c>
      <c r="AO34" s="6" t="s">
        <v>0</v>
      </c>
      <c r="BK34" s="1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102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2018</v>
      </c>
      <c r="BD37" s="43"/>
      <c r="BE37" s="49"/>
      <c r="BG37" s="18"/>
      <c r="BH37" s="116" t="s">
        <v>257</v>
      </c>
      <c r="BI37" s="117"/>
      <c r="BJ37" s="117"/>
      <c r="BK37" s="118"/>
      <c r="BM37" s="2" t="s">
        <v>1</v>
      </c>
      <c r="BN37" s="2" t="s">
        <v>2</v>
      </c>
      <c r="BO37" s="2" t="s">
        <v>3</v>
      </c>
      <c r="BP37" s="2" t="s">
        <v>3</v>
      </c>
      <c r="BQ37" s="2" t="s">
        <v>4</v>
      </c>
      <c r="BR37" s="2" t="s">
        <v>5</v>
      </c>
      <c r="BS37" s="2" t="s">
        <v>6</v>
      </c>
      <c r="BT37" s="2" t="s">
        <v>1</v>
      </c>
      <c r="BU37" s="2" t="s">
        <v>2</v>
      </c>
      <c r="BV37" s="2" t="s">
        <v>3</v>
      </c>
      <c r="BW37" s="2" t="s">
        <v>3</v>
      </c>
      <c r="BX37" s="2" t="s">
        <v>4</v>
      </c>
      <c r="BY37" s="2" t="s">
        <v>5</v>
      </c>
      <c r="BZ37" s="2" t="s">
        <v>6</v>
      </c>
      <c r="CA37" s="2" t="s">
        <v>1</v>
      </c>
      <c r="CB37" s="2" t="s">
        <v>2</v>
      </c>
      <c r="CC37" s="2" t="s">
        <v>3</v>
      </c>
      <c r="CD37" s="2" t="s">
        <v>3</v>
      </c>
      <c r="CE37" s="2" t="s">
        <v>4</v>
      </c>
      <c r="CF37" s="2" t="s">
        <v>5</v>
      </c>
      <c r="CG37" s="2" t="s">
        <v>6</v>
      </c>
      <c r="CH37" s="2" t="s">
        <v>1</v>
      </c>
      <c r="CI37" s="2" t="s">
        <v>2</v>
      </c>
      <c r="CJ37" s="2" t="s">
        <v>3</v>
      </c>
      <c r="CK37" s="2" t="s">
        <v>3</v>
      </c>
      <c r="CL37" s="2" t="s">
        <v>4</v>
      </c>
      <c r="CM37" s="2" t="s">
        <v>5</v>
      </c>
      <c r="CN37" s="2" t="s">
        <v>6</v>
      </c>
      <c r="CO37" s="2" t="s">
        <v>1</v>
      </c>
      <c r="CP37" s="2" t="s">
        <v>2</v>
      </c>
      <c r="CQ37" s="2" t="s">
        <v>3</v>
      </c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3">
        <v>1</v>
      </c>
      <c r="BN38" s="2">
        <v>2</v>
      </c>
      <c r="BO38" s="2">
        <v>3</v>
      </c>
      <c r="BP38" s="2">
        <v>4</v>
      </c>
      <c r="BQ38" s="2">
        <v>5</v>
      </c>
      <c r="BR38" s="2">
        <v>6</v>
      </c>
      <c r="BS38" s="3">
        <v>7</v>
      </c>
      <c r="BT38" s="3">
        <v>8</v>
      </c>
      <c r="BU38" s="2">
        <v>9</v>
      </c>
      <c r="BV38" s="2">
        <v>10</v>
      </c>
      <c r="BW38" s="2">
        <v>11</v>
      </c>
      <c r="BX38" s="2">
        <v>12</v>
      </c>
      <c r="BY38" s="2">
        <v>13</v>
      </c>
      <c r="BZ38" s="3">
        <v>14</v>
      </c>
      <c r="CA38" s="3">
        <v>15</v>
      </c>
      <c r="CB38" s="2">
        <v>16</v>
      </c>
      <c r="CC38" s="2">
        <v>17</v>
      </c>
      <c r="CD38" s="2">
        <v>18</v>
      </c>
      <c r="CE38" s="2">
        <v>19</v>
      </c>
      <c r="CF38" s="2">
        <v>20</v>
      </c>
      <c r="CG38" s="3">
        <v>21</v>
      </c>
      <c r="CH38" s="3">
        <v>22</v>
      </c>
      <c r="CI38" s="2">
        <v>23</v>
      </c>
      <c r="CJ38" s="2">
        <v>24</v>
      </c>
      <c r="CK38" s="2">
        <v>25</v>
      </c>
      <c r="CL38" s="2">
        <v>26</v>
      </c>
      <c r="CM38" s="2">
        <v>27</v>
      </c>
      <c r="CN38" s="3">
        <v>28</v>
      </c>
      <c r="CO38" s="3">
        <v>29</v>
      </c>
      <c r="CP38" s="2">
        <v>30</v>
      </c>
      <c r="CQ38" s="2">
        <v>31</v>
      </c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67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 t="s">
        <v>243</v>
      </c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67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10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67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67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10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62">
        <v>2</v>
      </c>
      <c r="B44" s="163" t="s">
        <v>187</v>
      </c>
      <c r="C44" s="164"/>
      <c r="D44" s="164"/>
      <c r="E44" s="164"/>
      <c r="F44" s="164"/>
      <c r="G44" s="128"/>
      <c r="H44" s="128"/>
      <c r="I44" s="128"/>
      <c r="J44" s="158"/>
      <c r="K44" s="127" t="s">
        <v>302</v>
      </c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62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10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62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62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11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62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 t="s">
        <v>233</v>
      </c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 t="s">
        <v>242</v>
      </c>
      <c r="AR48" s="128"/>
      <c r="AS48" s="128"/>
      <c r="AT48" s="128"/>
      <c r="AU48" s="168" t="s">
        <v>303</v>
      </c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62"/>
      <c r="B49" s="165"/>
      <c r="C49" s="166"/>
      <c r="D49" s="166"/>
      <c r="E49" s="166"/>
      <c r="F49" s="166"/>
      <c r="G49" s="132"/>
      <c r="H49" s="132"/>
      <c r="I49" s="132"/>
      <c r="J49" s="133"/>
      <c r="K49" s="131" t="s">
        <v>242</v>
      </c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10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62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62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10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62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 t="s">
        <v>233</v>
      </c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 t="s">
        <v>233</v>
      </c>
      <c r="AJ52" s="128"/>
      <c r="AK52" s="128"/>
      <c r="AL52" s="12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62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10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62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62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11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62">
        <v>5</v>
      </c>
      <c r="B56" s="163" t="s">
        <v>243</v>
      </c>
      <c r="C56" s="164"/>
      <c r="D56" s="164"/>
      <c r="E56" s="164"/>
      <c r="F56" s="164"/>
      <c r="G56" s="128"/>
      <c r="H56" s="128"/>
      <c r="I56" s="128"/>
      <c r="J56" s="158"/>
      <c r="K56" s="127" t="s">
        <v>232</v>
      </c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 t="s">
        <v>242</v>
      </c>
      <c r="AR56" s="128"/>
      <c r="AS56" s="128"/>
      <c r="AT56" s="128"/>
      <c r="AU56" s="168" t="s">
        <v>303</v>
      </c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62"/>
      <c r="B57" s="165"/>
      <c r="C57" s="166"/>
      <c r="D57" s="166"/>
      <c r="E57" s="166"/>
      <c r="F57" s="166"/>
      <c r="G57" s="132"/>
      <c r="H57" s="132"/>
      <c r="I57" s="132"/>
      <c r="J57" s="133"/>
      <c r="K57" s="127" t="s">
        <v>302</v>
      </c>
      <c r="L57" s="128"/>
      <c r="M57" s="128"/>
      <c r="N57" s="128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10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62"/>
      <c r="B58" s="165"/>
      <c r="C58" s="166"/>
      <c r="D58" s="166"/>
      <c r="E58" s="166"/>
      <c r="F58" s="166"/>
      <c r="G58" s="132"/>
      <c r="H58" s="132"/>
      <c r="I58" s="132"/>
      <c r="J58" s="133"/>
      <c r="K58" s="131" t="s">
        <v>187</v>
      </c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62"/>
      <c r="B59" s="160"/>
      <c r="C59" s="161"/>
      <c r="D59" s="161"/>
      <c r="E59" s="161"/>
      <c r="F59" s="161"/>
      <c r="G59" s="153"/>
      <c r="H59" s="153"/>
      <c r="I59" s="153"/>
      <c r="J59" s="159"/>
      <c r="K59" s="131" t="s">
        <v>242</v>
      </c>
      <c r="L59" s="132"/>
      <c r="M59" s="132"/>
      <c r="N59" s="132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11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67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67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10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67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67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11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67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 t="s">
        <v>171</v>
      </c>
      <c r="L64" s="128"/>
      <c r="M64" s="128"/>
      <c r="N64" s="128"/>
      <c r="O64" s="128"/>
      <c r="P64" s="128"/>
      <c r="Q64" s="128"/>
      <c r="R64" s="158"/>
      <c r="S64" s="127" t="s">
        <v>243</v>
      </c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 t="s">
        <v>243</v>
      </c>
      <c r="AR64" s="128"/>
      <c r="AS64" s="128"/>
      <c r="AT64" s="128"/>
      <c r="AU64" s="129" t="s">
        <v>304</v>
      </c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67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11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67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67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11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79">
        <v>8</v>
      </c>
      <c r="B68" s="163" t="s">
        <v>242</v>
      </c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 t="s">
        <v>211</v>
      </c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79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10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79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79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10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62">
        <v>9</v>
      </c>
      <c r="B72" s="163" t="s">
        <v>187</v>
      </c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 t="s">
        <v>211</v>
      </c>
      <c r="AR72" s="128"/>
      <c r="AS72" s="128"/>
      <c r="AT72" s="128"/>
      <c r="AU72" s="129" t="s">
        <v>303</v>
      </c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62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10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62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62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10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62">
        <v>10</v>
      </c>
      <c r="B76" s="163" t="s">
        <v>242</v>
      </c>
      <c r="C76" s="164"/>
      <c r="D76" s="164"/>
      <c r="E76" s="164"/>
      <c r="F76" s="164"/>
      <c r="G76" s="128"/>
      <c r="H76" s="128"/>
      <c r="I76" s="128"/>
      <c r="J76" s="158"/>
      <c r="K76" s="127" t="s">
        <v>291</v>
      </c>
      <c r="L76" s="128"/>
      <c r="M76" s="128"/>
      <c r="N76" s="128"/>
      <c r="O76" s="128"/>
      <c r="P76" s="128"/>
      <c r="Q76" s="128"/>
      <c r="R76" s="158"/>
      <c r="S76" s="127" t="s">
        <v>243</v>
      </c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 t="s">
        <v>243</v>
      </c>
      <c r="AR76" s="128"/>
      <c r="AS76" s="128"/>
      <c r="AT76" s="128"/>
      <c r="AU76" s="129" t="s">
        <v>305</v>
      </c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62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 t="s">
        <v>211</v>
      </c>
      <c r="AR77" s="132"/>
      <c r="AS77" s="132"/>
      <c r="AT77" s="132"/>
      <c r="AU77" s="134" t="s">
        <v>308</v>
      </c>
      <c r="AV77" s="135"/>
      <c r="AW77" s="131"/>
      <c r="AX77" s="132"/>
      <c r="AY77" s="132"/>
      <c r="AZ77" s="132"/>
      <c r="BA77" s="134"/>
      <c r="BB77" s="135"/>
      <c r="BC77" s="82">
        <f>16-O33</f>
        <v>10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62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62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11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62">
        <v>11</v>
      </c>
      <c r="B80" s="163" t="s">
        <v>243</v>
      </c>
      <c r="C80" s="164"/>
      <c r="D80" s="164"/>
      <c r="E80" s="164"/>
      <c r="F80" s="164"/>
      <c r="G80" s="128"/>
      <c r="H80" s="128"/>
      <c r="I80" s="128"/>
      <c r="J80" s="158"/>
      <c r="K80" s="127" t="s">
        <v>233</v>
      </c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31" t="s">
        <v>211</v>
      </c>
      <c r="AR80" s="132"/>
      <c r="AS80" s="132"/>
      <c r="AT80" s="132"/>
      <c r="AU80" s="134" t="s">
        <v>308</v>
      </c>
      <c r="AV80" s="135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62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10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62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62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10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62">
        <v>12</v>
      </c>
      <c r="B84" s="163" t="s">
        <v>242</v>
      </c>
      <c r="C84" s="164"/>
      <c r="D84" s="164"/>
      <c r="E84" s="164"/>
      <c r="F84" s="164"/>
      <c r="G84" s="128"/>
      <c r="H84" s="128"/>
      <c r="I84" s="128"/>
      <c r="J84" s="158"/>
      <c r="K84" s="127" t="s">
        <v>232</v>
      </c>
      <c r="L84" s="128"/>
      <c r="M84" s="128"/>
      <c r="N84" s="128"/>
      <c r="O84" s="128"/>
      <c r="P84" s="128"/>
      <c r="Q84" s="128"/>
      <c r="R84" s="158"/>
      <c r="S84" s="127" t="s">
        <v>243</v>
      </c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 t="s">
        <v>233</v>
      </c>
      <c r="AJ84" s="128"/>
      <c r="AK84" s="128"/>
      <c r="AL84" s="128"/>
      <c r="AM84" s="127"/>
      <c r="AN84" s="128"/>
      <c r="AO84" s="128"/>
      <c r="AP84" s="158"/>
      <c r="AQ84" s="127" t="s">
        <v>243</v>
      </c>
      <c r="AR84" s="128"/>
      <c r="AS84" s="128"/>
      <c r="AT84" s="128"/>
      <c r="AU84" s="129" t="s">
        <v>306</v>
      </c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62"/>
      <c r="B85" s="165"/>
      <c r="C85" s="166"/>
      <c r="D85" s="166"/>
      <c r="E85" s="166"/>
      <c r="F85" s="166"/>
      <c r="G85" s="132"/>
      <c r="H85" s="132"/>
      <c r="I85" s="132"/>
      <c r="J85" s="133"/>
      <c r="K85" s="127" t="s">
        <v>233</v>
      </c>
      <c r="L85" s="128"/>
      <c r="M85" s="128"/>
      <c r="N85" s="128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10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62"/>
      <c r="B86" s="165"/>
      <c r="C86" s="166"/>
      <c r="D86" s="166"/>
      <c r="E86" s="166"/>
      <c r="F86" s="166"/>
      <c r="G86" s="132"/>
      <c r="H86" s="132"/>
      <c r="I86" s="132"/>
      <c r="J86" s="133"/>
      <c r="K86" s="131" t="s">
        <v>187</v>
      </c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62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11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67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67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10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67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67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11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67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 t="s">
        <v>243</v>
      </c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 t="s">
        <v>243</v>
      </c>
      <c r="AR92" s="128"/>
      <c r="AS92" s="128"/>
      <c r="AT92" s="128"/>
      <c r="AU92" s="129" t="s">
        <v>305</v>
      </c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 t="s">
        <v>0</v>
      </c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67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27" t="s">
        <v>211</v>
      </c>
      <c r="AR93" s="128"/>
      <c r="AS93" s="128"/>
      <c r="AT93" s="128"/>
      <c r="AU93" s="129" t="s">
        <v>303</v>
      </c>
      <c r="AV93" s="130"/>
      <c r="AW93" s="131"/>
      <c r="AX93" s="132"/>
      <c r="AY93" s="132"/>
      <c r="AZ93" s="132"/>
      <c r="BA93" s="134"/>
      <c r="BB93" s="135"/>
      <c r="BC93" s="82">
        <f>16-S33</f>
        <v>11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67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67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10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79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 t="s">
        <v>233</v>
      </c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 t="s">
        <v>242</v>
      </c>
      <c r="AR96" s="128"/>
      <c r="AS96" s="128"/>
      <c r="AT96" s="128"/>
      <c r="AU96" s="168" t="s">
        <v>303</v>
      </c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79"/>
      <c r="B97" s="165"/>
      <c r="C97" s="166"/>
      <c r="D97" s="166"/>
      <c r="E97" s="166"/>
      <c r="F97" s="166"/>
      <c r="G97" s="132"/>
      <c r="H97" s="132"/>
      <c r="I97" s="132"/>
      <c r="J97" s="133"/>
      <c r="K97" s="131" t="s">
        <v>242</v>
      </c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10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79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79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11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62">
        <v>16</v>
      </c>
      <c r="B100" s="163" t="s">
        <v>187</v>
      </c>
      <c r="C100" s="164"/>
      <c r="D100" s="164"/>
      <c r="E100" s="164"/>
      <c r="F100" s="164"/>
      <c r="G100" s="128"/>
      <c r="H100" s="128"/>
      <c r="I100" s="128"/>
      <c r="J100" s="158"/>
      <c r="K100" s="127" t="s">
        <v>232</v>
      </c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 t="s">
        <v>233</v>
      </c>
      <c r="AJ100" s="128"/>
      <c r="AK100" s="128"/>
      <c r="AL100" s="12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62"/>
      <c r="B101" s="165"/>
      <c r="C101" s="166"/>
      <c r="D101" s="166"/>
      <c r="E101" s="166"/>
      <c r="F101" s="166"/>
      <c r="G101" s="132"/>
      <c r="H101" s="132"/>
      <c r="I101" s="132"/>
      <c r="J101" s="133"/>
      <c r="K101" s="127" t="s">
        <v>233</v>
      </c>
      <c r="L101" s="128"/>
      <c r="M101" s="128"/>
      <c r="N101" s="128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10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62"/>
      <c r="B102" s="165"/>
      <c r="C102" s="166"/>
      <c r="D102" s="166"/>
      <c r="E102" s="166"/>
      <c r="F102" s="166"/>
      <c r="G102" s="132"/>
      <c r="H102" s="132"/>
      <c r="I102" s="132"/>
      <c r="J102" s="133"/>
      <c r="K102" s="127" t="s">
        <v>291</v>
      </c>
      <c r="L102" s="128"/>
      <c r="M102" s="128"/>
      <c r="N102" s="128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62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10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62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31" t="s">
        <v>242</v>
      </c>
      <c r="L104" s="132"/>
      <c r="M104" s="132"/>
      <c r="N104" s="132"/>
      <c r="O104" s="128"/>
      <c r="P104" s="128"/>
      <c r="Q104" s="128"/>
      <c r="R104" s="158"/>
      <c r="S104" s="127" t="s">
        <v>243</v>
      </c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 t="s">
        <v>242</v>
      </c>
      <c r="AR104" s="128"/>
      <c r="AS104" s="128"/>
      <c r="AT104" s="128"/>
      <c r="AU104" s="168" t="s">
        <v>303</v>
      </c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62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 t="s">
        <v>243</v>
      </c>
      <c r="AR105" s="132"/>
      <c r="AS105" s="132"/>
      <c r="AT105" s="132"/>
      <c r="AU105" s="134" t="s">
        <v>305</v>
      </c>
      <c r="AV105" s="135"/>
      <c r="AW105" s="131"/>
      <c r="AX105" s="132"/>
      <c r="AY105" s="132"/>
      <c r="AZ105" s="132"/>
      <c r="BA105" s="134"/>
      <c r="BB105" s="135"/>
      <c r="BC105" s="82">
        <f>16-V33</f>
        <v>10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62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62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11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62">
        <v>18</v>
      </c>
      <c r="B108" s="163" t="s">
        <v>243</v>
      </c>
      <c r="C108" s="164"/>
      <c r="D108" s="164"/>
      <c r="E108" s="164"/>
      <c r="F108" s="164"/>
      <c r="G108" s="128"/>
      <c r="H108" s="128"/>
      <c r="I108" s="128"/>
      <c r="J108" s="158"/>
      <c r="K108" s="127" t="s">
        <v>233</v>
      </c>
      <c r="L108" s="128"/>
      <c r="M108" s="128"/>
      <c r="N108" s="128"/>
      <c r="O108" s="128"/>
      <c r="P108" s="128"/>
      <c r="Q108" s="128"/>
      <c r="R108" s="158"/>
      <c r="S108" s="127" t="s">
        <v>291</v>
      </c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62"/>
      <c r="B109" s="165"/>
      <c r="C109" s="166"/>
      <c r="D109" s="166"/>
      <c r="E109" s="166"/>
      <c r="F109" s="166"/>
      <c r="G109" s="132"/>
      <c r="H109" s="132"/>
      <c r="I109" s="132"/>
      <c r="J109" s="133"/>
      <c r="K109" s="127" t="s">
        <v>214</v>
      </c>
      <c r="L109" s="128"/>
      <c r="M109" s="128"/>
      <c r="N109" s="128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10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62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62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11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62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 t="s">
        <v>232</v>
      </c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 t="s">
        <v>233</v>
      </c>
      <c r="AJ112" s="128"/>
      <c r="AK112" s="128"/>
      <c r="AL112" s="128"/>
      <c r="AM112" s="127"/>
      <c r="AN112" s="128"/>
      <c r="AO112" s="128"/>
      <c r="AP112" s="158"/>
      <c r="AQ112" s="127" t="s">
        <v>242</v>
      </c>
      <c r="AR112" s="128"/>
      <c r="AS112" s="128"/>
      <c r="AT112" s="128"/>
      <c r="AU112" s="168" t="s">
        <v>303</v>
      </c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62"/>
      <c r="B113" s="165"/>
      <c r="C113" s="166"/>
      <c r="D113" s="166"/>
      <c r="E113" s="166"/>
      <c r="F113" s="166"/>
      <c r="G113" s="132"/>
      <c r="H113" s="132"/>
      <c r="I113" s="132"/>
      <c r="J113" s="133"/>
      <c r="K113" s="127" t="s">
        <v>233</v>
      </c>
      <c r="L113" s="128"/>
      <c r="M113" s="128"/>
      <c r="N113" s="128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 t="s">
        <v>243</v>
      </c>
      <c r="AR113" s="132"/>
      <c r="AS113" s="132"/>
      <c r="AT113" s="132"/>
      <c r="AU113" s="134" t="s">
        <v>307</v>
      </c>
      <c r="AV113" s="135"/>
      <c r="AW113" s="131"/>
      <c r="AX113" s="132"/>
      <c r="AY113" s="132"/>
      <c r="AZ113" s="132"/>
      <c r="BA113" s="134"/>
      <c r="BB113" s="135"/>
      <c r="BC113" s="82">
        <f>16-X33</f>
        <v>10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62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 t="s">
        <v>187</v>
      </c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62"/>
      <c r="B115" s="160"/>
      <c r="C115" s="161"/>
      <c r="D115" s="161"/>
      <c r="E115" s="161"/>
      <c r="F115" s="161"/>
      <c r="G115" s="153"/>
      <c r="H115" s="153"/>
      <c r="I115" s="153"/>
      <c r="J115" s="159"/>
      <c r="K115" s="131" t="s">
        <v>242</v>
      </c>
      <c r="L115" s="132"/>
      <c r="M115" s="132"/>
      <c r="N115" s="132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11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67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 t="s">
        <v>302</v>
      </c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67"/>
      <c r="B117" s="165"/>
      <c r="C117" s="166"/>
      <c r="D117" s="166"/>
      <c r="E117" s="166"/>
      <c r="F117" s="166"/>
      <c r="G117" s="132"/>
      <c r="H117" s="132"/>
      <c r="I117" s="132"/>
      <c r="J117" s="133"/>
      <c r="K117" s="127"/>
      <c r="L117" s="128"/>
      <c r="M117" s="128"/>
      <c r="N117" s="128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10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67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67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10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67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 t="s">
        <v>291</v>
      </c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67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27" t="s">
        <v>243</v>
      </c>
      <c r="T121" s="128"/>
      <c r="U121" s="128"/>
      <c r="V121" s="128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11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67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 t="s">
        <v>211</v>
      </c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67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79">
        <v>22</v>
      </c>
      <c r="B124" s="163" t="s">
        <v>242</v>
      </c>
      <c r="C124" s="164"/>
      <c r="D124" s="164"/>
      <c r="E124" s="164"/>
      <c r="F124" s="164"/>
      <c r="G124" s="128"/>
      <c r="H124" s="128"/>
      <c r="I124" s="128"/>
      <c r="J124" s="158"/>
      <c r="K124" s="127" t="s">
        <v>233</v>
      </c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31" t="s">
        <v>211</v>
      </c>
      <c r="AR124" s="132"/>
      <c r="AS124" s="132"/>
      <c r="AT124" s="132"/>
      <c r="AU124" s="134" t="s">
        <v>308</v>
      </c>
      <c r="AV124" s="135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79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9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79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79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11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62">
        <v>23</v>
      </c>
      <c r="B128" s="163" t="s">
        <v>187</v>
      </c>
      <c r="C128" s="164"/>
      <c r="D128" s="164"/>
      <c r="E128" s="164"/>
      <c r="F128" s="164"/>
      <c r="G128" s="128"/>
      <c r="H128" s="128"/>
      <c r="I128" s="128"/>
      <c r="J128" s="158"/>
      <c r="K128" s="127" t="s">
        <v>232</v>
      </c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 t="s">
        <v>233</v>
      </c>
      <c r="AJ128" s="128"/>
      <c r="AK128" s="128"/>
      <c r="AL128" s="128"/>
      <c r="AM128" s="127"/>
      <c r="AN128" s="128"/>
      <c r="AO128" s="128"/>
      <c r="AP128" s="158"/>
      <c r="AQ128" s="131" t="s">
        <v>211</v>
      </c>
      <c r="AR128" s="132"/>
      <c r="AS128" s="132"/>
      <c r="AT128" s="132"/>
      <c r="AU128" s="134" t="s">
        <v>308</v>
      </c>
      <c r="AV128" s="135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62"/>
      <c r="B129" s="165"/>
      <c r="C129" s="166"/>
      <c r="D129" s="166"/>
      <c r="E129" s="166"/>
      <c r="F129" s="166"/>
      <c r="G129" s="132"/>
      <c r="H129" s="132"/>
      <c r="I129" s="132"/>
      <c r="J129" s="133"/>
      <c r="K129" s="127" t="s">
        <v>233</v>
      </c>
      <c r="L129" s="128"/>
      <c r="M129" s="128"/>
      <c r="N129" s="128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10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62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62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10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62">
        <v>24</v>
      </c>
      <c r="B132" s="163" t="s">
        <v>242</v>
      </c>
      <c r="C132" s="164"/>
      <c r="D132" s="164"/>
      <c r="E132" s="164"/>
      <c r="F132" s="164"/>
      <c r="G132" s="128"/>
      <c r="H132" s="128"/>
      <c r="I132" s="128"/>
      <c r="J132" s="158"/>
      <c r="K132" s="127" t="s">
        <v>233</v>
      </c>
      <c r="L132" s="128"/>
      <c r="M132" s="128"/>
      <c r="N132" s="128"/>
      <c r="O132" s="128"/>
      <c r="P132" s="128"/>
      <c r="Q132" s="128"/>
      <c r="R132" s="158"/>
      <c r="S132" s="127" t="s">
        <v>243</v>
      </c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 t="s">
        <v>233</v>
      </c>
      <c r="AJ132" s="128"/>
      <c r="AK132" s="128"/>
      <c r="AL132" s="128"/>
      <c r="AM132" s="127"/>
      <c r="AN132" s="128"/>
      <c r="AO132" s="128"/>
      <c r="AP132" s="158"/>
      <c r="AQ132" s="127" t="s">
        <v>243</v>
      </c>
      <c r="AR132" s="128"/>
      <c r="AS132" s="128"/>
      <c r="AT132" s="128"/>
      <c r="AU132" s="129" t="s">
        <v>305</v>
      </c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62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10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62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62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10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62">
        <v>25</v>
      </c>
      <c r="B136" s="163" t="s">
        <v>243</v>
      </c>
      <c r="C136" s="164"/>
      <c r="D136" s="164"/>
      <c r="E136" s="164"/>
      <c r="F136" s="164"/>
      <c r="G136" s="128"/>
      <c r="H136" s="128"/>
      <c r="I136" s="128"/>
      <c r="J136" s="158"/>
      <c r="K136" s="127" t="s">
        <v>233</v>
      </c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 t="s">
        <v>233</v>
      </c>
      <c r="AJ136" s="128"/>
      <c r="AK136" s="128"/>
      <c r="AL136" s="12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62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10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62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62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11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62">
        <v>26</v>
      </c>
      <c r="B140" s="163" t="s">
        <v>242</v>
      </c>
      <c r="C140" s="164"/>
      <c r="D140" s="164"/>
      <c r="E140" s="164"/>
      <c r="F140" s="164"/>
      <c r="G140" s="128"/>
      <c r="H140" s="128"/>
      <c r="I140" s="128"/>
      <c r="J140" s="158"/>
      <c r="K140" s="127" t="s">
        <v>232</v>
      </c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 t="s">
        <v>243</v>
      </c>
      <c r="AR140" s="128"/>
      <c r="AS140" s="128"/>
      <c r="AT140" s="128"/>
      <c r="AU140" s="129" t="s">
        <v>306</v>
      </c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62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 t="s">
        <v>187</v>
      </c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10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62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62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11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67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 t="s">
        <v>302</v>
      </c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67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10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67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67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10</v>
      </c>
      <c r="BD147" s="12"/>
      <c r="BE147" s="47"/>
      <c r="BG147" s="34"/>
      <c r="BH147" s="27"/>
      <c r="BI147" s="27"/>
      <c r="BJ147" s="27"/>
      <c r="BK147" s="27"/>
      <c r="BL147" s="35"/>
      <c r="BM147" s="42" t="s">
        <v>0</v>
      </c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67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 t="s">
        <v>291</v>
      </c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67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27" t="s">
        <v>243</v>
      </c>
      <c r="T149" s="128"/>
      <c r="U149" s="128"/>
      <c r="V149" s="128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10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67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67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11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179">
        <v>29</v>
      </c>
      <c r="B152" s="163"/>
      <c r="C152" s="164"/>
      <c r="D152" s="164"/>
      <c r="E152" s="164"/>
      <c r="F152" s="164"/>
      <c r="G152" s="128"/>
      <c r="H152" s="128"/>
      <c r="I152" s="128"/>
      <c r="J152" s="158"/>
      <c r="K152" s="127" t="s">
        <v>233</v>
      </c>
      <c r="L152" s="128"/>
      <c r="M152" s="128"/>
      <c r="N152" s="128"/>
      <c r="O152" s="128"/>
      <c r="P152" s="128"/>
      <c r="Q152" s="128"/>
      <c r="R152" s="158"/>
      <c r="S152" s="127"/>
      <c r="T152" s="128"/>
      <c r="U152" s="128"/>
      <c r="V152" s="128"/>
      <c r="W152" s="128"/>
      <c r="X152" s="128"/>
      <c r="Y152" s="128"/>
      <c r="Z152" s="158"/>
      <c r="AA152" s="127"/>
      <c r="AB152" s="128"/>
      <c r="AC152" s="128"/>
      <c r="AD152" s="158"/>
      <c r="AE152" s="127"/>
      <c r="AF152" s="128"/>
      <c r="AG152" s="128"/>
      <c r="AH152" s="158"/>
      <c r="AI152" s="127"/>
      <c r="AJ152" s="128"/>
      <c r="AK152" s="128"/>
      <c r="AL152" s="158"/>
      <c r="AM152" s="127"/>
      <c r="AN152" s="128"/>
      <c r="AO152" s="128"/>
      <c r="AP152" s="158"/>
      <c r="AQ152" s="127" t="s">
        <v>242</v>
      </c>
      <c r="AR152" s="128"/>
      <c r="AS152" s="128"/>
      <c r="AT152" s="128"/>
      <c r="AU152" s="168" t="s">
        <v>303</v>
      </c>
      <c r="AV152" s="130"/>
      <c r="AW152" s="127"/>
      <c r="AX152" s="128"/>
      <c r="AY152" s="128"/>
      <c r="AZ152" s="128"/>
      <c r="BA152" s="129"/>
      <c r="BB152" s="130"/>
      <c r="BC152" s="77" t="s">
        <v>4</v>
      </c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179"/>
      <c r="B153" s="165"/>
      <c r="C153" s="166"/>
      <c r="D153" s="166"/>
      <c r="E153" s="166"/>
      <c r="F153" s="166"/>
      <c r="G153" s="132"/>
      <c r="H153" s="132"/>
      <c r="I153" s="132"/>
      <c r="J153" s="133"/>
      <c r="K153" s="131" t="s">
        <v>242</v>
      </c>
      <c r="L153" s="132"/>
      <c r="M153" s="132"/>
      <c r="N153" s="132"/>
      <c r="O153" s="132"/>
      <c r="P153" s="132"/>
      <c r="Q153" s="132"/>
      <c r="R153" s="133"/>
      <c r="S153" s="131"/>
      <c r="T153" s="132"/>
      <c r="U153" s="132"/>
      <c r="V153" s="132"/>
      <c r="W153" s="132"/>
      <c r="X153" s="132"/>
      <c r="Y153" s="132"/>
      <c r="Z153" s="133"/>
      <c r="AA153" s="131"/>
      <c r="AB153" s="132"/>
      <c r="AC153" s="132"/>
      <c r="AD153" s="133"/>
      <c r="AE153" s="131"/>
      <c r="AF153" s="132"/>
      <c r="AG153" s="132"/>
      <c r="AH153" s="133"/>
      <c r="AI153" s="131"/>
      <c r="AJ153" s="132"/>
      <c r="AK153" s="132"/>
      <c r="AL153" s="133"/>
      <c r="AM153" s="131"/>
      <c r="AN153" s="132"/>
      <c r="AO153" s="132"/>
      <c r="AP153" s="133"/>
      <c r="AQ153" s="131"/>
      <c r="AR153" s="132"/>
      <c r="AS153" s="132"/>
      <c r="AT153" s="132"/>
      <c r="AU153" s="134"/>
      <c r="AV153" s="135"/>
      <c r="AW153" s="131"/>
      <c r="AX153" s="132"/>
      <c r="AY153" s="132"/>
      <c r="AZ153" s="132"/>
      <c r="BA153" s="134"/>
      <c r="BB153" s="135"/>
      <c r="BC153" s="82">
        <f>16-AH33</f>
        <v>11</v>
      </c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179"/>
      <c r="B154" s="165"/>
      <c r="C154" s="166"/>
      <c r="D154" s="166"/>
      <c r="E154" s="166"/>
      <c r="F154" s="166"/>
      <c r="G154" s="132"/>
      <c r="H154" s="132"/>
      <c r="I154" s="132"/>
      <c r="J154" s="133"/>
      <c r="K154" s="131"/>
      <c r="L154" s="132"/>
      <c r="M154" s="132"/>
      <c r="N154" s="132"/>
      <c r="O154" s="132"/>
      <c r="P154" s="132"/>
      <c r="Q154" s="132"/>
      <c r="R154" s="133"/>
      <c r="S154" s="131"/>
      <c r="T154" s="132"/>
      <c r="U154" s="132"/>
      <c r="V154" s="132"/>
      <c r="W154" s="132"/>
      <c r="X154" s="132"/>
      <c r="Y154" s="132"/>
      <c r="Z154" s="133"/>
      <c r="AA154" s="131"/>
      <c r="AB154" s="132"/>
      <c r="AC154" s="132"/>
      <c r="AD154" s="133"/>
      <c r="AE154" s="131"/>
      <c r="AF154" s="132"/>
      <c r="AG154" s="132"/>
      <c r="AH154" s="133"/>
      <c r="AI154" s="131"/>
      <c r="AJ154" s="132"/>
      <c r="AK154" s="132"/>
      <c r="AL154" s="133"/>
      <c r="AM154" s="131"/>
      <c r="AN154" s="132"/>
      <c r="AO154" s="132"/>
      <c r="AP154" s="133"/>
      <c r="AQ154" s="131"/>
      <c r="AR154" s="132"/>
      <c r="AS154" s="132"/>
      <c r="AT154" s="132"/>
      <c r="AU154" s="134"/>
      <c r="AV154" s="135"/>
      <c r="AW154" s="131"/>
      <c r="AX154" s="132"/>
      <c r="AY154" s="132"/>
      <c r="AZ154" s="132"/>
      <c r="BA154" s="134"/>
      <c r="BB154" s="135"/>
      <c r="BC154" s="83" t="s">
        <v>103</v>
      </c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179"/>
      <c r="B155" s="160"/>
      <c r="C155" s="161"/>
      <c r="D155" s="161"/>
      <c r="E155" s="161"/>
      <c r="F155" s="161"/>
      <c r="G155" s="153"/>
      <c r="H155" s="153"/>
      <c r="I155" s="153"/>
      <c r="J155" s="159"/>
      <c r="K155" s="152"/>
      <c r="L155" s="153"/>
      <c r="M155" s="153"/>
      <c r="N155" s="153"/>
      <c r="O155" s="153"/>
      <c r="P155" s="153"/>
      <c r="Q155" s="153"/>
      <c r="R155" s="159"/>
      <c r="S155" s="152"/>
      <c r="T155" s="153"/>
      <c r="U155" s="153"/>
      <c r="V155" s="153"/>
      <c r="W155" s="153"/>
      <c r="X155" s="153"/>
      <c r="Y155" s="153"/>
      <c r="Z155" s="159"/>
      <c r="AA155" s="152"/>
      <c r="AB155" s="153"/>
      <c r="AC155" s="153"/>
      <c r="AD155" s="159"/>
      <c r="AE155" s="152"/>
      <c r="AF155" s="153"/>
      <c r="AG155" s="153"/>
      <c r="AH155" s="159"/>
      <c r="AI155" s="152"/>
      <c r="AJ155" s="153"/>
      <c r="AK155" s="153"/>
      <c r="AL155" s="159"/>
      <c r="AM155" s="152"/>
      <c r="AN155" s="153"/>
      <c r="AO155" s="153"/>
      <c r="AP155" s="159"/>
      <c r="AQ155" s="152"/>
      <c r="AR155" s="153"/>
      <c r="AS155" s="153"/>
      <c r="AT155" s="153"/>
      <c r="AU155" s="154"/>
      <c r="AV155" s="155"/>
      <c r="AW155" s="152"/>
      <c r="AX155" s="153"/>
      <c r="AY155" s="153"/>
      <c r="AZ155" s="153"/>
      <c r="BA155" s="154"/>
      <c r="BB155" s="155"/>
      <c r="BC155" s="78">
        <f>16-AH34</f>
        <v>11</v>
      </c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162">
        <v>30</v>
      </c>
      <c r="B156" s="163" t="s">
        <v>187</v>
      </c>
      <c r="C156" s="164"/>
      <c r="D156" s="164"/>
      <c r="E156" s="164"/>
      <c r="F156" s="164"/>
      <c r="G156" s="128"/>
      <c r="H156" s="128"/>
      <c r="I156" s="128"/>
      <c r="J156" s="158"/>
      <c r="K156" s="127" t="s">
        <v>232</v>
      </c>
      <c r="L156" s="128"/>
      <c r="M156" s="128"/>
      <c r="N156" s="128"/>
      <c r="O156" s="128"/>
      <c r="P156" s="128"/>
      <c r="Q156" s="128"/>
      <c r="R156" s="158"/>
      <c r="S156" s="127" t="s">
        <v>291</v>
      </c>
      <c r="T156" s="128"/>
      <c r="U156" s="128"/>
      <c r="V156" s="128"/>
      <c r="W156" s="128"/>
      <c r="X156" s="128"/>
      <c r="Y156" s="128"/>
      <c r="Z156" s="158"/>
      <c r="AA156" s="127"/>
      <c r="AB156" s="128"/>
      <c r="AC156" s="128"/>
      <c r="AD156" s="158"/>
      <c r="AE156" s="127"/>
      <c r="AF156" s="128"/>
      <c r="AG156" s="128"/>
      <c r="AH156" s="158"/>
      <c r="AI156" s="127" t="s">
        <v>233</v>
      </c>
      <c r="AJ156" s="128"/>
      <c r="AK156" s="128"/>
      <c r="AL156" s="128"/>
      <c r="AM156" s="127"/>
      <c r="AN156" s="128"/>
      <c r="AO156" s="128"/>
      <c r="AP156" s="158"/>
      <c r="AQ156" s="127"/>
      <c r="AR156" s="128"/>
      <c r="AS156" s="128"/>
      <c r="AT156" s="128"/>
      <c r="AU156" s="129"/>
      <c r="AV156" s="130"/>
      <c r="AW156" s="127"/>
      <c r="AX156" s="128"/>
      <c r="AY156" s="128"/>
      <c r="AZ156" s="128"/>
      <c r="BA156" s="129"/>
      <c r="BB156" s="130"/>
      <c r="BC156" s="77" t="s">
        <v>4</v>
      </c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162"/>
      <c r="B157" s="165"/>
      <c r="C157" s="166"/>
      <c r="D157" s="166"/>
      <c r="E157" s="166"/>
      <c r="F157" s="166"/>
      <c r="G157" s="132"/>
      <c r="H157" s="132"/>
      <c r="I157" s="132"/>
      <c r="J157" s="133"/>
      <c r="K157" s="127" t="s">
        <v>233</v>
      </c>
      <c r="L157" s="128"/>
      <c r="M157" s="128"/>
      <c r="N157" s="128"/>
      <c r="O157" s="132"/>
      <c r="P157" s="132"/>
      <c r="Q157" s="132"/>
      <c r="R157" s="133"/>
      <c r="S157" s="131"/>
      <c r="T157" s="132"/>
      <c r="U157" s="132"/>
      <c r="V157" s="132"/>
      <c r="W157" s="132"/>
      <c r="X157" s="132"/>
      <c r="Y157" s="132"/>
      <c r="Z157" s="133"/>
      <c r="AA157" s="131"/>
      <c r="AB157" s="132"/>
      <c r="AC157" s="132"/>
      <c r="AD157" s="133"/>
      <c r="AE157" s="131"/>
      <c r="AF157" s="132"/>
      <c r="AG157" s="132"/>
      <c r="AH157" s="133"/>
      <c r="AI157" s="131"/>
      <c r="AJ157" s="132"/>
      <c r="AK157" s="132"/>
      <c r="AL157" s="133"/>
      <c r="AM157" s="131"/>
      <c r="AN157" s="132"/>
      <c r="AO157" s="132"/>
      <c r="AP157" s="133"/>
      <c r="AQ157" s="131"/>
      <c r="AR157" s="132"/>
      <c r="AS157" s="132"/>
      <c r="AT157" s="132"/>
      <c r="AU157" s="134"/>
      <c r="AV157" s="135"/>
      <c r="AW157" s="131"/>
      <c r="AX157" s="132"/>
      <c r="AY157" s="132"/>
      <c r="AZ157" s="132"/>
      <c r="BA157" s="134"/>
      <c r="BB157" s="135"/>
      <c r="BC157" s="82">
        <f>16-AI33</f>
        <v>10</v>
      </c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162"/>
      <c r="B158" s="165"/>
      <c r="C158" s="166"/>
      <c r="D158" s="166"/>
      <c r="E158" s="166"/>
      <c r="F158" s="166"/>
      <c r="G158" s="132"/>
      <c r="H158" s="132"/>
      <c r="I158" s="132"/>
      <c r="J158" s="133"/>
      <c r="K158" s="131"/>
      <c r="L158" s="132"/>
      <c r="M158" s="132"/>
      <c r="N158" s="132"/>
      <c r="O158" s="132"/>
      <c r="P158" s="132"/>
      <c r="Q158" s="132"/>
      <c r="R158" s="133"/>
      <c r="S158" s="131"/>
      <c r="T158" s="132"/>
      <c r="U158" s="132"/>
      <c r="V158" s="132"/>
      <c r="W158" s="132"/>
      <c r="X158" s="132"/>
      <c r="Y158" s="132"/>
      <c r="Z158" s="133"/>
      <c r="AA158" s="131"/>
      <c r="AB158" s="132"/>
      <c r="AC158" s="132"/>
      <c r="AD158" s="133"/>
      <c r="AE158" s="131"/>
      <c r="AF158" s="132"/>
      <c r="AG158" s="132"/>
      <c r="AH158" s="133"/>
      <c r="AI158" s="131"/>
      <c r="AJ158" s="132"/>
      <c r="AK158" s="132"/>
      <c r="AL158" s="133"/>
      <c r="AM158" s="131"/>
      <c r="AN158" s="132"/>
      <c r="AO158" s="132"/>
      <c r="AP158" s="133"/>
      <c r="AQ158" s="131"/>
      <c r="AR158" s="132"/>
      <c r="AS158" s="132"/>
      <c r="AT158" s="132"/>
      <c r="AU158" s="134"/>
      <c r="AV158" s="135"/>
      <c r="AW158" s="131"/>
      <c r="AX158" s="132"/>
      <c r="AY158" s="132"/>
      <c r="AZ158" s="132"/>
      <c r="BA158" s="134"/>
      <c r="BB158" s="135"/>
      <c r="BC158" s="83" t="s">
        <v>103</v>
      </c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162"/>
      <c r="B159" s="160"/>
      <c r="C159" s="161"/>
      <c r="D159" s="161"/>
      <c r="E159" s="161"/>
      <c r="F159" s="161"/>
      <c r="G159" s="153"/>
      <c r="H159" s="153"/>
      <c r="I159" s="153"/>
      <c r="J159" s="159"/>
      <c r="K159" s="152"/>
      <c r="L159" s="153"/>
      <c r="M159" s="153"/>
      <c r="N159" s="153"/>
      <c r="O159" s="153"/>
      <c r="P159" s="153"/>
      <c r="Q159" s="153"/>
      <c r="R159" s="159"/>
      <c r="S159" s="152"/>
      <c r="T159" s="153"/>
      <c r="U159" s="153"/>
      <c r="V159" s="153"/>
      <c r="W159" s="153"/>
      <c r="X159" s="153"/>
      <c r="Y159" s="153"/>
      <c r="Z159" s="159"/>
      <c r="AA159" s="152"/>
      <c r="AB159" s="153"/>
      <c r="AC159" s="153"/>
      <c r="AD159" s="159"/>
      <c r="AE159" s="152"/>
      <c r="AF159" s="153"/>
      <c r="AG159" s="153"/>
      <c r="AH159" s="159"/>
      <c r="AI159" s="152"/>
      <c r="AJ159" s="153"/>
      <c r="AK159" s="153"/>
      <c r="AL159" s="159"/>
      <c r="AM159" s="152"/>
      <c r="AN159" s="153"/>
      <c r="AO159" s="153"/>
      <c r="AP159" s="159"/>
      <c r="AQ159" s="152"/>
      <c r="AR159" s="153"/>
      <c r="AS159" s="153"/>
      <c r="AT159" s="153"/>
      <c r="AU159" s="154"/>
      <c r="AV159" s="155"/>
      <c r="AW159" s="152"/>
      <c r="AX159" s="153"/>
      <c r="AY159" s="153"/>
      <c r="AZ159" s="153"/>
      <c r="BA159" s="154"/>
      <c r="BB159" s="155"/>
      <c r="BC159" s="78">
        <f>16-AI34</f>
        <v>10</v>
      </c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162">
        <v>31</v>
      </c>
      <c r="B160" s="163"/>
      <c r="C160" s="164"/>
      <c r="D160" s="164"/>
      <c r="E160" s="164"/>
      <c r="F160" s="164"/>
      <c r="G160" s="128"/>
      <c r="H160" s="128"/>
      <c r="I160" s="128"/>
      <c r="J160" s="158"/>
      <c r="K160" s="127" t="s">
        <v>233</v>
      </c>
      <c r="L160" s="128"/>
      <c r="M160" s="128"/>
      <c r="N160" s="128"/>
      <c r="O160" s="128"/>
      <c r="P160" s="128"/>
      <c r="Q160" s="128"/>
      <c r="R160" s="158"/>
      <c r="S160" s="127" t="s">
        <v>243</v>
      </c>
      <c r="T160" s="128"/>
      <c r="U160" s="128"/>
      <c r="V160" s="128"/>
      <c r="W160" s="128"/>
      <c r="X160" s="128"/>
      <c r="Y160" s="128"/>
      <c r="Z160" s="158"/>
      <c r="AA160" s="127"/>
      <c r="AB160" s="128"/>
      <c r="AC160" s="128"/>
      <c r="AD160" s="158"/>
      <c r="AE160" s="127"/>
      <c r="AF160" s="128"/>
      <c r="AG160" s="128"/>
      <c r="AH160" s="158"/>
      <c r="AI160" s="127" t="s">
        <v>233</v>
      </c>
      <c r="AJ160" s="128"/>
      <c r="AK160" s="128"/>
      <c r="AL160" s="128"/>
      <c r="AM160" s="127"/>
      <c r="AN160" s="128"/>
      <c r="AO160" s="128"/>
      <c r="AP160" s="158"/>
      <c r="AQ160" s="127" t="s">
        <v>242</v>
      </c>
      <c r="AR160" s="128"/>
      <c r="AS160" s="128"/>
      <c r="AT160" s="128"/>
      <c r="AU160" s="168" t="s">
        <v>303</v>
      </c>
      <c r="AV160" s="130"/>
      <c r="AW160" s="127"/>
      <c r="AX160" s="128"/>
      <c r="AY160" s="128"/>
      <c r="AZ160" s="128"/>
      <c r="BA160" s="129"/>
      <c r="BB160" s="130"/>
      <c r="BC160" s="77" t="s">
        <v>4</v>
      </c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162"/>
      <c r="B161" s="165"/>
      <c r="C161" s="166"/>
      <c r="D161" s="166"/>
      <c r="E161" s="166"/>
      <c r="F161" s="166"/>
      <c r="G161" s="132"/>
      <c r="H161" s="132"/>
      <c r="I161" s="132"/>
      <c r="J161" s="133"/>
      <c r="K161" s="131" t="s">
        <v>242</v>
      </c>
      <c r="L161" s="132"/>
      <c r="M161" s="132"/>
      <c r="N161" s="132"/>
      <c r="O161" s="132"/>
      <c r="P161" s="132"/>
      <c r="Q161" s="132"/>
      <c r="R161" s="133"/>
      <c r="S161" s="131" t="s">
        <v>211</v>
      </c>
      <c r="T161" s="132"/>
      <c r="U161" s="132"/>
      <c r="V161" s="132"/>
      <c r="W161" s="132"/>
      <c r="X161" s="132"/>
      <c r="Y161" s="132"/>
      <c r="Z161" s="133"/>
      <c r="AA161" s="131"/>
      <c r="AB161" s="132"/>
      <c r="AC161" s="132"/>
      <c r="AD161" s="133"/>
      <c r="AE161" s="131"/>
      <c r="AF161" s="132"/>
      <c r="AG161" s="132"/>
      <c r="AH161" s="133"/>
      <c r="AI161" s="131"/>
      <c r="AJ161" s="132"/>
      <c r="AK161" s="132"/>
      <c r="AL161" s="133"/>
      <c r="AM161" s="131"/>
      <c r="AN161" s="132"/>
      <c r="AO161" s="132"/>
      <c r="AP161" s="133"/>
      <c r="AQ161" s="131" t="s">
        <v>243</v>
      </c>
      <c r="AR161" s="132"/>
      <c r="AS161" s="132"/>
      <c r="AT161" s="132"/>
      <c r="AU161" s="134" t="s">
        <v>305</v>
      </c>
      <c r="AV161" s="135"/>
      <c r="AW161" s="131"/>
      <c r="AX161" s="132"/>
      <c r="AY161" s="132"/>
      <c r="AZ161" s="132"/>
      <c r="BA161" s="134"/>
      <c r="BB161" s="135"/>
      <c r="BC161" s="82">
        <f>16-AJ33</f>
        <v>10</v>
      </c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162"/>
      <c r="B162" s="165"/>
      <c r="C162" s="166"/>
      <c r="D162" s="166"/>
      <c r="E162" s="166"/>
      <c r="F162" s="166"/>
      <c r="G162" s="132"/>
      <c r="H162" s="132"/>
      <c r="I162" s="132"/>
      <c r="J162" s="133"/>
      <c r="K162" s="131"/>
      <c r="L162" s="132"/>
      <c r="M162" s="132"/>
      <c r="N162" s="132"/>
      <c r="O162" s="132"/>
      <c r="P162" s="132"/>
      <c r="Q162" s="132"/>
      <c r="R162" s="133"/>
      <c r="S162" s="131"/>
      <c r="T162" s="132"/>
      <c r="U162" s="132"/>
      <c r="V162" s="132"/>
      <c r="W162" s="132"/>
      <c r="X162" s="132"/>
      <c r="Y162" s="132"/>
      <c r="Z162" s="133"/>
      <c r="AA162" s="131"/>
      <c r="AB162" s="132"/>
      <c r="AC162" s="132"/>
      <c r="AD162" s="133"/>
      <c r="AE162" s="131"/>
      <c r="AF162" s="132"/>
      <c r="AG162" s="132"/>
      <c r="AH162" s="133"/>
      <c r="AI162" s="131"/>
      <c r="AJ162" s="132"/>
      <c r="AK162" s="132"/>
      <c r="AL162" s="133"/>
      <c r="AM162" s="131"/>
      <c r="AN162" s="132"/>
      <c r="AO162" s="132"/>
      <c r="AP162" s="133"/>
      <c r="AQ162" s="131"/>
      <c r="AR162" s="132"/>
      <c r="AS162" s="132"/>
      <c r="AT162" s="132"/>
      <c r="AU162" s="134"/>
      <c r="AV162" s="135"/>
      <c r="AW162" s="131"/>
      <c r="AX162" s="132"/>
      <c r="AY162" s="132"/>
      <c r="AZ162" s="132"/>
      <c r="BA162" s="134"/>
      <c r="BB162" s="135"/>
      <c r="BC162" s="83" t="s">
        <v>103</v>
      </c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162"/>
      <c r="B163" s="160"/>
      <c r="C163" s="161"/>
      <c r="D163" s="161"/>
      <c r="E163" s="161"/>
      <c r="F163" s="161"/>
      <c r="G163" s="153"/>
      <c r="H163" s="153"/>
      <c r="I163" s="153"/>
      <c r="J163" s="159"/>
      <c r="K163" s="152"/>
      <c r="L163" s="153"/>
      <c r="M163" s="153"/>
      <c r="N163" s="153"/>
      <c r="O163" s="153"/>
      <c r="P163" s="153"/>
      <c r="Q163" s="153"/>
      <c r="R163" s="159"/>
      <c r="S163" s="152"/>
      <c r="T163" s="153"/>
      <c r="U163" s="153"/>
      <c r="V163" s="153"/>
      <c r="W163" s="153"/>
      <c r="X163" s="153"/>
      <c r="Y163" s="153"/>
      <c r="Z163" s="159"/>
      <c r="AA163" s="152"/>
      <c r="AB163" s="153"/>
      <c r="AC163" s="153"/>
      <c r="AD163" s="159"/>
      <c r="AE163" s="152"/>
      <c r="AF163" s="153"/>
      <c r="AG163" s="153"/>
      <c r="AH163" s="159"/>
      <c r="AI163" s="152"/>
      <c r="AJ163" s="153"/>
      <c r="AK163" s="153"/>
      <c r="AL163" s="159"/>
      <c r="AM163" s="152"/>
      <c r="AN163" s="153"/>
      <c r="AO163" s="153"/>
      <c r="AP163" s="159"/>
      <c r="AQ163" s="152"/>
      <c r="AR163" s="153"/>
      <c r="AS163" s="153"/>
      <c r="AT163" s="153"/>
      <c r="AU163" s="154"/>
      <c r="AV163" s="155"/>
      <c r="AW163" s="152"/>
      <c r="AX163" s="153"/>
      <c r="AY163" s="153"/>
      <c r="AZ163" s="153"/>
      <c r="BA163" s="154"/>
      <c r="BB163" s="155"/>
      <c r="BC163" s="78">
        <f>16-AJ34</f>
        <v>11</v>
      </c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12</v>
      </c>
      <c r="B169" s="182"/>
      <c r="C169" s="65" t="s">
        <v>261</v>
      </c>
      <c r="D169" s="180">
        <f>SUM(T220:U257)</f>
        <v>480</v>
      </c>
      <c r="E169" s="180"/>
      <c r="F169" s="180"/>
      <c r="G169" s="64" t="s">
        <v>261</v>
      </c>
      <c r="H169" s="185">
        <f>SUM(T262:U330)</f>
        <v>480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ref="T186" si="4">F186*24+H186*12+J186*12+L186*6+N186*6+P186*4+R186*8</f>
        <v>0</v>
      </c>
      <c r="U186" s="140"/>
      <c r="V186" s="139">
        <v>168</v>
      </c>
      <c r="W186" s="140"/>
      <c r="X186" s="141">
        <f t="shared" ref="X186:X215" si="5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ref="T187:T213" si="6">F187*24+H187*12+J187*12+L187*6+N187*6+P187*4+R187*8</f>
        <v>0</v>
      </c>
      <c r="U187" s="140"/>
      <c r="V187" s="139">
        <v>168</v>
      </c>
      <c r="W187" s="140"/>
      <c r="X187" s="141">
        <f t="shared" si="5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6"/>
        <v>0</v>
      </c>
      <c r="U188" s="140"/>
      <c r="V188" s="139">
        <v>168</v>
      </c>
      <c r="W188" s="140"/>
      <c r="X188" s="141">
        <f t="shared" si="5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6"/>
        <v>0</v>
      </c>
      <c r="U189" s="140"/>
      <c r="V189" s="139">
        <v>168</v>
      </c>
      <c r="W189" s="140"/>
      <c r="X189" s="141">
        <f t="shared" si="5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6"/>
        <v>0</v>
      </c>
      <c r="U190" s="140"/>
      <c r="V190" s="139">
        <v>168</v>
      </c>
      <c r="W190" s="140"/>
      <c r="X190" s="141">
        <f t="shared" si="5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6"/>
        <v>0</v>
      </c>
      <c r="U191" s="140"/>
      <c r="V191" s="139">
        <v>168</v>
      </c>
      <c r="W191" s="140"/>
      <c r="X191" s="141">
        <f t="shared" si="5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6"/>
        <v>0</v>
      </c>
      <c r="U192" s="140"/>
      <c r="V192" s="139">
        <v>168</v>
      </c>
      <c r="W192" s="140"/>
      <c r="X192" s="141">
        <f t="shared" si="5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6"/>
        <v>0</v>
      </c>
      <c r="U193" s="140"/>
      <c r="V193" s="139">
        <v>168</v>
      </c>
      <c r="W193" s="140"/>
      <c r="X193" s="141">
        <f t="shared" si="5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6"/>
        <v>0</v>
      </c>
      <c r="U194" s="140"/>
      <c r="V194" s="139">
        <v>168</v>
      </c>
      <c r="W194" s="140"/>
      <c r="X194" s="141">
        <f t="shared" si="5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6"/>
        <v>0</v>
      </c>
      <c r="U195" s="140"/>
      <c r="V195" s="139">
        <v>168</v>
      </c>
      <c r="W195" s="140"/>
      <c r="X195" s="141">
        <f t="shared" si="5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6"/>
        <v>0</v>
      </c>
      <c r="U196" s="140"/>
      <c r="V196" s="139">
        <v>168</v>
      </c>
      <c r="W196" s="140"/>
      <c r="X196" s="141">
        <f t="shared" si="5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6"/>
        <v>0</v>
      </c>
      <c r="U197" s="140"/>
      <c r="V197" s="139">
        <v>168</v>
      </c>
      <c r="W197" s="140"/>
      <c r="X197" s="141">
        <f t="shared" si="5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6"/>
        <v>0</v>
      </c>
      <c r="U198" s="140"/>
      <c r="V198" s="139">
        <v>168</v>
      </c>
      <c r="W198" s="140"/>
      <c r="X198" s="141">
        <f t="shared" si="5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ref="T199" si="7">F199*24+H199*12+J199*12+L199*6+N199*6+P199*4+R199*8</f>
        <v>0</v>
      </c>
      <c r="U199" s="140"/>
      <c r="V199" s="139">
        <v>168</v>
      </c>
      <c r="W199" s="140"/>
      <c r="X199" s="141">
        <f t="shared" si="5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6"/>
        <v>0</v>
      </c>
      <c r="U200" s="140"/>
      <c r="V200" s="139">
        <v>168</v>
      </c>
      <c r="W200" s="140"/>
      <c r="X200" s="141">
        <f t="shared" si="5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1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6"/>
        <v>12</v>
      </c>
      <c r="U201" s="140"/>
      <c r="V201" s="139">
        <v>168</v>
      </c>
      <c r="W201" s="140"/>
      <c r="X201" s="141">
        <f t="shared" si="5"/>
        <v>55.199999999999996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6"/>
        <v>0</v>
      </c>
      <c r="U202" s="140"/>
      <c r="V202" s="139">
        <v>168</v>
      </c>
      <c r="W202" s="140"/>
      <c r="X202" s="141">
        <f t="shared" si="5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6"/>
        <v>0</v>
      </c>
      <c r="U203" s="140"/>
      <c r="V203" s="139">
        <v>168</v>
      </c>
      <c r="W203" s="140"/>
      <c r="X203" s="141">
        <f t="shared" si="5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6"/>
        <v>0</v>
      </c>
      <c r="U204" s="140"/>
      <c r="V204" s="139">
        <v>168</v>
      </c>
      <c r="W204" s="140"/>
      <c r="X204" s="141">
        <f t="shared" si="5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6"/>
        <v>0</v>
      </c>
      <c r="U205" s="140"/>
      <c r="V205" s="139">
        <v>168</v>
      </c>
      <c r="W205" s="140"/>
      <c r="X205" s="141">
        <f t="shared" si="5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6"/>
        <v>0</v>
      </c>
      <c r="U206" s="140"/>
      <c r="V206" s="139">
        <v>168</v>
      </c>
      <c r="W206" s="140"/>
      <c r="X206" s="141">
        <f t="shared" si="5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6"/>
        <v>0</v>
      </c>
      <c r="U207" s="140"/>
      <c r="V207" s="139">
        <v>168</v>
      </c>
      <c r="W207" s="140"/>
      <c r="X207" s="141">
        <f t="shared" si="5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6"/>
        <v>0</v>
      </c>
      <c r="U208" s="140"/>
      <c r="V208" s="139">
        <v>168</v>
      </c>
      <c r="W208" s="140"/>
      <c r="X208" s="141">
        <f t="shared" si="5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6"/>
        <v>0</v>
      </c>
      <c r="U209" s="140"/>
      <c r="V209" s="139">
        <v>168</v>
      </c>
      <c r="W209" s="140"/>
      <c r="X209" s="141">
        <f t="shared" si="5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6"/>
        <v>0</v>
      </c>
      <c r="U210" s="140"/>
      <c r="V210" s="139">
        <v>168</v>
      </c>
      <c r="W210" s="140"/>
      <c r="X210" s="141">
        <f t="shared" si="5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6"/>
        <v>0</v>
      </c>
      <c r="U211" s="140"/>
      <c r="V211" s="139">
        <v>168</v>
      </c>
      <c r="W211" s="140"/>
      <c r="X211" s="141">
        <f t="shared" si="5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6"/>
        <v>0</v>
      </c>
      <c r="U212" s="140"/>
      <c r="V212" s="139">
        <v>168</v>
      </c>
      <c r="W212" s="140"/>
      <c r="X212" s="141">
        <f t="shared" si="5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6"/>
        <v>0</v>
      </c>
      <c r="U213" s="140"/>
      <c r="V213" s="139">
        <v>168</v>
      </c>
      <c r="W213" s="140"/>
      <c r="X213" s="141">
        <f t="shared" si="5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ref="T214:T215" si="8">F214*24+H214*12+J214*12+L214*6+N214*6+P214*4+R214*8</f>
        <v>0</v>
      </c>
      <c r="U214" s="140"/>
      <c r="V214" s="139">
        <v>168</v>
      </c>
      <c r="W214" s="140"/>
      <c r="X214" s="141">
        <f t="shared" si="5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8"/>
        <v>0</v>
      </c>
      <c r="U215" s="140"/>
      <c r="V215" s="139">
        <v>168</v>
      </c>
      <c r="W215" s="140"/>
      <c r="X215" s="141">
        <f t="shared" si="5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9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10">F222*24+H222*12+J222*12+L222*6+N222*6+P222*4+R222*8</f>
        <v>0</v>
      </c>
      <c r="U222" s="140"/>
      <c r="V222" s="139">
        <v>168</v>
      </c>
      <c r="W222" s="140"/>
      <c r="X222" s="141">
        <f t="shared" si="9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10"/>
        <v>0</v>
      </c>
      <c r="U223" s="140"/>
      <c r="V223" s="139">
        <v>168</v>
      </c>
      <c r="W223" s="140"/>
      <c r="X223" s="141">
        <f t="shared" si="9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10"/>
        <v>0</v>
      </c>
      <c r="U224" s="140"/>
      <c r="V224" s="139">
        <v>168</v>
      </c>
      <c r="W224" s="140"/>
      <c r="X224" s="141">
        <f t="shared" si="9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9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11">F226*24+H226*12+J226*12+L226*6+N226*6+P226*4+R226*8</f>
        <v>0</v>
      </c>
      <c r="U226" s="140"/>
      <c r="V226" s="139">
        <v>168</v>
      </c>
      <c r="W226" s="140"/>
      <c r="X226" s="141">
        <f t="shared" si="9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11"/>
        <v>0</v>
      </c>
      <c r="U227" s="140"/>
      <c r="V227" s="139">
        <v>168</v>
      </c>
      <c r="W227" s="140"/>
      <c r="X227" s="141">
        <f t="shared" si="9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11"/>
        <v>0</v>
      </c>
      <c r="U228" s="140"/>
      <c r="V228" s="139">
        <v>168</v>
      </c>
      <c r="W228" s="140"/>
      <c r="X228" s="141">
        <f t="shared" si="9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11"/>
        <v>0</v>
      </c>
      <c r="U229" s="140"/>
      <c r="V229" s="139">
        <v>168</v>
      </c>
      <c r="W229" s="140"/>
      <c r="X229" s="141">
        <f t="shared" si="9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11"/>
        <v>0</v>
      </c>
      <c r="U230" s="140"/>
      <c r="V230" s="139">
        <v>168</v>
      </c>
      <c r="W230" s="140"/>
      <c r="X230" s="141">
        <f t="shared" si="9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12">F231*24+H231*12+J231*12+L231*6+N231*6+P231*4+R231*8</f>
        <v>0</v>
      </c>
      <c r="U231" s="140"/>
      <c r="V231" s="139">
        <v>168</v>
      </c>
      <c r="W231" s="140"/>
      <c r="X231" s="141">
        <f t="shared" ref="X231" si="13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11"/>
        <v>0</v>
      </c>
      <c r="U232" s="140"/>
      <c r="V232" s="139">
        <v>168</v>
      </c>
      <c r="W232" s="140"/>
      <c r="X232" s="141">
        <f t="shared" si="9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11"/>
        <v>0</v>
      </c>
      <c r="U233" s="140"/>
      <c r="V233" s="139">
        <v>168</v>
      </c>
      <c r="W233" s="140"/>
      <c r="X233" s="141">
        <f t="shared" si="9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11"/>
        <v>0</v>
      </c>
      <c r="U234" s="140"/>
      <c r="V234" s="139">
        <v>168</v>
      </c>
      <c r="W234" s="140"/>
      <c r="X234" s="141">
        <f t="shared" si="9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3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11"/>
        <v>36</v>
      </c>
      <c r="U235" s="140"/>
      <c r="V235" s="139">
        <v>168</v>
      </c>
      <c r="W235" s="140"/>
      <c r="X235" s="141">
        <f t="shared" si="9"/>
        <v>165.6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11"/>
        <v>0</v>
      </c>
      <c r="U236" s="140"/>
      <c r="V236" s="139">
        <v>168</v>
      </c>
      <c r="W236" s="140"/>
      <c r="X236" s="141">
        <f t="shared" si="9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11"/>
        <v>0</v>
      </c>
      <c r="U237" s="140"/>
      <c r="V237" s="139">
        <v>168</v>
      </c>
      <c r="W237" s="140"/>
      <c r="X237" s="141">
        <f t="shared" si="9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11"/>
        <v>0</v>
      </c>
      <c r="U238" s="140"/>
      <c r="V238" s="139">
        <v>168</v>
      </c>
      <c r="W238" s="140"/>
      <c r="X238" s="141">
        <f t="shared" si="9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11"/>
        <v>0</v>
      </c>
      <c r="U239" s="140"/>
      <c r="V239" s="139">
        <v>168</v>
      </c>
      <c r="W239" s="140"/>
      <c r="X239" s="141">
        <f t="shared" si="9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11"/>
        <v>0</v>
      </c>
      <c r="U240" s="140"/>
      <c r="V240" s="139">
        <v>168</v>
      </c>
      <c r="W240" s="140"/>
      <c r="X240" s="141">
        <f t="shared" si="9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11"/>
        <v>0</v>
      </c>
      <c r="U241" s="140"/>
      <c r="V241" s="139">
        <v>168</v>
      </c>
      <c r="W241" s="140"/>
      <c r="X241" s="141">
        <f t="shared" si="9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11"/>
        <v>0</v>
      </c>
      <c r="U242" s="140"/>
      <c r="V242" s="139">
        <v>168</v>
      </c>
      <c r="W242" s="140"/>
      <c r="X242" s="141">
        <f t="shared" si="9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11"/>
        <v>0</v>
      </c>
      <c r="U243" s="140"/>
      <c r="V243" s="139">
        <v>168</v>
      </c>
      <c r="W243" s="140"/>
      <c r="X243" s="141">
        <f t="shared" si="9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11"/>
        <v>0</v>
      </c>
      <c r="U244" s="140"/>
      <c r="V244" s="139">
        <v>168</v>
      </c>
      <c r="W244" s="140"/>
      <c r="X244" s="141">
        <f t="shared" si="9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11"/>
        <v>0</v>
      </c>
      <c r="U245" s="140"/>
      <c r="V245" s="139">
        <v>168</v>
      </c>
      <c r="W245" s="140"/>
      <c r="X245" s="141">
        <f t="shared" si="9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6</v>
      </c>
      <c r="G246" s="138"/>
      <c r="H246" s="137">
        <f>SUMPRODUCT(COUNTIF($K$40:$R$163,{"URBANSKI L."}))</f>
        <v>7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11"/>
        <v>228</v>
      </c>
      <c r="U246" s="140"/>
      <c r="V246" s="139">
        <v>168</v>
      </c>
      <c r="W246" s="140"/>
      <c r="X246" s="141">
        <f t="shared" si="9"/>
        <v>1048.8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4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10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11"/>
        <v>216</v>
      </c>
      <c r="U247" s="140"/>
      <c r="V247" s="139">
        <v>168</v>
      </c>
      <c r="W247" s="140"/>
      <c r="X247" s="141">
        <f t="shared" si="9"/>
        <v>993.59999999999991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11"/>
        <v>0</v>
      </c>
      <c r="U248" s="140"/>
      <c r="V248" s="139">
        <v>168</v>
      </c>
      <c r="W248" s="140"/>
      <c r="X248" s="141">
        <f t="shared" si="9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11"/>
        <v>0</v>
      </c>
      <c r="U249" s="140"/>
      <c r="V249" s="139">
        <v>168</v>
      </c>
      <c r="W249" s="140"/>
      <c r="X249" s="141">
        <f t="shared" si="9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11"/>
        <v>0</v>
      </c>
      <c r="U250" s="140"/>
      <c r="V250" s="139">
        <v>168</v>
      </c>
      <c r="W250" s="140"/>
      <c r="X250" s="141">
        <f t="shared" si="9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11"/>
        <v>0</v>
      </c>
      <c r="U251" s="140"/>
      <c r="V251" s="139">
        <v>168</v>
      </c>
      <c r="W251" s="140"/>
      <c r="X251" s="141">
        <f t="shared" si="9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11"/>
        <v>0</v>
      </c>
      <c r="U252" s="140"/>
      <c r="V252" s="139">
        <v>168</v>
      </c>
      <c r="W252" s="140"/>
      <c r="X252" s="141">
        <f t="shared" si="9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11"/>
        <v>0</v>
      </c>
      <c r="U253" s="140"/>
      <c r="V253" s="139">
        <v>168</v>
      </c>
      <c r="W253" s="140"/>
      <c r="X253" s="141">
        <f t="shared" si="9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11"/>
        <v>0</v>
      </c>
      <c r="U254" s="140"/>
      <c r="V254" s="139">
        <v>168</v>
      </c>
      <c r="W254" s="140"/>
      <c r="X254" s="141">
        <f t="shared" si="9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11"/>
        <v>0</v>
      </c>
      <c r="U255" s="140"/>
      <c r="V255" s="139">
        <v>168</v>
      </c>
      <c r="W255" s="140"/>
      <c r="X255" s="141">
        <f t="shared" si="9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11"/>
        <v>0</v>
      </c>
      <c r="U256" s="140"/>
      <c r="V256" s="139">
        <v>168</v>
      </c>
      <c r="W256" s="140"/>
      <c r="X256" s="141">
        <f t="shared" si="9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11"/>
        <v>0</v>
      </c>
      <c r="U257" s="140"/>
      <c r="V257" s="139">
        <v>168</v>
      </c>
      <c r="W257" s="140"/>
      <c r="X257" s="141">
        <f t="shared" si="9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4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19" si="15">F264*24+H264*12+J264*12+L264*6+N264*6+P264*4+R264*8</f>
        <v>0</v>
      </c>
      <c r="U264" s="140"/>
      <c r="V264" s="139">
        <v>168</v>
      </c>
      <c r="W264" s="140"/>
      <c r="X264" s="141">
        <f t="shared" si="14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5"/>
        <v>0</v>
      </c>
      <c r="U265" s="140"/>
      <c r="V265" s="139">
        <v>168</v>
      </c>
      <c r="W265" s="140"/>
      <c r="X265" s="141">
        <f t="shared" si="14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5"/>
        <v>0</v>
      </c>
      <c r="U266" s="140"/>
      <c r="V266" s="139">
        <v>168</v>
      </c>
      <c r="W266" s="140"/>
      <c r="X266" s="141">
        <f t="shared" si="14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5"/>
        <v>0</v>
      </c>
      <c r="U267" s="140"/>
      <c r="V267" s="139">
        <v>168</v>
      </c>
      <c r="W267" s="140"/>
      <c r="X267" s="141">
        <f t="shared" si="14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5"/>
        <v>0</v>
      </c>
      <c r="U268" s="140"/>
      <c r="V268" s="139">
        <v>168</v>
      </c>
      <c r="W268" s="140"/>
      <c r="X268" s="141">
        <f t="shared" si="14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5"/>
        <v>0</v>
      </c>
      <c r="U269" s="140"/>
      <c r="V269" s="139">
        <v>168</v>
      </c>
      <c r="W269" s="140"/>
      <c r="X269" s="141">
        <f t="shared" si="14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5"/>
        <v>0</v>
      </c>
      <c r="U270" s="140"/>
      <c r="V270" s="139">
        <v>168</v>
      </c>
      <c r="W270" s="140"/>
      <c r="X270" s="141">
        <f t="shared" si="14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5"/>
        <v>0</v>
      </c>
      <c r="U271" s="140"/>
      <c r="V271" s="139">
        <v>168</v>
      </c>
      <c r="W271" s="140"/>
      <c r="X271" s="141">
        <f t="shared" si="14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5"/>
        <v>0</v>
      </c>
      <c r="U272" s="140"/>
      <c r="V272" s="139">
        <v>168</v>
      </c>
      <c r="W272" s="140"/>
      <c r="X272" s="141">
        <f t="shared" si="14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5"/>
        <v>0</v>
      </c>
      <c r="U273" s="140"/>
      <c r="V273" s="139">
        <v>168</v>
      </c>
      <c r="W273" s="140"/>
      <c r="X273" s="141">
        <f t="shared" si="14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5"/>
        <v>0</v>
      </c>
      <c r="U274" s="140"/>
      <c r="V274" s="139">
        <v>168</v>
      </c>
      <c r="W274" s="140"/>
      <c r="X274" s="141">
        <f t="shared" si="14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5</v>
      </c>
      <c r="G275" s="138"/>
      <c r="H275" s="137">
        <f>SUMPRODUCT(COUNTIF($K$40:$R$163,{"DRUI M."}))</f>
        <v>4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5"/>
        <v>168</v>
      </c>
      <c r="U275" s="140"/>
      <c r="V275" s="139">
        <v>168</v>
      </c>
      <c r="W275" s="140"/>
      <c r="X275" s="141">
        <f t="shared" si="14"/>
        <v>772.8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5"/>
        <v>0</v>
      </c>
      <c r="U276" s="140"/>
      <c r="V276" s="139">
        <v>168</v>
      </c>
      <c r="W276" s="140"/>
      <c r="X276" s="141">
        <f t="shared" si="14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5"/>
        <v>0</v>
      </c>
      <c r="U277" s="140"/>
      <c r="V277" s="139">
        <v>168</v>
      </c>
      <c r="W277" s="140"/>
      <c r="X277" s="141">
        <f t="shared" si="14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5"/>
        <v>0</v>
      </c>
      <c r="U278" s="140"/>
      <c r="V278" s="139">
        <v>168</v>
      </c>
      <c r="W278" s="140"/>
      <c r="X278" s="141">
        <f t="shared" si="14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5"/>
        <v>0</v>
      </c>
      <c r="U279" s="140"/>
      <c r="V279" s="139">
        <v>168</v>
      </c>
      <c r="W279" s="140"/>
      <c r="X279" s="141">
        <f t="shared" si="14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5"/>
        <v>0</v>
      </c>
      <c r="U280" s="140"/>
      <c r="V280" s="139">
        <v>168</v>
      </c>
      <c r="W280" s="140"/>
      <c r="X280" s="141">
        <f t="shared" si="14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5"/>
        <v>0</v>
      </c>
      <c r="U281" s="140"/>
      <c r="V281" s="139">
        <v>168</v>
      </c>
      <c r="W281" s="140"/>
      <c r="X281" s="141">
        <f t="shared" si="14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5"/>
        <v>0</v>
      </c>
      <c r="U282" s="140"/>
      <c r="V282" s="139">
        <v>168</v>
      </c>
      <c r="W282" s="140"/>
      <c r="X282" s="141">
        <f t="shared" si="14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5"/>
        <v>0</v>
      </c>
      <c r="U283" s="140"/>
      <c r="V283" s="139">
        <v>168</v>
      </c>
      <c r="W283" s="140"/>
      <c r="X283" s="141">
        <f t="shared" si="14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5"/>
        <v>0</v>
      </c>
      <c r="U284" s="140"/>
      <c r="V284" s="139">
        <v>168</v>
      </c>
      <c r="W284" s="140"/>
      <c r="X284" s="141">
        <f t="shared" si="14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5"/>
        <v>0</v>
      </c>
      <c r="U285" s="140"/>
      <c r="V285" s="139">
        <v>168</v>
      </c>
      <c r="W285" s="140"/>
      <c r="X285" s="141">
        <f t="shared" si="14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5"/>
        <v>0</v>
      </c>
      <c r="U286" s="140"/>
      <c r="V286" s="139">
        <v>168</v>
      </c>
      <c r="W286" s="140"/>
      <c r="X286" s="141">
        <f t="shared" si="14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5"/>
        <v>0</v>
      </c>
      <c r="U287" s="140"/>
      <c r="V287" s="139">
        <v>168</v>
      </c>
      <c r="W287" s="140"/>
      <c r="X287" s="141">
        <f t="shared" si="14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5"/>
        <v>0</v>
      </c>
      <c r="U288" s="140"/>
      <c r="V288" s="139">
        <v>168</v>
      </c>
      <c r="W288" s="140"/>
      <c r="X288" s="141">
        <f t="shared" si="14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5"/>
        <v>0</v>
      </c>
      <c r="U289" s="140"/>
      <c r="V289" s="139">
        <v>168</v>
      </c>
      <c r="W289" s="140"/>
      <c r="X289" s="141">
        <f t="shared" si="14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5"/>
        <v>0</v>
      </c>
      <c r="U290" s="140"/>
      <c r="V290" s="139">
        <v>168</v>
      </c>
      <c r="W290" s="140"/>
      <c r="X290" s="141">
        <f t="shared" si="14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5"/>
        <v>0</v>
      </c>
      <c r="U291" s="140"/>
      <c r="V291" s="139">
        <v>168</v>
      </c>
      <c r="W291" s="140"/>
      <c r="X291" s="141">
        <f t="shared" si="14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5"/>
        <v>0</v>
      </c>
      <c r="U292" s="140"/>
      <c r="V292" s="139">
        <v>168</v>
      </c>
      <c r="W292" s="140"/>
      <c r="X292" s="141">
        <f t="shared" si="14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5"/>
        <v>0</v>
      </c>
      <c r="U293" s="140"/>
      <c r="V293" s="139">
        <v>168</v>
      </c>
      <c r="W293" s="140"/>
      <c r="X293" s="141">
        <f t="shared" si="14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5"/>
        <v>0</v>
      </c>
      <c r="U294" s="140"/>
      <c r="V294" s="139">
        <v>168</v>
      </c>
      <c r="W294" s="140"/>
      <c r="X294" s="141">
        <f t="shared" si="14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1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5"/>
        <v>12</v>
      </c>
      <c r="U295" s="140"/>
      <c r="V295" s="139">
        <v>168</v>
      </c>
      <c r="W295" s="140"/>
      <c r="X295" s="141">
        <f t="shared" si="14"/>
        <v>55.199999999999996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5"/>
        <v>0</v>
      </c>
      <c r="U296" s="140"/>
      <c r="V296" s="139">
        <v>168</v>
      </c>
      <c r="W296" s="140"/>
      <c r="X296" s="141">
        <f t="shared" si="14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5"/>
        <v>0</v>
      </c>
      <c r="U297" s="140"/>
      <c r="V297" s="139">
        <v>168</v>
      </c>
      <c r="W297" s="140"/>
      <c r="X297" s="141">
        <f t="shared" si="14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5"/>
        <v>0</v>
      </c>
      <c r="U298" s="140"/>
      <c r="V298" s="139">
        <v>168</v>
      </c>
      <c r="W298" s="140"/>
      <c r="X298" s="141">
        <f t="shared" si="14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5"/>
        <v>0</v>
      </c>
      <c r="U299" s="140"/>
      <c r="V299" s="139">
        <v>168</v>
      </c>
      <c r="W299" s="140"/>
      <c r="X299" s="141">
        <f t="shared" si="14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5"/>
        <v>0</v>
      </c>
      <c r="U300" s="140"/>
      <c r="V300" s="139">
        <v>168</v>
      </c>
      <c r="W300" s="140"/>
      <c r="X300" s="141">
        <f t="shared" si="14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5"/>
        <v>0</v>
      </c>
      <c r="U301" s="140"/>
      <c r="V301" s="139">
        <v>168</v>
      </c>
      <c r="W301" s="140"/>
      <c r="X301" s="141">
        <f t="shared" si="14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5"/>
        <v>0</v>
      </c>
      <c r="U302" s="140"/>
      <c r="V302" s="139">
        <v>168</v>
      </c>
      <c r="W302" s="140"/>
      <c r="X302" s="141">
        <f t="shared" si="14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5"/>
        <v>0</v>
      </c>
      <c r="U303" s="140"/>
      <c r="V303" s="139">
        <v>168</v>
      </c>
      <c r="W303" s="140"/>
      <c r="X303" s="141">
        <f t="shared" si="14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5"/>
        <v>0</v>
      </c>
      <c r="U304" s="140"/>
      <c r="V304" s="139">
        <v>168</v>
      </c>
      <c r="W304" s="140"/>
      <c r="X304" s="141">
        <f t="shared" si="14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5"/>
        <v>0</v>
      </c>
      <c r="U305" s="140"/>
      <c r="V305" s="139">
        <v>168</v>
      </c>
      <c r="W305" s="140"/>
      <c r="X305" s="141">
        <f t="shared" si="14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5"/>
        <v>0</v>
      </c>
      <c r="U306" s="140"/>
      <c r="V306" s="139">
        <v>168</v>
      </c>
      <c r="W306" s="140"/>
      <c r="X306" s="141">
        <f t="shared" si="14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5"/>
        <v>0</v>
      </c>
      <c r="U307" s="140"/>
      <c r="V307" s="139">
        <v>168</v>
      </c>
      <c r="W307" s="140"/>
      <c r="X307" s="141">
        <f t="shared" si="14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7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5"/>
        <v>84</v>
      </c>
      <c r="U308" s="140"/>
      <c r="V308" s="139">
        <v>168</v>
      </c>
      <c r="W308" s="140"/>
      <c r="X308" s="141">
        <f t="shared" si="14"/>
        <v>386.4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15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9</v>
      </c>
      <c r="Q309" s="138"/>
      <c r="R309" s="137">
        <f>SUMPRODUCT(COUNTIF($AM$40:$AP$163,{"SCHWARZ S."}))</f>
        <v>0</v>
      </c>
      <c r="S309" s="138"/>
      <c r="T309" s="139">
        <f t="shared" si="15"/>
        <v>216</v>
      </c>
      <c r="U309" s="140"/>
      <c r="V309" s="139">
        <v>168</v>
      </c>
      <c r="W309" s="140"/>
      <c r="X309" s="141">
        <f t="shared" si="14"/>
        <v>993.59999999999991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5"/>
        <v>0</v>
      </c>
      <c r="U310" s="140"/>
      <c r="V310" s="139">
        <v>168</v>
      </c>
      <c r="W310" s="140"/>
      <c r="X310" s="141">
        <f t="shared" si="14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5"/>
        <v>0</v>
      </c>
      <c r="U311" s="140"/>
      <c r="V311" s="139">
        <v>168</v>
      </c>
      <c r="W311" s="140"/>
      <c r="X311" s="141">
        <f t="shared" si="14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5"/>
        <v>0</v>
      </c>
      <c r="U312" s="140"/>
      <c r="V312" s="139">
        <v>168</v>
      </c>
      <c r="W312" s="140"/>
      <c r="X312" s="141">
        <f t="shared" si="14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5"/>
        <v>0</v>
      </c>
      <c r="U313" s="140"/>
      <c r="V313" s="139">
        <v>168</v>
      </c>
      <c r="W313" s="140"/>
      <c r="X313" s="141">
        <f t="shared" si="14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5"/>
        <v>0</v>
      </c>
      <c r="U314" s="140"/>
      <c r="V314" s="139">
        <v>168</v>
      </c>
      <c r="W314" s="140"/>
      <c r="X314" s="141">
        <f t="shared" si="14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5"/>
        <v>0</v>
      </c>
      <c r="U315" s="140"/>
      <c r="V315" s="139">
        <v>168</v>
      </c>
      <c r="W315" s="140"/>
      <c r="X315" s="141">
        <f t="shared" si="14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5"/>
        <v>0</v>
      </c>
      <c r="U316" s="140"/>
      <c r="V316" s="139">
        <v>168</v>
      </c>
      <c r="W316" s="140"/>
      <c r="X316" s="141">
        <f t="shared" si="14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5"/>
        <v>0</v>
      </c>
      <c r="U317" s="140"/>
      <c r="V317" s="139">
        <v>168</v>
      </c>
      <c r="W317" s="140"/>
      <c r="X317" s="141">
        <f t="shared" si="14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5"/>
        <v>0</v>
      </c>
      <c r="U318" s="140"/>
      <c r="V318" s="139">
        <v>168</v>
      </c>
      <c r="W318" s="140"/>
      <c r="X318" s="141">
        <f t="shared" si="14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5"/>
        <v>0</v>
      </c>
      <c r="U319" s="140"/>
      <c r="V319" s="139">
        <v>168</v>
      </c>
      <c r="W319" s="140"/>
      <c r="X319" s="141">
        <f t="shared" si="14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ref="T320:T330" si="16">F320*24+H320*12+J320*12+L320*6+N320*6+P320*4+R320*8</f>
        <v>0</v>
      </c>
      <c r="U320" s="140"/>
      <c r="V320" s="139">
        <v>168</v>
      </c>
      <c r="W320" s="140"/>
      <c r="X320" s="141">
        <f t="shared" si="14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6"/>
        <v>0</v>
      </c>
      <c r="U321" s="140"/>
      <c r="V321" s="139">
        <v>168</v>
      </c>
      <c r="W321" s="140"/>
      <c r="X321" s="141">
        <f t="shared" si="14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6"/>
        <v>0</v>
      </c>
      <c r="U322" s="140"/>
      <c r="V322" s="139">
        <v>168</v>
      </c>
      <c r="W322" s="140"/>
      <c r="X322" s="141">
        <f t="shared" si="14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6"/>
        <v>0</v>
      </c>
      <c r="U323" s="140"/>
      <c r="V323" s="139">
        <v>168</v>
      </c>
      <c r="W323" s="140"/>
      <c r="X323" s="141">
        <f t="shared" si="14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6"/>
        <v>0</v>
      </c>
      <c r="U324" s="140"/>
      <c r="V324" s="139">
        <v>168</v>
      </c>
      <c r="W324" s="140"/>
      <c r="X324" s="141">
        <f t="shared" si="14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6"/>
        <v>0</v>
      </c>
      <c r="U325" s="140"/>
      <c r="V325" s="139">
        <v>168</v>
      </c>
      <c r="W325" s="140"/>
      <c r="X325" s="141">
        <f t="shared" si="14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6"/>
        <v>0</v>
      </c>
      <c r="U326" s="140"/>
      <c r="V326" s="139">
        <v>168</v>
      </c>
      <c r="W326" s="140"/>
      <c r="X326" s="141">
        <f t="shared" si="14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6"/>
        <v>0</v>
      </c>
      <c r="U327" s="140"/>
      <c r="V327" s="139">
        <v>168</v>
      </c>
      <c r="W327" s="140"/>
      <c r="X327" s="141">
        <f t="shared" ref="X327:X330" si="17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si="16"/>
        <v>0</v>
      </c>
      <c r="U328" s="140"/>
      <c r="V328" s="139">
        <v>168</v>
      </c>
      <c r="W328" s="140"/>
      <c r="X328" s="141">
        <f t="shared" si="17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6"/>
        <v>0</v>
      </c>
      <c r="U329" s="140"/>
      <c r="V329" s="139">
        <v>168</v>
      </c>
      <c r="W329" s="140"/>
      <c r="X329" s="141">
        <f t="shared" si="17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6"/>
        <v>0</v>
      </c>
      <c r="U330" s="140"/>
      <c r="V330" s="139">
        <v>168</v>
      </c>
      <c r="W330" s="140"/>
      <c r="X330" s="141">
        <f t="shared" si="17"/>
        <v>0</v>
      </c>
      <c r="Y330" s="142"/>
      <c r="Z330" s="143"/>
      <c r="AA330" s="136"/>
      <c r="AB330" s="136"/>
      <c r="AC330" s="136"/>
      <c r="AD330" s="124"/>
    </row>
  </sheetData>
  <sheetProtection selectLockedCells="1"/>
  <sortState ref="BH47:BK80">
    <sortCondition ref="BH47"/>
  </sortState>
  <customSheetViews>
    <customSheetView guid="{6F8E247F-58AC-42D1-95D0-0B77C8352C32}" scale="60" showPageBreaks="1" fitToPage="1" printArea="1" view="pageBreakPreview" topLeftCell="A27">
      <selection activeCell="A49" sqref="A49:BC175"/>
      <pageMargins left="0" right="0" top="0" bottom="0" header="0" footer="0"/>
      <printOptions horizontalCentered="1" verticalCentered="1"/>
      <pageSetup paperSize="8" scale="32" orientation="portrait" r:id="rId1"/>
    </customSheetView>
    <customSheetView guid="{A05171F1-F978-45C0-9FD2-82F13FB7D7A6}" scale="60" showPageBreaks="1" fitToPage="1" printArea="1" view="pageBreakPreview" topLeftCell="A2">
      <selection activeCell="A2" sqref="A2:AJ44"/>
      <pageMargins left="0" right="0" top="0" bottom="0" header="0" footer="0"/>
      <printOptions horizontalCentered="1" verticalCentered="1"/>
      <pageSetup paperSize="9" scale="98" orientation="landscape" r:id="rId2"/>
    </customSheetView>
  </customSheetViews>
  <mergeCells count="3647">
    <mergeCell ref="AM1:AP1"/>
    <mergeCell ref="AM2:AN2"/>
    <mergeCell ref="AO2:AP2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V330:W330"/>
    <mergeCell ref="X330:Z330"/>
    <mergeCell ref="AA330:AD330"/>
    <mergeCell ref="A328:D328"/>
    <mergeCell ref="F328:G328"/>
    <mergeCell ref="H328:I328"/>
    <mergeCell ref="J328:K328"/>
    <mergeCell ref="L328:M328"/>
    <mergeCell ref="N328:O328"/>
    <mergeCell ref="P328:Q328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N329:O329"/>
    <mergeCell ref="P329:Q329"/>
    <mergeCell ref="R329:S329"/>
    <mergeCell ref="T329:U329"/>
    <mergeCell ref="V329:W329"/>
    <mergeCell ref="X329:Z329"/>
    <mergeCell ref="AA329:AD329"/>
    <mergeCell ref="A326:D326"/>
    <mergeCell ref="F326:G326"/>
    <mergeCell ref="H326:I326"/>
    <mergeCell ref="J326:K326"/>
    <mergeCell ref="L326:M326"/>
    <mergeCell ref="N326:O326"/>
    <mergeCell ref="P326:Q326"/>
    <mergeCell ref="R326:S326"/>
    <mergeCell ref="T326:U326"/>
    <mergeCell ref="V326:W326"/>
    <mergeCell ref="X326:Z326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V327:W327"/>
    <mergeCell ref="X327:Z327"/>
    <mergeCell ref="AA327:AD327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R325:S325"/>
    <mergeCell ref="T325:U325"/>
    <mergeCell ref="V325:W325"/>
    <mergeCell ref="X325:Z325"/>
    <mergeCell ref="AA325:AD325"/>
    <mergeCell ref="A322:D322"/>
    <mergeCell ref="F322:G322"/>
    <mergeCell ref="H322:I322"/>
    <mergeCell ref="J322:K322"/>
    <mergeCell ref="L322:M322"/>
    <mergeCell ref="N322:O322"/>
    <mergeCell ref="P322:Q322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N323:O323"/>
    <mergeCell ref="P323:Q323"/>
    <mergeCell ref="R323:S323"/>
    <mergeCell ref="T323:U323"/>
    <mergeCell ref="V323:W323"/>
    <mergeCell ref="X323:Z323"/>
    <mergeCell ref="AA323:AD323"/>
    <mergeCell ref="A320:D320"/>
    <mergeCell ref="F320:G320"/>
    <mergeCell ref="H320:I320"/>
    <mergeCell ref="J320:K320"/>
    <mergeCell ref="L320:M320"/>
    <mergeCell ref="N320:O320"/>
    <mergeCell ref="P320:Q320"/>
    <mergeCell ref="R320:S320"/>
    <mergeCell ref="T320:U320"/>
    <mergeCell ref="V320:W320"/>
    <mergeCell ref="X320:Z320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V321:W321"/>
    <mergeCell ref="X321:Z321"/>
    <mergeCell ref="AA321:AD321"/>
    <mergeCell ref="AA311:AD311"/>
    <mergeCell ref="AA312:AD312"/>
    <mergeCell ref="AA313:AD313"/>
    <mergeCell ref="AA314:AD314"/>
    <mergeCell ref="AA315:AD315"/>
    <mergeCell ref="AA316:AD316"/>
    <mergeCell ref="AA317:AD317"/>
    <mergeCell ref="AA318:AD318"/>
    <mergeCell ref="AA319:AD319"/>
    <mergeCell ref="E182:Z182"/>
    <mergeCell ref="E217:Z217"/>
    <mergeCell ref="E259:Z259"/>
    <mergeCell ref="AA294:AD294"/>
    <mergeCell ref="AA295:AD295"/>
    <mergeCell ref="AA296:AD296"/>
    <mergeCell ref="AA297:AD297"/>
    <mergeCell ref="AA298:AD298"/>
    <mergeCell ref="AA299:AD299"/>
    <mergeCell ref="AA300:AD300"/>
    <mergeCell ref="AA301:AD301"/>
    <mergeCell ref="AA302:AD302"/>
    <mergeCell ref="AA303:AD303"/>
    <mergeCell ref="AA304:AD304"/>
    <mergeCell ref="AA305:AD305"/>
    <mergeCell ref="AA306:AD306"/>
    <mergeCell ref="AA307:AD307"/>
    <mergeCell ref="AA308:AD308"/>
    <mergeCell ref="AA309:AD309"/>
    <mergeCell ref="AA310:AD310"/>
    <mergeCell ref="AA277:AD277"/>
    <mergeCell ref="AA278:AD278"/>
    <mergeCell ref="AA279:AD279"/>
    <mergeCell ref="AA280:AD280"/>
    <mergeCell ref="AA281:AD281"/>
    <mergeCell ref="AA282:AD282"/>
    <mergeCell ref="AA283:AD283"/>
    <mergeCell ref="AA284:AD284"/>
    <mergeCell ref="AA285:AD285"/>
    <mergeCell ref="AA286:AD286"/>
    <mergeCell ref="AA287:AD287"/>
    <mergeCell ref="AA288:AD288"/>
    <mergeCell ref="AA289:AD289"/>
    <mergeCell ref="AA290:AD290"/>
    <mergeCell ref="AA291:AD291"/>
    <mergeCell ref="AA292:AD292"/>
    <mergeCell ref="AA293:AD293"/>
    <mergeCell ref="AA257:AD257"/>
    <mergeCell ref="AA259:AD260"/>
    <mergeCell ref="AA262:AD262"/>
    <mergeCell ref="AA263:AD263"/>
    <mergeCell ref="AA264:AD264"/>
    <mergeCell ref="AA265:AD265"/>
    <mergeCell ref="AA266:AD266"/>
    <mergeCell ref="AA267:AD267"/>
    <mergeCell ref="AA268:AD268"/>
    <mergeCell ref="AA269:AD269"/>
    <mergeCell ref="AA270:AD270"/>
    <mergeCell ref="AA271:AD271"/>
    <mergeCell ref="AA272:AD272"/>
    <mergeCell ref="AA273:AD273"/>
    <mergeCell ref="AA274:AD274"/>
    <mergeCell ref="AA275:AD275"/>
    <mergeCell ref="AA276:AD276"/>
    <mergeCell ref="AA215:AD215"/>
    <mergeCell ref="AA243:AD243"/>
    <mergeCell ref="AA244:AD244"/>
    <mergeCell ref="AA245:AD245"/>
    <mergeCell ref="AA246:AD246"/>
    <mergeCell ref="AA247:AD247"/>
    <mergeCell ref="AA248:AD248"/>
    <mergeCell ref="AA249:AD249"/>
    <mergeCell ref="AA250:AD250"/>
    <mergeCell ref="AA251:AD251"/>
    <mergeCell ref="AA252:AD252"/>
    <mergeCell ref="AA253:AD253"/>
    <mergeCell ref="AA254:AD254"/>
    <mergeCell ref="AA255:AD255"/>
    <mergeCell ref="AA256:AD256"/>
    <mergeCell ref="AA231:AD231"/>
    <mergeCell ref="AA232:AD232"/>
    <mergeCell ref="AA233:AD233"/>
    <mergeCell ref="AA234:AD234"/>
    <mergeCell ref="AA235:AD235"/>
    <mergeCell ref="AA236:AD236"/>
    <mergeCell ref="AA237:AD237"/>
    <mergeCell ref="AA238:AD238"/>
    <mergeCell ref="AA239:AD239"/>
    <mergeCell ref="AA240:AD240"/>
    <mergeCell ref="AA241:AD241"/>
    <mergeCell ref="AA242:AD242"/>
    <mergeCell ref="J199:K199"/>
    <mergeCell ref="L199:M199"/>
    <mergeCell ref="L198:M198"/>
    <mergeCell ref="G163:J163"/>
    <mergeCell ref="K163:N163"/>
    <mergeCell ref="AA217:AD218"/>
    <mergeCell ref="AA220:AD220"/>
    <mergeCell ref="AA221:AD221"/>
    <mergeCell ref="AA222:AD222"/>
    <mergeCell ref="AA223:AD223"/>
    <mergeCell ref="AA224:AD224"/>
    <mergeCell ref="AA225:AD225"/>
    <mergeCell ref="AA226:AD226"/>
    <mergeCell ref="AA227:AD227"/>
    <mergeCell ref="AA228:AD228"/>
    <mergeCell ref="AA229:AD229"/>
    <mergeCell ref="AA230:AD230"/>
    <mergeCell ref="AA200:AD200"/>
    <mergeCell ref="AA201:AD201"/>
    <mergeCell ref="AA202:AD202"/>
    <mergeCell ref="AA203:AD203"/>
    <mergeCell ref="AA204:AD204"/>
    <mergeCell ref="AA205:AD205"/>
    <mergeCell ref="AA206:AD206"/>
    <mergeCell ref="AA207:AD207"/>
    <mergeCell ref="AA208:AD208"/>
    <mergeCell ref="AA209:AD209"/>
    <mergeCell ref="AA210:AD210"/>
    <mergeCell ref="AA211:AD211"/>
    <mergeCell ref="AA212:AD212"/>
    <mergeCell ref="AA213:AD213"/>
    <mergeCell ref="AA214:AD214"/>
    <mergeCell ref="AA185:AD185"/>
    <mergeCell ref="AA186:AD186"/>
    <mergeCell ref="AA187:AD187"/>
    <mergeCell ref="AA188:AD188"/>
    <mergeCell ref="AA189:AD189"/>
    <mergeCell ref="AA190:AD190"/>
    <mergeCell ref="AA191:AD191"/>
    <mergeCell ref="AA192:AD192"/>
    <mergeCell ref="AA193:AD193"/>
    <mergeCell ref="AA194:AD194"/>
    <mergeCell ref="AA195:AD195"/>
    <mergeCell ref="AA196:AD196"/>
    <mergeCell ref="AA197:AD197"/>
    <mergeCell ref="AA198:AD198"/>
    <mergeCell ref="AA199:AD199"/>
    <mergeCell ref="B162:F162"/>
    <mergeCell ref="G162:J162"/>
    <mergeCell ref="N185:O185"/>
    <mergeCell ref="N186:O186"/>
    <mergeCell ref="N187:O187"/>
    <mergeCell ref="T183:U183"/>
    <mergeCell ref="S163:V163"/>
    <mergeCell ref="Y168:AA168"/>
    <mergeCell ref="AB168:AD168"/>
    <mergeCell ref="V169:W169"/>
    <mergeCell ref="Y169:Z169"/>
    <mergeCell ref="AB169:AC169"/>
    <mergeCell ref="AA182:AD183"/>
    <mergeCell ref="V166:AD166"/>
    <mergeCell ref="V168:X168"/>
    <mergeCell ref="F199:G199"/>
    <mergeCell ref="H199:I199"/>
    <mergeCell ref="CS74:CT74"/>
    <mergeCell ref="CS37:CT38"/>
    <mergeCell ref="CS40:CT40"/>
    <mergeCell ref="CS41:CT41"/>
    <mergeCell ref="CS42:CT42"/>
    <mergeCell ref="CS43:CT43"/>
    <mergeCell ref="CS44:CT44"/>
    <mergeCell ref="CS45:CT45"/>
    <mergeCell ref="CS46:CT46"/>
    <mergeCell ref="CS47:CT47"/>
    <mergeCell ref="CS48:CT48"/>
    <mergeCell ref="CS49:CT49"/>
    <mergeCell ref="CS50:CT50"/>
    <mergeCell ref="CS51:CT51"/>
    <mergeCell ref="CS52:CT52"/>
    <mergeCell ref="CS53:CT53"/>
    <mergeCell ref="CS54:CT54"/>
    <mergeCell ref="CS55:CT55"/>
    <mergeCell ref="CS56:CT56"/>
    <mergeCell ref="CS57:CT57"/>
    <mergeCell ref="CS58:CT58"/>
    <mergeCell ref="CS59:CT59"/>
    <mergeCell ref="CS60:CT60"/>
    <mergeCell ref="CS61:CT61"/>
    <mergeCell ref="CS62:CT62"/>
    <mergeCell ref="CS63:CT63"/>
    <mergeCell ref="CS64:CT64"/>
    <mergeCell ref="CS65:CT65"/>
    <mergeCell ref="CS66:CT66"/>
    <mergeCell ref="CS67:CT67"/>
    <mergeCell ref="CS68:CT68"/>
    <mergeCell ref="CS69:CT69"/>
    <mergeCell ref="CV74:CY74"/>
    <mergeCell ref="CV56:CY56"/>
    <mergeCell ref="CV57:CY57"/>
    <mergeCell ref="CV58:CY58"/>
    <mergeCell ref="CV59:CY59"/>
    <mergeCell ref="CV60:CY60"/>
    <mergeCell ref="CV61:CY61"/>
    <mergeCell ref="CV62:CY62"/>
    <mergeCell ref="CV63:CY63"/>
    <mergeCell ref="CV64:CY64"/>
    <mergeCell ref="CV65:CY65"/>
    <mergeCell ref="CV66:CY66"/>
    <mergeCell ref="CV67:CY67"/>
    <mergeCell ref="CV68:CY68"/>
    <mergeCell ref="CV69:CY69"/>
    <mergeCell ref="CV70:CY70"/>
    <mergeCell ref="CV71:CY71"/>
    <mergeCell ref="CV72:CY72"/>
    <mergeCell ref="CS70:CT70"/>
    <mergeCell ref="CS71:CT71"/>
    <mergeCell ref="CS72:CT72"/>
    <mergeCell ref="CS73:CT73"/>
    <mergeCell ref="CV37:CY38"/>
    <mergeCell ref="CV40:CY40"/>
    <mergeCell ref="CV41:CY41"/>
    <mergeCell ref="CV42:CY42"/>
    <mergeCell ref="CV43:CY43"/>
    <mergeCell ref="CV44:CY44"/>
    <mergeCell ref="CV45:CY45"/>
    <mergeCell ref="CV46:CY46"/>
    <mergeCell ref="CV47:CY47"/>
    <mergeCell ref="CV48:CY48"/>
    <mergeCell ref="CV49:CY49"/>
    <mergeCell ref="CV50:CY50"/>
    <mergeCell ref="CV51:CY51"/>
    <mergeCell ref="CV52:CY52"/>
    <mergeCell ref="CV53:CY53"/>
    <mergeCell ref="CV54:CY54"/>
    <mergeCell ref="CV55:CY55"/>
    <mergeCell ref="CV73:CY73"/>
    <mergeCell ref="F319:G319"/>
    <mergeCell ref="H319:I319"/>
    <mergeCell ref="J319:K319"/>
    <mergeCell ref="L319:M319"/>
    <mergeCell ref="N319:O319"/>
    <mergeCell ref="P319:Q319"/>
    <mergeCell ref="R319:S319"/>
    <mergeCell ref="T319:U319"/>
    <mergeCell ref="V319:W319"/>
    <mergeCell ref="X319:Z319"/>
    <mergeCell ref="F317:G317"/>
    <mergeCell ref="H317:I317"/>
    <mergeCell ref="J317:K317"/>
    <mergeCell ref="L317:M317"/>
    <mergeCell ref="N317:O317"/>
    <mergeCell ref="P317:Q317"/>
    <mergeCell ref="R317:S317"/>
    <mergeCell ref="T317:U317"/>
    <mergeCell ref="V317:W317"/>
    <mergeCell ref="X317:Z317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V318:W318"/>
    <mergeCell ref="X318:Z318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V315:W315"/>
    <mergeCell ref="X315:Z315"/>
    <mergeCell ref="F316:G316"/>
    <mergeCell ref="H316:I316"/>
    <mergeCell ref="J316:K316"/>
    <mergeCell ref="L316:M316"/>
    <mergeCell ref="N316:O316"/>
    <mergeCell ref="P316:Q316"/>
    <mergeCell ref="R316:S316"/>
    <mergeCell ref="T316:U316"/>
    <mergeCell ref="V316:W316"/>
    <mergeCell ref="X316:Z316"/>
    <mergeCell ref="F313:G313"/>
    <mergeCell ref="H313:I313"/>
    <mergeCell ref="J313:K313"/>
    <mergeCell ref="L313:M313"/>
    <mergeCell ref="N313:O313"/>
    <mergeCell ref="P313:Q313"/>
    <mergeCell ref="R313:S313"/>
    <mergeCell ref="T313:U313"/>
    <mergeCell ref="V313:W313"/>
    <mergeCell ref="X313:Z313"/>
    <mergeCell ref="F314:G314"/>
    <mergeCell ref="H314:I314"/>
    <mergeCell ref="J314:K314"/>
    <mergeCell ref="L314:M314"/>
    <mergeCell ref="N314:O314"/>
    <mergeCell ref="P314:Q314"/>
    <mergeCell ref="R314:S314"/>
    <mergeCell ref="T314:U314"/>
    <mergeCell ref="V314:W314"/>
    <mergeCell ref="X314:Z314"/>
    <mergeCell ref="F311:G311"/>
    <mergeCell ref="H311:I311"/>
    <mergeCell ref="J311:K311"/>
    <mergeCell ref="L311:M311"/>
    <mergeCell ref="N311:O311"/>
    <mergeCell ref="P311:Q311"/>
    <mergeCell ref="R311:S311"/>
    <mergeCell ref="T311:U311"/>
    <mergeCell ref="V311:W311"/>
    <mergeCell ref="X311:Z311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V312:W312"/>
    <mergeCell ref="X312:Z312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V309:W309"/>
    <mergeCell ref="X309:Z309"/>
    <mergeCell ref="F310:G310"/>
    <mergeCell ref="H310:I310"/>
    <mergeCell ref="J310:K310"/>
    <mergeCell ref="L310:M310"/>
    <mergeCell ref="N310:O310"/>
    <mergeCell ref="P310:Q310"/>
    <mergeCell ref="R310:S310"/>
    <mergeCell ref="T310:U310"/>
    <mergeCell ref="V310:W310"/>
    <mergeCell ref="X310:Z310"/>
    <mergeCell ref="F307:G307"/>
    <mergeCell ref="H307:I307"/>
    <mergeCell ref="J307:K307"/>
    <mergeCell ref="L307:M307"/>
    <mergeCell ref="N307:O307"/>
    <mergeCell ref="P307:Q307"/>
    <mergeCell ref="R307:S307"/>
    <mergeCell ref="T307:U307"/>
    <mergeCell ref="V307:W307"/>
    <mergeCell ref="X307:Z307"/>
    <mergeCell ref="F308:G308"/>
    <mergeCell ref="H308:I308"/>
    <mergeCell ref="J308:K308"/>
    <mergeCell ref="L308:M308"/>
    <mergeCell ref="N308:O308"/>
    <mergeCell ref="P308:Q308"/>
    <mergeCell ref="R308:S308"/>
    <mergeCell ref="T308:U308"/>
    <mergeCell ref="V308:W308"/>
    <mergeCell ref="X308:Z308"/>
    <mergeCell ref="F305:G305"/>
    <mergeCell ref="H305:I305"/>
    <mergeCell ref="J305:K305"/>
    <mergeCell ref="L305:M305"/>
    <mergeCell ref="N305:O305"/>
    <mergeCell ref="P305:Q305"/>
    <mergeCell ref="R305:S305"/>
    <mergeCell ref="T305:U305"/>
    <mergeCell ref="V305:W305"/>
    <mergeCell ref="X305:Z305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V306:W306"/>
    <mergeCell ref="X306:Z306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V303:W303"/>
    <mergeCell ref="X303:Z303"/>
    <mergeCell ref="F304:G304"/>
    <mergeCell ref="H304:I304"/>
    <mergeCell ref="J304:K304"/>
    <mergeCell ref="L304:M304"/>
    <mergeCell ref="N304:O304"/>
    <mergeCell ref="P304:Q304"/>
    <mergeCell ref="R304:S304"/>
    <mergeCell ref="T304:U304"/>
    <mergeCell ref="V304:W304"/>
    <mergeCell ref="X304:Z304"/>
    <mergeCell ref="F301:G301"/>
    <mergeCell ref="H301:I301"/>
    <mergeCell ref="J301:K301"/>
    <mergeCell ref="L301:M301"/>
    <mergeCell ref="N301:O301"/>
    <mergeCell ref="P301:Q301"/>
    <mergeCell ref="R301:S301"/>
    <mergeCell ref="T301:U301"/>
    <mergeCell ref="V301:W301"/>
    <mergeCell ref="X301:Z301"/>
    <mergeCell ref="F302:G302"/>
    <mergeCell ref="H302:I302"/>
    <mergeCell ref="J302:K302"/>
    <mergeCell ref="L302:M302"/>
    <mergeCell ref="N302:O302"/>
    <mergeCell ref="P302:Q302"/>
    <mergeCell ref="R302:S302"/>
    <mergeCell ref="T302:U302"/>
    <mergeCell ref="V302:W302"/>
    <mergeCell ref="X302:Z302"/>
    <mergeCell ref="F299:G299"/>
    <mergeCell ref="H299:I299"/>
    <mergeCell ref="J299:K299"/>
    <mergeCell ref="L299:M299"/>
    <mergeCell ref="N299:O299"/>
    <mergeCell ref="P299:Q299"/>
    <mergeCell ref="R299:S299"/>
    <mergeCell ref="T299:U299"/>
    <mergeCell ref="V299:W299"/>
    <mergeCell ref="X299:Z299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V300:W300"/>
    <mergeCell ref="X300:Z300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X297:Z297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X298:Z298"/>
    <mergeCell ref="F295:G295"/>
    <mergeCell ref="H295:I295"/>
    <mergeCell ref="J295:K295"/>
    <mergeCell ref="L295:M295"/>
    <mergeCell ref="N295:O295"/>
    <mergeCell ref="P295:Q295"/>
    <mergeCell ref="R295:S295"/>
    <mergeCell ref="T295:U295"/>
    <mergeCell ref="V295:W295"/>
    <mergeCell ref="X295:Z295"/>
    <mergeCell ref="F296:G296"/>
    <mergeCell ref="H296:I296"/>
    <mergeCell ref="J296:K296"/>
    <mergeCell ref="L296:M296"/>
    <mergeCell ref="N296:O296"/>
    <mergeCell ref="P296:Q296"/>
    <mergeCell ref="R296:S296"/>
    <mergeCell ref="T296:U296"/>
    <mergeCell ref="V296:W296"/>
    <mergeCell ref="X296:Z296"/>
    <mergeCell ref="F293:G293"/>
    <mergeCell ref="H293:I293"/>
    <mergeCell ref="J293:K293"/>
    <mergeCell ref="L293:M293"/>
    <mergeCell ref="N293:O293"/>
    <mergeCell ref="P293:Q293"/>
    <mergeCell ref="R293:S293"/>
    <mergeCell ref="T293:U293"/>
    <mergeCell ref="V293:W293"/>
    <mergeCell ref="X293:Z293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V294:W294"/>
    <mergeCell ref="X294:Z294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V291:W291"/>
    <mergeCell ref="X291:Z291"/>
    <mergeCell ref="F292:G292"/>
    <mergeCell ref="H292:I292"/>
    <mergeCell ref="J292:K292"/>
    <mergeCell ref="L292:M292"/>
    <mergeCell ref="N292:O292"/>
    <mergeCell ref="P292:Q292"/>
    <mergeCell ref="R292:S292"/>
    <mergeCell ref="T292:U292"/>
    <mergeCell ref="V292:W292"/>
    <mergeCell ref="X292:Z292"/>
    <mergeCell ref="F289:G289"/>
    <mergeCell ref="H289:I289"/>
    <mergeCell ref="J289:K289"/>
    <mergeCell ref="L289:M289"/>
    <mergeCell ref="N289:O289"/>
    <mergeCell ref="P289:Q289"/>
    <mergeCell ref="R289:S289"/>
    <mergeCell ref="T289:U289"/>
    <mergeCell ref="V289:W289"/>
    <mergeCell ref="X289:Z289"/>
    <mergeCell ref="F290:G290"/>
    <mergeCell ref="H290:I290"/>
    <mergeCell ref="J290:K290"/>
    <mergeCell ref="L290:M290"/>
    <mergeCell ref="N290:O290"/>
    <mergeCell ref="P290:Q290"/>
    <mergeCell ref="R290:S290"/>
    <mergeCell ref="T290:U290"/>
    <mergeCell ref="V290:W290"/>
    <mergeCell ref="X290:Z290"/>
    <mergeCell ref="F287:G287"/>
    <mergeCell ref="H287:I287"/>
    <mergeCell ref="J287:K287"/>
    <mergeCell ref="L287:M287"/>
    <mergeCell ref="N287:O287"/>
    <mergeCell ref="P287:Q287"/>
    <mergeCell ref="R287:S287"/>
    <mergeCell ref="T287:U287"/>
    <mergeCell ref="V287:W287"/>
    <mergeCell ref="X287:Z287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V288:W288"/>
    <mergeCell ref="X288:Z288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V285:W285"/>
    <mergeCell ref="X285:Z285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V286:W286"/>
    <mergeCell ref="X286:Z286"/>
    <mergeCell ref="F283:G283"/>
    <mergeCell ref="H283:I283"/>
    <mergeCell ref="J283:K283"/>
    <mergeCell ref="L283:M283"/>
    <mergeCell ref="N283:O283"/>
    <mergeCell ref="P283:Q283"/>
    <mergeCell ref="R283:S283"/>
    <mergeCell ref="T283:U283"/>
    <mergeCell ref="V283:W283"/>
    <mergeCell ref="X283:Z283"/>
    <mergeCell ref="F284:G284"/>
    <mergeCell ref="H284:I284"/>
    <mergeCell ref="J284:K284"/>
    <mergeCell ref="L284:M284"/>
    <mergeCell ref="N284:O284"/>
    <mergeCell ref="P284:Q284"/>
    <mergeCell ref="R284:S284"/>
    <mergeCell ref="T284:U284"/>
    <mergeCell ref="V284:W284"/>
    <mergeCell ref="X284:Z284"/>
    <mergeCell ref="F281:G281"/>
    <mergeCell ref="H281:I281"/>
    <mergeCell ref="J281:K281"/>
    <mergeCell ref="L281:M281"/>
    <mergeCell ref="N281:O281"/>
    <mergeCell ref="P281:Q281"/>
    <mergeCell ref="R281:S281"/>
    <mergeCell ref="T281:U281"/>
    <mergeCell ref="V281:W281"/>
    <mergeCell ref="X281:Z281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V282:W282"/>
    <mergeCell ref="X282:Z282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V279:W279"/>
    <mergeCell ref="X279:Z279"/>
    <mergeCell ref="F280:G280"/>
    <mergeCell ref="H280:I280"/>
    <mergeCell ref="J280:K280"/>
    <mergeCell ref="L280:M280"/>
    <mergeCell ref="N280:O280"/>
    <mergeCell ref="P280:Q280"/>
    <mergeCell ref="R280:S280"/>
    <mergeCell ref="T280:U280"/>
    <mergeCell ref="V280:W280"/>
    <mergeCell ref="X280:Z280"/>
    <mergeCell ref="F277:G277"/>
    <mergeCell ref="H277:I277"/>
    <mergeCell ref="J277:K277"/>
    <mergeCell ref="L277:M277"/>
    <mergeCell ref="N277:O277"/>
    <mergeCell ref="P277:Q277"/>
    <mergeCell ref="R277:S277"/>
    <mergeCell ref="T277:U277"/>
    <mergeCell ref="V277:W277"/>
    <mergeCell ref="X277:Z277"/>
    <mergeCell ref="F278:G278"/>
    <mergeCell ref="H278:I278"/>
    <mergeCell ref="J278:K278"/>
    <mergeCell ref="L278:M278"/>
    <mergeCell ref="N278:O278"/>
    <mergeCell ref="P278:Q278"/>
    <mergeCell ref="R278:S278"/>
    <mergeCell ref="T278:U278"/>
    <mergeCell ref="V278:W278"/>
    <mergeCell ref="X278:Z278"/>
    <mergeCell ref="F275:G275"/>
    <mergeCell ref="H275:I275"/>
    <mergeCell ref="J275:K275"/>
    <mergeCell ref="L275:M275"/>
    <mergeCell ref="N275:O275"/>
    <mergeCell ref="P275:Q275"/>
    <mergeCell ref="R275:S275"/>
    <mergeCell ref="T275:U275"/>
    <mergeCell ref="V275:W275"/>
    <mergeCell ref="X275:Z275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V276:W276"/>
    <mergeCell ref="X276:Z276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V273:W273"/>
    <mergeCell ref="X273:Z273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Z274"/>
    <mergeCell ref="F271:G271"/>
    <mergeCell ref="H271:I271"/>
    <mergeCell ref="J271:K271"/>
    <mergeCell ref="L271:M271"/>
    <mergeCell ref="N271:O271"/>
    <mergeCell ref="P271:Q271"/>
    <mergeCell ref="R271:S271"/>
    <mergeCell ref="T271:U271"/>
    <mergeCell ref="V271:W271"/>
    <mergeCell ref="X271:Z271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V272:W272"/>
    <mergeCell ref="X272:Z272"/>
    <mergeCell ref="F269:G269"/>
    <mergeCell ref="H269:I269"/>
    <mergeCell ref="J269:K269"/>
    <mergeCell ref="L269:M269"/>
    <mergeCell ref="N269:O269"/>
    <mergeCell ref="P269:Q269"/>
    <mergeCell ref="R269:S269"/>
    <mergeCell ref="T269:U269"/>
    <mergeCell ref="V269:W269"/>
    <mergeCell ref="X269:Z269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V270:W270"/>
    <mergeCell ref="X270:Z270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X267:Z267"/>
    <mergeCell ref="F268:G268"/>
    <mergeCell ref="H268:I268"/>
    <mergeCell ref="J268:K268"/>
    <mergeCell ref="L268:M268"/>
    <mergeCell ref="N268:O268"/>
    <mergeCell ref="P268:Q268"/>
    <mergeCell ref="R268:S268"/>
    <mergeCell ref="T268:U268"/>
    <mergeCell ref="V268:W268"/>
    <mergeCell ref="X268:Z268"/>
    <mergeCell ref="V264:W264"/>
    <mergeCell ref="X264:Z264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V265:W265"/>
    <mergeCell ref="X265:Z265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X266:Z266"/>
    <mergeCell ref="R264:S264"/>
    <mergeCell ref="T264:U264"/>
    <mergeCell ref="F260:G260"/>
    <mergeCell ref="H260:I260"/>
    <mergeCell ref="J260:K260"/>
    <mergeCell ref="L260:M260"/>
    <mergeCell ref="N260:O260"/>
    <mergeCell ref="P260:Q260"/>
    <mergeCell ref="R260:S260"/>
    <mergeCell ref="T260:U260"/>
    <mergeCell ref="V260:W260"/>
    <mergeCell ref="X260:Z260"/>
    <mergeCell ref="F262:G262"/>
    <mergeCell ref="H262:I262"/>
    <mergeCell ref="J262:K262"/>
    <mergeCell ref="L262:M262"/>
    <mergeCell ref="N262:O262"/>
    <mergeCell ref="P262:Q262"/>
    <mergeCell ref="R262:S262"/>
    <mergeCell ref="T262:U262"/>
    <mergeCell ref="V262:W262"/>
    <mergeCell ref="X262:Z262"/>
    <mergeCell ref="F263:G263"/>
    <mergeCell ref="H263:I263"/>
    <mergeCell ref="J263:K263"/>
    <mergeCell ref="A304:D304"/>
    <mergeCell ref="A305:D305"/>
    <mergeCell ref="A306:D306"/>
    <mergeCell ref="A307:D307"/>
    <mergeCell ref="A308:D308"/>
    <mergeCell ref="A309:D309"/>
    <mergeCell ref="A310:D310"/>
    <mergeCell ref="A311:D311"/>
    <mergeCell ref="A312:D312"/>
    <mergeCell ref="A313:D313"/>
    <mergeCell ref="A314:D314"/>
    <mergeCell ref="A315:D315"/>
    <mergeCell ref="A316:D316"/>
    <mergeCell ref="A317:D317"/>
    <mergeCell ref="A270:D270"/>
    <mergeCell ref="A271:D271"/>
    <mergeCell ref="A272:D272"/>
    <mergeCell ref="A273:D273"/>
    <mergeCell ref="A274:D274"/>
    <mergeCell ref="A275:D275"/>
    <mergeCell ref="A276:D276"/>
    <mergeCell ref="A277:D277"/>
    <mergeCell ref="A278:D278"/>
    <mergeCell ref="A279:D279"/>
    <mergeCell ref="A280:D280"/>
    <mergeCell ref="A281:D281"/>
    <mergeCell ref="A282:D282"/>
    <mergeCell ref="A283:D283"/>
    <mergeCell ref="A284:D284"/>
    <mergeCell ref="A318:D318"/>
    <mergeCell ref="A319:D319"/>
    <mergeCell ref="A287:D287"/>
    <mergeCell ref="A288:D288"/>
    <mergeCell ref="A289:D289"/>
    <mergeCell ref="A290:D290"/>
    <mergeCell ref="A291:D291"/>
    <mergeCell ref="A292:D292"/>
    <mergeCell ref="A293:D293"/>
    <mergeCell ref="A294:D294"/>
    <mergeCell ref="A295:D295"/>
    <mergeCell ref="A296:D296"/>
    <mergeCell ref="A297:D297"/>
    <mergeCell ref="A298:D298"/>
    <mergeCell ref="A299:D299"/>
    <mergeCell ref="A300:D300"/>
    <mergeCell ref="A301:D301"/>
    <mergeCell ref="A302:D302"/>
    <mergeCell ref="A303:D303"/>
    <mergeCell ref="A285:D285"/>
    <mergeCell ref="A286:D286"/>
    <mergeCell ref="X208:Z208"/>
    <mergeCell ref="X209:Z209"/>
    <mergeCell ref="X210:Z210"/>
    <mergeCell ref="X188:Z188"/>
    <mergeCell ref="X189:Z189"/>
    <mergeCell ref="X190:Z190"/>
    <mergeCell ref="X191:Z191"/>
    <mergeCell ref="X192:Z192"/>
    <mergeCell ref="A259:D260"/>
    <mergeCell ref="A262:D262"/>
    <mergeCell ref="A263:D263"/>
    <mergeCell ref="A264:D264"/>
    <mergeCell ref="A265:D265"/>
    <mergeCell ref="A266:D266"/>
    <mergeCell ref="A267:D267"/>
    <mergeCell ref="A268:D268"/>
    <mergeCell ref="A269:D269"/>
    <mergeCell ref="L263:M263"/>
    <mergeCell ref="N263:O263"/>
    <mergeCell ref="P263:Q263"/>
    <mergeCell ref="R263:S263"/>
    <mergeCell ref="T263:U263"/>
    <mergeCell ref="V263:W263"/>
    <mergeCell ref="X263:Z263"/>
    <mergeCell ref="F264:G264"/>
    <mergeCell ref="H264:I264"/>
    <mergeCell ref="J264:K264"/>
    <mergeCell ref="L264:M264"/>
    <mergeCell ref="N264:O264"/>
    <mergeCell ref="P264:Q264"/>
    <mergeCell ref="X203:Z203"/>
    <mergeCell ref="X201:Z201"/>
    <mergeCell ref="X202:Z202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V214:W214"/>
    <mergeCell ref="F213:G213"/>
    <mergeCell ref="H213:I213"/>
    <mergeCell ref="J213:K213"/>
    <mergeCell ref="L213:M213"/>
    <mergeCell ref="N213:O213"/>
    <mergeCell ref="P213:Q213"/>
    <mergeCell ref="R213:S213"/>
    <mergeCell ref="T213:U213"/>
    <mergeCell ref="V213:W213"/>
    <mergeCell ref="F212:G212"/>
    <mergeCell ref="H212:I212"/>
    <mergeCell ref="J212:K212"/>
    <mergeCell ref="X211:Z211"/>
    <mergeCell ref="X212:Z212"/>
    <mergeCell ref="X213:Z213"/>
    <mergeCell ref="X214:Z214"/>
    <mergeCell ref="X205:Z205"/>
    <mergeCell ref="X206:Z206"/>
    <mergeCell ref="X207:Z207"/>
    <mergeCell ref="L212:M212"/>
    <mergeCell ref="N212:O212"/>
    <mergeCell ref="P212:Q212"/>
    <mergeCell ref="R212:S212"/>
    <mergeCell ref="T212:U212"/>
    <mergeCell ref="V212:W212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V211:W211"/>
    <mergeCell ref="F210:G210"/>
    <mergeCell ref="H210:I210"/>
    <mergeCell ref="J210:K210"/>
    <mergeCell ref="L210:M210"/>
    <mergeCell ref="N210:O210"/>
    <mergeCell ref="P210:Q210"/>
    <mergeCell ref="R210:S210"/>
    <mergeCell ref="T210:U210"/>
    <mergeCell ref="V210:W210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F209:G209"/>
    <mergeCell ref="H209:I209"/>
    <mergeCell ref="J209:K209"/>
    <mergeCell ref="L209:M209"/>
    <mergeCell ref="N209:O209"/>
    <mergeCell ref="P209:Q209"/>
    <mergeCell ref="R209:S209"/>
    <mergeCell ref="T209:U209"/>
    <mergeCell ref="V209:W209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F204:G204"/>
    <mergeCell ref="H204:I204"/>
    <mergeCell ref="J204:K204"/>
    <mergeCell ref="L204:M204"/>
    <mergeCell ref="N204:O204"/>
    <mergeCell ref="P204:Q204"/>
    <mergeCell ref="R204:S204"/>
    <mergeCell ref="T204:U204"/>
    <mergeCell ref="V204:W204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A207:D207"/>
    <mergeCell ref="A208:D208"/>
    <mergeCell ref="A209:D209"/>
    <mergeCell ref="A210:D210"/>
    <mergeCell ref="A211:D211"/>
    <mergeCell ref="A212:D212"/>
    <mergeCell ref="A213:D213"/>
    <mergeCell ref="A214:D214"/>
    <mergeCell ref="A203:D203"/>
    <mergeCell ref="A204:D204"/>
    <mergeCell ref="A205:D205"/>
    <mergeCell ref="A206:D206"/>
    <mergeCell ref="X204:Z204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V203:W203"/>
    <mergeCell ref="F205:G205"/>
    <mergeCell ref="H205:I205"/>
    <mergeCell ref="J205:K205"/>
    <mergeCell ref="L205:M205"/>
    <mergeCell ref="N205:O205"/>
    <mergeCell ref="P205:Q205"/>
    <mergeCell ref="R205:S205"/>
    <mergeCell ref="T205:U205"/>
    <mergeCell ref="V205:W205"/>
    <mergeCell ref="F207:G207"/>
    <mergeCell ref="L200:M200"/>
    <mergeCell ref="R185:S185"/>
    <mergeCell ref="P199:Q199"/>
    <mergeCell ref="O95:R95"/>
    <mergeCell ref="BA95:BB95"/>
    <mergeCell ref="AW95:AZ95"/>
    <mergeCell ref="AU95:AV95"/>
    <mergeCell ref="T196:U196"/>
    <mergeCell ref="R197:S197"/>
    <mergeCell ref="P190:Q190"/>
    <mergeCell ref="P191:Q191"/>
    <mergeCell ref="P192:Q192"/>
    <mergeCell ref="P193:Q193"/>
    <mergeCell ref="P194:Q194"/>
    <mergeCell ref="P195:Q195"/>
    <mergeCell ref="P196:Q196"/>
    <mergeCell ref="P197:Q197"/>
    <mergeCell ref="X193:Z193"/>
    <mergeCell ref="X194:Z194"/>
    <mergeCell ref="X195:Z195"/>
    <mergeCell ref="X196:Z196"/>
    <mergeCell ref="X197:Z197"/>
    <mergeCell ref="T185:U185"/>
    <mergeCell ref="N195:O195"/>
    <mergeCell ref="N196:O196"/>
    <mergeCell ref="AU160:AV160"/>
    <mergeCell ref="AQ156:AT156"/>
    <mergeCell ref="AU156:AV156"/>
    <mergeCell ref="AW156:AZ156"/>
    <mergeCell ref="BA156:BB156"/>
    <mergeCell ref="S156:V156"/>
    <mergeCell ref="X198:Z198"/>
    <mergeCell ref="X200:Z200"/>
    <mergeCell ref="V190:W190"/>
    <mergeCell ref="V191:W191"/>
    <mergeCell ref="V192:W192"/>
    <mergeCell ref="V193:W193"/>
    <mergeCell ref="V194:W194"/>
    <mergeCell ref="V195:W195"/>
    <mergeCell ref="R198:S198"/>
    <mergeCell ref="R200:S200"/>
    <mergeCell ref="N188:O188"/>
    <mergeCell ref="N189:O189"/>
    <mergeCell ref="N190:O190"/>
    <mergeCell ref="N191:O191"/>
    <mergeCell ref="N192:O192"/>
    <mergeCell ref="N193:O193"/>
    <mergeCell ref="N194:O194"/>
    <mergeCell ref="T199:U199"/>
    <mergeCell ref="V199:W199"/>
    <mergeCell ref="X199:Z199"/>
    <mergeCell ref="N199:O199"/>
    <mergeCell ref="AU86:AV86"/>
    <mergeCell ref="AW86:AZ86"/>
    <mergeCell ref="BA86:BB86"/>
    <mergeCell ref="BA79:BB79"/>
    <mergeCell ref="AU78:AV78"/>
    <mergeCell ref="AW78:AZ78"/>
    <mergeCell ref="BA78:BB78"/>
    <mergeCell ref="V188:W188"/>
    <mergeCell ref="V189:W189"/>
    <mergeCell ref="V196:W196"/>
    <mergeCell ref="V197:W197"/>
    <mergeCell ref="V198:W198"/>
    <mergeCell ref="V200:W200"/>
    <mergeCell ref="X185:Z185"/>
    <mergeCell ref="X186:Z186"/>
    <mergeCell ref="X187:Z187"/>
    <mergeCell ref="V185:W185"/>
    <mergeCell ref="V186:W186"/>
    <mergeCell ref="V187:W187"/>
    <mergeCell ref="AM160:AP160"/>
    <mergeCell ref="X183:Z183"/>
    <mergeCell ref="BA163:BB163"/>
    <mergeCell ref="BA161:BB161"/>
    <mergeCell ref="W163:Z163"/>
    <mergeCell ref="AA163:AD163"/>
    <mergeCell ref="AE163:AH163"/>
    <mergeCell ref="AI163:AL163"/>
    <mergeCell ref="AM163:AP163"/>
    <mergeCell ref="AQ163:AT163"/>
    <mergeCell ref="AQ160:AT160"/>
    <mergeCell ref="AQ157:AT157"/>
    <mergeCell ref="V183:W183"/>
    <mergeCell ref="V201:W201"/>
    <mergeCell ref="V202:W202"/>
    <mergeCell ref="T201:U201"/>
    <mergeCell ref="T202:U202"/>
    <mergeCell ref="T197:U197"/>
    <mergeCell ref="T198:U198"/>
    <mergeCell ref="T200:U200"/>
    <mergeCell ref="R186:S186"/>
    <mergeCell ref="R187:S187"/>
    <mergeCell ref="R188:S188"/>
    <mergeCell ref="R189:S189"/>
    <mergeCell ref="R190:S190"/>
    <mergeCell ref="R191:S191"/>
    <mergeCell ref="R192:S192"/>
    <mergeCell ref="R193:S193"/>
    <mergeCell ref="R194:S194"/>
    <mergeCell ref="R195:S195"/>
    <mergeCell ref="R196:S196"/>
    <mergeCell ref="R201:S201"/>
    <mergeCell ref="R202:S202"/>
    <mergeCell ref="T186:U186"/>
    <mergeCell ref="T187:U187"/>
    <mergeCell ref="T188:U188"/>
    <mergeCell ref="T189:U189"/>
    <mergeCell ref="T190:U190"/>
    <mergeCell ref="T191:U191"/>
    <mergeCell ref="T192:U192"/>
    <mergeCell ref="T193:U193"/>
    <mergeCell ref="T194:U194"/>
    <mergeCell ref="T195:U195"/>
    <mergeCell ref="R199:S199"/>
    <mergeCell ref="N202:O202"/>
    <mergeCell ref="P185:Q185"/>
    <mergeCell ref="P186:Q186"/>
    <mergeCell ref="P187:Q187"/>
    <mergeCell ref="P188:Q188"/>
    <mergeCell ref="P189:Q189"/>
    <mergeCell ref="P198:Q198"/>
    <mergeCell ref="P200:Q200"/>
    <mergeCell ref="N197:O197"/>
    <mergeCell ref="N198:O198"/>
    <mergeCell ref="N200:O200"/>
    <mergeCell ref="N201:O201"/>
    <mergeCell ref="P201:Q201"/>
    <mergeCell ref="P202:Q202"/>
    <mergeCell ref="J198:K198"/>
    <mergeCell ref="J200:K200"/>
    <mergeCell ref="J201:K201"/>
    <mergeCell ref="J202:K202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J194:K194"/>
    <mergeCell ref="J195:K195"/>
    <mergeCell ref="J196:K196"/>
    <mergeCell ref="F200:G200"/>
    <mergeCell ref="F201:G201"/>
    <mergeCell ref="F202:G202"/>
    <mergeCell ref="H185:I185"/>
    <mergeCell ref="H186:I186"/>
    <mergeCell ref="H187:I187"/>
    <mergeCell ref="H188:I188"/>
    <mergeCell ref="H189:I189"/>
    <mergeCell ref="H190:I190"/>
    <mergeCell ref="H191:I191"/>
    <mergeCell ref="H192:I192"/>
    <mergeCell ref="H193:I193"/>
    <mergeCell ref="H194:I194"/>
    <mergeCell ref="H195:I195"/>
    <mergeCell ref="H196:I196"/>
    <mergeCell ref="H197:I197"/>
    <mergeCell ref="H198:I198"/>
    <mergeCell ref="F197:G197"/>
    <mergeCell ref="F193:G193"/>
    <mergeCell ref="F194:G194"/>
    <mergeCell ref="F195:G195"/>
    <mergeCell ref="F196:G196"/>
    <mergeCell ref="H200:I200"/>
    <mergeCell ref="H201:I201"/>
    <mergeCell ref="H202:I202"/>
    <mergeCell ref="F186:G186"/>
    <mergeCell ref="F187:G187"/>
    <mergeCell ref="F188:G188"/>
    <mergeCell ref="F189:G189"/>
    <mergeCell ref="F190:G190"/>
    <mergeCell ref="F191:G191"/>
    <mergeCell ref="F192:G192"/>
    <mergeCell ref="B161:F161"/>
    <mergeCell ref="D168:G168"/>
    <mergeCell ref="H168:J168"/>
    <mergeCell ref="F198:G198"/>
    <mergeCell ref="H169:I169"/>
    <mergeCell ref="L196:M196"/>
    <mergeCell ref="L197:M197"/>
    <mergeCell ref="J189:K189"/>
    <mergeCell ref="J190:K190"/>
    <mergeCell ref="J191:K191"/>
    <mergeCell ref="J197:K197"/>
    <mergeCell ref="J192:K192"/>
    <mergeCell ref="J193:K193"/>
    <mergeCell ref="A166:J166"/>
    <mergeCell ref="O163:R163"/>
    <mergeCell ref="A198:D198"/>
    <mergeCell ref="K162:N162"/>
    <mergeCell ref="O162:R162"/>
    <mergeCell ref="O161:R161"/>
    <mergeCell ref="L201:M201"/>
    <mergeCell ref="L202:M202"/>
    <mergeCell ref="J185:K185"/>
    <mergeCell ref="J186:K186"/>
    <mergeCell ref="J187:K187"/>
    <mergeCell ref="J188:K188"/>
    <mergeCell ref="A160:A163"/>
    <mergeCell ref="B160:F160"/>
    <mergeCell ref="G160:J160"/>
    <mergeCell ref="J183:K183"/>
    <mergeCell ref="L183:M183"/>
    <mergeCell ref="N183:O183"/>
    <mergeCell ref="P183:Q183"/>
    <mergeCell ref="R183:S183"/>
    <mergeCell ref="F185:G185"/>
    <mergeCell ref="A185:D185"/>
    <mergeCell ref="A187:D187"/>
    <mergeCell ref="F183:G183"/>
    <mergeCell ref="H183:I183"/>
    <mergeCell ref="A186:D186"/>
    <mergeCell ref="D169:F169"/>
    <mergeCell ref="L168:N168"/>
    <mergeCell ref="L169:M169"/>
    <mergeCell ref="O168:Q168"/>
    <mergeCell ref="O169:P169"/>
    <mergeCell ref="R168:T168"/>
    <mergeCell ref="R169:S169"/>
    <mergeCell ref="L166:T166"/>
    <mergeCell ref="A169:B169"/>
    <mergeCell ref="A168:C168"/>
    <mergeCell ref="A182:D183"/>
    <mergeCell ref="B163:F163"/>
    <mergeCell ref="A156:A159"/>
    <mergeCell ref="B156:F156"/>
    <mergeCell ref="G156:J156"/>
    <mergeCell ref="K156:N156"/>
    <mergeCell ref="AQ161:AT161"/>
    <mergeCell ref="AU161:AV161"/>
    <mergeCell ref="AW161:AZ161"/>
    <mergeCell ref="O156:R156"/>
    <mergeCell ref="AM156:AP156"/>
    <mergeCell ref="AE159:AH159"/>
    <mergeCell ref="B157:F157"/>
    <mergeCell ref="G157:J157"/>
    <mergeCell ref="K157:N157"/>
    <mergeCell ref="O157:R157"/>
    <mergeCell ref="B158:F158"/>
    <mergeCell ref="G158:J158"/>
    <mergeCell ref="K158:N158"/>
    <mergeCell ref="O158:R158"/>
    <mergeCell ref="B159:F159"/>
    <mergeCell ref="G159:J159"/>
    <mergeCell ref="K159:N159"/>
    <mergeCell ref="AM158:AP158"/>
    <mergeCell ref="S158:V158"/>
    <mergeCell ref="AA157:AD157"/>
    <mergeCell ref="G161:J161"/>
    <mergeCell ref="K161:N161"/>
    <mergeCell ref="AQ158:AT158"/>
    <mergeCell ref="AU158:AV158"/>
    <mergeCell ref="AW158:AZ158"/>
    <mergeCell ref="AE158:AH158"/>
    <mergeCell ref="AI158:AL158"/>
    <mergeCell ref="K160:N160"/>
    <mergeCell ref="S161:V161"/>
    <mergeCell ref="AE161:AH161"/>
    <mergeCell ref="AE155:AH155"/>
    <mergeCell ref="AI155:AL155"/>
    <mergeCell ref="AM155:AP155"/>
    <mergeCell ref="AQ155:AT155"/>
    <mergeCell ref="AU155:AV155"/>
    <mergeCell ref="AW155:AZ155"/>
    <mergeCell ref="BA155:BB155"/>
    <mergeCell ref="BA157:BB157"/>
    <mergeCell ref="S157:V157"/>
    <mergeCell ref="W157:Z157"/>
    <mergeCell ref="AU163:AV163"/>
    <mergeCell ref="AW163:AZ163"/>
    <mergeCell ref="AQ159:AT159"/>
    <mergeCell ref="AU159:AV159"/>
    <mergeCell ref="AW159:AZ159"/>
    <mergeCell ref="AE157:AH157"/>
    <mergeCell ref="AI157:AL157"/>
    <mergeCell ref="W158:Z158"/>
    <mergeCell ref="AA158:AD158"/>
    <mergeCell ref="AU157:AV157"/>
    <mergeCell ref="AW162:AZ162"/>
    <mergeCell ref="AM162:AP162"/>
    <mergeCell ref="AQ162:AT162"/>
    <mergeCell ref="AU162:AV162"/>
    <mergeCell ref="W161:Z161"/>
    <mergeCell ref="AA161:AD161"/>
    <mergeCell ref="AW160:AZ160"/>
    <mergeCell ref="AI159:AL159"/>
    <mergeCell ref="AM159:AP159"/>
    <mergeCell ref="O159:R159"/>
    <mergeCell ref="S159:V159"/>
    <mergeCell ref="W159:Z159"/>
    <mergeCell ref="BA158:BB158"/>
    <mergeCell ref="BA162:BB162"/>
    <mergeCell ref="S162:V162"/>
    <mergeCell ref="W162:Z162"/>
    <mergeCell ref="AA162:AD162"/>
    <mergeCell ref="AE162:AH162"/>
    <mergeCell ref="AI162:AL162"/>
    <mergeCell ref="BA159:BB159"/>
    <mergeCell ref="O160:R160"/>
    <mergeCell ref="AI161:AL161"/>
    <mergeCell ref="AM161:AP161"/>
    <mergeCell ref="AA154:AD154"/>
    <mergeCell ref="AE154:AH154"/>
    <mergeCell ref="AI154:AL154"/>
    <mergeCell ref="AM154:AP154"/>
    <mergeCell ref="AQ154:AT154"/>
    <mergeCell ref="AU154:AV154"/>
    <mergeCell ref="S160:V160"/>
    <mergeCell ref="W160:Z160"/>
    <mergeCell ref="AA160:AD160"/>
    <mergeCell ref="AE160:AH160"/>
    <mergeCell ref="AI160:AL160"/>
    <mergeCell ref="W156:Z156"/>
    <mergeCell ref="AA156:AD156"/>
    <mergeCell ref="AE156:AH156"/>
    <mergeCell ref="AI156:AL156"/>
    <mergeCell ref="BA160:BB160"/>
    <mergeCell ref="AA159:AD159"/>
    <mergeCell ref="AW157:AZ157"/>
    <mergeCell ref="S153:V153"/>
    <mergeCell ref="AM157:AP157"/>
    <mergeCell ref="BA151:BB151"/>
    <mergeCell ref="A152:A155"/>
    <mergeCell ref="B152:F152"/>
    <mergeCell ref="G152:J152"/>
    <mergeCell ref="K152:N152"/>
    <mergeCell ref="O152:R152"/>
    <mergeCell ref="S152:V152"/>
    <mergeCell ref="W152:Z152"/>
    <mergeCell ref="AA152:AD152"/>
    <mergeCell ref="AE152:AH152"/>
    <mergeCell ref="AI152:AL152"/>
    <mergeCell ref="AM152:AP152"/>
    <mergeCell ref="AQ152:AT152"/>
    <mergeCell ref="AU152:AV152"/>
    <mergeCell ref="AW152:AZ152"/>
    <mergeCell ref="BA152:BB152"/>
    <mergeCell ref="AI151:AL151"/>
    <mergeCell ref="AM151:AP151"/>
    <mergeCell ref="AQ151:AT151"/>
    <mergeCell ref="AU151:AV151"/>
    <mergeCell ref="AW151:AZ151"/>
    <mergeCell ref="AW154:AZ154"/>
    <mergeCell ref="BA154:BB154"/>
    <mergeCell ref="B155:F155"/>
    <mergeCell ref="G155:J155"/>
    <mergeCell ref="K155:N155"/>
    <mergeCell ref="O155:R155"/>
    <mergeCell ref="S155:V155"/>
    <mergeCell ref="W155:Z155"/>
    <mergeCell ref="AA155:AD155"/>
    <mergeCell ref="AQ153:AT153"/>
    <mergeCell ref="AU153:AV153"/>
    <mergeCell ref="AW153:AZ153"/>
    <mergeCell ref="BA153:BB153"/>
    <mergeCell ref="B154:F154"/>
    <mergeCell ref="G154:J154"/>
    <mergeCell ref="K154:N154"/>
    <mergeCell ref="O154:R154"/>
    <mergeCell ref="S154:V154"/>
    <mergeCell ref="W154:Z154"/>
    <mergeCell ref="AU150:AV150"/>
    <mergeCell ref="AW150:AZ150"/>
    <mergeCell ref="BA150:BB150"/>
    <mergeCell ref="S150:V150"/>
    <mergeCell ref="W150:Z150"/>
    <mergeCell ref="AA150:AD150"/>
    <mergeCell ref="AE150:AH150"/>
    <mergeCell ref="AI150:AL150"/>
    <mergeCell ref="W151:Z151"/>
    <mergeCell ref="AA151:AD151"/>
    <mergeCell ref="AE151:AH151"/>
    <mergeCell ref="AM150:AP150"/>
    <mergeCell ref="AQ150:AT150"/>
    <mergeCell ref="W153:Z153"/>
    <mergeCell ref="AA153:AD153"/>
    <mergeCell ref="AE153:AH153"/>
    <mergeCell ref="AI153:AL153"/>
    <mergeCell ref="AM153:AP153"/>
    <mergeCell ref="B153:F153"/>
    <mergeCell ref="G153:J153"/>
    <mergeCell ref="K153:N153"/>
    <mergeCell ref="O153:R153"/>
    <mergeCell ref="AM149:AP149"/>
    <mergeCell ref="AQ149:AT149"/>
    <mergeCell ref="AU149:AV149"/>
    <mergeCell ref="AW149:AZ149"/>
    <mergeCell ref="BA149:BB149"/>
    <mergeCell ref="S149:V149"/>
    <mergeCell ref="W149:Z149"/>
    <mergeCell ref="AA149:AD149"/>
    <mergeCell ref="AE149:AH149"/>
    <mergeCell ref="AI149:AL149"/>
    <mergeCell ref="AM148:AP148"/>
    <mergeCell ref="AQ148:AT148"/>
    <mergeCell ref="AU148:AV148"/>
    <mergeCell ref="AW148:AZ148"/>
    <mergeCell ref="BA148:BB148"/>
    <mergeCell ref="S148:V148"/>
    <mergeCell ref="W148:Z148"/>
    <mergeCell ref="AA148:AD148"/>
    <mergeCell ref="AE148:AH148"/>
    <mergeCell ref="AI148:AL148"/>
    <mergeCell ref="A148:A151"/>
    <mergeCell ref="B148:F148"/>
    <mergeCell ref="G148:J148"/>
    <mergeCell ref="K148:N148"/>
    <mergeCell ref="O148:R148"/>
    <mergeCell ref="B149:F149"/>
    <mergeCell ref="G149:J149"/>
    <mergeCell ref="K149:N149"/>
    <mergeCell ref="O149:R149"/>
    <mergeCell ref="B150:F150"/>
    <mergeCell ref="G150:J150"/>
    <mergeCell ref="K150:N150"/>
    <mergeCell ref="O150:R150"/>
    <mergeCell ref="B151:F151"/>
    <mergeCell ref="G151:J151"/>
    <mergeCell ref="K151:N151"/>
    <mergeCell ref="S151:V151"/>
    <mergeCell ref="O151:R151"/>
    <mergeCell ref="AW146:AZ146"/>
    <mergeCell ref="BA146:BB146"/>
    <mergeCell ref="B147:F147"/>
    <mergeCell ref="G147:J147"/>
    <mergeCell ref="K147:N147"/>
    <mergeCell ref="O147:R147"/>
    <mergeCell ref="S147:V147"/>
    <mergeCell ref="W147:Z147"/>
    <mergeCell ref="AA147:AD147"/>
    <mergeCell ref="AE147:AH147"/>
    <mergeCell ref="AI147:AL147"/>
    <mergeCell ref="AM147:AP147"/>
    <mergeCell ref="AQ147:AT147"/>
    <mergeCell ref="AU147:AV147"/>
    <mergeCell ref="AW147:AZ147"/>
    <mergeCell ref="BA147:BB147"/>
    <mergeCell ref="AQ145:AT145"/>
    <mergeCell ref="AU145:AV145"/>
    <mergeCell ref="AW145:AZ145"/>
    <mergeCell ref="BA145:BB145"/>
    <mergeCell ref="B146:F146"/>
    <mergeCell ref="G146:J146"/>
    <mergeCell ref="K146:N146"/>
    <mergeCell ref="O146:R146"/>
    <mergeCell ref="S146:V146"/>
    <mergeCell ref="W146:Z146"/>
    <mergeCell ref="AA146:AD146"/>
    <mergeCell ref="AE146:AH146"/>
    <mergeCell ref="AI146:AL146"/>
    <mergeCell ref="AM146:AP146"/>
    <mergeCell ref="AQ146:AT146"/>
    <mergeCell ref="AU146:AV146"/>
    <mergeCell ref="W145:Z145"/>
    <mergeCell ref="AA145:AD145"/>
    <mergeCell ref="AE145:AH145"/>
    <mergeCell ref="AI145:AL145"/>
    <mergeCell ref="AM145:AP145"/>
    <mergeCell ref="B145:F145"/>
    <mergeCell ref="G145:J145"/>
    <mergeCell ref="K145:N145"/>
    <mergeCell ref="O145:R145"/>
    <mergeCell ref="S145:V145"/>
    <mergeCell ref="BA143:BB143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I144:AL144"/>
    <mergeCell ref="AM144:AP144"/>
    <mergeCell ref="AQ144:AT144"/>
    <mergeCell ref="AU144:AV144"/>
    <mergeCell ref="AW144:AZ144"/>
    <mergeCell ref="BA144:BB144"/>
    <mergeCell ref="AI143:AL143"/>
    <mergeCell ref="AM143:AP143"/>
    <mergeCell ref="AQ143:AT143"/>
    <mergeCell ref="AU143:AV143"/>
    <mergeCell ref="AW143:AZ143"/>
    <mergeCell ref="O143:R143"/>
    <mergeCell ref="AU142:AV142"/>
    <mergeCell ref="AW142:AZ142"/>
    <mergeCell ref="BA142:BB142"/>
    <mergeCell ref="S142:V142"/>
    <mergeCell ref="W142:Z142"/>
    <mergeCell ref="AA142:AD142"/>
    <mergeCell ref="AE142:AH142"/>
    <mergeCell ref="AI142:AL142"/>
    <mergeCell ref="AM141:AP141"/>
    <mergeCell ref="AQ141:AT141"/>
    <mergeCell ref="AU141:AV141"/>
    <mergeCell ref="AW141:AZ141"/>
    <mergeCell ref="BA141:BB141"/>
    <mergeCell ref="S141:V141"/>
    <mergeCell ref="W141:Z141"/>
    <mergeCell ref="AA141:AD141"/>
    <mergeCell ref="AE141:AH141"/>
    <mergeCell ref="AI141:AL141"/>
    <mergeCell ref="AM140:AP140"/>
    <mergeCell ref="AQ140:AT140"/>
    <mergeCell ref="AU140:AV140"/>
    <mergeCell ref="AW140:AZ140"/>
    <mergeCell ref="BA140:BB140"/>
    <mergeCell ref="S140:V140"/>
    <mergeCell ref="W140:Z140"/>
    <mergeCell ref="AA140:AD140"/>
    <mergeCell ref="AE140:AH140"/>
    <mergeCell ref="AI140:AL140"/>
    <mergeCell ref="A140:A143"/>
    <mergeCell ref="B140:F140"/>
    <mergeCell ref="G140:J140"/>
    <mergeCell ref="K140:N140"/>
    <mergeCell ref="O140:R140"/>
    <mergeCell ref="B141:F141"/>
    <mergeCell ref="G141:J141"/>
    <mergeCell ref="K141:N141"/>
    <mergeCell ref="O141:R141"/>
    <mergeCell ref="B142:F142"/>
    <mergeCell ref="G142:J142"/>
    <mergeCell ref="K142:N142"/>
    <mergeCell ref="O142:R142"/>
    <mergeCell ref="B143:F143"/>
    <mergeCell ref="G143:J143"/>
    <mergeCell ref="K143:N143"/>
    <mergeCell ref="S143:V143"/>
    <mergeCell ref="W143:Z143"/>
    <mergeCell ref="AA143:AD143"/>
    <mergeCell ref="AE143:AH143"/>
    <mergeCell ref="AM142:AP142"/>
    <mergeCell ref="AQ142:AT142"/>
    <mergeCell ref="AW138:AZ138"/>
    <mergeCell ref="BA138:BB138"/>
    <mergeCell ref="B139:F139"/>
    <mergeCell ref="G139:J139"/>
    <mergeCell ref="K139:N139"/>
    <mergeCell ref="O139:R139"/>
    <mergeCell ref="S139:V139"/>
    <mergeCell ref="W139:Z139"/>
    <mergeCell ref="AA139:AD139"/>
    <mergeCell ref="AE139:AH139"/>
    <mergeCell ref="AI139:AL139"/>
    <mergeCell ref="AM139:AP139"/>
    <mergeCell ref="AQ139:AT139"/>
    <mergeCell ref="AU139:AV139"/>
    <mergeCell ref="AW139:AZ139"/>
    <mergeCell ref="BA139:BB139"/>
    <mergeCell ref="AQ137:AT137"/>
    <mergeCell ref="AU137:AV137"/>
    <mergeCell ref="AW137:AZ137"/>
    <mergeCell ref="BA137:BB137"/>
    <mergeCell ref="B138:F138"/>
    <mergeCell ref="G138:J138"/>
    <mergeCell ref="K138:N138"/>
    <mergeCell ref="O138:R138"/>
    <mergeCell ref="S138:V138"/>
    <mergeCell ref="W138:Z138"/>
    <mergeCell ref="AA138:AD138"/>
    <mergeCell ref="AE138:AH138"/>
    <mergeCell ref="AI138:AL138"/>
    <mergeCell ref="AM138:AP138"/>
    <mergeCell ref="AQ138:AT138"/>
    <mergeCell ref="AU138:AV138"/>
    <mergeCell ref="W137:Z137"/>
    <mergeCell ref="AA137:AD137"/>
    <mergeCell ref="AE137:AH137"/>
    <mergeCell ref="AI137:AL137"/>
    <mergeCell ref="AM137:AP137"/>
    <mergeCell ref="B137:F137"/>
    <mergeCell ref="G137:J137"/>
    <mergeCell ref="K137:N137"/>
    <mergeCell ref="O137:R137"/>
    <mergeCell ref="S137:V137"/>
    <mergeCell ref="BA135:BB135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I136:AL136"/>
    <mergeCell ref="AM136:AP136"/>
    <mergeCell ref="AQ136:AT136"/>
    <mergeCell ref="AU136:AV136"/>
    <mergeCell ref="AW136:AZ136"/>
    <mergeCell ref="BA136:BB136"/>
    <mergeCell ref="AI135:AL135"/>
    <mergeCell ref="AM135:AP135"/>
    <mergeCell ref="AQ135:AT135"/>
    <mergeCell ref="AU135:AV135"/>
    <mergeCell ref="AW135:AZ135"/>
    <mergeCell ref="O135:R135"/>
    <mergeCell ref="AU134:AV134"/>
    <mergeCell ref="AW134:AZ134"/>
    <mergeCell ref="BA134:BB134"/>
    <mergeCell ref="S134:V134"/>
    <mergeCell ref="W134:Z134"/>
    <mergeCell ref="AA134:AD134"/>
    <mergeCell ref="AE134:AH134"/>
    <mergeCell ref="AI134:AL134"/>
    <mergeCell ref="AM133:AP133"/>
    <mergeCell ref="AQ133:AT133"/>
    <mergeCell ref="AU133:AV133"/>
    <mergeCell ref="AW133:AZ133"/>
    <mergeCell ref="BA133:BB133"/>
    <mergeCell ref="S133:V133"/>
    <mergeCell ref="W133:Z133"/>
    <mergeCell ref="AA133:AD133"/>
    <mergeCell ref="AE133:AH133"/>
    <mergeCell ref="AI133:AL133"/>
    <mergeCell ref="AM132:AP132"/>
    <mergeCell ref="AQ132:AT132"/>
    <mergeCell ref="AU132:AV132"/>
    <mergeCell ref="AW132:AZ132"/>
    <mergeCell ref="BA132:BB132"/>
    <mergeCell ref="S132:V132"/>
    <mergeCell ref="W132:Z132"/>
    <mergeCell ref="AA132:AD132"/>
    <mergeCell ref="AE132:AH132"/>
    <mergeCell ref="AI132:AL132"/>
    <mergeCell ref="A132:A135"/>
    <mergeCell ref="B132:F132"/>
    <mergeCell ref="G132:J132"/>
    <mergeCell ref="K132:N132"/>
    <mergeCell ref="O132:R132"/>
    <mergeCell ref="B133:F133"/>
    <mergeCell ref="G133:J133"/>
    <mergeCell ref="K133:N133"/>
    <mergeCell ref="O133:R133"/>
    <mergeCell ref="B134:F134"/>
    <mergeCell ref="G134:J134"/>
    <mergeCell ref="K134:N134"/>
    <mergeCell ref="O134:R134"/>
    <mergeCell ref="B135:F135"/>
    <mergeCell ref="G135:J135"/>
    <mergeCell ref="K135:N135"/>
    <mergeCell ref="S135:V135"/>
    <mergeCell ref="W135:Z135"/>
    <mergeCell ref="AA135:AD135"/>
    <mergeCell ref="AE135:AH135"/>
    <mergeCell ref="AM134:AP134"/>
    <mergeCell ref="AQ134:AT134"/>
    <mergeCell ref="AW130:AZ130"/>
    <mergeCell ref="BA130:BB130"/>
    <mergeCell ref="B131:F131"/>
    <mergeCell ref="G131:J131"/>
    <mergeCell ref="K131:N131"/>
    <mergeCell ref="O131:R131"/>
    <mergeCell ref="S131:V131"/>
    <mergeCell ref="W131:Z131"/>
    <mergeCell ref="AA131:AD131"/>
    <mergeCell ref="AE131:AH131"/>
    <mergeCell ref="AI131:AL131"/>
    <mergeCell ref="AM131:AP131"/>
    <mergeCell ref="AQ131:AT131"/>
    <mergeCell ref="AU131:AV131"/>
    <mergeCell ref="AW131:AZ131"/>
    <mergeCell ref="BA131:BB131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W130:Z130"/>
    <mergeCell ref="AA130:AD130"/>
    <mergeCell ref="AE130:AH130"/>
    <mergeCell ref="AI130:AL130"/>
    <mergeCell ref="AM130:AP130"/>
    <mergeCell ref="AQ130:AT130"/>
    <mergeCell ref="AU130:AV130"/>
    <mergeCell ref="W129:Z129"/>
    <mergeCell ref="AA129:AD129"/>
    <mergeCell ref="AE129:AH129"/>
    <mergeCell ref="AI129:AL129"/>
    <mergeCell ref="AM129:AP129"/>
    <mergeCell ref="B129:F129"/>
    <mergeCell ref="G129:J129"/>
    <mergeCell ref="K129:N129"/>
    <mergeCell ref="O129:R129"/>
    <mergeCell ref="S129:V129"/>
    <mergeCell ref="BA127:BB127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I128:AL128"/>
    <mergeCell ref="AM128:AP128"/>
    <mergeCell ref="AQ128:AT128"/>
    <mergeCell ref="AU128:AV128"/>
    <mergeCell ref="AW128:AZ128"/>
    <mergeCell ref="BA128:BB128"/>
    <mergeCell ref="AI127:AL127"/>
    <mergeCell ref="AM127:AP127"/>
    <mergeCell ref="AQ127:AT127"/>
    <mergeCell ref="AU127:AV127"/>
    <mergeCell ref="AW127:AZ127"/>
    <mergeCell ref="O127:R127"/>
    <mergeCell ref="AU126:AV126"/>
    <mergeCell ref="AW126:AZ126"/>
    <mergeCell ref="BA126:BB126"/>
    <mergeCell ref="S126:V126"/>
    <mergeCell ref="W126:Z126"/>
    <mergeCell ref="AA126:AD126"/>
    <mergeCell ref="AE126:AH126"/>
    <mergeCell ref="AI126:AL126"/>
    <mergeCell ref="AM125:AP125"/>
    <mergeCell ref="AQ125:AT125"/>
    <mergeCell ref="AU125:AV125"/>
    <mergeCell ref="AW125:AZ125"/>
    <mergeCell ref="BA125:BB125"/>
    <mergeCell ref="S125:V125"/>
    <mergeCell ref="W125:Z125"/>
    <mergeCell ref="AA125:AD125"/>
    <mergeCell ref="AE125:AH125"/>
    <mergeCell ref="AI125:AL125"/>
    <mergeCell ref="AM124:AP124"/>
    <mergeCell ref="AQ124:AT124"/>
    <mergeCell ref="AU124:AV124"/>
    <mergeCell ref="AW124:AZ124"/>
    <mergeCell ref="BA124:BB124"/>
    <mergeCell ref="S124:V124"/>
    <mergeCell ref="W124:Z124"/>
    <mergeCell ref="AA124:AD124"/>
    <mergeCell ref="AE124:AH124"/>
    <mergeCell ref="AI124:AL124"/>
    <mergeCell ref="A124:A127"/>
    <mergeCell ref="B124:F124"/>
    <mergeCell ref="G124:J124"/>
    <mergeCell ref="K124:N124"/>
    <mergeCell ref="O124:R124"/>
    <mergeCell ref="B125:F125"/>
    <mergeCell ref="G125:J125"/>
    <mergeCell ref="K125:N125"/>
    <mergeCell ref="O125:R125"/>
    <mergeCell ref="B126:F126"/>
    <mergeCell ref="G126:J126"/>
    <mergeCell ref="K126:N126"/>
    <mergeCell ref="O126:R126"/>
    <mergeCell ref="B127:F127"/>
    <mergeCell ref="G127:J127"/>
    <mergeCell ref="K127:N127"/>
    <mergeCell ref="S127:V127"/>
    <mergeCell ref="W127:Z127"/>
    <mergeCell ref="AA127:AD127"/>
    <mergeCell ref="AE127:AH127"/>
    <mergeCell ref="AM126:AP126"/>
    <mergeCell ref="AQ126:AT126"/>
    <mergeCell ref="S123:V123"/>
    <mergeCell ref="W123:Z123"/>
    <mergeCell ref="AA123:AD123"/>
    <mergeCell ref="AE123:AH123"/>
    <mergeCell ref="AI123:AL123"/>
    <mergeCell ref="AM123:AP123"/>
    <mergeCell ref="AQ123:AT123"/>
    <mergeCell ref="AU123:AV123"/>
    <mergeCell ref="AW123:AZ123"/>
    <mergeCell ref="BA123:BB123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W122:Z122"/>
    <mergeCell ref="AA122:AD122"/>
    <mergeCell ref="AE122:AH122"/>
    <mergeCell ref="AI122:AL122"/>
    <mergeCell ref="AM122:AP122"/>
    <mergeCell ref="AQ122:AT122"/>
    <mergeCell ref="AU122:AV122"/>
    <mergeCell ref="B121:F121"/>
    <mergeCell ref="G121:J121"/>
    <mergeCell ref="K121:N121"/>
    <mergeCell ref="O121:R121"/>
    <mergeCell ref="S121:V121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I120:AL120"/>
    <mergeCell ref="AM120:AP120"/>
    <mergeCell ref="AQ120:AT120"/>
    <mergeCell ref="AU120:AV120"/>
    <mergeCell ref="AW120:AZ120"/>
    <mergeCell ref="BA120:BB120"/>
    <mergeCell ref="AI119:AL119"/>
    <mergeCell ref="AM119:AP119"/>
    <mergeCell ref="AQ119:AT119"/>
    <mergeCell ref="AU119:AV119"/>
    <mergeCell ref="AW119:AZ119"/>
    <mergeCell ref="O119:R119"/>
    <mergeCell ref="AW122:AZ122"/>
    <mergeCell ref="BA122:BB122"/>
    <mergeCell ref="B123:F123"/>
    <mergeCell ref="G123:J123"/>
    <mergeCell ref="K123:N123"/>
    <mergeCell ref="A116:A119"/>
    <mergeCell ref="B116:F116"/>
    <mergeCell ref="G116:J116"/>
    <mergeCell ref="K116:N116"/>
    <mergeCell ref="O116:R116"/>
    <mergeCell ref="O123:R123"/>
    <mergeCell ref="BA117:BB117"/>
    <mergeCell ref="S117:V117"/>
    <mergeCell ref="W117:Z117"/>
    <mergeCell ref="AA117:AD117"/>
    <mergeCell ref="AE117:AH117"/>
    <mergeCell ref="AI117:AL117"/>
    <mergeCell ref="AM116:AP116"/>
    <mergeCell ref="AQ116:AT116"/>
    <mergeCell ref="AU116:AV116"/>
    <mergeCell ref="AW116:AZ116"/>
    <mergeCell ref="BA116:BB116"/>
    <mergeCell ref="S116:V116"/>
    <mergeCell ref="W116:Z116"/>
    <mergeCell ref="AA116:AD116"/>
    <mergeCell ref="AE116:AH116"/>
    <mergeCell ref="AI116:AL116"/>
    <mergeCell ref="W121:Z121"/>
    <mergeCell ref="AA121:AD121"/>
    <mergeCell ref="AE121:AH121"/>
    <mergeCell ref="AI121:AL121"/>
    <mergeCell ref="AM121:AP121"/>
    <mergeCell ref="BA119:BB119"/>
    <mergeCell ref="S119:V119"/>
    <mergeCell ref="W119:Z119"/>
    <mergeCell ref="AA119:AD119"/>
    <mergeCell ref="AE119:AH119"/>
    <mergeCell ref="AM118:AP118"/>
    <mergeCell ref="AQ118:AT118"/>
    <mergeCell ref="AU118:AV118"/>
    <mergeCell ref="AW118:AZ118"/>
    <mergeCell ref="BA118:BB118"/>
    <mergeCell ref="S118:V118"/>
    <mergeCell ref="B117:F117"/>
    <mergeCell ref="G117:J117"/>
    <mergeCell ref="K117:N117"/>
    <mergeCell ref="O117:R117"/>
    <mergeCell ref="B118:F118"/>
    <mergeCell ref="G118:J118"/>
    <mergeCell ref="K118:N118"/>
    <mergeCell ref="O118:R118"/>
    <mergeCell ref="B119:F119"/>
    <mergeCell ref="G119:J119"/>
    <mergeCell ref="K119:N119"/>
    <mergeCell ref="AW114:AZ114"/>
    <mergeCell ref="AE118:AH118"/>
    <mergeCell ref="AI118:AL118"/>
    <mergeCell ref="AM117:AP117"/>
    <mergeCell ref="AQ117:AT117"/>
    <mergeCell ref="AU117:AV117"/>
    <mergeCell ref="AW117:AZ117"/>
    <mergeCell ref="W118:Z118"/>
    <mergeCell ref="AA118:AD118"/>
    <mergeCell ref="BA114:BB114"/>
    <mergeCell ref="B115:F115"/>
    <mergeCell ref="G115:J115"/>
    <mergeCell ref="K115:N115"/>
    <mergeCell ref="O115:R115"/>
    <mergeCell ref="S115:V115"/>
    <mergeCell ref="W115:Z115"/>
    <mergeCell ref="AA115:AD115"/>
    <mergeCell ref="AE115:AH115"/>
    <mergeCell ref="AI115:AL115"/>
    <mergeCell ref="AM115:AP115"/>
    <mergeCell ref="AQ115:AT115"/>
    <mergeCell ref="AU115:AV115"/>
    <mergeCell ref="AW115:AZ115"/>
    <mergeCell ref="BA115:BB115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W114:Z114"/>
    <mergeCell ref="AA114:AD114"/>
    <mergeCell ref="AE114:AH114"/>
    <mergeCell ref="AI114:AL114"/>
    <mergeCell ref="AM114:AP114"/>
    <mergeCell ref="AQ114:AT114"/>
    <mergeCell ref="AU114:AV114"/>
    <mergeCell ref="W113:Z113"/>
    <mergeCell ref="AA113:AD113"/>
    <mergeCell ref="AE113:AH113"/>
    <mergeCell ref="AI113:AL113"/>
    <mergeCell ref="AM113:AP113"/>
    <mergeCell ref="B113:F113"/>
    <mergeCell ref="G113:J113"/>
    <mergeCell ref="K113:N113"/>
    <mergeCell ref="O113:R113"/>
    <mergeCell ref="S113:V113"/>
    <mergeCell ref="BA111:BB111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I112:AL112"/>
    <mergeCell ref="AM112:AP112"/>
    <mergeCell ref="AQ112:AT112"/>
    <mergeCell ref="AU112:AV112"/>
    <mergeCell ref="AW112:AZ112"/>
    <mergeCell ref="BA112:BB112"/>
    <mergeCell ref="AI111:AL111"/>
    <mergeCell ref="AM111:AP111"/>
    <mergeCell ref="AQ111:AT111"/>
    <mergeCell ref="AU111:AV111"/>
    <mergeCell ref="AW111:AZ111"/>
    <mergeCell ref="O111:R111"/>
    <mergeCell ref="S111:V111"/>
    <mergeCell ref="AW110:AZ110"/>
    <mergeCell ref="BA110:BB110"/>
    <mergeCell ref="S110:V110"/>
    <mergeCell ref="W110:Z110"/>
    <mergeCell ref="AA110:AD110"/>
    <mergeCell ref="AE110:AH110"/>
    <mergeCell ref="AI110:AL110"/>
    <mergeCell ref="AM109:AP109"/>
    <mergeCell ref="AQ109:AT109"/>
    <mergeCell ref="AU109:AV109"/>
    <mergeCell ref="AW109:AZ109"/>
    <mergeCell ref="BA109:BB109"/>
    <mergeCell ref="S109:V109"/>
    <mergeCell ref="W109:Z109"/>
    <mergeCell ref="AA109:AD109"/>
    <mergeCell ref="AE109:AH109"/>
    <mergeCell ref="AI109:AL109"/>
    <mergeCell ref="AM108:AP108"/>
    <mergeCell ref="AQ108:AT108"/>
    <mergeCell ref="AU108:AV108"/>
    <mergeCell ref="AW108:AZ108"/>
    <mergeCell ref="BA108:BB108"/>
    <mergeCell ref="S108:V108"/>
    <mergeCell ref="W108:Z108"/>
    <mergeCell ref="AA108:AD108"/>
    <mergeCell ref="AE108:AH108"/>
    <mergeCell ref="AI108:AL108"/>
    <mergeCell ref="A108:A111"/>
    <mergeCell ref="B108:F108"/>
    <mergeCell ref="G108:J108"/>
    <mergeCell ref="K108:N108"/>
    <mergeCell ref="O108:R108"/>
    <mergeCell ref="B109:F109"/>
    <mergeCell ref="G109:J109"/>
    <mergeCell ref="K109:N109"/>
    <mergeCell ref="O109:R109"/>
    <mergeCell ref="B110:F110"/>
    <mergeCell ref="G110:J110"/>
    <mergeCell ref="K110:N110"/>
    <mergeCell ref="O110:R110"/>
    <mergeCell ref="B111:F111"/>
    <mergeCell ref="G111:J111"/>
    <mergeCell ref="K111:N111"/>
    <mergeCell ref="W111:Z111"/>
    <mergeCell ref="AA111:AD111"/>
    <mergeCell ref="AE111:AH111"/>
    <mergeCell ref="AM110:AP110"/>
    <mergeCell ref="AQ110:AT110"/>
    <mergeCell ref="AU110:AV110"/>
    <mergeCell ref="AW106:AZ106"/>
    <mergeCell ref="BA106:BB106"/>
    <mergeCell ref="B107:F107"/>
    <mergeCell ref="G107:J107"/>
    <mergeCell ref="K107:N107"/>
    <mergeCell ref="O107:R107"/>
    <mergeCell ref="S107:V107"/>
    <mergeCell ref="W107:Z107"/>
    <mergeCell ref="AA107:AD107"/>
    <mergeCell ref="AE107:AH107"/>
    <mergeCell ref="AI107:AL107"/>
    <mergeCell ref="AM107:AP107"/>
    <mergeCell ref="AQ107:AT107"/>
    <mergeCell ref="AU107:AV107"/>
    <mergeCell ref="AW107:AZ107"/>
    <mergeCell ref="BA107:BB107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W106:Z106"/>
    <mergeCell ref="AA106:AD106"/>
    <mergeCell ref="AE106:AH106"/>
    <mergeCell ref="AI106:AL106"/>
    <mergeCell ref="AM106:AP106"/>
    <mergeCell ref="AQ106:AT106"/>
    <mergeCell ref="AU106:AV106"/>
    <mergeCell ref="W105:Z105"/>
    <mergeCell ref="AA105:AD105"/>
    <mergeCell ref="AE105:AH105"/>
    <mergeCell ref="AI105:AL105"/>
    <mergeCell ref="AM105:AP105"/>
    <mergeCell ref="B105:F105"/>
    <mergeCell ref="G105:J105"/>
    <mergeCell ref="K105:N105"/>
    <mergeCell ref="O105:R105"/>
    <mergeCell ref="S105:V105"/>
    <mergeCell ref="BA103:BB103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I104:AL104"/>
    <mergeCell ref="AM104:AP104"/>
    <mergeCell ref="AQ104:AT104"/>
    <mergeCell ref="AU104:AV104"/>
    <mergeCell ref="AW104:AZ104"/>
    <mergeCell ref="BA104:BB104"/>
    <mergeCell ref="AI103:AL103"/>
    <mergeCell ref="AM103:AP103"/>
    <mergeCell ref="AQ103:AT103"/>
    <mergeCell ref="AU103:AV103"/>
    <mergeCell ref="AW103:AZ103"/>
    <mergeCell ref="O103:R103"/>
    <mergeCell ref="AU102:AV102"/>
    <mergeCell ref="AW102:AZ102"/>
    <mergeCell ref="BA102:BB102"/>
    <mergeCell ref="S102:V102"/>
    <mergeCell ref="W102:Z102"/>
    <mergeCell ref="AA102:AD102"/>
    <mergeCell ref="AE102:AH102"/>
    <mergeCell ref="AI102:AL102"/>
    <mergeCell ref="AM101:AP101"/>
    <mergeCell ref="AQ101:AT101"/>
    <mergeCell ref="AU101:AV101"/>
    <mergeCell ref="AW101:AZ101"/>
    <mergeCell ref="BA101:BB101"/>
    <mergeCell ref="S101:V101"/>
    <mergeCell ref="W101:Z101"/>
    <mergeCell ref="AA101:AD101"/>
    <mergeCell ref="AE101:AH101"/>
    <mergeCell ref="AI101:AL101"/>
    <mergeCell ref="AM100:AP100"/>
    <mergeCell ref="AQ100:AT100"/>
    <mergeCell ref="AU100:AV100"/>
    <mergeCell ref="AW100:AZ100"/>
    <mergeCell ref="BA100:BB100"/>
    <mergeCell ref="S100:V100"/>
    <mergeCell ref="W100:Z100"/>
    <mergeCell ref="AA100:AD100"/>
    <mergeCell ref="AE100:AH100"/>
    <mergeCell ref="AI100:AL100"/>
    <mergeCell ref="A100:A103"/>
    <mergeCell ref="B100:F100"/>
    <mergeCell ref="G100:J100"/>
    <mergeCell ref="K100:N100"/>
    <mergeCell ref="O100:R100"/>
    <mergeCell ref="B101:F101"/>
    <mergeCell ref="G101:J101"/>
    <mergeCell ref="K101:N101"/>
    <mergeCell ref="O101:R101"/>
    <mergeCell ref="B102:F102"/>
    <mergeCell ref="G102:J102"/>
    <mergeCell ref="K102:N102"/>
    <mergeCell ref="O102:R102"/>
    <mergeCell ref="B103:F103"/>
    <mergeCell ref="G103:J103"/>
    <mergeCell ref="K103:N103"/>
    <mergeCell ref="S103:V103"/>
    <mergeCell ref="W103:Z103"/>
    <mergeCell ref="AA103:AD103"/>
    <mergeCell ref="AE103:AH103"/>
    <mergeCell ref="AM102:AP102"/>
    <mergeCell ref="AQ102:AT102"/>
    <mergeCell ref="AW98:AZ98"/>
    <mergeCell ref="BA98:BB98"/>
    <mergeCell ref="B99:F99"/>
    <mergeCell ref="G99:J99"/>
    <mergeCell ref="K99:N99"/>
    <mergeCell ref="O99:R99"/>
    <mergeCell ref="S99:V99"/>
    <mergeCell ref="W99:Z99"/>
    <mergeCell ref="AA99:AD99"/>
    <mergeCell ref="AE99:AH99"/>
    <mergeCell ref="AI99:AL99"/>
    <mergeCell ref="AM99:AP99"/>
    <mergeCell ref="AQ99:AT99"/>
    <mergeCell ref="AU99:AV99"/>
    <mergeCell ref="AW99:AZ99"/>
    <mergeCell ref="BA99:BB99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W98:Z98"/>
    <mergeCell ref="AA98:AD98"/>
    <mergeCell ref="AE98:AH98"/>
    <mergeCell ref="AI98:AL98"/>
    <mergeCell ref="AM98:AP98"/>
    <mergeCell ref="AQ98:AT98"/>
    <mergeCell ref="AU98:AV98"/>
    <mergeCell ref="W97:Z97"/>
    <mergeCell ref="AA97:AD97"/>
    <mergeCell ref="AE97:AH97"/>
    <mergeCell ref="AI97:AL97"/>
    <mergeCell ref="AM97:AP97"/>
    <mergeCell ref="B97:F97"/>
    <mergeCell ref="G97:J97"/>
    <mergeCell ref="K97:N97"/>
    <mergeCell ref="O97:R97"/>
    <mergeCell ref="S97:V97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I96:AL96"/>
    <mergeCell ref="AM96:AP96"/>
    <mergeCell ref="AQ96:AT96"/>
    <mergeCell ref="AU96:AV96"/>
    <mergeCell ref="AW96:AZ96"/>
    <mergeCell ref="BA96:BB96"/>
    <mergeCell ref="AU94:AV94"/>
    <mergeCell ref="AW94:AZ94"/>
    <mergeCell ref="BA94:BB94"/>
    <mergeCell ref="S94:V94"/>
    <mergeCell ref="W94:Z94"/>
    <mergeCell ref="AA94:AD94"/>
    <mergeCell ref="AE94:AH94"/>
    <mergeCell ref="AI94:AL94"/>
    <mergeCell ref="AM93:AP93"/>
    <mergeCell ref="AQ93:AT93"/>
    <mergeCell ref="AU93:AV93"/>
    <mergeCell ref="AW93:AZ93"/>
    <mergeCell ref="BA93:BB93"/>
    <mergeCell ref="S93:V93"/>
    <mergeCell ref="W93:Z93"/>
    <mergeCell ref="AA93:AD93"/>
    <mergeCell ref="AE93:AH93"/>
    <mergeCell ref="AI93:AL93"/>
    <mergeCell ref="AQ95:AT95"/>
    <mergeCell ref="AM95:AP95"/>
    <mergeCell ref="AI95:AL95"/>
    <mergeCell ref="AM92:AP92"/>
    <mergeCell ref="AQ92:AT92"/>
    <mergeCell ref="AU92:AV92"/>
    <mergeCell ref="AW92:AZ92"/>
    <mergeCell ref="BA92:BB92"/>
    <mergeCell ref="S92:V92"/>
    <mergeCell ref="W92:Z92"/>
    <mergeCell ref="AA92:AD92"/>
    <mergeCell ref="AE92:AH92"/>
    <mergeCell ref="AI92:AL92"/>
    <mergeCell ref="A92:A95"/>
    <mergeCell ref="B92:F92"/>
    <mergeCell ref="G92:J92"/>
    <mergeCell ref="K92:N92"/>
    <mergeCell ref="O92:R92"/>
    <mergeCell ref="B93:F93"/>
    <mergeCell ref="G93:J93"/>
    <mergeCell ref="K93:N93"/>
    <mergeCell ref="O93:R93"/>
    <mergeCell ref="B94:F94"/>
    <mergeCell ref="G94:J94"/>
    <mergeCell ref="K94:N94"/>
    <mergeCell ref="O94:R94"/>
    <mergeCell ref="B95:F95"/>
    <mergeCell ref="G95:J95"/>
    <mergeCell ref="K95:N95"/>
    <mergeCell ref="S95:V95"/>
    <mergeCell ref="W95:Z95"/>
    <mergeCell ref="AA95:AD95"/>
    <mergeCell ref="AE95:AH95"/>
    <mergeCell ref="AM94:AP94"/>
    <mergeCell ref="AQ94:AT94"/>
    <mergeCell ref="AM91:AP91"/>
    <mergeCell ref="AQ91:AT91"/>
    <mergeCell ref="AU91:AV91"/>
    <mergeCell ref="AW91:AZ91"/>
    <mergeCell ref="BA91:BB91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W90:Z90"/>
    <mergeCell ref="AA90:AD90"/>
    <mergeCell ref="AE90:AH90"/>
    <mergeCell ref="AI90:AL90"/>
    <mergeCell ref="AM90:AP90"/>
    <mergeCell ref="AQ90:AT90"/>
    <mergeCell ref="AU90:AV90"/>
    <mergeCell ref="W89:Z89"/>
    <mergeCell ref="AA89:AD89"/>
    <mergeCell ref="AW90:AZ90"/>
    <mergeCell ref="BA90:BB90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I88:AL88"/>
    <mergeCell ref="AM88:AP88"/>
    <mergeCell ref="AQ88:AT88"/>
    <mergeCell ref="AU88:AV88"/>
    <mergeCell ref="AW88:AZ88"/>
    <mergeCell ref="BA88:BB88"/>
    <mergeCell ref="AI87:AL87"/>
    <mergeCell ref="AM87:AP87"/>
    <mergeCell ref="AQ87:AT87"/>
    <mergeCell ref="AU87:AV87"/>
    <mergeCell ref="AW87:AZ87"/>
    <mergeCell ref="O87:R87"/>
    <mergeCell ref="A84:A87"/>
    <mergeCell ref="B84:F84"/>
    <mergeCell ref="B91:F91"/>
    <mergeCell ref="G91:J91"/>
    <mergeCell ref="K91:N91"/>
    <mergeCell ref="O91:R91"/>
    <mergeCell ref="S91:V91"/>
    <mergeCell ref="W91:Z91"/>
    <mergeCell ref="AA91:AD91"/>
    <mergeCell ref="AE91:AH91"/>
    <mergeCell ref="AI91:AL91"/>
    <mergeCell ref="AM84:AP84"/>
    <mergeCell ref="AQ84:AT84"/>
    <mergeCell ref="AU84:AV84"/>
    <mergeCell ref="AW84:AZ84"/>
    <mergeCell ref="BA84:BB84"/>
    <mergeCell ref="S84:V84"/>
    <mergeCell ref="W84:Z84"/>
    <mergeCell ref="AA84:AD84"/>
    <mergeCell ref="AE84:AH84"/>
    <mergeCell ref="AI84:AL84"/>
    <mergeCell ref="AE89:AH89"/>
    <mergeCell ref="AI89:AL89"/>
    <mergeCell ref="AM89:AP89"/>
    <mergeCell ref="B89:F89"/>
    <mergeCell ref="G89:J89"/>
    <mergeCell ref="K89:N89"/>
    <mergeCell ref="O89:R89"/>
    <mergeCell ref="S89:V89"/>
    <mergeCell ref="BA87:BB87"/>
    <mergeCell ref="K87:N87"/>
    <mergeCell ref="S87:V87"/>
    <mergeCell ref="W87:Z87"/>
    <mergeCell ref="AA87:AD87"/>
    <mergeCell ref="S86:V86"/>
    <mergeCell ref="W86:Z86"/>
    <mergeCell ref="AA86:AD86"/>
    <mergeCell ref="AE86:AH86"/>
    <mergeCell ref="AI86:AL86"/>
    <mergeCell ref="AM85:AP85"/>
    <mergeCell ref="AQ85:AT85"/>
    <mergeCell ref="AU85:AV85"/>
    <mergeCell ref="AW85:AZ85"/>
    <mergeCell ref="BA85:BB85"/>
    <mergeCell ref="S85:V85"/>
    <mergeCell ref="W85:Z85"/>
    <mergeCell ref="AA85:AD85"/>
    <mergeCell ref="AE85:AH85"/>
    <mergeCell ref="AI85:AL85"/>
    <mergeCell ref="AE87:AH87"/>
    <mergeCell ref="AM86:AP86"/>
    <mergeCell ref="AQ86:AT86"/>
    <mergeCell ref="AW82:AZ82"/>
    <mergeCell ref="BA82:BB82"/>
    <mergeCell ref="B83:F83"/>
    <mergeCell ref="G83:J83"/>
    <mergeCell ref="K83:N83"/>
    <mergeCell ref="O83:R83"/>
    <mergeCell ref="S83:V83"/>
    <mergeCell ref="W83:Z83"/>
    <mergeCell ref="AA83:AD83"/>
    <mergeCell ref="AE83:AH83"/>
    <mergeCell ref="AI83:AL83"/>
    <mergeCell ref="AM83:AP83"/>
    <mergeCell ref="AQ83:AT83"/>
    <mergeCell ref="AU83:AV83"/>
    <mergeCell ref="AW83:AZ83"/>
    <mergeCell ref="BA83:BB83"/>
    <mergeCell ref="G84:J84"/>
    <mergeCell ref="K84:N84"/>
    <mergeCell ref="O84:R84"/>
    <mergeCell ref="B85:F85"/>
    <mergeCell ref="G85:J85"/>
    <mergeCell ref="K85:N85"/>
    <mergeCell ref="O85:R85"/>
    <mergeCell ref="B86:F86"/>
    <mergeCell ref="G86:J86"/>
    <mergeCell ref="K86:N86"/>
    <mergeCell ref="O86:R86"/>
    <mergeCell ref="B87:F87"/>
    <mergeCell ref="G87:J87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W82:Z82"/>
    <mergeCell ref="AA82:AD82"/>
    <mergeCell ref="AE82:AH82"/>
    <mergeCell ref="AI82:AL82"/>
    <mergeCell ref="AM82:AP82"/>
    <mergeCell ref="AQ82:AT82"/>
    <mergeCell ref="AU82:AV82"/>
    <mergeCell ref="W81:Z81"/>
    <mergeCell ref="AA81:AD81"/>
    <mergeCell ref="AE81:AH81"/>
    <mergeCell ref="AI81:AL81"/>
    <mergeCell ref="AM81:AP81"/>
    <mergeCell ref="B81:F81"/>
    <mergeCell ref="G81:J81"/>
    <mergeCell ref="K81:N81"/>
    <mergeCell ref="O81:R81"/>
    <mergeCell ref="S81:V81"/>
    <mergeCell ref="BA76:BB76"/>
    <mergeCell ref="S76:V76"/>
    <mergeCell ref="W76:Z76"/>
    <mergeCell ref="AA76:AD76"/>
    <mergeCell ref="AE76:AH76"/>
    <mergeCell ref="AI76:AL76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I80:AL80"/>
    <mergeCell ref="AM80:AP80"/>
    <mergeCell ref="AQ80:AT80"/>
    <mergeCell ref="AU80:AV80"/>
    <mergeCell ref="AW80:AZ80"/>
    <mergeCell ref="BA80:BB80"/>
    <mergeCell ref="AI79:AL79"/>
    <mergeCell ref="AM79:AP79"/>
    <mergeCell ref="AQ79:AT79"/>
    <mergeCell ref="AU79:AV79"/>
    <mergeCell ref="AW79:AZ79"/>
    <mergeCell ref="O79:R79"/>
    <mergeCell ref="A76:A79"/>
    <mergeCell ref="B76:F76"/>
    <mergeCell ref="G76:J76"/>
    <mergeCell ref="K76:N76"/>
    <mergeCell ref="O76:R76"/>
    <mergeCell ref="BA74:BB74"/>
    <mergeCell ref="B75:F75"/>
    <mergeCell ref="G75:J75"/>
    <mergeCell ref="K75:N75"/>
    <mergeCell ref="O75:R75"/>
    <mergeCell ref="S75:V75"/>
    <mergeCell ref="W75:Z75"/>
    <mergeCell ref="AA75:AD75"/>
    <mergeCell ref="AE75:AH75"/>
    <mergeCell ref="AI75:AL75"/>
    <mergeCell ref="AM75:AP75"/>
    <mergeCell ref="AQ75:AT75"/>
    <mergeCell ref="AU75:AV75"/>
    <mergeCell ref="AW75:AZ75"/>
    <mergeCell ref="BA75:BB75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S77:V77"/>
    <mergeCell ref="W77:Z77"/>
    <mergeCell ref="AA77:AD77"/>
    <mergeCell ref="AE77:AH77"/>
    <mergeCell ref="AI77:AL77"/>
    <mergeCell ref="AM76:AP76"/>
    <mergeCell ref="AQ76:AT76"/>
    <mergeCell ref="B73:F73"/>
    <mergeCell ref="G73:J73"/>
    <mergeCell ref="K73:N73"/>
    <mergeCell ref="O73:R73"/>
    <mergeCell ref="S73:V73"/>
    <mergeCell ref="K78:N78"/>
    <mergeCell ref="O78:R78"/>
    <mergeCell ref="B79:F79"/>
    <mergeCell ref="G79:J79"/>
    <mergeCell ref="K79:N79"/>
    <mergeCell ref="S79:V79"/>
    <mergeCell ref="W79:Z79"/>
    <mergeCell ref="AA79:AD79"/>
    <mergeCell ref="AE79:AH79"/>
    <mergeCell ref="AM78:AP78"/>
    <mergeCell ref="AQ78:AT78"/>
    <mergeCell ref="AW74:AZ74"/>
    <mergeCell ref="AU76:AV76"/>
    <mergeCell ref="AW76:AZ76"/>
    <mergeCell ref="B77:F77"/>
    <mergeCell ref="G77:J77"/>
    <mergeCell ref="K77:N77"/>
    <mergeCell ref="O77:R77"/>
    <mergeCell ref="B78:F78"/>
    <mergeCell ref="G78:J78"/>
    <mergeCell ref="A68:A71"/>
    <mergeCell ref="B68:F68"/>
    <mergeCell ref="G68:J68"/>
    <mergeCell ref="K68:N68"/>
    <mergeCell ref="O68:R68"/>
    <mergeCell ref="B69:F69"/>
    <mergeCell ref="G69:J69"/>
    <mergeCell ref="K69:N69"/>
    <mergeCell ref="O69:R69"/>
    <mergeCell ref="B70:F70"/>
    <mergeCell ref="G70:J70"/>
    <mergeCell ref="AQ73:AT73"/>
    <mergeCell ref="AU73:AV73"/>
    <mergeCell ref="AW73:AZ73"/>
    <mergeCell ref="BA73:BB73"/>
    <mergeCell ref="B74:F74"/>
    <mergeCell ref="G74:J74"/>
    <mergeCell ref="K74:N74"/>
    <mergeCell ref="O74:R74"/>
    <mergeCell ref="S74:V74"/>
    <mergeCell ref="W74:Z74"/>
    <mergeCell ref="AA74:AD74"/>
    <mergeCell ref="AE74:AH74"/>
    <mergeCell ref="AI74:AL74"/>
    <mergeCell ref="AM74:AP74"/>
    <mergeCell ref="AQ74:AT74"/>
    <mergeCell ref="AU74:AV74"/>
    <mergeCell ref="W73:Z73"/>
    <mergeCell ref="AA73:AD73"/>
    <mergeCell ref="AE73:AH73"/>
    <mergeCell ref="AI73:AL73"/>
    <mergeCell ref="AM73:AP73"/>
    <mergeCell ref="B72:F72"/>
    <mergeCell ref="G72:J72"/>
    <mergeCell ref="K72:N72"/>
    <mergeCell ref="O72:R72"/>
    <mergeCell ref="S72:V72"/>
    <mergeCell ref="W72:Z72"/>
    <mergeCell ref="AA72:AD72"/>
    <mergeCell ref="AE72:AH72"/>
    <mergeCell ref="AI72:AL72"/>
    <mergeCell ref="AM72:AP72"/>
    <mergeCell ref="AQ72:AT72"/>
    <mergeCell ref="AU72:AV72"/>
    <mergeCell ref="AW72:AZ72"/>
    <mergeCell ref="BA72:BB72"/>
    <mergeCell ref="AI71:AL71"/>
    <mergeCell ref="AM71:AP71"/>
    <mergeCell ref="AQ71:AT71"/>
    <mergeCell ref="AU71:AV71"/>
    <mergeCell ref="AW71:AZ71"/>
    <mergeCell ref="O71:R71"/>
    <mergeCell ref="BA71:BB71"/>
    <mergeCell ref="AE70:AH70"/>
    <mergeCell ref="AI70:AL70"/>
    <mergeCell ref="AM69:AP69"/>
    <mergeCell ref="AQ69:AT69"/>
    <mergeCell ref="AW69:AZ69"/>
    <mergeCell ref="BA69:BB69"/>
    <mergeCell ref="S69:V69"/>
    <mergeCell ref="W69:Z69"/>
    <mergeCell ref="AA69:AD69"/>
    <mergeCell ref="AE69:AH69"/>
    <mergeCell ref="AI69:AL69"/>
    <mergeCell ref="AM68:AP68"/>
    <mergeCell ref="AQ68:AT68"/>
    <mergeCell ref="AU68:AV68"/>
    <mergeCell ref="AW68:AZ68"/>
    <mergeCell ref="BA68:BB68"/>
    <mergeCell ref="S68:V68"/>
    <mergeCell ref="W68:Z68"/>
    <mergeCell ref="AA68:AD68"/>
    <mergeCell ref="AE68:AH68"/>
    <mergeCell ref="AI68:AL68"/>
    <mergeCell ref="AW70:AZ70"/>
    <mergeCell ref="BA70:BB70"/>
    <mergeCell ref="K70:N70"/>
    <mergeCell ref="O70:R70"/>
    <mergeCell ref="AU69:AV69"/>
    <mergeCell ref="AU70:AV70"/>
    <mergeCell ref="B71:F71"/>
    <mergeCell ref="G71:J71"/>
    <mergeCell ref="K71:N71"/>
    <mergeCell ref="S71:V71"/>
    <mergeCell ref="W71:Z71"/>
    <mergeCell ref="AA71:AD71"/>
    <mergeCell ref="AE71:AH71"/>
    <mergeCell ref="AM70:AP70"/>
    <mergeCell ref="AQ70:AT70"/>
    <mergeCell ref="AW66:AZ66"/>
    <mergeCell ref="BA66:BB66"/>
    <mergeCell ref="B67:F67"/>
    <mergeCell ref="G67:J67"/>
    <mergeCell ref="K67:N67"/>
    <mergeCell ref="O67:R67"/>
    <mergeCell ref="S67:V67"/>
    <mergeCell ref="W67:Z67"/>
    <mergeCell ref="AA67:AD67"/>
    <mergeCell ref="AE67:AH67"/>
    <mergeCell ref="AI67:AL67"/>
    <mergeCell ref="AM67:AP67"/>
    <mergeCell ref="AQ67:AT67"/>
    <mergeCell ref="AU67:AV67"/>
    <mergeCell ref="AW67:AZ67"/>
    <mergeCell ref="BA67:BB67"/>
    <mergeCell ref="S70:V70"/>
    <mergeCell ref="W70:Z70"/>
    <mergeCell ref="AA70:AD70"/>
    <mergeCell ref="B66:F66"/>
    <mergeCell ref="G66:J66"/>
    <mergeCell ref="K66:N66"/>
    <mergeCell ref="O66:R66"/>
    <mergeCell ref="S66:V66"/>
    <mergeCell ref="W66:Z66"/>
    <mergeCell ref="AA66:AD66"/>
    <mergeCell ref="AE66:AH66"/>
    <mergeCell ref="AI66:AL66"/>
    <mergeCell ref="AM66:AP66"/>
    <mergeCell ref="AQ66:AT66"/>
    <mergeCell ref="AU66:AV66"/>
    <mergeCell ref="W65:Z65"/>
    <mergeCell ref="AA65:AD65"/>
    <mergeCell ref="AE65:AH65"/>
    <mergeCell ref="AI65:AL65"/>
    <mergeCell ref="AM65:AP65"/>
    <mergeCell ref="B65:F65"/>
    <mergeCell ref="G65:J65"/>
    <mergeCell ref="K65:N65"/>
    <mergeCell ref="O65:R65"/>
    <mergeCell ref="S65:V65"/>
    <mergeCell ref="AE61:AH61"/>
    <mergeCell ref="AI61:AL61"/>
    <mergeCell ref="K64:N64"/>
    <mergeCell ref="O64:R64"/>
    <mergeCell ref="S64:V64"/>
    <mergeCell ref="W64:Z64"/>
    <mergeCell ref="AA64:AD64"/>
    <mergeCell ref="AE64:AH64"/>
    <mergeCell ref="AI64:AL64"/>
    <mergeCell ref="AM64:AP64"/>
    <mergeCell ref="AQ64:AT64"/>
    <mergeCell ref="AU64:AV64"/>
    <mergeCell ref="AW64:AZ64"/>
    <mergeCell ref="BA64:BB64"/>
    <mergeCell ref="AI63:AL63"/>
    <mergeCell ref="AM63:AP63"/>
    <mergeCell ref="AQ63:AT63"/>
    <mergeCell ref="AU63:AV63"/>
    <mergeCell ref="AW63:AZ63"/>
    <mergeCell ref="O63:R63"/>
    <mergeCell ref="AE63:AH63"/>
    <mergeCell ref="BA63:BB63"/>
    <mergeCell ref="S60:V60"/>
    <mergeCell ref="W60:Z60"/>
    <mergeCell ref="AA60:AD60"/>
    <mergeCell ref="AE60:AH60"/>
    <mergeCell ref="AI60:AL60"/>
    <mergeCell ref="A60:A63"/>
    <mergeCell ref="B60:F60"/>
    <mergeCell ref="G60:J60"/>
    <mergeCell ref="K60:N60"/>
    <mergeCell ref="O60:R60"/>
    <mergeCell ref="B61:F61"/>
    <mergeCell ref="G61:J61"/>
    <mergeCell ref="K61:N61"/>
    <mergeCell ref="O61:R61"/>
    <mergeCell ref="B62:F62"/>
    <mergeCell ref="G62:J62"/>
    <mergeCell ref="K62:N62"/>
    <mergeCell ref="O62:R62"/>
    <mergeCell ref="B63:F63"/>
    <mergeCell ref="G63:J63"/>
    <mergeCell ref="K63:N63"/>
    <mergeCell ref="S63:V63"/>
    <mergeCell ref="W63:Z63"/>
    <mergeCell ref="AA63:AD63"/>
    <mergeCell ref="S62:V62"/>
    <mergeCell ref="W62:Z62"/>
    <mergeCell ref="AA62:AD62"/>
    <mergeCell ref="AE62:AH62"/>
    <mergeCell ref="AI62:AL62"/>
    <mergeCell ref="S61:V61"/>
    <mergeCell ref="W61:Z61"/>
    <mergeCell ref="AA61:AD61"/>
    <mergeCell ref="B59:F59"/>
    <mergeCell ref="G59:J59"/>
    <mergeCell ref="K59:N59"/>
    <mergeCell ref="O59:R59"/>
    <mergeCell ref="S59:V59"/>
    <mergeCell ref="W59:Z59"/>
    <mergeCell ref="AA59:AD59"/>
    <mergeCell ref="AE59:AH59"/>
    <mergeCell ref="AI59:AL59"/>
    <mergeCell ref="AM59:AP59"/>
    <mergeCell ref="AQ59:AT59"/>
    <mergeCell ref="AU59:AV59"/>
    <mergeCell ref="AW59:AZ59"/>
    <mergeCell ref="BA59:BB59"/>
    <mergeCell ref="AQ57:AT57"/>
    <mergeCell ref="AU57:AV57"/>
    <mergeCell ref="AW57:AZ57"/>
    <mergeCell ref="BA57:BB57"/>
    <mergeCell ref="B58:F58"/>
    <mergeCell ref="G58:J58"/>
    <mergeCell ref="K58:N58"/>
    <mergeCell ref="O58:R58"/>
    <mergeCell ref="S58:V58"/>
    <mergeCell ref="W58:Z58"/>
    <mergeCell ref="AA58:AD58"/>
    <mergeCell ref="AE58:AH58"/>
    <mergeCell ref="AI58:AL58"/>
    <mergeCell ref="AM58:AP58"/>
    <mergeCell ref="AQ58:AT58"/>
    <mergeCell ref="AU58:AV58"/>
    <mergeCell ref="O57:R57"/>
    <mergeCell ref="S57:V57"/>
    <mergeCell ref="K56:N56"/>
    <mergeCell ref="O56:R56"/>
    <mergeCell ref="S56:V56"/>
    <mergeCell ref="W56:Z56"/>
    <mergeCell ref="AA56:AD56"/>
    <mergeCell ref="AE56:AH56"/>
    <mergeCell ref="AI56:AL56"/>
    <mergeCell ref="AM56:AP56"/>
    <mergeCell ref="AQ56:AT56"/>
    <mergeCell ref="AU56:AV56"/>
    <mergeCell ref="AW56:AZ56"/>
    <mergeCell ref="BA56:BB56"/>
    <mergeCell ref="AI55:AL55"/>
    <mergeCell ref="AM55:AP55"/>
    <mergeCell ref="AQ55:AT55"/>
    <mergeCell ref="AU55:AV55"/>
    <mergeCell ref="K57:N57"/>
    <mergeCell ref="S54:V54"/>
    <mergeCell ref="W54:Z54"/>
    <mergeCell ref="AA54:AD54"/>
    <mergeCell ref="AE54:AH54"/>
    <mergeCell ref="AI54:AL54"/>
    <mergeCell ref="O55:R55"/>
    <mergeCell ref="S53:V53"/>
    <mergeCell ref="W53:Z53"/>
    <mergeCell ref="AA53:AD53"/>
    <mergeCell ref="AE53:AH53"/>
    <mergeCell ref="AI53:AL53"/>
    <mergeCell ref="W57:Z57"/>
    <mergeCell ref="AA57:AD57"/>
    <mergeCell ref="AE57:AH57"/>
    <mergeCell ref="AI57:AL57"/>
    <mergeCell ref="AM57:AP57"/>
    <mergeCell ref="BA55:BB55"/>
    <mergeCell ref="W49:Z49"/>
    <mergeCell ref="AA49:AD49"/>
    <mergeCell ref="AE49:AH49"/>
    <mergeCell ref="AI49:AL49"/>
    <mergeCell ref="B49:F49"/>
    <mergeCell ref="G49:J49"/>
    <mergeCell ref="K49:N49"/>
    <mergeCell ref="S52:V52"/>
    <mergeCell ref="W52:Z52"/>
    <mergeCell ref="AA52:AD52"/>
    <mergeCell ref="AE52:AH52"/>
    <mergeCell ref="AI52:AL52"/>
    <mergeCell ref="A52:A55"/>
    <mergeCell ref="B52:F52"/>
    <mergeCell ref="G52:J52"/>
    <mergeCell ref="K52:N52"/>
    <mergeCell ref="O52:R52"/>
    <mergeCell ref="B53:F53"/>
    <mergeCell ref="G53:J53"/>
    <mergeCell ref="K53:N53"/>
    <mergeCell ref="O53:R53"/>
    <mergeCell ref="B54:F54"/>
    <mergeCell ref="G54:J54"/>
    <mergeCell ref="K54:N54"/>
    <mergeCell ref="O54:R54"/>
    <mergeCell ref="B55:F55"/>
    <mergeCell ref="G55:J55"/>
    <mergeCell ref="K55:N55"/>
    <mergeCell ref="S55:V55"/>
    <mergeCell ref="W55:Z55"/>
    <mergeCell ref="AA55:AD55"/>
    <mergeCell ref="AE55:AH55"/>
    <mergeCell ref="K46:N46"/>
    <mergeCell ref="B44:F44"/>
    <mergeCell ref="B45:F45"/>
    <mergeCell ref="AM46:AP46"/>
    <mergeCell ref="AM45:AP45"/>
    <mergeCell ref="K51:N51"/>
    <mergeCell ref="O46:R46"/>
    <mergeCell ref="S44:V44"/>
    <mergeCell ref="W44:Z44"/>
    <mergeCell ref="AA51:AD51"/>
    <mergeCell ref="AE51:AH51"/>
    <mergeCell ref="AI51:AL51"/>
    <mergeCell ref="AM51:AP51"/>
    <mergeCell ref="AQ51:AT51"/>
    <mergeCell ref="AU51:AV51"/>
    <mergeCell ref="AW51:AZ51"/>
    <mergeCell ref="BA51:BB51"/>
    <mergeCell ref="AQ49:AT49"/>
    <mergeCell ref="AU49:AV49"/>
    <mergeCell ref="AW49:AZ49"/>
    <mergeCell ref="BA49:BB49"/>
    <mergeCell ref="B50:F50"/>
    <mergeCell ref="G50:J50"/>
    <mergeCell ref="K50:N50"/>
    <mergeCell ref="O50:R50"/>
    <mergeCell ref="S50:V50"/>
    <mergeCell ref="W50:Z50"/>
    <mergeCell ref="AA50:AD50"/>
    <mergeCell ref="AE50:AH50"/>
    <mergeCell ref="AI50:AL50"/>
    <mergeCell ref="AM50:AP50"/>
    <mergeCell ref="AQ50:AT50"/>
    <mergeCell ref="A20:D20"/>
    <mergeCell ref="A40:A43"/>
    <mergeCell ref="W41:Z41"/>
    <mergeCell ref="AA41:AD41"/>
    <mergeCell ref="AE41:AH41"/>
    <mergeCell ref="AI41:AL41"/>
    <mergeCell ref="AM41:AP41"/>
    <mergeCell ref="B43:F43"/>
    <mergeCell ref="G43:J43"/>
    <mergeCell ref="K43:N43"/>
    <mergeCell ref="O43:R43"/>
    <mergeCell ref="S43:V43"/>
    <mergeCell ref="W43:Z43"/>
    <mergeCell ref="AA43:AD43"/>
    <mergeCell ref="AE43:AH43"/>
    <mergeCell ref="AI43:AL43"/>
    <mergeCell ref="AM43:AP43"/>
    <mergeCell ref="B41:F41"/>
    <mergeCell ref="O40:R40"/>
    <mergeCell ref="A33:D33"/>
    <mergeCell ref="A34:D34"/>
    <mergeCell ref="S37:Z38"/>
    <mergeCell ref="AA37:AD38"/>
    <mergeCell ref="AE37:AH38"/>
    <mergeCell ref="AI37:AL38"/>
    <mergeCell ref="AM37:AP38"/>
    <mergeCell ref="AE40:AH40"/>
    <mergeCell ref="S42:V42"/>
    <mergeCell ref="W42:Z42"/>
    <mergeCell ref="AA42:AD42"/>
    <mergeCell ref="A2:D2"/>
    <mergeCell ref="A3:D3"/>
    <mergeCell ref="A27:D27"/>
    <mergeCell ref="A28:D28"/>
    <mergeCell ref="A29:D29"/>
    <mergeCell ref="A30:D30"/>
    <mergeCell ref="A16:D16"/>
    <mergeCell ref="A23:D23"/>
    <mergeCell ref="A24:D24"/>
    <mergeCell ref="A25:D25"/>
    <mergeCell ref="A26:D26"/>
    <mergeCell ref="A17:D17"/>
    <mergeCell ref="A18:D18"/>
    <mergeCell ref="A19:D19"/>
    <mergeCell ref="A7:D7"/>
    <mergeCell ref="A8:D8"/>
    <mergeCell ref="A9:D9"/>
    <mergeCell ref="A10:D10"/>
    <mergeCell ref="A11:D11"/>
    <mergeCell ref="A12:D12"/>
    <mergeCell ref="A14:D14"/>
    <mergeCell ref="A15:D15"/>
    <mergeCell ref="A21:D21"/>
    <mergeCell ref="BC37:BC38"/>
    <mergeCell ref="A5:D5"/>
    <mergeCell ref="A6:D6"/>
    <mergeCell ref="A200:D200"/>
    <mergeCell ref="A201:D201"/>
    <mergeCell ref="A202:D202"/>
    <mergeCell ref="A188:D188"/>
    <mergeCell ref="A189:D189"/>
    <mergeCell ref="A190:D190"/>
    <mergeCell ref="A191:D191"/>
    <mergeCell ref="A192:D192"/>
    <mergeCell ref="A193:D193"/>
    <mergeCell ref="A194:D194"/>
    <mergeCell ref="A195:D195"/>
    <mergeCell ref="A196:D196"/>
    <mergeCell ref="A197:D197"/>
    <mergeCell ref="A199:D199"/>
    <mergeCell ref="B37:J38"/>
    <mergeCell ref="K37:R38"/>
    <mergeCell ref="A37:A38"/>
    <mergeCell ref="B40:F40"/>
    <mergeCell ref="G40:J40"/>
    <mergeCell ref="G42:J42"/>
    <mergeCell ref="K42:N42"/>
    <mergeCell ref="O42:R42"/>
    <mergeCell ref="G41:J41"/>
    <mergeCell ref="K41:N41"/>
    <mergeCell ref="O41:R41"/>
    <mergeCell ref="B42:F42"/>
    <mergeCell ref="K45:N45"/>
    <mergeCell ref="O45:R45"/>
    <mergeCell ref="B46:F46"/>
    <mergeCell ref="G45:J45"/>
    <mergeCell ref="O49:R49"/>
    <mergeCell ref="S49:V49"/>
    <mergeCell ref="A48:A51"/>
    <mergeCell ref="B48:F48"/>
    <mergeCell ref="G48:J48"/>
    <mergeCell ref="K48:N48"/>
    <mergeCell ref="O48:R48"/>
    <mergeCell ref="S48:V48"/>
    <mergeCell ref="W48:Z48"/>
    <mergeCell ref="AE44:AH44"/>
    <mergeCell ref="AI44:AL44"/>
    <mergeCell ref="S40:V40"/>
    <mergeCell ref="W40:Z40"/>
    <mergeCell ref="AA40:AD40"/>
    <mergeCell ref="G44:J44"/>
    <mergeCell ref="K44:N44"/>
    <mergeCell ref="O44:R44"/>
    <mergeCell ref="B47:F47"/>
    <mergeCell ref="G47:J47"/>
    <mergeCell ref="K47:N47"/>
    <mergeCell ref="S47:V47"/>
    <mergeCell ref="AE47:AH47"/>
    <mergeCell ref="AA48:AD48"/>
    <mergeCell ref="AE48:AH48"/>
    <mergeCell ref="AI48:AL48"/>
    <mergeCell ref="AI47:AL47"/>
    <mergeCell ref="O47:R47"/>
    <mergeCell ref="W47:Z47"/>
    <mergeCell ref="AA47:AD47"/>
    <mergeCell ref="A44:A47"/>
    <mergeCell ref="G46:J46"/>
    <mergeCell ref="BH69:BK69"/>
    <mergeCell ref="BH70:BK70"/>
    <mergeCell ref="O51:R51"/>
    <mergeCell ref="S51:V51"/>
    <mergeCell ref="W51:Z51"/>
    <mergeCell ref="B51:F51"/>
    <mergeCell ref="G51:J51"/>
    <mergeCell ref="A56:A59"/>
    <mergeCell ref="B56:F56"/>
    <mergeCell ref="G56:J56"/>
    <mergeCell ref="B57:F57"/>
    <mergeCell ref="G57:J57"/>
    <mergeCell ref="A64:A67"/>
    <mergeCell ref="B64:F64"/>
    <mergeCell ref="G64:J64"/>
    <mergeCell ref="A72:A75"/>
    <mergeCell ref="S46:V46"/>
    <mergeCell ref="W46:Z46"/>
    <mergeCell ref="AA46:AD46"/>
    <mergeCell ref="AE46:AH46"/>
    <mergeCell ref="AI46:AL46"/>
    <mergeCell ref="AQ46:AT46"/>
    <mergeCell ref="AU46:AV46"/>
    <mergeCell ref="AW50:AZ50"/>
    <mergeCell ref="AM52:AP52"/>
    <mergeCell ref="AM54:AP54"/>
    <mergeCell ref="AM60:AP60"/>
    <mergeCell ref="AM48:AP48"/>
    <mergeCell ref="AQ48:AT48"/>
    <mergeCell ref="AU48:AV48"/>
    <mergeCell ref="AW48:AZ48"/>
    <mergeCell ref="BA48:BB48"/>
    <mergeCell ref="AW58:AZ58"/>
    <mergeCell ref="BA58:BB58"/>
    <mergeCell ref="AW42:AZ42"/>
    <mergeCell ref="BA42:BB42"/>
    <mergeCell ref="AQ37:BB38"/>
    <mergeCell ref="AQ43:AT43"/>
    <mergeCell ref="AU43:AV43"/>
    <mergeCell ref="AW43:AZ43"/>
    <mergeCell ref="BA43:BB43"/>
    <mergeCell ref="AQ42:AT42"/>
    <mergeCell ref="AQ41:AT41"/>
    <mergeCell ref="AU41:AV41"/>
    <mergeCell ref="AW41:AZ41"/>
    <mergeCell ref="BA41:BB41"/>
    <mergeCell ref="AU42:AV42"/>
    <mergeCell ref="BA47:BB47"/>
    <mergeCell ref="K40:N40"/>
    <mergeCell ref="S45:V45"/>
    <mergeCell ref="W45:Z45"/>
    <mergeCell ref="AA45:AD45"/>
    <mergeCell ref="AE45:AH45"/>
    <mergeCell ref="AI45:AL45"/>
    <mergeCell ref="AA44:AD44"/>
    <mergeCell ref="AM44:AP44"/>
    <mergeCell ref="AE42:AH42"/>
    <mergeCell ref="AI42:AL42"/>
    <mergeCell ref="AM42:AP42"/>
    <mergeCell ref="AI40:AL40"/>
    <mergeCell ref="AM40:AP40"/>
    <mergeCell ref="S41:V41"/>
    <mergeCell ref="AM47:AP47"/>
    <mergeCell ref="AQ47:AT47"/>
    <mergeCell ref="BH56:BK56"/>
    <mergeCell ref="BH57:BK57"/>
    <mergeCell ref="BH58:BK58"/>
    <mergeCell ref="BH59:BK59"/>
    <mergeCell ref="BH60:BK60"/>
    <mergeCell ref="BH61:BK61"/>
    <mergeCell ref="BH62:BK62"/>
    <mergeCell ref="BH63:BK63"/>
    <mergeCell ref="BH64:BK64"/>
    <mergeCell ref="BH65:BK65"/>
    <mergeCell ref="BH66:BK66"/>
    <mergeCell ref="BH67:BK67"/>
    <mergeCell ref="BH68:BK68"/>
    <mergeCell ref="AM49:AP49"/>
    <mergeCell ref="BA62:BB62"/>
    <mergeCell ref="AM61:AP61"/>
    <mergeCell ref="AQ61:AT61"/>
    <mergeCell ref="AU61:AV61"/>
    <mergeCell ref="AW61:AZ61"/>
    <mergeCell ref="BA61:BB61"/>
    <mergeCell ref="AQ65:AT65"/>
    <mergeCell ref="AU65:AV65"/>
    <mergeCell ref="AW65:AZ65"/>
    <mergeCell ref="BA65:BB65"/>
    <mergeCell ref="AM53:AP53"/>
    <mergeCell ref="BA50:BB50"/>
    <mergeCell ref="AQ52:AT52"/>
    <mergeCell ref="AU52:AV52"/>
    <mergeCell ref="AW52:AZ52"/>
    <mergeCell ref="BA52:BB52"/>
    <mergeCell ref="AQ54:AT54"/>
    <mergeCell ref="AU54:AV54"/>
    <mergeCell ref="AU40:AV40"/>
    <mergeCell ref="AW40:AZ40"/>
    <mergeCell ref="BA40:BB40"/>
    <mergeCell ref="AQ44:AT44"/>
    <mergeCell ref="AU44:AV44"/>
    <mergeCell ref="AW44:AZ44"/>
    <mergeCell ref="BA44:BB44"/>
    <mergeCell ref="BA54:BB54"/>
    <mergeCell ref="AW55:AZ55"/>
    <mergeCell ref="AW46:AZ46"/>
    <mergeCell ref="BA46:BB46"/>
    <mergeCell ref="AQ45:AT45"/>
    <mergeCell ref="AU45:AV45"/>
    <mergeCell ref="AW45:AZ45"/>
    <mergeCell ref="BA45:BB45"/>
    <mergeCell ref="BH53:BK53"/>
    <mergeCell ref="BH54:BK54"/>
    <mergeCell ref="BH55:BK55"/>
    <mergeCell ref="AW54:AZ54"/>
    <mergeCell ref="AQ53:AT53"/>
    <mergeCell ref="AU53:AV53"/>
    <mergeCell ref="AW53:AZ53"/>
    <mergeCell ref="BA53:BB53"/>
    <mergeCell ref="AU47:AV47"/>
    <mergeCell ref="AW47:AZ47"/>
    <mergeCell ref="AU50:AV50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Z218"/>
    <mergeCell ref="A215:D215"/>
    <mergeCell ref="F215:G215"/>
    <mergeCell ref="H215:I215"/>
    <mergeCell ref="J215:K215"/>
    <mergeCell ref="L215:M215"/>
    <mergeCell ref="N215:O215"/>
    <mergeCell ref="P215:Q215"/>
    <mergeCell ref="R215:S215"/>
    <mergeCell ref="T215:U215"/>
    <mergeCell ref="V215:W215"/>
    <mergeCell ref="X215:Z215"/>
    <mergeCell ref="A217:D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T220:U220"/>
    <mergeCell ref="V220:W220"/>
    <mergeCell ref="X220:Z220"/>
    <mergeCell ref="A221:D221"/>
    <mergeCell ref="F221:G221"/>
    <mergeCell ref="H221:I221"/>
    <mergeCell ref="J221:K221"/>
    <mergeCell ref="L221:M221"/>
    <mergeCell ref="N221:O221"/>
    <mergeCell ref="P221:Q221"/>
    <mergeCell ref="R221:S221"/>
    <mergeCell ref="T221:U221"/>
    <mergeCell ref="V221:W221"/>
    <mergeCell ref="X221:Z221"/>
    <mergeCell ref="A223:D223"/>
    <mergeCell ref="F223:G223"/>
    <mergeCell ref="H223:I223"/>
    <mergeCell ref="J223:K223"/>
    <mergeCell ref="L223:M223"/>
    <mergeCell ref="N223:O223"/>
    <mergeCell ref="P223:Q223"/>
    <mergeCell ref="R223:S223"/>
    <mergeCell ref="T223:U223"/>
    <mergeCell ref="V223:W223"/>
    <mergeCell ref="X223:Z223"/>
    <mergeCell ref="A222:D222"/>
    <mergeCell ref="F222:G222"/>
    <mergeCell ref="H222:I222"/>
    <mergeCell ref="J222:K222"/>
    <mergeCell ref="L222:M222"/>
    <mergeCell ref="N222:O222"/>
    <mergeCell ref="P222:Q222"/>
    <mergeCell ref="R222:S222"/>
    <mergeCell ref="T222:U222"/>
    <mergeCell ref="V222:W222"/>
    <mergeCell ref="X222:Z222"/>
    <mergeCell ref="X227:Z227"/>
    <mergeCell ref="A224:D224"/>
    <mergeCell ref="F224:G224"/>
    <mergeCell ref="H224:I224"/>
    <mergeCell ref="J224:K224"/>
    <mergeCell ref="L224:M224"/>
    <mergeCell ref="N224:O224"/>
    <mergeCell ref="P224:Q224"/>
    <mergeCell ref="R224:S224"/>
    <mergeCell ref="T224:U224"/>
    <mergeCell ref="V224:W224"/>
    <mergeCell ref="X224:Z224"/>
    <mergeCell ref="A225:D225"/>
    <mergeCell ref="F225:G225"/>
    <mergeCell ref="H225:I225"/>
    <mergeCell ref="J225:K225"/>
    <mergeCell ref="L225:M225"/>
    <mergeCell ref="N225:O225"/>
    <mergeCell ref="P225:Q225"/>
    <mergeCell ref="R225:S225"/>
    <mergeCell ref="T225:U225"/>
    <mergeCell ref="V225:W225"/>
    <mergeCell ref="X225:Z225"/>
    <mergeCell ref="A228:D228"/>
    <mergeCell ref="F228:G228"/>
    <mergeCell ref="H228:I228"/>
    <mergeCell ref="J228:K228"/>
    <mergeCell ref="L228:M228"/>
    <mergeCell ref="N228:O228"/>
    <mergeCell ref="P228:Q228"/>
    <mergeCell ref="R228:S228"/>
    <mergeCell ref="T228:U228"/>
    <mergeCell ref="V228:W228"/>
    <mergeCell ref="X228:Z228"/>
    <mergeCell ref="A226:D226"/>
    <mergeCell ref="F226:G226"/>
    <mergeCell ref="H226:I226"/>
    <mergeCell ref="J226:K226"/>
    <mergeCell ref="L226:M226"/>
    <mergeCell ref="N226:O226"/>
    <mergeCell ref="P226:Q226"/>
    <mergeCell ref="R226:S226"/>
    <mergeCell ref="T226:U226"/>
    <mergeCell ref="V226:W226"/>
    <mergeCell ref="X226:Z226"/>
    <mergeCell ref="A227:D227"/>
    <mergeCell ref="F227:G227"/>
    <mergeCell ref="H227:I227"/>
    <mergeCell ref="J227:K227"/>
    <mergeCell ref="L227:M227"/>
    <mergeCell ref="N227:O227"/>
    <mergeCell ref="P227:Q227"/>
    <mergeCell ref="R227:S227"/>
    <mergeCell ref="T227:U227"/>
    <mergeCell ref="V227:W227"/>
    <mergeCell ref="A229:D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V229:W229"/>
    <mergeCell ref="X229:Z229"/>
    <mergeCell ref="A231:D231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Z231"/>
    <mergeCell ref="A230:D230"/>
    <mergeCell ref="F230:G230"/>
    <mergeCell ref="H230:I230"/>
    <mergeCell ref="J230:K230"/>
    <mergeCell ref="L230:M230"/>
    <mergeCell ref="N230:O230"/>
    <mergeCell ref="P230:Q230"/>
    <mergeCell ref="R230:S230"/>
    <mergeCell ref="T230:U230"/>
    <mergeCell ref="V230:W230"/>
    <mergeCell ref="X230:Z230"/>
    <mergeCell ref="A232:D232"/>
    <mergeCell ref="F232:G232"/>
    <mergeCell ref="H232:I232"/>
    <mergeCell ref="J232:K232"/>
    <mergeCell ref="L232:M232"/>
    <mergeCell ref="N232:O232"/>
    <mergeCell ref="P232:Q232"/>
    <mergeCell ref="R232:S232"/>
    <mergeCell ref="T232:U232"/>
    <mergeCell ref="V232:W232"/>
    <mergeCell ref="X232:Z232"/>
    <mergeCell ref="A233:D233"/>
    <mergeCell ref="F233:G233"/>
    <mergeCell ref="H233:I233"/>
    <mergeCell ref="J233:K233"/>
    <mergeCell ref="L233:M233"/>
    <mergeCell ref="N233:O233"/>
    <mergeCell ref="P233:Q233"/>
    <mergeCell ref="R233:S233"/>
    <mergeCell ref="T233:U233"/>
    <mergeCell ref="V233:W233"/>
    <mergeCell ref="X233:Z233"/>
    <mergeCell ref="A235:D235"/>
    <mergeCell ref="F235:G235"/>
    <mergeCell ref="H235:I235"/>
    <mergeCell ref="J235:K235"/>
    <mergeCell ref="L235:M235"/>
    <mergeCell ref="N235:O235"/>
    <mergeCell ref="P235:Q235"/>
    <mergeCell ref="R235:S235"/>
    <mergeCell ref="T235:U235"/>
    <mergeCell ref="V235:W235"/>
    <mergeCell ref="X235:Z235"/>
    <mergeCell ref="A234:D234"/>
    <mergeCell ref="F234:G234"/>
    <mergeCell ref="H234:I234"/>
    <mergeCell ref="J234:K234"/>
    <mergeCell ref="L234:M234"/>
    <mergeCell ref="N234:O234"/>
    <mergeCell ref="P234:Q234"/>
    <mergeCell ref="R234:S234"/>
    <mergeCell ref="T234:U234"/>
    <mergeCell ref="V234:W234"/>
    <mergeCell ref="X234:Z234"/>
    <mergeCell ref="A237:D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X237:Z237"/>
    <mergeCell ref="A236:D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X236:Z236"/>
    <mergeCell ref="A238:D238"/>
    <mergeCell ref="F238:G238"/>
    <mergeCell ref="H238:I238"/>
    <mergeCell ref="J238:K238"/>
    <mergeCell ref="L238:M238"/>
    <mergeCell ref="N238:O238"/>
    <mergeCell ref="P238:Q238"/>
    <mergeCell ref="R238:S238"/>
    <mergeCell ref="T238:U238"/>
    <mergeCell ref="V238:W238"/>
    <mergeCell ref="X238:Z238"/>
    <mergeCell ref="A240:D240"/>
    <mergeCell ref="F240:G240"/>
    <mergeCell ref="H240:I240"/>
    <mergeCell ref="J240:K240"/>
    <mergeCell ref="L240:M240"/>
    <mergeCell ref="N240:O240"/>
    <mergeCell ref="P240:Q240"/>
    <mergeCell ref="R240:S240"/>
    <mergeCell ref="T240:U240"/>
    <mergeCell ref="V240:W240"/>
    <mergeCell ref="X240:Z240"/>
    <mergeCell ref="A239:D239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Z239"/>
    <mergeCell ref="A242:D242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Z242"/>
    <mergeCell ref="A241:D241"/>
    <mergeCell ref="F241:G241"/>
    <mergeCell ref="H241:I241"/>
    <mergeCell ref="J241:K241"/>
    <mergeCell ref="L241:M241"/>
    <mergeCell ref="N241:O241"/>
    <mergeCell ref="P241:Q241"/>
    <mergeCell ref="R241:S241"/>
    <mergeCell ref="T241:U241"/>
    <mergeCell ref="V241:W241"/>
    <mergeCell ref="X241:Z241"/>
    <mergeCell ref="T245:U245"/>
    <mergeCell ref="V245:W245"/>
    <mergeCell ref="X245:Z245"/>
    <mergeCell ref="A243:D243"/>
    <mergeCell ref="F243:G243"/>
    <mergeCell ref="H243:I243"/>
    <mergeCell ref="J243:K243"/>
    <mergeCell ref="L243:M243"/>
    <mergeCell ref="N243:O243"/>
    <mergeCell ref="P243:Q243"/>
    <mergeCell ref="R243:S243"/>
    <mergeCell ref="T243:U243"/>
    <mergeCell ref="V243:W243"/>
    <mergeCell ref="X243:Z243"/>
    <mergeCell ref="A244:D244"/>
    <mergeCell ref="F244:G244"/>
    <mergeCell ref="H244:I244"/>
    <mergeCell ref="J244:K244"/>
    <mergeCell ref="L244:M244"/>
    <mergeCell ref="N244:O244"/>
    <mergeCell ref="P244:Q244"/>
    <mergeCell ref="R244:S244"/>
    <mergeCell ref="T244:U244"/>
    <mergeCell ref="V244:W244"/>
    <mergeCell ref="X244:Z244"/>
    <mergeCell ref="A245:D245"/>
    <mergeCell ref="F245:G245"/>
    <mergeCell ref="H245:I245"/>
    <mergeCell ref="J245:K245"/>
    <mergeCell ref="L245:M245"/>
    <mergeCell ref="N245:O245"/>
    <mergeCell ref="P245:Q245"/>
    <mergeCell ref="H246:I246"/>
    <mergeCell ref="J246:K246"/>
    <mergeCell ref="L246:M246"/>
    <mergeCell ref="N246:O246"/>
    <mergeCell ref="P246:Q246"/>
    <mergeCell ref="R246:S246"/>
    <mergeCell ref="T246:U246"/>
    <mergeCell ref="V246:W246"/>
    <mergeCell ref="X246:Z246"/>
    <mergeCell ref="R247:S247"/>
    <mergeCell ref="T247:U247"/>
    <mergeCell ref="V247:W247"/>
    <mergeCell ref="X247:Z247"/>
    <mergeCell ref="A247:D247"/>
    <mergeCell ref="F247:G247"/>
    <mergeCell ref="H247:I247"/>
    <mergeCell ref="J247:K247"/>
    <mergeCell ref="L247:M247"/>
    <mergeCell ref="N247:O247"/>
    <mergeCell ref="P247:Q247"/>
    <mergeCell ref="R245:S245"/>
    <mergeCell ref="A248:D248"/>
    <mergeCell ref="F248:G248"/>
    <mergeCell ref="H248:I248"/>
    <mergeCell ref="J248:K248"/>
    <mergeCell ref="L248:M248"/>
    <mergeCell ref="N248:O248"/>
    <mergeCell ref="P248:Q248"/>
    <mergeCell ref="R248:S248"/>
    <mergeCell ref="V249:W249"/>
    <mergeCell ref="X249:Z249"/>
    <mergeCell ref="A250:D250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Z250"/>
    <mergeCell ref="V248:W248"/>
    <mergeCell ref="X248:Z248"/>
    <mergeCell ref="T248:U248"/>
    <mergeCell ref="A249:D249"/>
    <mergeCell ref="F249:G249"/>
    <mergeCell ref="H249:I249"/>
    <mergeCell ref="J249:K249"/>
    <mergeCell ref="L249:M249"/>
    <mergeCell ref="A246:D246"/>
    <mergeCell ref="F246:G246"/>
    <mergeCell ref="P254:Q254"/>
    <mergeCell ref="R254:S254"/>
    <mergeCell ref="T254:U254"/>
    <mergeCell ref="V254:W254"/>
    <mergeCell ref="X254:Z254"/>
    <mergeCell ref="A251:D251"/>
    <mergeCell ref="F251:G251"/>
    <mergeCell ref="H251:I251"/>
    <mergeCell ref="J251:K251"/>
    <mergeCell ref="L251:M251"/>
    <mergeCell ref="N251:O251"/>
    <mergeCell ref="P251:Q251"/>
    <mergeCell ref="R251:S251"/>
    <mergeCell ref="T251:U251"/>
    <mergeCell ref="V251:W251"/>
    <mergeCell ref="X251:Z251"/>
    <mergeCell ref="A252:D252"/>
    <mergeCell ref="F252:G252"/>
    <mergeCell ref="H252:I252"/>
    <mergeCell ref="J252:K252"/>
    <mergeCell ref="L252:M252"/>
    <mergeCell ref="N252:O252"/>
    <mergeCell ref="P252:Q252"/>
    <mergeCell ref="R252:S252"/>
    <mergeCell ref="T252:U252"/>
    <mergeCell ref="V252:W252"/>
    <mergeCell ref="X252:Z252"/>
    <mergeCell ref="A256:D256"/>
    <mergeCell ref="F256:G256"/>
    <mergeCell ref="H256:I256"/>
    <mergeCell ref="J256:K256"/>
    <mergeCell ref="L256:M256"/>
    <mergeCell ref="N256:O256"/>
    <mergeCell ref="P256:Q256"/>
    <mergeCell ref="R256:S256"/>
    <mergeCell ref="T256:U256"/>
    <mergeCell ref="V256:W256"/>
    <mergeCell ref="N249:O249"/>
    <mergeCell ref="P249:Q249"/>
    <mergeCell ref="R249:S249"/>
    <mergeCell ref="T249:U249"/>
    <mergeCell ref="X256:Z256"/>
    <mergeCell ref="A253:D253"/>
    <mergeCell ref="F253:G253"/>
    <mergeCell ref="H253:I253"/>
    <mergeCell ref="J253:K253"/>
    <mergeCell ref="L253:M253"/>
    <mergeCell ref="N253:O253"/>
    <mergeCell ref="P253:Q253"/>
    <mergeCell ref="R253:S253"/>
    <mergeCell ref="T253:U253"/>
    <mergeCell ref="V253:W253"/>
    <mergeCell ref="X253:Z253"/>
    <mergeCell ref="A254:D254"/>
    <mergeCell ref="F254:G254"/>
    <mergeCell ref="H254:I254"/>
    <mergeCell ref="J254:K254"/>
    <mergeCell ref="L254:M254"/>
    <mergeCell ref="N254:O254"/>
    <mergeCell ref="BH78:BK78"/>
    <mergeCell ref="CS78:CT78"/>
    <mergeCell ref="CV78:CY78"/>
    <mergeCell ref="BH79:BK79"/>
    <mergeCell ref="CS79:CT79"/>
    <mergeCell ref="CV79:CY79"/>
    <mergeCell ref="BH71:BK71"/>
    <mergeCell ref="BH72:BK72"/>
    <mergeCell ref="BH73:BK73"/>
    <mergeCell ref="BH74:BK74"/>
    <mergeCell ref="A257:D257"/>
    <mergeCell ref="F257:G257"/>
    <mergeCell ref="H257:I257"/>
    <mergeCell ref="J257:K257"/>
    <mergeCell ref="L257:M257"/>
    <mergeCell ref="N257:O257"/>
    <mergeCell ref="P257:Q257"/>
    <mergeCell ref="R257:S257"/>
    <mergeCell ref="T257:U257"/>
    <mergeCell ref="V257:W257"/>
    <mergeCell ref="X257:Z257"/>
    <mergeCell ref="A255:D255"/>
    <mergeCell ref="F255:G255"/>
    <mergeCell ref="H255:I255"/>
    <mergeCell ref="J255:K255"/>
    <mergeCell ref="L255:M255"/>
    <mergeCell ref="N255:O255"/>
    <mergeCell ref="P255:Q255"/>
    <mergeCell ref="R255:S255"/>
    <mergeCell ref="T255:U255"/>
    <mergeCell ref="V255:W255"/>
    <mergeCell ref="X255:Z255"/>
    <mergeCell ref="BH37:BK38"/>
    <mergeCell ref="CS75:CT75"/>
    <mergeCell ref="CV75:CY75"/>
    <mergeCell ref="BH76:BK76"/>
    <mergeCell ref="CS76:CT76"/>
    <mergeCell ref="CV76:CY76"/>
    <mergeCell ref="BH77:BK77"/>
    <mergeCell ref="CS77:CT77"/>
    <mergeCell ref="CV77:CY77"/>
    <mergeCell ref="BH75:BK75"/>
    <mergeCell ref="AQ60:AT60"/>
    <mergeCell ref="AU60:AV60"/>
    <mergeCell ref="AW60:AZ60"/>
    <mergeCell ref="BA60:BB60"/>
    <mergeCell ref="AM62:AP62"/>
    <mergeCell ref="AQ62:AT62"/>
    <mergeCell ref="AU62:AV62"/>
    <mergeCell ref="AW62:AZ62"/>
    <mergeCell ref="BH40:BK40"/>
    <mergeCell ref="BH41:BK41"/>
    <mergeCell ref="BH42:BK42"/>
    <mergeCell ref="BH43:BK43"/>
    <mergeCell ref="BH44:BK44"/>
    <mergeCell ref="BH45:BK45"/>
    <mergeCell ref="BH46:BK46"/>
    <mergeCell ref="BH47:BK47"/>
    <mergeCell ref="BH48:BK48"/>
    <mergeCell ref="BH49:BK49"/>
    <mergeCell ref="BH50:BK50"/>
    <mergeCell ref="BH51:BK51"/>
    <mergeCell ref="BH52:BK52"/>
    <mergeCell ref="AQ40:AT40"/>
  </mergeCells>
  <conditionalFormatting sqref="EW37:EW38 ET37:ET38 EQ37:EQ38 EN37:EN38 EK37:EK38 EH37:EH38 EE37:EE38 EB37:EB38 DY37:DY38 DV37:DV38">
    <cfRule type="containsText" dxfId="976" priority="225" operator="containsText" text="D">
      <formula>NOT(ISERROR(SEARCH("D",DV37)))</formula>
    </cfRule>
    <cfRule type="containsText" dxfId="975" priority="226" operator="containsText" text="S">
      <formula>NOT(ISERROR(SEARCH("S",DV37)))</formula>
    </cfRule>
  </conditionalFormatting>
  <conditionalFormatting sqref="CU37">
    <cfRule type="containsText" dxfId="974" priority="165" operator="containsText" text="D">
      <formula>NOT(ISERROR(SEARCH("D",CU37)))</formula>
    </cfRule>
    <cfRule type="containsText" dxfId="973" priority="166" operator="containsText" text="S">
      <formula>NOT(ISERROR(SEARCH("S",CU37)))</formula>
    </cfRule>
  </conditionalFormatting>
  <conditionalFormatting sqref="CU38">
    <cfRule type="containsText" dxfId="972" priority="163" operator="containsText" text="D">
      <formula>NOT(ISERROR(SEARCH("D",CU38)))</formula>
    </cfRule>
    <cfRule type="containsText" dxfId="971" priority="164" operator="containsText" text="S">
      <formula>NOT(ISERROR(SEARCH("S",CU38)))</formula>
    </cfRule>
  </conditionalFormatting>
  <conditionalFormatting sqref="DA37">
    <cfRule type="containsText" dxfId="970" priority="155" operator="containsText" text="D">
      <formula>NOT(ISERROR(SEARCH("D",DA37)))</formula>
    </cfRule>
    <cfRule type="containsText" dxfId="969" priority="156" operator="containsText" text="S">
      <formula>NOT(ISERROR(SEARCH("S",DA37)))</formula>
    </cfRule>
  </conditionalFormatting>
  <conditionalFormatting sqref="DA38">
    <cfRule type="containsText" dxfId="968" priority="153" operator="containsText" text="D">
      <formula>NOT(ISERROR(SEARCH("D",DA38)))</formula>
    </cfRule>
    <cfRule type="containsText" dxfId="967" priority="154" operator="containsText" text="S">
      <formula>NOT(ISERROR(SEARCH("S",DA38)))</formula>
    </cfRule>
  </conditionalFormatting>
  <conditionalFormatting sqref="DC37:DC38">
    <cfRule type="containsText" dxfId="966" priority="151" operator="containsText" text="D">
      <formula>NOT(ISERROR(SEARCH("D",DC37)))</formula>
    </cfRule>
    <cfRule type="containsText" dxfId="965" priority="152" operator="containsText" text="S">
      <formula>NOT(ISERROR(SEARCH("S",DC37)))</formula>
    </cfRule>
  </conditionalFormatting>
  <conditionalFormatting sqref="DE37">
    <cfRule type="containsText" dxfId="964" priority="149" operator="containsText" text="D">
      <formula>NOT(ISERROR(SEARCH("D",DE37)))</formula>
    </cfRule>
    <cfRule type="containsText" dxfId="963" priority="150" operator="containsText" text="S">
      <formula>NOT(ISERROR(SEARCH("S",DE37)))</formula>
    </cfRule>
  </conditionalFormatting>
  <conditionalFormatting sqref="DE38">
    <cfRule type="containsText" dxfId="962" priority="147" operator="containsText" text="D">
      <formula>NOT(ISERROR(SEARCH("D",DE38)))</formula>
    </cfRule>
    <cfRule type="containsText" dxfId="961" priority="148" operator="containsText" text="S">
      <formula>NOT(ISERROR(SEARCH("S",DE38)))</formula>
    </cfRule>
  </conditionalFormatting>
  <conditionalFormatting sqref="DG37">
    <cfRule type="containsText" dxfId="960" priority="145" operator="containsText" text="D">
      <formula>NOT(ISERROR(SEARCH("D",DG37)))</formula>
    </cfRule>
    <cfRule type="containsText" dxfId="959" priority="146" operator="containsText" text="S">
      <formula>NOT(ISERROR(SEARCH("S",DG37)))</formula>
    </cfRule>
  </conditionalFormatting>
  <conditionalFormatting sqref="DG38">
    <cfRule type="containsText" dxfId="958" priority="143" operator="containsText" text="D">
      <formula>NOT(ISERROR(SEARCH("D",DG38)))</formula>
    </cfRule>
    <cfRule type="containsText" dxfId="957" priority="144" operator="containsText" text="S">
      <formula>NOT(ISERROR(SEARCH("S",DG38)))</formula>
    </cfRule>
  </conditionalFormatting>
  <conditionalFormatting sqref="DI37:DI38">
    <cfRule type="containsText" dxfId="956" priority="141" operator="containsText" text="D">
      <formula>NOT(ISERROR(SEARCH("D",DI37)))</formula>
    </cfRule>
    <cfRule type="containsText" dxfId="955" priority="142" operator="containsText" text="S">
      <formula>NOT(ISERROR(SEARCH("S",DI37)))</formula>
    </cfRule>
  </conditionalFormatting>
  <conditionalFormatting sqref="DK37">
    <cfRule type="containsText" dxfId="954" priority="139" operator="containsText" text="D">
      <formula>NOT(ISERROR(SEARCH("D",DK37)))</formula>
    </cfRule>
    <cfRule type="containsText" dxfId="953" priority="140" operator="containsText" text="S">
      <formula>NOT(ISERROR(SEARCH("S",DK37)))</formula>
    </cfRule>
  </conditionalFormatting>
  <conditionalFormatting sqref="DK38">
    <cfRule type="containsText" dxfId="952" priority="137" operator="containsText" text="D">
      <formula>NOT(ISERROR(SEARCH("D",DK38)))</formula>
    </cfRule>
    <cfRule type="containsText" dxfId="951" priority="138" operator="containsText" text="S">
      <formula>NOT(ISERROR(SEARCH("S",DK38)))</formula>
    </cfRule>
  </conditionalFormatting>
  <conditionalFormatting sqref="DM37">
    <cfRule type="containsText" dxfId="950" priority="135" operator="containsText" text="D">
      <formula>NOT(ISERROR(SEARCH("D",DM37)))</formula>
    </cfRule>
    <cfRule type="containsText" dxfId="949" priority="136" operator="containsText" text="S">
      <formula>NOT(ISERROR(SEARCH("S",DM37)))</formula>
    </cfRule>
  </conditionalFormatting>
  <conditionalFormatting sqref="DM38">
    <cfRule type="containsText" dxfId="948" priority="133" operator="containsText" text="D">
      <formula>NOT(ISERROR(SEARCH("D",DM38)))</formula>
    </cfRule>
    <cfRule type="containsText" dxfId="947" priority="134" operator="containsText" text="S">
      <formula>NOT(ISERROR(SEARCH("S",DM38)))</formula>
    </cfRule>
  </conditionalFormatting>
  <conditionalFormatting sqref="DO37:DO38">
    <cfRule type="containsText" dxfId="946" priority="131" operator="containsText" text="D">
      <formula>NOT(ISERROR(SEARCH("D",DO37)))</formula>
    </cfRule>
    <cfRule type="containsText" dxfId="945" priority="132" operator="containsText" text="S">
      <formula>NOT(ISERROR(SEARCH("S",DO37)))</formula>
    </cfRule>
  </conditionalFormatting>
  <conditionalFormatting sqref="DQ37">
    <cfRule type="containsText" dxfId="944" priority="129" operator="containsText" text="D">
      <formula>NOT(ISERROR(SEARCH("D",DQ37)))</formula>
    </cfRule>
    <cfRule type="containsText" dxfId="943" priority="130" operator="containsText" text="S">
      <formula>NOT(ISERROR(SEARCH("S",DQ37)))</formula>
    </cfRule>
  </conditionalFormatting>
  <conditionalFormatting sqref="DQ38">
    <cfRule type="containsText" dxfId="942" priority="127" operator="containsText" text="D">
      <formula>NOT(ISERROR(SEARCH("D",DQ38)))</formula>
    </cfRule>
    <cfRule type="containsText" dxfId="941" priority="128" operator="containsText" text="S">
      <formula>NOT(ISERROR(SEARCH("S",DQ38)))</formula>
    </cfRule>
  </conditionalFormatting>
  <conditionalFormatting sqref="DS37">
    <cfRule type="containsText" dxfId="940" priority="125" operator="containsText" text="D">
      <formula>NOT(ISERROR(SEARCH("D",DS37)))</formula>
    </cfRule>
    <cfRule type="containsText" dxfId="939" priority="126" operator="containsText" text="S">
      <formula>NOT(ISERROR(SEARCH("S",DS37)))</formula>
    </cfRule>
  </conditionalFormatting>
  <conditionalFormatting sqref="DS38">
    <cfRule type="containsText" dxfId="938" priority="123" operator="containsText" text="D">
      <formula>NOT(ISERROR(SEARCH("D",DS38)))</formula>
    </cfRule>
    <cfRule type="containsText" dxfId="937" priority="124" operator="containsText" text="S">
      <formula>NOT(ISERROR(SEARCH("S",DS38)))</formula>
    </cfRule>
  </conditionalFormatting>
  <conditionalFormatting sqref="CR37:CR38">
    <cfRule type="containsText" dxfId="936" priority="171" operator="containsText" text="D">
      <formula>NOT(ISERROR(SEARCH("D",CR37)))</formula>
    </cfRule>
    <cfRule type="containsText" dxfId="935" priority="172" operator="containsText" text="S">
      <formula>NOT(ISERROR(SEARCH("S",CR37)))</formula>
    </cfRule>
  </conditionalFormatting>
  <conditionalFormatting sqref="BM37:CQ38">
    <cfRule type="containsText" dxfId="934" priority="115" operator="containsText" text="D">
      <formula>NOT(ISERROR(SEARCH("D",BM37)))</formula>
    </cfRule>
    <cfRule type="containsText" dxfId="933" priority="116" operator="containsText" text="S">
      <formula>NOT(ISERROR(SEARCH("S",BM37)))</formula>
    </cfRule>
  </conditionalFormatting>
  <conditionalFormatting sqref="T262:U330 T185:U215 T220:U230 T232:U257">
    <cfRule type="cellIs" dxfId="932" priority="83" operator="between">
      <formula>48</formula>
      <formula>168</formula>
    </cfRule>
    <cfRule type="cellIs" dxfId="931" priority="102" operator="greaterThan">
      <formula>168</formula>
    </cfRule>
  </conditionalFormatting>
  <conditionalFormatting sqref="CS40:CT74">
    <cfRule type="cellIs" dxfId="930" priority="97" operator="greaterThan">
      <formula>23</formula>
    </cfRule>
  </conditionalFormatting>
  <conditionalFormatting sqref="CV65:CY74">
    <cfRule type="expression" dxfId="929" priority="91">
      <formula>CS65&gt;23</formula>
    </cfRule>
  </conditionalFormatting>
  <conditionalFormatting sqref="BH40:BK40">
    <cfRule type="expression" dxfId="928" priority="88">
      <formula>CS40&gt;23</formula>
    </cfRule>
  </conditionalFormatting>
  <conditionalFormatting sqref="BH41:BK74">
    <cfRule type="expression" dxfId="927" priority="87">
      <formula>CS41&gt;23</formula>
    </cfRule>
  </conditionalFormatting>
  <conditionalFormatting sqref="CS75:CT79">
    <cfRule type="cellIs" dxfId="926" priority="86" operator="greaterThan">
      <formula>23</formula>
    </cfRule>
  </conditionalFormatting>
  <conditionalFormatting sqref="CV75:CY79">
    <cfRule type="expression" dxfId="925" priority="85">
      <formula>CS75&gt;23</formula>
    </cfRule>
  </conditionalFormatting>
  <conditionalFormatting sqref="BH75:BK79">
    <cfRule type="expression" dxfId="924" priority="84">
      <formula>CS75&gt;23</formula>
    </cfRule>
  </conditionalFormatting>
  <conditionalFormatting sqref="AA185:AD215 AA220:AD230 AA232:AD257">
    <cfRule type="expression" dxfId="923" priority="57">
      <formula>IF(T185&gt;47,T185&lt;169)</formula>
    </cfRule>
    <cfRule type="expression" dxfId="922" priority="78">
      <formula>T185&gt;168</formula>
    </cfRule>
  </conditionalFormatting>
  <conditionalFormatting sqref="A185:D215 A220:D230 A232:D257">
    <cfRule type="expression" dxfId="921" priority="55">
      <formula>IF(T185&gt;47,T185&lt;169)</formula>
    </cfRule>
    <cfRule type="expression" dxfId="920" priority="75">
      <formula>T185&gt;168</formula>
    </cfRule>
  </conditionalFormatting>
  <conditionalFormatting sqref="AA262:AD330">
    <cfRule type="expression" dxfId="919" priority="53">
      <formula>IF(T262&gt;47,T262&lt;169)</formula>
    </cfRule>
    <cfRule type="expression" dxfId="918" priority="72">
      <formula>T262&gt;168</formula>
    </cfRule>
  </conditionalFormatting>
  <conditionalFormatting sqref="A262:D330">
    <cfRule type="expression" dxfId="917" priority="52">
      <formula>IF(T262&gt;47,T262&lt;169)</formula>
    </cfRule>
    <cfRule type="expression" dxfId="916" priority="71">
      <formula>T262&gt;168</formula>
    </cfRule>
  </conditionalFormatting>
  <conditionalFormatting sqref="F2:AJ3">
    <cfRule type="expression" dxfId="915" priority="39">
      <formula>F$6="F"</formula>
    </cfRule>
  </conditionalFormatting>
  <conditionalFormatting sqref="CV40:CY40">
    <cfRule type="expression" dxfId="914" priority="38">
      <formula>EG40&gt;23</formula>
    </cfRule>
  </conditionalFormatting>
  <conditionalFormatting sqref="CV41:CY64">
    <cfRule type="expression" dxfId="913" priority="37">
      <formula>EG41&gt;23</formula>
    </cfRule>
  </conditionalFormatting>
  <conditionalFormatting sqref="F33:AJ34">
    <cfRule type="cellIs" dxfId="912" priority="32" operator="greaterThanOrEqual">
      <formula>5</formula>
    </cfRule>
    <cfRule type="cellIs" dxfId="911" priority="33" operator="lessThan">
      <formula>5</formula>
    </cfRule>
  </conditionalFormatting>
  <conditionalFormatting sqref="T231:U231">
    <cfRule type="cellIs" dxfId="910" priority="30" operator="between">
      <formula>48</formula>
      <formula>168</formula>
    </cfRule>
    <cfRule type="cellIs" dxfId="909" priority="31" operator="greaterThan">
      <formula>168</formula>
    </cfRule>
  </conditionalFormatting>
  <conditionalFormatting sqref="AA231:AD231">
    <cfRule type="expression" dxfId="908" priority="27">
      <formula>IF(T231&gt;47,T231&lt;169)</formula>
    </cfRule>
    <cfRule type="expression" dxfId="907" priority="29">
      <formula>T231&gt;168</formula>
    </cfRule>
  </conditionalFormatting>
  <conditionalFormatting sqref="A231:D231">
    <cfRule type="expression" dxfId="906" priority="26">
      <formula>IF(T231&gt;47,T231&lt;169)</formula>
    </cfRule>
    <cfRule type="expression" dxfId="905" priority="28">
      <formula>T231&gt;168</formula>
    </cfRule>
  </conditionalFormatting>
  <conditionalFormatting sqref="F5:AJ31">
    <cfRule type="containsText" dxfId="904" priority="1" operator="containsText" text="F">
      <formula>NOT(ISERROR(SEARCH("F",F5)))</formula>
    </cfRule>
    <cfRule type="containsText" dxfId="903" priority="2" operator="containsText" text="C">
      <formula>NOT(ISERROR(SEARCH("C",F5)))</formula>
    </cfRule>
    <cfRule type="containsText" dxfId="902" priority="3" operator="containsText" text="N">
      <formula>NOT(ISERROR(SEARCH("N",F5)))</formula>
    </cfRule>
    <cfRule type="containsText" dxfId="901" priority="4" operator="containsText" text="J">
      <formula>NOT(ISERROR(SEARCH("J",F5)))</formula>
    </cfRule>
    <cfRule type="containsText" dxfId="900" priority="5" operator="containsText" text="G">
      <formula>NOT(ISERROR(SEARCH("G",F5)))</formula>
    </cfRule>
  </conditionalFormatting>
  <dataValidations count="2">
    <dataValidation type="list" allowBlank="1" showInputMessage="1" sqref="B40:AP163">
      <formula1>OFFSET(Personnels,MATCH(B40,Personnels),,)</formula1>
    </dataValidation>
    <dataValidation type="list" allowBlank="1" showInputMessage="1" showErrorMessage="1" sqref="AW40:AZ163 AQ40:AT163">
      <formula1>OFFSET(Personnels,MATCH(AQ40,Personnels),,)</formula1>
    </dataValidation>
  </dataValidations>
  <printOptions horizontalCentered="1" verticalCentered="1"/>
  <pageMargins left="0" right="0" top="0" bottom="0" header="0" footer="0"/>
  <pageSetup paperSize="9" scale="98" orientation="landscape" r:id="rId3"/>
  <ignoredErrors>
    <ignoredError sqref="F33:AJ34" formulaRange="1"/>
  </ignoredError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 t="s">
        <v>0</v>
      </c>
      <c r="AL1" s="72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267</v>
      </c>
      <c r="B2" s="174"/>
      <c r="C2" s="174"/>
      <c r="D2" s="174"/>
      <c r="F2" s="73" t="s">
        <v>4</v>
      </c>
      <c r="G2" s="73" t="s">
        <v>5</v>
      </c>
      <c r="H2" s="76" t="s">
        <v>6</v>
      </c>
      <c r="I2" s="76" t="s">
        <v>1</v>
      </c>
      <c r="J2" s="73" t="s">
        <v>2</v>
      </c>
      <c r="K2" s="73" t="s">
        <v>3</v>
      </c>
      <c r="L2" s="73" t="s">
        <v>3</v>
      </c>
      <c r="M2" s="73" t="s">
        <v>4</v>
      </c>
      <c r="N2" s="73" t="s">
        <v>5</v>
      </c>
      <c r="O2" s="76" t="s">
        <v>6</v>
      </c>
      <c r="P2" s="76" t="s">
        <v>1</v>
      </c>
      <c r="Q2" s="73" t="s">
        <v>2</v>
      </c>
      <c r="R2" s="73" t="s">
        <v>3</v>
      </c>
      <c r="S2" s="73" t="s">
        <v>3</v>
      </c>
      <c r="T2" s="73" t="s">
        <v>4</v>
      </c>
      <c r="U2" s="73" t="s">
        <v>5</v>
      </c>
      <c r="V2" s="76" t="s">
        <v>6</v>
      </c>
      <c r="W2" s="76" t="s">
        <v>1</v>
      </c>
      <c r="X2" s="73" t="s">
        <v>2</v>
      </c>
      <c r="Y2" s="73" t="s">
        <v>3</v>
      </c>
      <c r="Z2" s="73" t="s">
        <v>3</v>
      </c>
      <c r="AA2" s="73" t="s">
        <v>4</v>
      </c>
      <c r="AB2" s="73" t="s">
        <v>5</v>
      </c>
      <c r="AC2" s="76" t="s">
        <v>6</v>
      </c>
      <c r="AD2" s="76" t="s">
        <v>1</v>
      </c>
      <c r="AE2" s="73" t="s">
        <v>2</v>
      </c>
      <c r="AF2" s="73" t="s">
        <v>3</v>
      </c>
      <c r="AG2" s="73" t="s">
        <v>3</v>
      </c>
      <c r="AH2" s="42"/>
      <c r="AI2" s="42"/>
      <c r="AJ2" s="42"/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95">
        <v>2018</v>
      </c>
      <c r="B3" s="195"/>
      <c r="C3" s="195"/>
      <c r="D3" s="195"/>
      <c r="F3" s="73">
        <v>1</v>
      </c>
      <c r="G3" s="73">
        <v>2</v>
      </c>
      <c r="H3" s="76">
        <v>3</v>
      </c>
      <c r="I3" s="76">
        <v>4</v>
      </c>
      <c r="J3" s="73">
        <v>5</v>
      </c>
      <c r="K3" s="73">
        <v>6</v>
      </c>
      <c r="L3" s="73">
        <v>7</v>
      </c>
      <c r="M3" s="73">
        <v>8</v>
      </c>
      <c r="N3" s="73">
        <v>9</v>
      </c>
      <c r="O3" s="76">
        <v>10</v>
      </c>
      <c r="P3" s="76">
        <v>11</v>
      </c>
      <c r="Q3" s="73">
        <v>12</v>
      </c>
      <c r="R3" s="73">
        <v>13</v>
      </c>
      <c r="S3" s="73">
        <v>14</v>
      </c>
      <c r="T3" s="73">
        <v>15</v>
      </c>
      <c r="U3" s="73">
        <v>16</v>
      </c>
      <c r="V3" s="76">
        <v>17</v>
      </c>
      <c r="W3" s="76">
        <v>18</v>
      </c>
      <c r="X3" s="73">
        <v>19</v>
      </c>
      <c r="Y3" s="73">
        <v>20</v>
      </c>
      <c r="Z3" s="73">
        <v>21</v>
      </c>
      <c r="AA3" s="73">
        <v>22</v>
      </c>
      <c r="AB3" s="73">
        <v>23</v>
      </c>
      <c r="AC3" s="76">
        <v>24</v>
      </c>
      <c r="AD3" s="76">
        <v>25</v>
      </c>
      <c r="AE3" s="73">
        <v>26</v>
      </c>
      <c r="AF3" s="73">
        <v>27</v>
      </c>
      <c r="AG3" s="73">
        <v>28</v>
      </c>
      <c r="AH3" s="42"/>
      <c r="AI3" s="42"/>
      <c r="AJ3" s="42"/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H4" s="35"/>
      <c r="AI4" s="35"/>
      <c r="AJ4" s="35"/>
      <c r="AK4" s="7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 t="s">
        <v>4</v>
      </c>
      <c r="G5" s="85" t="s">
        <v>103</v>
      </c>
      <c r="H5" s="85"/>
      <c r="I5" s="84"/>
      <c r="J5" s="84" t="s">
        <v>296</v>
      </c>
      <c r="K5" s="84"/>
      <c r="L5" s="84"/>
      <c r="M5" s="84"/>
      <c r="N5" s="84"/>
      <c r="O5" s="84"/>
      <c r="P5" s="84" t="s">
        <v>296</v>
      </c>
      <c r="Q5" s="84"/>
      <c r="R5" s="84"/>
      <c r="S5" s="84" t="s">
        <v>296</v>
      </c>
      <c r="T5" s="84"/>
      <c r="U5" s="84"/>
      <c r="V5" s="84" t="s">
        <v>296</v>
      </c>
      <c r="W5" s="84"/>
      <c r="X5" s="84"/>
      <c r="Y5" s="84" t="s">
        <v>296</v>
      </c>
      <c r="Z5" s="84"/>
      <c r="AA5" s="84"/>
      <c r="AB5" s="84" t="s">
        <v>4</v>
      </c>
      <c r="AC5" s="84"/>
      <c r="AD5" s="84"/>
      <c r="AE5" s="84" t="s">
        <v>296</v>
      </c>
      <c r="AF5" s="84"/>
      <c r="AG5" s="84"/>
      <c r="AH5" s="84"/>
      <c r="AI5" s="84"/>
      <c r="AJ5" s="84"/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/>
      <c r="G6" s="84" t="s">
        <v>296</v>
      </c>
      <c r="H6" s="84"/>
      <c r="I6" s="84" t="s">
        <v>309</v>
      </c>
      <c r="J6" s="84"/>
      <c r="K6" s="84"/>
      <c r="L6" s="84"/>
      <c r="M6" s="84" t="s">
        <v>296</v>
      </c>
      <c r="N6" s="84"/>
      <c r="O6" s="84"/>
      <c r="P6" s="84" t="s">
        <v>4</v>
      </c>
      <c r="Q6" s="84"/>
      <c r="R6" s="84"/>
      <c r="S6" s="84" t="s">
        <v>309</v>
      </c>
      <c r="T6" s="84" t="s">
        <v>4</v>
      </c>
      <c r="U6" s="84"/>
      <c r="V6" s="84" t="s">
        <v>309</v>
      </c>
      <c r="W6" s="84"/>
      <c r="X6" s="84"/>
      <c r="Y6" s="84" t="s">
        <v>103</v>
      </c>
      <c r="Z6" s="84" t="s">
        <v>103</v>
      </c>
      <c r="AA6" s="84"/>
      <c r="AB6" s="84" t="s">
        <v>296</v>
      </c>
      <c r="AC6" s="84"/>
      <c r="AD6" s="84" t="s">
        <v>309</v>
      </c>
      <c r="AE6" s="84"/>
      <c r="AF6" s="84"/>
      <c r="AG6" s="84"/>
      <c r="AH6" s="84"/>
      <c r="AI6" s="84"/>
      <c r="AJ6" s="84"/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/>
      <c r="G7" s="84" t="s">
        <v>296</v>
      </c>
      <c r="H7" s="84"/>
      <c r="I7" s="84"/>
      <c r="J7" s="84"/>
      <c r="K7" s="84"/>
      <c r="L7" s="84"/>
      <c r="M7" s="84" t="s">
        <v>296</v>
      </c>
      <c r="N7" s="84"/>
      <c r="O7" s="84"/>
      <c r="P7" s="84" t="s">
        <v>296</v>
      </c>
      <c r="Q7" s="84"/>
      <c r="R7" s="84"/>
      <c r="S7" s="84" t="s">
        <v>4</v>
      </c>
      <c r="T7" s="84"/>
      <c r="U7" s="84"/>
      <c r="V7" s="84" t="s">
        <v>296</v>
      </c>
      <c r="W7" s="84"/>
      <c r="X7" s="84"/>
      <c r="Y7" s="84" t="s">
        <v>296</v>
      </c>
      <c r="Z7" s="84"/>
      <c r="AA7" s="84" t="s">
        <v>103</v>
      </c>
      <c r="AB7" s="84" t="s">
        <v>103</v>
      </c>
      <c r="AC7" s="84"/>
      <c r="AD7" s="84"/>
      <c r="AE7" s="84" t="s">
        <v>296</v>
      </c>
      <c r="AF7" s="84"/>
      <c r="AG7" s="84"/>
      <c r="AH7" s="84"/>
      <c r="AI7" s="84"/>
      <c r="AJ7" s="84"/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/>
      <c r="G8" s="84" t="s">
        <v>103</v>
      </c>
      <c r="H8" s="84" t="s">
        <v>103</v>
      </c>
      <c r="I8" s="84"/>
      <c r="J8" s="84" t="s">
        <v>296</v>
      </c>
      <c r="K8" s="84"/>
      <c r="L8" s="84"/>
      <c r="M8" s="84" t="s">
        <v>309</v>
      </c>
      <c r="N8" s="84"/>
      <c r="O8" s="84"/>
      <c r="P8" s="84" t="s">
        <v>309</v>
      </c>
      <c r="Q8" s="84"/>
      <c r="R8" s="84"/>
      <c r="S8" s="84" t="s">
        <v>296</v>
      </c>
      <c r="T8" s="84"/>
      <c r="U8" s="84"/>
      <c r="V8" s="84" t="s">
        <v>296</v>
      </c>
      <c r="W8" s="84"/>
      <c r="X8" s="84"/>
      <c r="Y8" s="84"/>
      <c r="Z8" s="84"/>
      <c r="AA8" s="84"/>
      <c r="AB8" s="84" t="s">
        <v>296</v>
      </c>
      <c r="AC8" s="84"/>
      <c r="AD8" s="84"/>
      <c r="AE8" s="84"/>
      <c r="AF8" s="84"/>
      <c r="AG8" s="84"/>
      <c r="AH8" s="84"/>
      <c r="AI8" s="84"/>
      <c r="AJ8" s="84"/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/>
      <c r="G9" s="84" t="s">
        <v>296</v>
      </c>
      <c r="H9" s="84"/>
      <c r="I9" s="84"/>
      <c r="J9" s="84" t="s">
        <v>296</v>
      </c>
      <c r="K9" s="84"/>
      <c r="L9" s="84"/>
      <c r="M9" s="84" t="s">
        <v>296</v>
      </c>
      <c r="N9" s="84"/>
      <c r="O9" s="84"/>
      <c r="P9" s="84"/>
      <c r="Q9" s="84"/>
      <c r="R9" s="84"/>
      <c r="S9" s="84" t="s">
        <v>296</v>
      </c>
      <c r="T9" s="84"/>
      <c r="U9" s="84" t="s">
        <v>299</v>
      </c>
      <c r="V9" s="84" t="s">
        <v>103</v>
      </c>
      <c r="W9" s="84"/>
      <c r="X9" s="84"/>
      <c r="Y9" s="84" t="s">
        <v>296</v>
      </c>
      <c r="Z9" s="84"/>
      <c r="AA9" s="84"/>
      <c r="AB9" s="84" t="s">
        <v>103</v>
      </c>
      <c r="AC9" s="84"/>
      <c r="AD9" s="84"/>
      <c r="AE9" s="84" t="s">
        <v>309</v>
      </c>
      <c r="AF9" s="84" t="s">
        <v>309</v>
      </c>
      <c r="AG9" s="84" t="s">
        <v>309</v>
      </c>
      <c r="AH9" s="84"/>
      <c r="AI9" s="84"/>
      <c r="AJ9" s="84"/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/>
      <c r="G10" s="84" t="s">
        <v>4</v>
      </c>
      <c r="H10" s="84"/>
      <c r="I10" s="84"/>
      <c r="J10" s="84" t="s">
        <v>296</v>
      </c>
      <c r="K10" s="84"/>
      <c r="L10" s="84"/>
      <c r="M10" s="84"/>
      <c r="N10" s="84"/>
      <c r="O10" s="84"/>
      <c r="P10" s="84" t="s">
        <v>296</v>
      </c>
      <c r="Q10" s="84"/>
      <c r="R10" s="84"/>
      <c r="S10" s="84" t="s">
        <v>103</v>
      </c>
      <c r="T10" s="84" t="s">
        <v>103</v>
      </c>
      <c r="U10" s="84"/>
      <c r="V10" s="84" t="s">
        <v>4</v>
      </c>
      <c r="W10" s="84"/>
      <c r="X10" s="84"/>
      <c r="Y10" s="84" t="s">
        <v>4</v>
      </c>
      <c r="Z10" s="84"/>
      <c r="AA10" s="84"/>
      <c r="AB10" s="84" t="s">
        <v>296</v>
      </c>
      <c r="AC10" s="84"/>
      <c r="AD10" s="84"/>
      <c r="AE10" s="84" t="s">
        <v>296</v>
      </c>
      <c r="AF10" s="84"/>
      <c r="AG10" s="84"/>
      <c r="AH10" s="84"/>
      <c r="AI10" s="84"/>
      <c r="AJ10" s="84"/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/>
      <c r="G11" s="84" t="s">
        <v>4</v>
      </c>
      <c r="H11" s="84"/>
      <c r="I11" s="84"/>
      <c r="J11" s="84" t="s">
        <v>296</v>
      </c>
      <c r="K11" s="84"/>
      <c r="L11" s="84"/>
      <c r="M11" s="84"/>
      <c r="N11" s="84"/>
      <c r="O11" s="84"/>
      <c r="P11" s="84" t="s">
        <v>296</v>
      </c>
      <c r="Q11" s="84"/>
      <c r="R11" s="84"/>
      <c r="S11" s="84" t="s">
        <v>296</v>
      </c>
      <c r="T11" s="84"/>
      <c r="U11" s="84"/>
      <c r="V11" s="84" t="s">
        <v>4</v>
      </c>
      <c r="W11" s="84" t="s">
        <v>4</v>
      </c>
      <c r="X11" s="84"/>
      <c r="Y11" s="84" t="s">
        <v>4</v>
      </c>
      <c r="Z11" s="84"/>
      <c r="AA11" s="84"/>
      <c r="AB11" s="84" t="s">
        <v>4</v>
      </c>
      <c r="AC11" s="84" t="s">
        <v>103</v>
      </c>
      <c r="AD11" s="84"/>
      <c r="AE11" s="84" t="s">
        <v>296</v>
      </c>
      <c r="AF11" s="84"/>
      <c r="AG11" s="84"/>
      <c r="AH11" s="84"/>
      <c r="AI11" s="84"/>
      <c r="AJ11" s="84"/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/>
      <c r="G12" s="84" t="s">
        <v>296</v>
      </c>
      <c r="H12" s="84"/>
      <c r="I12" s="84"/>
      <c r="J12" s="84" t="s">
        <v>4</v>
      </c>
      <c r="K12" s="84"/>
      <c r="L12" s="84"/>
      <c r="M12" s="84" t="s">
        <v>296</v>
      </c>
      <c r="N12" s="84"/>
      <c r="O12" s="84" t="s">
        <v>309</v>
      </c>
      <c r="P12" s="84"/>
      <c r="Q12" s="84"/>
      <c r="R12" s="84"/>
      <c r="S12" s="84" t="s">
        <v>4</v>
      </c>
      <c r="T12" s="84"/>
      <c r="U12" s="84"/>
      <c r="V12" s="84" t="s">
        <v>296</v>
      </c>
      <c r="W12" s="84"/>
      <c r="X12" s="84"/>
      <c r="Y12" s="84" t="s">
        <v>296</v>
      </c>
      <c r="Z12" s="84"/>
      <c r="AA12" s="84"/>
      <c r="AB12" s="84" t="s">
        <v>296</v>
      </c>
      <c r="AC12" s="84"/>
      <c r="AD12" s="84"/>
      <c r="AE12" s="84"/>
      <c r="AF12" s="84"/>
      <c r="AG12" s="84"/>
      <c r="AH12" s="84"/>
      <c r="AI12" s="84"/>
      <c r="AJ12" s="84"/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 t="s">
        <v>4</v>
      </c>
      <c r="G14" s="84"/>
      <c r="H14" s="84" t="s">
        <v>4</v>
      </c>
      <c r="I14" s="84" t="s">
        <v>103</v>
      </c>
      <c r="J14" s="84"/>
      <c r="K14" s="84" t="s">
        <v>296</v>
      </c>
      <c r="L14" s="84"/>
      <c r="M14" s="84" t="s">
        <v>4</v>
      </c>
      <c r="N14" s="84" t="s">
        <v>4</v>
      </c>
      <c r="O14" s="84"/>
      <c r="P14" s="84"/>
      <c r="Q14" s="84" t="s">
        <v>296</v>
      </c>
      <c r="R14" s="84"/>
      <c r="S14" s="84"/>
      <c r="T14" s="84" t="s">
        <v>309</v>
      </c>
      <c r="U14" s="84"/>
      <c r="V14" s="84" t="s">
        <v>103</v>
      </c>
      <c r="W14" s="84" t="s">
        <v>103</v>
      </c>
      <c r="X14" s="84"/>
      <c r="Y14" s="84"/>
      <c r="Z14" s="84" t="s">
        <v>296</v>
      </c>
      <c r="AA14" s="84"/>
      <c r="AB14" s="84"/>
      <c r="AC14" s="84" t="s">
        <v>296</v>
      </c>
      <c r="AD14" s="84"/>
      <c r="AE14" s="84"/>
      <c r="AF14" s="84" t="s">
        <v>296</v>
      </c>
      <c r="AG14" s="84"/>
      <c r="AH14" s="84"/>
      <c r="AI14" s="84"/>
      <c r="AJ14" s="84"/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/>
      <c r="G15" s="84"/>
      <c r="H15" s="84" t="s">
        <v>296</v>
      </c>
      <c r="I15" s="84"/>
      <c r="J15" s="84"/>
      <c r="K15" s="84" t="s">
        <v>4</v>
      </c>
      <c r="L15" s="84"/>
      <c r="M15" s="84"/>
      <c r="N15" s="84" t="s">
        <v>296</v>
      </c>
      <c r="O15" s="84"/>
      <c r="P15" s="84"/>
      <c r="Q15" s="84"/>
      <c r="R15" s="84"/>
      <c r="S15" s="84"/>
      <c r="T15" s="84" t="s">
        <v>296</v>
      </c>
      <c r="U15" s="84"/>
      <c r="V15" s="84"/>
      <c r="W15" s="84" t="s">
        <v>296</v>
      </c>
      <c r="X15" s="84"/>
      <c r="Y15" s="84"/>
      <c r="Z15" s="84" t="s">
        <v>103</v>
      </c>
      <c r="AA15" s="84"/>
      <c r="AB15" s="84"/>
      <c r="AC15" s="84" t="s">
        <v>310</v>
      </c>
      <c r="AD15" s="84" t="s">
        <v>310</v>
      </c>
      <c r="AE15" s="84" t="s">
        <v>310</v>
      </c>
      <c r="AF15" s="84" t="s">
        <v>310</v>
      </c>
      <c r="AG15" s="84" t="s">
        <v>310</v>
      </c>
      <c r="AH15" s="84"/>
      <c r="AI15" s="84"/>
      <c r="AJ15" s="84"/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/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 t="s">
        <v>103</v>
      </c>
      <c r="G16" s="84"/>
      <c r="H16" s="84" t="s">
        <v>296</v>
      </c>
      <c r="I16" s="84"/>
      <c r="J16" s="84"/>
      <c r="K16" s="84" t="s">
        <v>103</v>
      </c>
      <c r="L16" s="84"/>
      <c r="M16" s="84" t="s">
        <v>0</v>
      </c>
      <c r="N16" s="84" t="s">
        <v>296</v>
      </c>
      <c r="O16" s="84"/>
      <c r="P16" s="84"/>
      <c r="Q16" s="84" t="s">
        <v>296</v>
      </c>
      <c r="R16" s="84"/>
      <c r="S16" s="84"/>
      <c r="T16" s="84"/>
      <c r="U16" s="84" t="s">
        <v>299</v>
      </c>
      <c r="V16" s="84"/>
      <c r="W16" s="84" t="s">
        <v>4</v>
      </c>
      <c r="X16" s="84" t="s">
        <v>103</v>
      </c>
      <c r="Y16" s="84"/>
      <c r="Z16" s="84"/>
      <c r="AA16" s="84"/>
      <c r="AB16" s="84"/>
      <c r="AC16" s="84" t="s">
        <v>4</v>
      </c>
      <c r="AD16" s="84"/>
      <c r="AE16" s="84"/>
      <c r="AF16" s="84" t="s">
        <v>296</v>
      </c>
      <c r="AG16" s="84"/>
      <c r="AH16" s="84"/>
      <c r="AI16" s="84"/>
      <c r="AJ16" s="84"/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/>
      <c r="G17" s="84"/>
      <c r="H17" s="84" t="s">
        <v>4</v>
      </c>
      <c r="I17" s="84"/>
      <c r="J17" s="84"/>
      <c r="K17" s="84" t="s">
        <v>296</v>
      </c>
      <c r="L17" s="84"/>
      <c r="M17" s="84" t="s">
        <v>4</v>
      </c>
      <c r="N17" s="84"/>
      <c r="O17" s="84"/>
      <c r="P17" s="84"/>
      <c r="Q17" s="84" t="s">
        <v>296</v>
      </c>
      <c r="R17" s="84"/>
      <c r="S17" s="84"/>
      <c r="T17" s="84"/>
      <c r="U17" s="84"/>
      <c r="V17" s="84"/>
      <c r="W17" s="84" t="s">
        <v>296</v>
      </c>
      <c r="X17" s="84"/>
      <c r="Y17" s="84"/>
      <c r="Z17" s="84" t="s">
        <v>4</v>
      </c>
      <c r="AA17" s="84"/>
      <c r="AB17" s="84"/>
      <c r="AC17" s="84" t="s">
        <v>296</v>
      </c>
      <c r="AD17" s="84"/>
      <c r="AE17" s="84" t="s">
        <v>4</v>
      </c>
      <c r="AF17" s="84" t="s">
        <v>103</v>
      </c>
      <c r="AG17" s="84"/>
      <c r="AH17" s="84"/>
      <c r="AI17" s="84"/>
      <c r="AJ17" s="84"/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/>
      <c r="G18" s="84"/>
      <c r="H18" s="84" t="s">
        <v>309</v>
      </c>
      <c r="I18" s="84" t="s">
        <v>309</v>
      </c>
      <c r="J18" s="84"/>
      <c r="K18" s="84" t="s">
        <v>4</v>
      </c>
      <c r="L18" s="84"/>
      <c r="M18" s="84"/>
      <c r="N18" s="84" t="s">
        <v>296</v>
      </c>
      <c r="O18" s="84"/>
      <c r="P18" s="84"/>
      <c r="Q18" s="84"/>
      <c r="R18" s="84"/>
      <c r="S18" s="84"/>
      <c r="T18" s="84" t="s">
        <v>296</v>
      </c>
      <c r="U18" s="84"/>
      <c r="V18" s="84" t="s">
        <v>309</v>
      </c>
      <c r="W18" s="84" t="s">
        <v>309</v>
      </c>
      <c r="X18" s="84"/>
      <c r="Y18" s="84"/>
      <c r="Z18" s="84" t="s">
        <v>103</v>
      </c>
      <c r="AA18" s="84"/>
      <c r="AB18" s="84"/>
      <c r="AC18" s="84" t="s">
        <v>296</v>
      </c>
      <c r="AD18" s="84"/>
      <c r="AE18" s="84"/>
      <c r="AF18" s="84" t="s">
        <v>296</v>
      </c>
      <c r="AG18" s="84"/>
      <c r="AH18" s="84"/>
      <c r="AI18" s="84"/>
      <c r="AJ18" s="84"/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/>
      <c r="G19" s="84"/>
      <c r="H19" s="84" t="s">
        <v>103</v>
      </c>
      <c r="I19" s="84" t="s">
        <v>103</v>
      </c>
      <c r="J19" s="84"/>
      <c r="K19" s="84" t="s">
        <v>296</v>
      </c>
      <c r="L19" s="84"/>
      <c r="M19" s="84"/>
      <c r="N19" s="84" t="s">
        <v>103</v>
      </c>
      <c r="O19" s="84"/>
      <c r="P19" s="84" t="s">
        <v>4</v>
      </c>
      <c r="Q19" s="84" t="s">
        <v>296</v>
      </c>
      <c r="R19" s="84"/>
      <c r="S19" s="84" t="s">
        <v>0</v>
      </c>
      <c r="T19" s="84"/>
      <c r="U19" s="84"/>
      <c r="V19" s="84"/>
      <c r="W19" s="84" t="s">
        <v>296</v>
      </c>
      <c r="X19" s="84"/>
      <c r="Y19" s="84"/>
      <c r="Z19" s="84" t="s">
        <v>4</v>
      </c>
      <c r="AA19" s="84"/>
      <c r="AB19" s="84"/>
      <c r="AC19" s="84" t="s">
        <v>296</v>
      </c>
      <c r="AD19" s="84"/>
      <c r="AE19" s="84"/>
      <c r="AF19" s="84" t="s">
        <v>296</v>
      </c>
      <c r="AG19" s="84"/>
      <c r="AH19" s="84"/>
      <c r="AI19" s="84"/>
      <c r="AJ19" s="84"/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 t="s">
        <v>103</v>
      </c>
      <c r="G20" s="84"/>
      <c r="H20" s="84" t="s">
        <v>296</v>
      </c>
      <c r="I20" s="84"/>
      <c r="J20" s="84"/>
      <c r="K20" s="84"/>
      <c r="L20" s="84" t="s">
        <v>309</v>
      </c>
      <c r="M20" s="84"/>
      <c r="N20" s="84" t="s">
        <v>4</v>
      </c>
      <c r="O20" s="84"/>
      <c r="P20" s="84"/>
      <c r="Q20" s="84" t="s">
        <v>296</v>
      </c>
      <c r="R20" s="84"/>
      <c r="S20" s="84"/>
      <c r="T20" s="84" t="s">
        <v>296</v>
      </c>
      <c r="U20" s="84"/>
      <c r="V20" s="84"/>
      <c r="W20" s="84"/>
      <c r="X20" s="84"/>
      <c r="Y20" s="84"/>
      <c r="Z20" s="84" t="s">
        <v>296</v>
      </c>
      <c r="AA20" s="84"/>
      <c r="AB20" s="84"/>
      <c r="AC20" s="84"/>
      <c r="AD20" s="84" t="s">
        <v>309</v>
      </c>
      <c r="AE20" s="84" t="s">
        <v>309</v>
      </c>
      <c r="AF20" s="84" t="s">
        <v>309</v>
      </c>
      <c r="AG20" s="84" t="s">
        <v>103</v>
      </c>
      <c r="AH20" s="84"/>
      <c r="AI20" s="84"/>
      <c r="AJ20" s="84"/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/>
      <c r="G21" s="84"/>
      <c r="H21" s="84" t="s">
        <v>296</v>
      </c>
      <c r="I21" s="84"/>
      <c r="J21" s="84"/>
      <c r="K21" s="84" t="s">
        <v>296</v>
      </c>
      <c r="L21" s="84"/>
      <c r="M21" s="84"/>
      <c r="N21" s="84" t="s">
        <v>296</v>
      </c>
      <c r="O21" s="84"/>
      <c r="P21" s="84"/>
      <c r="Q21" s="84" t="s">
        <v>296</v>
      </c>
      <c r="R21" s="84"/>
      <c r="S21" s="84"/>
      <c r="T21" s="84"/>
      <c r="U21" s="84"/>
      <c r="V21" s="84"/>
      <c r="W21" s="84" t="s">
        <v>296</v>
      </c>
      <c r="X21" s="84"/>
      <c r="Y21" s="84"/>
      <c r="Z21" s="84" t="s">
        <v>4</v>
      </c>
      <c r="AA21" s="84" t="s">
        <v>4</v>
      </c>
      <c r="AB21" s="84"/>
      <c r="AC21" s="84" t="s">
        <v>310</v>
      </c>
      <c r="AD21" s="84" t="s">
        <v>309</v>
      </c>
      <c r="AE21" s="84" t="s">
        <v>309</v>
      </c>
      <c r="AF21" s="84" t="s">
        <v>309</v>
      </c>
      <c r="AG21" s="84" t="s">
        <v>310</v>
      </c>
      <c r="AH21" s="84"/>
      <c r="AI21" s="84"/>
      <c r="AJ21" s="84"/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/>
      <c r="G23" s="84"/>
      <c r="H23" s="84"/>
      <c r="I23" s="84" t="s">
        <v>296</v>
      </c>
      <c r="J23" s="84"/>
      <c r="K23" s="84"/>
      <c r="L23" s="84" t="s">
        <v>296</v>
      </c>
      <c r="M23" s="84"/>
      <c r="N23" s="84"/>
      <c r="O23" s="84" t="s">
        <v>103</v>
      </c>
      <c r="P23" s="84" t="s">
        <v>103</v>
      </c>
      <c r="Q23" s="84"/>
      <c r="R23" s="84" t="s">
        <v>296</v>
      </c>
      <c r="S23" s="84"/>
      <c r="T23" s="84"/>
      <c r="U23" s="84" t="s">
        <v>296</v>
      </c>
      <c r="V23" s="84"/>
      <c r="W23" s="84"/>
      <c r="X23" s="84" t="s">
        <v>296</v>
      </c>
      <c r="Y23" s="84"/>
      <c r="Z23" s="84"/>
      <c r="AA23" s="84" t="s">
        <v>309</v>
      </c>
      <c r="AB23" s="84"/>
      <c r="AC23" s="84"/>
      <c r="AD23" s="84" t="s">
        <v>4</v>
      </c>
      <c r="AE23" s="84"/>
      <c r="AF23" s="84"/>
      <c r="AG23" s="84" t="s">
        <v>296</v>
      </c>
      <c r="AH23" s="84"/>
      <c r="AI23" s="84"/>
      <c r="AJ23" s="84"/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 t="s">
        <v>296</v>
      </c>
      <c r="G24" s="84"/>
      <c r="H24" s="84"/>
      <c r="I24" s="84" t="s">
        <v>4</v>
      </c>
      <c r="J24" s="84"/>
      <c r="K24" s="84"/>
      <c r="L24" s="84" t="s">
        <v>4</v>
      </c>
      <c r="M24" s="84"/>
      <c r="N24" s="84"/>
      <c r="O24" s="84" t="s">
        <v>296</v>
      </c>
      <c r="P24" s="84"/>
      <c r="Q24" s="84"/>
      <c r="R24" s="84"/>
      <c r="S24" s="84"/>
      <c r="T24" s="84"/>
      <c r="U24" s="84" t="s">
        <v>296</v>
      </c>
      <c r="V24" s="84"/>
      <c r="W24" s="84"/>
      <c r="X24" s="84"/>
      <c r="Y24" s="84"/>
      <c r="Z24" s="84"/>
      <c r="AA24" s="84" t="s">
        <v>296</v>
      </c>
      <c r="AB24" s="84"/>
      <c r="AC24" s="84"/>
      <c r="AD24" s="84" t="s">
        <v>296</v>
      </c>
      <c r="AE24" s="84"/>
      <c r="AF24" s="84"/>
      <c r="AG24" s="84" t="s">
        <v>296</v>
      </c>
      <c r="AH24" s="84"/>
      <c r="AI24" s="84"/>
      <c r="AJ24" s="84"/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/>
      <c r="G25" s="84"/>
      <c r="H25" s="84"/>
      <c r="I25" s="84" t="s">
        <v>296</v>
      </c>
      <c r="J25" s="84"/>
      <c r="K25" s="84"/>
      <c r="L25" s="84" t="s">
        <v>309</v>
      </c>
      <c r="M25" s="84"/>
      <c r="N25" s="84"/>
      <c r="O25" s="84" t="s">
        <v>296</v>
      </c>
      <c r="P25" s="84"/>
      <c r="Q25" s="84"/>
      <c r="R25" s="84" t="s">
        <v>296</v>
      </c>
      <c r="S25" s="84"/>
      <c r="T25" s="84" t="s">
        <v>103</v>
      </c>
      <c r="U25" s="84" t="s">
        <v>103</v>
      </c>
      <c r="V25" s="84"/>
      <c r="W25" s="84"/>
      <c r="X25" s="84" t="s">
        <v>296</v>
      </c>
      <c r="Y25" s="84"/>
      <c r="Z25" s="84"/>
      <c r="AA25" s="84"/>
      <c r="AB25" s="84"/>
      <c r="AC25" s="84"/>
      <c r="AD25" s="84" t="s">
        <v>296</v>
      </c>
      <c r="AE25" s="84"/>
      <c r="AF25" s="84" t="s">
        <v>4</v>
      </c>
      <c r="AG25" s="84" t="s">
        <v>4</v>
      </c>
      <c r="AH25" s="84"/>
      <c r="AI25" s="84"/>
      <c r="AJ25" s="84"/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 t="s">
        <v>296</v>
      </c>
      <c r="G26" s="84"/>
      <c r="H26" s="84"/>
      <c r="I26" s="84" t="s">
        <v>4</v>
      </c>
      <c r="J26" s="84"/>
      <c r="K26" s="84"/>
      <c r="L26" s="84" t="s">
        <v>296</v>
      </c>
      <c r="M26" s="84"/>
      <c r="N26" s="84"/>
      <c r="O26" s="84" t="s">
        <v>103</v>
      </c>
      <c r="P26" s="84"/>
      <c r="Q26" s="84"/>
      <c r="R26" s="84" t="s">
        <v>296</v>
      </c>
      <c r="S26" s="84"/>
      <c r="T26" s="84"/>
      <c r="U26" s="84" t="s">
        <v>296</v>
      </c>
      <c r="V26" s="84"/>
      <c r="W26" s="84"/>
      <c r="X26" s="84" t="s">
        <v>4</v>
      </c>
      <c r="Y26" s="84"/>
      <c r="Z26" s="84"/>
      <c r="AA26" s="84" t="s">
        <v>296</v>
      </c>
      <c r="AB26" s="84"/>
      <c r="AC26" s="84"/>
      <c r="AD26" s="84" t="s">
        <v>309</v>
      </c>
      <c r="AE26" s="84" t="s">
        <v>309</v>
      </c>
      <c r="AF26" s="84" t="s">
        <v>309</v>
      </c>
      <c r="AG26" s="84" t="s">
        <v>309</v>
      </c>
      <c r="AH26" s="84"/>
      <c r="AI26" s="84"/>
      <c r="AJ26" s="84"/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/>
      <c r="G27" s="84"/>
      <c r="H27" s="84"/>
      <c r="I27" s="84" t="s">
        <v>296</v>
      </c>
      <c r="J27" s="84"/>
      <c r="K27" s="84"/>
      <c r="L27" s="84" t="s">
        <v>4</v>
      </c>
      <c r="M27" s="84" t="s">
        <v>103</v>
      </c>
      <c r="N27" s="84"/>
      <c r="O27" s="84" t="s">
        <v>4</v>
      </c>
      <c r="P27" s="84"/>
      <c r="Q27" s="84"/>
      <c r="R27" s="84" t="s">
        <v>296</v>
      </c>
      <c r="S27" s="84"/>
      <c r="T27" s="84"/>
      <c r="U27" s="84" t="s">
        <v>4</v>
      </c>
      <c r="V27" s="84"/>
      <c r="W27" s="84"/>
      <c r="X27" s="84" t="s">
        <v>296</v>
      </c>
      <c r="Y27" s="84"/>
      <c r="Z27" s="84"/>
      <c r="AA27" s="84" t="s">
        <v>296</v>
      </c>
      <c r="AB27" s="84"/>
      <c r="AC27" s="84"/>
      <c r="AD27" s="84"/>
      <c r="AE27" s="84"/>
      <c r="AF27" s="84"/>
      <c r="AG27" s="84" t="s">
        <v>296</v>
      </c>
      <c r="AH27" s="84"/>
      <c r="AI27" s="84"/>
      <c r="AJ27" s="84"/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 t="s">
        <v>296</v>
      </c>
      <c r="G28" s="84"/>
      <c r="H28" s="84"/>
      <c r="I28" s="84"/>
      <c r="J28" s="84"/>
      <c r="K28" s="84"/>
      <c r="L28" s="84" t="s">
        <v>296</v>
      </c>
      <c r="M28" s="84"/>
      <c r="N28" s="84"/>
      <c r="O28" s="84" t="s">
        <v>296</v>
      </c>
      <c r="P28" s="84"/>
      <c r="Q28" s="84"/>
      <c r="R28" s="84" t="s">
        <v>103</v>
      </c>
      <c r="S28" s="84"/>
      <c r="T28" s="84"/>
      <c r="U28" s="84" t="s">
        <v>296</v>
      </c>
      <c r="V28" s="84"/>
      <c r="W28" s="84"/>
      <c r="X28" s="84"/>
      <c r="Y28" s="84"/>
      <c r="Z28" s="84"/>
      <c r="AA28" s="84" t="s">
        <v>296</v>
      </c>
      <c r="AB28" s="84"/>
      <c r="AC28" s="84"/>
      <c r="AD28" s="84" t="s">
        <v>296</v>
      </c>
      <c r="AE28" s="84"/>
      <c r="AF28" s="84"/>
      <c r="AG28" s="84" t="s">
        <v>310</v>
      </c>
      <c r="AH28" s="84"/>
      <c r="AI28" s="84"/>
      <c r="AJ28" s="84"/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/>
      <c r="G29" s="84"/>
      <c r="H29" s="84"/>
      <c r="I29" s="84" t="s">
        <v>296</v>
      </c>
      <c r="J29" s="84"/>
      <c r="K29" s="84"/>
      <c r="L29" s="84" t="s">
        <v>296</v>
      </c>
      <c r="M29" s="84"/>
      <c r="N29" s="84"/>
      <c r="O29" s="84" t="s">
        <v>4</v>
      </c>
      <c r="P29" s="84" t="s">
        <v>103</v>
      </c>
      <c r="Q29" s="84"/>
      <c r="R29" s="84" t="s">
        <v>296</v>
      </c>
      <c r="S29" s="84"/>
      <c r="T29" s="84" t="s">
        <v>4</v>
      </c>
      <c r="U29" s="84" t="s">
        <v>4</v>
      </c>
      <c r="V29" s="84"/>
      <c r="W29" s="84" t="s">
        <v>309</v>
      </c>
      <c r="X29" s="84"/>
      <c r="Y29" s="84"/>
      <c r="Z29" s="84"/>
      <c r="AA29" s="84" t="s">
        <v>4</v>
      </c>
      <c r="AB29" s="84"/>
      <c r="AC29" s="84"/>
      <c r="AD29" s="84" t="s">
        <v>296</v>
      </c>
      <c r="AE29" s="84"/>
      <c r="AF29" s="84"/>
      <c r="AG29" s="84" t="s">
        <v>296</v>
      </c>
      <c r="AH29" s="84"/>
      <c r="AI29" s="84"/>
      <c r="AJ29" s="84"/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 t="s">
        <v>296</v>
      </c>
      <c r="G30" s="84"/>
      <c r="H30" s="84"/>
      <c r="I30" s="84"/>
      <c r="J30" s="84"/>
      <c r="K30" s="84"/>
      <c r="L30" s="84" t="s">
        <v>103</v>
      </c>
      <c r="M30" s="84"/>
      <c r="N30" s="84"/>
      <c r="O30" s="84" t="s">
        <v>296</v>
      </c>
      <c r="P30" s="84"/>
      <c r="Q30" s="84"/>
      <c r="R30" s="84" t="s">
        <v>4</v>
      </c>
      <c r="S30" s="84"/>
      <c r="T30" s="84" t="s">
        <v>309</v>
      </c>
      <c r="U30" s="84"/>
      <c r="V30" s="84"/>
      <c r="W30" s="84"/>
      <c r="X30" s="84" t="s">
        <v>296</v>
      </c>
      <c r="Y30" s="84"/>
      <c r="Z30" s="84"/>
      <c r="AA30" s="84" t="s">
        <v>309</v>
      </c>
      <c r="AB30" s="84"/>
      <c r="AC30" s="84"/>
      <c r="AD30" s="84" t="s">
        <v>296</v>
      </c>
      <c r="AE30" s="84"/>
      <c r="AF30" s="84"/>
      <c r="AG30" s="84" t="s">
        <v>309</v>
      </c>
      <c r="AH30" s="84"/>
      <c r="AI30" s="84"/>
      <c r="AJ30" s="84"/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>
      <c r="AH32" s="35"/>
      <c r="AI32" s="35"/>
      <c r="AJ32" s="35"/>
    </row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6</v>
      </c>
      <c r="G33" s="2">
        <f>SUMPRODUCT(COUNTIF(G4:G31,{"G";"J";"CG"}))</f>
        <v>6</v>
      </c>
      <c r="H33" s="2">
        <f>SUMPRODUCT(COUNTIF(H4:H31,{"G";"J";"CG"}))</f>
        <v>6</v>
      </c>
      <c r="I33" s="2">
        <f>SUMPRODUCT(COUNTIF(I4:I31,{"G";"J";"CG"}))</f>
        <v>6</v>
      </c>
      <c r="J33" s="2">
        <f>SUMPRODUCT(COUNTIF(J4:J31,{"G";"J";"CG"}))</f>
        <v>6</v>
      </c>
      <c r="K33" s="2">
        <f>SUMPRODUCT(COUNTIF(K4:K31,{"G";"J";"CG"}))</f>
        <v>6</v>
      </c>
      <c r="L33" s="2">
        <f>SUMPRODUCT(COUNTIF(L4:L31,{"G";"J";"CG"}))</f>
        <v>6</v>
      </c>
      <c r="M33" s="2">
        <f>SUMPRODUCT(COUNTIF(M4:M31,{"G";"J";"CG"}))</f>
        <v>6</v>
      </c>
      <c r="N33" s="2">
        <f>SUMPRODUCT(COUNTIF(N4:N31,{"G";"J";"CG"}))</f>
        <v>6</v>
      </c>
      <c r="O33" s="2">
        <f>SUMPRODUCT(COUNTIF(O4:O31,{"G";"J";"CG"}))</f>
        <v>6</v>
      </c>
      <c r="P33" s="2">
        <f>SUMPRODUCT(COUNTIF(P4:P31,{"G";"J";"CG"}))</f>
        <v>6</v>
      </c>
      <c r="Q33" s="2">
        <f>SUMPRODUCT(COUNTIF(Q4:Q31,{"G";"J";"CG"}))</f>
        <v>6</v>
      </c>
      <c r="R33" s="2">
        <f>SUMPRODUCT(COUNTIF(R4:R31,{"G";"J";"CG"}))</f>
        <v>6</v>
      </c>
      <c r="S33" s="2">
        <f>SUMPRODUCT(COUNTIF(S4:S31,{"G";"J";"CG"}))</f>
        <v>6</v>
      </c>
      <c r="T33" s="2">
        <f>SUMPRODUCT(COUNTIF(T4:T31,{"G";"J";"CG"}))</f>
        <v>5</v>
      </c>
      <c r="U33" s="2">
        <f>SUMPRODUCT(COUNTIF(U4:U31,{"G";"J";"CG"}))</f>
        <v>6</v>
      </c>
      <c r="V33" s="2">
        <f>SUMPRODUCT(COUNTIF(V4:V31,{"G";"J";"CG"}))</f>
        <v>6</v>
      </c>
      <c r="W33" s="2">
        <f>SUMPRODUCT(COUNTIF(W4:W31,{"G";"J";"CG"}))</f>
        <v>6</v>
      </c>
      <c r="X33" s="2">
        <f>SUMPRODUCT(COUNTIF(X4:X31,{"G";"J";"CG"}))</f>
        <v>5</v>
      </c>
      <c r="Y33" s="2">
        <f>SUMPRODUCT(COUNTIF(Y4:Y31,{"G";"J";"CG"}))</f>
        <v>6</v>
      </c>
      <c r="Z33" s="2">
        <f>SUMPRODUCT(COUNTIF(Z4:Z31,{"G";"J";"CG"}))</f>
        <v>5</v>
      </c>
      <c r="AA33" s="2">
        <f>SUMPRODUCT(COUNTIF(AA4:AA31,{"G";"J";"CG"}))</f>
        <v>6</v>
      </c>
      <c r="AB33" s="2">
        <f>SUMPRODUCT(COUNTIF(AB4:AB31,{"G";"J";"CG"}))</f>
        <v>6</v>
      </c>
      <c r="AC33" s="2">
        <f>SUMPRODUCT(COUNTIF(AC4:AC31,{"G";"J";"CG"}))</f>
        <v>5</v>
      </c>
      <c r="AD33" s="2">
        <f>SUMPRODUCT(COUNTIF(AD4:AD31,{"G";"J";"CG"}))</f>
        <v>6</v>
      </c>
      <c r="AE33" s="2">
        <f>SUMPRODUCT(COUNTIF(AE4:AE31,{"G";"J";"CG"}))</f>
        <v>5</v>
      </c>
      <c r="AF33" s="2">
        <f>SUMPRODUCT(COUNTIF(AF4:AF31,{"G";"J";"CG"}))</f>
        <v>5</v>
      </c>
      <c r="AG33" s="2">
        <f>SUMPRODUCT(COUNTIF(AG4:AG31,{"G";"J";"CG"}))</f>
        <v>5</v>
      </c>
      <c r="AH33" s="42"/>
      <c r="AI33" s="42"/>
      <c r="AJ33" s="42"/>
      <c r="AK33" s="4" t="s">
        <v>0</v>
      </c>
      <c r="AL33" s="4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SUMPRODUCT(COUNTIF(F5:F32,{"G";"N";"CG"}))</f>
        <v>6</v>
      </c>
      <c r="G34" s="2">
        <f>SUMPRODUCT(COUNTIF(G5:G32,{"G";"N";"CG"}))</f>
        <v>6</v>
      </c>
      <c r="H34" s="2">
        <f>SUMPRODUCT(COUNTIF(H5:H32,{"G";"N";"CG"}))</f>
        <v>6</v>
      </c>
      <c r="I34" s="2">
        <f>SUMPRODUCT(COUNTIF(I5:I32,{"G";"N";"CG"}))</f>
        <v>6</v>
      </c>
      <c r="J34" s="2">
        <f>SUMPRODUCT(COUNTIF(J5:J32,{"G";"N";"CG"}))</f>
        <v>5</v>
      </c>
      <c r="K34" s="2">
        <f>SUMPRODUCT(COUNTIF(K5:K32,{"G";"N";"CG"}))</f>
        <v>5</v>
      </c>
      <c r="L34" s="2">
        <f>SUMPRODUCT(COUNTIF(L5:L32,{"G";"N";"CG"}))</f>
        <v>5</v>
      </c>
      <c r="M34" s="2">
        <f>SUMPRODUCT(COUNTIF(M5:M32,{"G";"N";"CG"}))</f>
        <v>5</v>
      </c>
      <c r="N34" s="2">
        <f>SUMPRODUCT(COUNTIF(N5:N32,{"G";"N";"CG"}))</f>
        <v>5</v>
      </c>
      <c r="O34" s="2">
        <f>SUMPRODUCT(COUNTIF(O5:O32,{"G";"N";"CG"}))</f>
        <v>6</v>
      </c>
      <c r="P34" s="2">
        <f>SUMPRODUCT(COUNTIF(P5:P32,{"G";"N";"CG"}))</f>
        <v>6</v>
      </c>
      <c r="Q34" s="2">
        <f>SUMPRODUCT(COUNTIF(Q5:Q32,{"G";"N";"CG"}))</f>
        <v>6</v>
      </c>
      <c r="R34" s="2">
        <f>SUMPRODUCT(COUNTIF(R5:R32,{"G";"N";"CG"}))</f>
        <v>6</v>
      </c>
      <c r="S34" s="2">
        <f>SUMPRODUCT(COUNTIF(S5:S32,{"G";"N";"CG"}))</f>
        <v>5</v>
      </c>
      <c r="T34" s="2">
        <f>SUMPRODUCT(COUNTIF(T5:T32,{"G";"N";"CG"}))</f>
        <v>5</v>
      </c>
      <c r="U34" s="2">
        <f>SUMPRODUCT(COUNTIF(U5:U32,{"G";"N";"CG"}))</f>
        <v>5</v>
      </c>
      <c r="V34" s="2">
        <f>SUMPRODUCT(COUNTIF(V5:V32,{"G";"N";"CG"}))</f>
        <v>6</v>
      </c>
      <c r="W34" s="2">
        <f>SUMPRODUCT(COUNTIF(W5:W32,{"G";"N";"CG"}))</f>
        <v>5</v>
      </c>
      <c r="X34" s="2">
        <f>SUMPRODUCT(COUNTIF(X5:X32,{"G";"N";"CG"}))</f>
        <v>5</v>
      </c>
      <c r="Y34" s="2">
        <f>SUMPRODUCT(COUNTIF(Y5:Y32,{"G";"N";"CG"}))</f>
        <v>5</v>
      </c>
      <c r="Z34" s="2">
        <f>SUMPRODUCT(COUNTIF(Z5:Z32,{"G";"N";"CG"}))</f>
        <v>5</v>
      </c>
      <c r="AA34" s="2">
        <f>SUMPRODUCT(COUNTIF(AA5:AA32,{"G";"N";"CG"}))</f>
        <v>5</v>
      </c>
      <c r="AB34" s="2">
        <f>SUMPRODUCT(COUNTIF(AB5:AB32,{"G";"N";"CG"}))</f>
        <v>6</v>
      </c>
      <c r="AC34" s="2">
        <f>SUMPRODUCT(COUNTIF(AC5:AC32,{"G";"N";"CG"}))</f>
        <v>5</v>
      </c>
      <c r="AD34" s="2">
        <f>SUMPRODUCT(COUNTIF(AD5:AD32,{"G";"N";"CG"}))</f>
        <v>5</v>
      </c>
      <c r="AE34" s="2">
        <f>SUMPRODUCT(COUNTIF(AE5:AE32,{"G";"N";"CG"}))</f>
        <v>4</v>
      </c>
      <c r="AF34" s="2">
        <f>SUMPRODUCT(COUNTIF(AF5:AF32,{"G";"N";"CG"}))</f>
        <v>5</v>
      </c>
      <c r="AG34" s="2">
        <f>SUMPRODUCT(COUNTIF(AG5:AG32,{"G";"N";"CG"}))</f>
        <v>5</v>
      </c>
      <c r="AH34" s="42"/>
      <c r="AI34" s="42"/>
      <c r="AJ34" s="42"/>
      <c r="AL34" s="4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278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2017</v>
      </c>
      <c r="BD37" s="43"/>
      <c r="BE37" s="49"/>
      <c r="BG37" s="18"/>
      <c r="BH37" s="116" t="s">
        <v>257</v>
      </c>
      <c r="BI37" s="117"/>
      <c r="BJ37" s="117"/>
      <c r="BK37" s="118"/>
      <c r="BM37" s="73" t="s">
        <v>3</v>
      </c>
      <c r="BN37" s="73" t="s">
        <v>4</v>
      </c>
      <c r="BO37" s="73" t="s">
        <v>5</v>
      </c>
      <c r="BP37" s="73" t="s">
        <v>6</v>
      </c>
      <c r="BQ37" s="73" t="s">
        <v>1</v>
      </c>
      <c r="BR37" s="73" t="s">
        <v>2</v>
      </c>
      <c r="BS37" s="73" t="s">
        <v>3</v>
      </c>
      <c r="BT37" s="73" t="s">
        <v>3</v>
      </c>
      <c r="BU37" s="73" t="s">
        <v>4</v>
      </c>
      <c r="BV37" s="73" t="s">
        <v>5</v>
      </c>
      <c r="BW37" s="73" t="s">
        <v>6</v>
      </c>
      <c r="BX37" s="73" t="s">
        <v>1</v>
      </c>
      <c r="BY37" s="73" t="s">
        <v>2</v>
      </c>
      <c r="BZ37" s="73" t="s">
        <v>3</v>
      </c>
      <c r="CA37" s="73" t="s">
        <v>3</v>
      </c>
      <c r="CB37" s="73" t="s">
        <v>4</v>
      </c>
      <c r="CC37" s="73" t="s">
        <v>5</v>
      </c>
      <c r="CD37" s="73" t="s">
        <v>6</v>
      </c>
      <c r="CE37" s="73" t="s">
        <v>1</v>
      </c>
      <c r="CF37" s="73" t="s">
        <v>2</v>
      </c>
      <c r="CG37" s="73" t="s">
        <v>3</v>
      </c>
      <c r="CH37" s="73" t="s">
        <v>3</v>
      </c>
      <c r="CI37" s="73" t="s">
        <v>4</v>
      </c>
      <c r="CJ37" s="73" t="s">
        <v>5</v>
      </c>
      <c r="CK37" s="73" t="s">
        <v>6</v>
      </c>
      <c r="CL37" s="73" t="s">
        <v>1</v>
      </c>
      <c r="CM37" s="73" t="s">
        <v>2</v>
      </c>
      <c r="CN37" s="73" t="s">
        <v>3</v>
      </c>
      <c r="CO37" s="42"/>
      <c r="CP37" s="42"/>
      <c r="CQ37" s="42"/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73">
        <v>1</v>
      </c>
      <c r="BN38" s="73">
        <v>2</v>
      </c>
      <c r="BO38" s="73">
        <v>3</v>
      </c>
      <c r="BP38" s="3">
        <v>4</v>
      </c>
      <c r="BQ38" s="3">
        <v>5</v>
      </c>
      <c r="BR38" s="73">
        <v>6</v>
      </c>
      <c r="BS38" s="73">
        <v>7</v>
      </c>
      <c r="BT38" s="73">
        <v>8</v>
      </c>
      <c r="BU38" s="73">
        <v>9</v>
      </c>
      <c r="BV38" s="73">
        <v>10</v>
      </c>
      <c r="BW38" s="3">
        <v>11</v>
      </c>
      <c r="BX38" s="3">
        <v>12</v>
      </c>
      <c r="BY38" s="73">
        <v>13</v>
      </c>
      <c r="BZ38" s="73">
        <v>14</v>
      </c>
      <c r="CA38" s="73">
        <v>15</v>
      </c>
      <c r="CB38" s="73">
        <v>16</v>
      </c>
      <c r="CC38" s="73">
        <v>17</v>
      </c>
      <c r="CD38" s="3">
        <v>18</v>
      </c>
      <c r="CE38" s="3">
        <v>19</v>
      </c>
      <c r="CF38" s="73">
        <v>20</v>
      </c>
      <c r="CG38" s="73">
        <v>21</v>
      </c>
      <c r="CH38" s="73">
        <v>22</v>
      </c>
      <c r="CI38" s="73">
        <v>23</v>
      </c>
      <c r="CJ38" s="73">
        <v>24</v>
      </c>
      <c r="CK38" s="3">
        <v>25</v>
      </c>
      <c r="CL38" s="3">
        <v>26</v>
      </c>
      <c r="CM38" s="73">
        <v>27</v>
      </c>
      <c r="CN38" s="73">
        <v>28</v>
      </c>
      <c r="CO38" s="42"/>
      <c r="CP38" s="42"/>
      <c r="CQ38" s="42"/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74"/>
      <c r="CP39" s="74"/>
      <c r="CQ39" s="74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96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/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96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10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96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96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10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96">
        <v>2</v>
      </c>
      <c r="B44" s="163"/>
      <c r="C44" s="164"/>
      <c r="D44" s="164"/>
      <c r="E44" s="164"/>
      <c r="F44" s="164"/>
      <c r="G44" s="128"/>
      <c r="H44" s="128"/>
      <c r="I44" s="128"/>
      <c r="J44" s="158"/>
      <c r="K44" s="127"/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96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10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96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96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10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96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/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/>
      <c r="AR48" s="128"/>
      <c r="AS48" s="128"/>
      <c r="AT48" s="128"/>
      <c r="AU48" s="129"/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96"/>
      <c r="B49" s="165"/>
      <c r="C49" s="166"/>
      <c r="D49" s="166"/>
      <c r="E49" s="166"/>
      <c r="F49" s="166"/>
      <c r="G49" s="132"/>
      <c r="H49" s="132"/>
      <c r="I49" s="132"/>
      <c r="J49" s="133"/>
      <c r="K49" s="131"/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10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96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96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10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97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/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/>
      <c r="AJ52" s="128"/>
      <c r="AK52" s="128"/>
      <c r="AL52" s="15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97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10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97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97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10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97">
        <v>5</v>
      </c>
      <c r="B56" s="163"/>
      <c r="C56" s="164"/>
      <c r="D56" s="164"/>
      <c r="E56" s="164"/>
      <c r="F56" s="164"/>
      <c r="G56" s="128"/>
      <c r="H56" s="128"/>
      <c r="I56" s="128"/>
      <c r="J56" s="158"/>
      <c r="K56" s="127"/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/>
      <c r="AR56" s="128"/>
      <c r="AS56" s="128"/>
      <c r="AT56" s="128"/>
      <c r="AU56" s="129"/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97"/>
      <c r="B57" s="165"/>
      <c r="C57" s="166"/>
      <c r="D57" s="166"/>
      <c r="E57" s="166"/>
      <c r="F57" s="166"/>
      <c r="G57" s="132"/>
      <c r="H57" s="132"/>
      <c r="I57" s="132"/>
      <c r="J57" s="133"/>
      <c r="K57" s="131"/>
      <c r="L57" s="132"/>
      <c r="M57" s="132"/>
      <c r="N57" s="132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10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97"/>
      <c r="B58" s="165"/>
      <c r="C58" s="166"/>
      <c r="D58" s="166"/>
      <c r="E58" s="166"/>
      <c r="F58" s="166"/>
      <c r="G58" s="132"/>
      <c r="H58" s="132"/>
      <c r="I58" s="132"/>
      <c r="J58" s="133"/>
      <c r="K58" s="131"/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97"/>
      <c r="B59" s="160"/>
      <c r="C59" s="161"/>
      <c r="D59" s="161"/>
      <c r="E59" s="161"/>
      <c r="F59" s="161"/>
      <c r="G59" s="153"/>
      <c r="H59" s="153"/>
      <c r="I59" s="153"/>
      <c r="J59" s="159"/>
      <c r="K59" s="152"/>
      <c r="L59" s="153"/>
      <c r="M59" s="153"/>
      <c r="N59" s="153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11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96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96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10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96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96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11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96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/>
      <c r="L64" s="128"/>
      <c r="M64" s="128"/>
      <c r="N64" s="128"/>
      <c r="O64" s="128"/>
      <c r="P64" s="128"/>
      <c r="Q64" s="128"/>
      <c r="R64" s="158"/>
      <c r="S64" s="127"/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/>
      <c r="AR64" s="128"/>
      <c r="AS64" s="128"/>
      <c r="AT64" s="128"/>
      <c r="AU64" s="129"/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96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10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96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96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11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96">
        <v>8</v>
      </c>
      <c r="B68" s="163"/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/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96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10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96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96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11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96">
        <v>9</v>
      </c>
      <c r="B72" s="163"/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/>
      <c r="AR72" s="128"/>
      <c r="AS72" s="128"/>
      <c r="AT72" s="128"/>
      <c r="AU72" s="129"/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96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10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96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96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11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96">
        <v>10</v>
      </c>
      <c r="B76" s="163"/>
      <c r="C76" s="164"/>
      <c r="D76" s="164"/>
      <c r="E76" s="164"/>
      <c r="F76" s="164"/>
      <c r="G76" s="128"/>
      <c r="H76" s="128"/>
      <c r="I76" s="128"/>
      <c r="J76" s="158"/>
      <c r="K76" s="127"/>
      <c r="L76" s="128"/>
      <c r="M76" s="128"/>
      <c r="N76" s="128"/>
      <c r="O76" s="128"/>
      <c r="P76" s="128"/>
      <c r="Q76" s="128"/>
      <c r="R76" s="158"/>
      <c r="S76" s="127"/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/>
      <c r="AR76" s="128"/>
      <c r="AS76" s="128"/>
      <c r="AT76" s="128"/>
      <c r="AU76" s="129"/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96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/>
      <c r="AR77" s="132"/>
      <c r="AS77" s="132"/>
      <c r="AT77" s="132"/>
      <c r="AU77" s="134"/>
      <c r="AV77" s="135"/>
      <c r="AW77" s="131"/>
      <c r="AX77" s="132"/>
      <c r="AY77" s="132"/>
      <c r="AZ77" s="132"/>
      <c r="BA77" s="134"/>
      <c r="BB77" s="135"/>
      <c r="BC77" s="82">
        <f>16-O33</f>
        <v>10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96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96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10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97">
        <v>11</v>
      </c>
      <c r="B80" s="163"/>
      <c r="C80" s="164"/>
      <c r="D80" s="164"/>
      <c r="E80" s="164"/>
      <c r="F80" s="164"/>
      <c r="G80" s="128"/>
      <c r="H80" s="128"/>
      <c r="I80" s="128"/>
      <c r="J80" s="158"/>
      <c r="K80" s="127"/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27"/>
      <c r="AR80" s="128"/>
      <c r="AS80" s="128"/>
      <c r="AT80" s="128"/>
      <c r="AU80" s="129"/>
      <c r="AV80" s="130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97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10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97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97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10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97">
        <v>12</v>
      </c>
      <c r="B84" s="163"/>
      <c r="C84" s="164"/>
      <c r="D84" s="164"/>
      <c r="E84" s="164"/>
      <c r="F84" s="164"/>
      <c r="G84" s="128"/>
      <c r="H84" s="128"/>
      <c r="I84" s="128"/>
      <c r="J84" s="158"/>
      <c r="K84" s="127"/>
      <c r="L84" s="128"/>
      <c r="M84" s="128"/>
      <c r="N84" s="128"/>
      <c r="O84" s="128"/>
      <c r="P84" s="128"/>
      <c r="Q84" s="128"/>
      <c r="R84" s="158"/>
      <c r="S84" s="127"/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/>
      <c r="AJ84" s="128"/>
      <c r="AK84" s="128"/>
      <c r="AL84" s="158"/>
      <c r="AM84" s="127"/>
      <c r="AN84" s="128"/>
      <c r="AO84" s="128"/>
      <c r="AP84" s="158"/>
      <c r="AQ84" s="127"/>
      <c r="AR84" s="128"/>
      <c r="AS84" s="128"/>
      <c r="AT84" s="128"/>
      <c r="AU84" s="129"/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97"/>
      <c r="B85" s="165"/>
      <c r="C85" s="166"/>
      <c r="D85" s="166"/>
      <c r="E85" s="166"/>
      <c r="F85" s="166"/>
      <c r="G85" s="132"/>
      <c r="H85" s="132"/>
      <c r="I85" s="132"/>
      <c r="J85" s="133"/>
      <c r="K85" s="131"/>
      <c r="L85" s="132"/>
      <c r="M85" s="132"/>
      <c r="N85" s="132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10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97"/>
      <c r="B86" s="165"/>
      <c r="C86" s="166"/>
      <c r="D86" s="166"/>
      <c r="E86" s="166"/>
      <c r="F86" s="166"/>
      <c r="G86" s="132"/>
      <c r="H86" s="132"/>
      <c r="I86" s="132"/>
      <c r="J86" s="133"/>
      <c r="K86" s="131"/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97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10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96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96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10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96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96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10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96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/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/>
      <c r="AR92" s="128"/>
      <c r="AS92" s="128"/>
      <c r="AT92" s="128"/>
      <c r="AU92" s="129"/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/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96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31"/>
      <c r="AR93" s="132"/>
      <c r="AS93" s="132"/>
      <c r="AT93" s="132"/>
      <c r="AU93" s="134"/>
      <c r="AV93" s="135"/>
      <c r="AW93" s="131"/>
      <c r="AX93" s="132"/>
      <c r="AY93" s="132"/>
      <c r="AZ93" s="132"/>
      <c r="BA93" s="134"/>
      <c r="BB93" s="135"/>
      <c r="BC93" s="82">
        <f>16-S33</f>
        <v>10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96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96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11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96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/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/>
      <c r="AR96" s="128"/>
      <c r="AS96" s="128"/>
      <c r="AT96" s="128"/>
      <c r="AU96" s="129"/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96"/>
      <c r="B97" s="165"/>
      <c r="C97" s="166"/>
      <c r="D97" s="166"/>
      <c r="E97" s="166"/>
      <c r="F97" s="166"/>
      <c r="G97" s="132"/>
      <c r="H97" s="132"/>
      <c r="I97" s="132"/>
      <c r="J97" s="133"/>
      <c r="K97" s="131"/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11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96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96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11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96">
        <v>16</v>
      </c>
      <c r="B100" s="163"/>
      <c r="C100" s="164"/>
      <c r="D100" s="164"/>
      <c r="E100" s="164"/>
      <c r="F100" s="164"/>
      <c r="G100" s="128"/>
      <c r="H100" s="128"/>
      <c r="I100" s="128"/>
      <c r="J100" s="158"/>
      <c r="K100" s="127"/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/>
      <c r="AJ100" s="128"/>
      <c r="AK100" s="128"/>
      <c r="AL100" s="15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96"/>
      <c r="B101" s="165"/>
      <c r="C101" s="166"/>
      <c r="D101" s="166"/>
      <c r="E101" s="166"/>
      <c r="F101" s="166"/>
      <c r="G101" s="132"/>
      <c r="H101" s="132"/>
      <c r="I101" s="132"/>
      <c r="J101" s="133"/>
      <c r="K101" s="131"/>
      <c r="L101" s="132"/>
      <c r="M101" s="132"/>
      <c r="N101" s="132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10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96"/>
      <c r="B102" s="165"/>
      <c r="C102" s="166"/>
      <c r="D102" s="166"/>
      <c r="E102" s="166"/>
      <c r="F102" s="166"/>
      <c r="G102" s="132"/>
      <c r="H102" s="132"/>
      <c r="I102" s="132"/>
      <c r="J102" s="133"/>
      <c r="K102" s="131"/>
      <c r="L102" s="132"/>
      <c r="M102" s="132"/>
      <c r="N102" s="132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96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11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96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27"/>
      <c r="L104" s="128"/>
      <c r="M104" s="128"/>
      <c r="N104" s="128"/>
      <c r="O104" s="128"/>
      <c r="P104" s="128"/>
      <c r="Q104" s="128"/>
      <c r="R104" s="158"/>
      <c r="S104" s="127"/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/>
      <c r="AR104" s="128"/>
      <c r="AS104" s="128"/>
      <c r="AT104" s="128"/>
      <c r="AU104" s="129"/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96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/>
      <c r="AR105" s="132"/>
      <c r="AS105" s="132"/>
      <c r="AT105" s="132"/>
      <c r="AU105" s="134"/>
      <c r="AV105" s="135"/>
      <c r="AW105" s="131"/>
      <c r="AX105" s="132"/>
      <c r="AY105" s="132"/>
      <c r="AZ105" s="132"/>
      <c r="BA105" s="134"/>
      <c r="BB105" s="135"/>
      <c r="BC105" s="82">
        <f>16-V33</f>
        <v>10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96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96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10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97">
        <v>18</v>
      </c>
      <c r="B108" s="163"/>
      <c r="C108" s="164"/>
      <c r="D108" s="164"/>
      <c r="E108" s="164"/>
      <c r="F108" s="164"/>
      <c r="G108" s="128"/>
      <c r="H108" s="128"/>
      <c r="I108" s="128"/>
      <c r="J108" s="158"/>
      <c r="K108" s="127"/>
      <c r="L108" s="128"/>
      <c r="M108" s="128"/>
      <c r="N108" s="128"/>
      <c r="O108" s="128"/>
      <c r="P108" s="128"/>
      <c r="Q108" s="128"/>
      <c r="R108" s="158"/>
      <c r="S108" s="127"/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97"/>
      <c r="B109" s="165"/>
      <c r="C109" s="166"/>
      <c r="D109" s="166"/>
      <c r="E109" s="166"/>
      <c r="F109" s="166"/>
      <c r="G109" s="132"/>
      <c r="H109" s="132"/>
      <c r="I109" s="132"/>
      <c r="J109" s="133"/>
      <c r="K109" s="131"/>
      <c r="L109" s="132"/>
      <c r="M109" s="132"/>
      <c r="N109" s="132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10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97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97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11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97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/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/>
      <c r="AJ112" s="128"/>
      <c r="AK112" s="128"/>
      <c r="AL112" s="158"/>
      <c r="AM112" s="127"/>
      <c r="AN112" s="128"/>
      <c r="AO112" s="128"/>
      <c r="AP112" s="158"/>
      <c r="AQ112" s="127"/>
      <c r="AR112" s="128"/>
      <c r="AS112" s="128"/>
      <c r="AT112" s="128"/>
      <c r="AU112" s="129"/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97"/>
      <c r="B113" s="165"/>
      <c r="C113" s="166"/>
      <c r="D113" s="166"/>
      <c r="E113" s="166"/>
      <c r="F113" s="166"/>
      <c r="G113" s="132"/>
      <c r="H113" s="132"/>
      <c r="I113" s="132"/>
      <c r="J113" s="133"/>
      <c r="K113" s="131"/>
      <c r="L113" s="132"/>
      <c r="M113" s="132"/>
      <c r="N113" s="132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/>
      <c r="AR113" s="132"/>
      <c r="AS113" s="132"/>
      <c r="AT113" s="132"/>
      <c r="AU113" s="134"/>
      <c r="AV113" s="135"/>
      <c r="AW113" s="131"/>
      <c r="AX113" s="132"/>
      <c r="AY113" s="132"/>
      <c r="AZ113" s="132"/>
      <c r="BA113" s="134"/>
      <c r="BB113" s="135"/>
      <c r="BC113" s="82">
        <f>16-X33</f>
        <v>11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97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/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97"/>
      <c r="B115" s="160"/>
      <c r="C115" s="161"/>
      <c r="D115" s="161"/>
      <c r="E115" s="161"/>
      <c r="F115" s="161"/>
      <c r="G115" s="153"/>
      <c r="H115" s="153"/>
      <c r="I115" s="153"/>
      <c r="J115" s="159"/>
      <c r="K115" s="152"/>
      <c r="L115" s="153"/>
      <c r="M115" s="153"/>
      <c r="N115" s="153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11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96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/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96"/>
      <c r="B117" s="165"/>
      <c r="C117" s="166"/>
      <c r="D117" s="166"/>
      <c r="E117" s="166"/>
      <c r="F117" s="166"/>
      <c r="G117" s="132"/>
      <c r="H117" s="132"/>
      <c r="I117" s="132"/>
      <c r="J117" s="133"/>
      <c r="K117" s="131"/>
      <c r="L117" s="132"/>
      <c r="M117" s="132"/>
      <c r="N117" s="132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10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96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96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11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96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/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96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31"/>
      <c r="T121" s="132"/>
      <c r="U121" s="132"/>
      <c r="V121" s="132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11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96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/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96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96">
        <v>22</v>
      </c>
      <c r="B124" s="163"/>
      <c r="C124" s="164"/>
      <c r="D124" s="164"/>
      <c r="E124" s="164"/>
      <c r="F124" s="164"/>
      <c r="G124" s="128"/>
      <c r="H124" s="128"/>
      <c r="I124" s="128"/>
      <c r="J124" s="158"/>
      <c r="K124" s="127"/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27"/>
      <c r="AR124" s="128"/>
      <c r="AS124" s="128"/>
      <c r="AT124" s="128"/>
      <c r="AU124" s="129"/>
      <c r="AV124" s="130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96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10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96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96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11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96">
        <v>23</v>
      </c>
      <c r="B128" s="163"/>
      <c r="C128" s="164"/>
      <c r="D128" s="164"/>
      <c r="E128" s="164"/>
      <c r="F128" s="164"/>
      <c r="G128" s="128"/>
      <c r="H128" s="128"/>
      <c r="I128" s="128"/>
      <c r="J128" s="158"/>
      <c r="K128" s="127"/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/>
      <c r="AJ128" s="128"/>
      <c r="AK128" s="128"/>
      <c r="AL128" s="158"/>
      <c r="AM128" s="127"/>
      <c r="AN128" s="128"/>
      <c r="AO128" s="128"/>
      <c r="AP128" s="158"/>
      <c r="AQ128" s="127"/>
      <c r="AR128" s="128"/>
      <c r="AS128" s="128"/>
      <c r="AT128" s="128"/>
      <c r="AU128" s="129"/>
      <c r="AV128" s="130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96"/>
      <c r="B129" s="165"/>
      <c r="C129" s="166"/>
      <c r="D129" s="166"/>
      <c r="E129" s="166"/>
      <c r="F129" s="166"/>
      <c r="G129" s="132"/>
      <c r="H129" s="132"/>
      <c r="I129" s="132"/>
      <c r="J129" s="133"/>
      <c r="K129" s="131"/>
      <c r="L129" s="132"/>
      <c r="M129" s="132"/>
      <c r="N129" s="132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10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96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96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10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96">
        <v>24</v>
      </c>
      <c r="B132" s="163"/>
      <c r="C132" s="164"/>
      <c r="D132" s="164"/>
      <c r="E132" s="164"/>
      <c r="F132" s="164"/>
      <c r="G132" s="128"/>
      <c r="H132" s="128"/>
      <c r="I132" s="128"/>
      <c r="J132" s="158"/>
      <c r="K132" s="127"/>
      <c r="L132" s="128"/>
      <c r="M132" s="128"/>
      <c r="N132" s="128"/>
      <c r="O132" s="128"/>
      <c r="P132" s="128"/>
      <c r="Q132" s="128"/>
      <c r="R132" s="158"/>
      <c r="S132" s="127"/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/>
      <c r="AJ132" s="128"/>
      <c r="AK132" s="128"/>
      <c r="AL132" s="158"/>
      <c r="AM132" s="127"/>
      <c r="AN132" s="128"/>
      <c r="AO132" s="128"/>
      <c r="AP132" s="158"/>
      <c r="AQ132" s="127"/>
      <c r="AR132" s="128"/>
      <c r="AS132" s="128"/>
      <c r="AT132" s="128"/>
      <c r="AU132" s="129"/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96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11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96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96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11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97">
        <v>25</v>
      </c>
      <c r="B136" s="163"/>
      <c r="C136" s="164"/>
      <c r="D136" s="164"/>
      <c r="E136" s="164"/>
      <c r="F136" s="164"/>
      <c r="G136" s="128"/>
      <c r="H136" s="128"/>
      <c r="I136" s="128"/>
      <c r="J136" s="158"/>
      <c r="K136" s="127"/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/>
      <c r="AJ136" s="128"/>
      <c r="AK136" s="128"/>
      <c r="AL136" s="15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97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10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97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97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11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97">
        <v>26</v>
      </c>
      <c r="B140" s="163"/>
      <c r="C140" s="164"/>
      <c r="D140" s="164"/>
      <c r="E140" s="164"/>
      <c r="F140" s="164"/>
      <c r="G140" s="128"/>
      <c r="H140" s="128"/>
      <c r="I140" s="128"/>
      <c r="J140" s="158"/>
      <c r="K140" s="127"/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/>
      <c r="AR140" s="128"/>
      <c r="AS140" s="128"/>
      <c r="AT140" s="128"/>
      <c r="AU140" s="129"/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97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/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11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97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97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12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96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/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96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11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96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96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11</v>
      </c>
      <c r="BD147" s="12"/>
      <c r="BE147" s="47"/>
      <c r="BG147" s="34"/>
      <c r="BH147" s="27"/>
      <c r="BI147" s="27"/>
      <c r="BJ147" s="27"/>
      <c r="BK147" s="27"/>
      <c r="BL147" s="35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96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/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96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31"/>
      <c r="T149" s="132"/>
      <c r="U149" s="132"/>
      <c r="V149" s="132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11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96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96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11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39"/>
      <c r="B152" s="75"/>
      <c r="C152" s="75"/>
      <c r="D152" s="75"/>
      <c r="E152" s="75"/>
      <c r="F152" s="75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12"/>
      <c r="AV152" s="12"/>
      <c r="AW152" s="27"/>
      <c r="AX152" s="27"/>
      <c r="AY152" s="27"/>
      <c r="AZ152" s="27"/>
      <c r="BA152" s="12"/>
      <c r="BB152" s="12"/>
      <c r="BC152" s="12"/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39"/>
      <c r="B153" s="75"/>
      <c r="C153" s="75"/>
      <c r="D153" s="75"/>
      <c r="E153" s="75"/>
      <c r="F153" s="75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12"/>
      <c r="AV153" s="12"/>
      <c r="AW153" s="27"/>
      <c r="AX153" s="27"/>
      <c r="AY153" s="27"/>
      <c r="AZ153" s="27"/>
      <c r="BA153" s="12"/>
      <c r="BB153" s="12"/>
      <c r="BC153" s="12"/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39"/>
      <c r="B154" s="75"/>
      <c r="C154" s="75"/>
      <c r="D154" s="75"/>
      <c r="E154" s="75"/>
      <c r="F154" s="75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12"/>
      <c r="AV154" s="12"/>
      <c r="AW154" s="27"/>
      <c r="AX154" s="27"/>
      <c r="AY154" s="27"/>
      <c r="AZ154" s="27"/>
      <c r="BA154" s="12"/>
      <c r="BB154" s="12"/>
      <c r="BC154" s="12"/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39"/>
      <c r="B155" s="75"/>
      <c r="C155" s="75"/>
      <c r="D155" s="75"/>
      <c r="E155" s="75"/>
      <c r="F155" s="75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12"/>
      <c r="AV155" s="12"/>
      <c r="AW155" s="27"/>
      <c r="AX155" s="27"/>
      <c r="AY155" s="27"/>
      <c r="AZ155" s="27"/>
      <c r="BA155" s="12"/>
      <c r="BB155" s="12"/>
      <c r="BC155" s="12"/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39"/>
      <c r="B156" s="75"/>
      <c r="C156" s="75"/>
      <c r="D156" s="75"/>
      <c r="E156" s="75"/>
      <c r="F156" s="75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12"/>
      <c r="AV156" s="12"/>
      <c r="AW156" s="27"/>
      <c r="AX156" s="27"/>
      <c r="AY156" s="27"/>
      <c r="AZ156" s="27"/>
      <c r="BA156" s="12"/>
      <c r="BB156" s="12"/>
      <c r="BC156" s="12"/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39"/>
      <c r="B157" s="75"/>
      <c r="C157" s="75"/>
      <c r="D157" s="75"/>
      <c r="E157" s="75"/>
      <c r="F157" s="75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12"/>
      <c r="AV157" s="12"/>
      <c r="AW157" s="27"/>
      <c r="AX157" s="27"/>
      <c r="AY157" s="27"/>
      <c r="AZ157" s="27"/>
      <c r="BA157" s="12"/>
      <c r="BB157" s="12"/>
      <c r="BC157" s="12"/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39"/>
      <c r="B158" s="75"/>
      <c r="C158" s="75"/>
      <c r="D158" s="75"/>
      <c r="E158" s="75"/>
      <c r="F158" s="75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12"/>
      <c r="AV158" s="12"/>
      <c r="AW158" s="27"/>
      <c r="AX158" s="27"/>
      <c r="AY158" s="27"/>
      <c r="AZ158" s="27"/>
      <c r="BA158" s="12"/>
      <c r="BB158" s="12"/>
      <c r="BC158" s="12"/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39"/>
      <c r="B159" s="75"/>
      <c r="C159" s="75"/>
      <c r="D159" s="75"/>
      <c r="E159" s="75"/>
      <c r="F159" s="75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12"/>
      <c r="AV159" s="12"/>
      <c r="AW159" s="27"/>
      <c r="AX159" s="27"/>
      <c r="AY159" s="27"/>
      <c r="AZ159" s="27"/>
      <c r="BA159" s="12"/>
      <c r="BB159" s="12"/>
      <c r="BC159" s="12"/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39"/>
      <c r="B160" s="75"/>
      <c r="C160" s="75"/>
      <c r="D160" s="75"/>
      <c r="E160" s="75"/>
      <c r="F160" s="75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12"/>
      <c r="AV160" s="12"/>
      <c r="AW160" s="27"/>
      <c r="AX160" s="27"/>
      <c r="AY160" s="27"/>
      <c r="AZ160" s="27"/>
      <c r="BA160" s="12"/>
      <c r="BB160" s="12"/>
      <c r="BC160" s="12"/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39"/>
      <c r="B161" s="75"/>
      <c r="C161" s="75"/>
      <c r="D161" s="75"/>
      <c r="E161" s="75"/>
      <c r="F161" s="75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12"/>
      <c r="AV161" s="12"/>
      <c r="AW161" s="27"/>
      <c r="AX161" s="27"/>
      <c r="AY161" s="27"/>
      <c r="AZ161" s="27"/>
      <c r="BA161" s="12"/>
      <c r="BB161" s="12"/>
      <c r="BC161" s="12"/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39"/>
      <c r="B162" s="75"/>
      <c r="C162" s="75"/>
      <c r="D162" s="75"/>
      <c r="E162" s="75"/>
      <c r="F162" s="75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12"/>
      <c r="AV162" s="12"/>
      <c r="AW162" s="27"/>
      <c r="AX162" s="27"/>
      <c r="AY162" s="27"/>
      <c r="AZ162" s="27"/>
      <c r="BA162" s="12"/>
      <c r="BB162" s="12"/>
      <c r="BC162" s="12"/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39"/>
      <c r="B163" s="75"/>
      <c r="C163" s="75"/>
      <c r="D163" s="75"/>
      <c r="E163" s="75"/>
      <c r="F163" s="75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12"/>
      <c r="AV163" s="12"/>
      <c r="AW163" s="27"/>
      <c r="AX163" s="27"/>
      <c r="AY163" s="27"/>
      <c r="AZ163" s="27"/>
      <c r="BA163" s="12"/>
      <c r="BB163" s="12"/>
      <c r="BC163" s="12"/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0</v>
      </c>
      <c r="B169" s="182"/>
      <c r="C169" s="65" t="s">
        <v>261</v>
      </c>
      <c r="D169" s="180">
        <f>SUM(T220:U257)</f>
        <v>0</v>
      </c>
      <c r="E169" s="180"/>
      <c r="F169" s="180"/>
      <c r="G169" s="64" t="s">
        <v>261</v>
      </c>
      <c r="H169" s="185">
        <f>SUM(T262:U330)</f>
        <v>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:T21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si="3"/>
        <v>0</v>
      </c>
      <c r="U186" s="140"/>
      <c r="V186" s="139">
        <v>168</v>
      </c>
      <c r="W186" s="140"/>
      <c r="X186" s="141">
        <f t="shared" ref="X186:X215" si="4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si="3"/>
        <v>0</v>
      </c>
      <c r="U187" s="140"/>
      <c r="V187" s="139">
        <v>168</v>
      </c>
      <c r="W187" s="140"/>
      <c r="X187" s="141">
        <f t="shared" si="4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3"/>
        <v>0</v>
      </c>
      <c r="U188" s="140"/>
      <c r="V188" s="139">
        <v>168</v>
      </c>
      <c r="W188" s="140"/>
      <c r="X188" s="141">
        <f t="shared" si="4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3"/>
        <v>0</v>
      </c>
      <c r="U189" s="140"/>
      <c r="V189" s="139">
        <v>168</v>
      </c>
      <c r="W189" s="140"/>
      <c r="X189" s="141">
        <f t="shared" si="4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3"/>
        <v>0</v>
      </c>
      <c r="U190" s="140"/>
      <c r="V190" s="139">
        <v>168</v>
      </c>
      <c r="W190" s="140"/>
      <c r="X190" s="141">
        <f t="shared" si="4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3"/>
        <v>0</v>
      </c>
      <c r="U191" s="140"/>
      <c r="V191" s="139">
        <v>168</v>
      </c>
      <c r="W191" s="140"/>
      <c r="X191" s="141">
        <f t="shared" si="4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3"/>
        <v>0</v>
      </c>
      <c r="U192" s="140"/>
      <c r="V192" s="139">
        <v>168</v>
      </c>
      <c r="W192" s="140"/>
      <c r="X192" s="141">
        <f t="shared" si="4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3"/>
        <v>0</v>
      </c>
      <c r="U193" s="140"/>
      <c r="V193" s="139">
        <v>168</v>
      </c>
      <c r="W193" s="140"/>
      <c r="X193" s="141">
        <f t="shared" si="4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3"/>
        <v>0</v>
      </c>
      <c r="U194" s="140"/>
      <c r="V194" s="139">
        <v>168</v>
      </c>
      <c r="W194" s="140"/>
      <c r="X194" s="141">
        <f t="shared" si="4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3"/>
        <v>0</v>
      </c>
      <c r="U195" s="140"/>
      <c r="V195" s="139">
        <v>168</v>
      </c>
      <c r="W195" s="140"/>
      <c r="X195" s="141">
        <f t="shared" si="4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3"/>
        <v>0</v>
      </c>
      <c r="U196" s="140"/>
      <c r="V196" s="139">
        <v>168</v>
      </c>
      <c r="W196" s="140"/>
      <c r="X196" s="141">
        <f t="shared" si="4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3"/>
        <v>0</v>
      </c>
      <c r="U197" s="140"/>
      <c r="V197" s="139">
        <v>168</v>
      </c>
      <c r="W197" s="140"/>
      <c r="X197" s="141">
        <f t="shared" si="4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3"/>
        <v>0</v>
      </c>
      <c r="U198" s="140"/>
      <c r="V198" s="139">
        <v>168</v>
      </c>
      <c r="W198" s="140"/>
      <c r="X198" s="141">
        <f t="shared" si="4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si="3"/>
        <v>0</v>
      </c>
      <c r="U199" s="140"/>
      <c r="V199" s="139">
        <v>168</v>
      </c>
      <c r="W199" s="140"/>
      <c r="X199" s="141">
        <f t="shared" si="4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3"/>
        <v>0</v>
      </c>
      <c r="U200" s="140"/>
      <c r="V200" s="139">
        <v>168</v>
      </c>
      <c r="W200" s="140"/>
      <c r="X200" s="141">
        <f t="shared" si="4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0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3"/>
        <v>0</v>
      </c>
      <c r="U201" s="140"/>
      <c r="V201" s="139">
        <v>168</v>
      </c>
      <c r="W201" s="140"/>
      <c r="X201" s="141">
        <f t="shared" si="4"/>
        <v>0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3"/>
        <v>0</v>
      </c>
      <c r="U202" s="140"/>
      <c r="V202" s="139">
        <v>168</v>
      </c>
      <c r="W202" s="140"/>
      <c r="X202" s="141">
        <f t="shared" si="4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3"/>
        <v>0</v>
      </c>
      <c r="U203" s="140"/>
      <c r="V203" s="139">
        <v>168</v>
      </c>
      <c r="W203" s="140"/>
      <c r="X203" s="141">
        <f t="shared" si="4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3"/>
        <v>0</v>
      </c>
      <c r="U204" s="140"/>
      <c r="V204" s="139">
        <v>168</v>
      </c>
      <c r="W204" s="140"/>
      <c r="X204" s="141">
        <f t="shared" si="4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3"/>
        <v>0</v>
      </c>
      <c r="U205" s="140"/>
      <c r="V205" s="139">
        <v>168</v>
      </c>
      <c r="W205" s="140"/>
      <c r="X205" s="141">
        <f t="shared" si="4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3"/>
        <v>0</v>
      </c>
      <c r="U206" s="140"/>
      <c r="V206" s="139">
        <v>168</v>
      </c>
      <c r="W206" s="140"/>
      <c r="X206" s="141">
        <f t="shared" si="4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3"/>
        <v>0</v>
      </c>
      <c r="U207" s="140"/>
      <c r="V207" s="139">
        <v>168</v>
      </c>
      <c r="W207" s="140"/>
      <c r="X207" s="141">
        <f t="shared" si="4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3"/>
        <v>0</v>
      </c>
      <c r="U208" s="140"/>
      <c r="V208" s="139">
        <v>168</v>
      </c>
      <c r="W208" s="140"/>
      <c r="X208" s="141">
        <f t="shared" si="4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3"/>
        <v>0</v>
      </c>
      <c r="U209" s="140"/>
      <c r="V209" s="139">
        <v>168</v>
      </c>
      <c r="W209" s="140"/>
      <c r="X209" s="141">
        <f t="shared" si="4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3"/>
        <v>0</v>
      </c>
      <c r="U210" s="140"/>
      <c r="V210" s="139">
        <v>168</v>
      </c>
      <c r="W210" s="140"/>
      <c r="X210" s="141">
        <f t="shared" si="4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3"/>
        <v>0</v>
      </c>
      <c r="U211" s="140"/>
      <c r="V211" s="139">
        <v>168</v>
      </c>
      <c r="W211" s="140"/>
      <c r="X211" s="141">
        <f t="shared" si="4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3"/>
        <v>0</v>
      </c>
      <c r="U212" s="140"/>
      <c r="V212" s="139">
        <v>168</v>
      </c>
      <c r="W212" s="140"/>
      <c r="X212" s="141">
        <f t="shared" si="4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3"/>
        <v>0</v>
      </c>
      <c r="U213" s="140"/>
      <c r="V213" s="139">
        <v>168</v>
      </c>
      <c r="W213" s="140"/>
      <c r="X213" s="141">
        <f t="shared" si="4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si="3"/>
        <v>0</v>
      </c>
      <c r="U214" s="140"/>
      <c r="V214" s="139">
        <v>168</v>
      </c>
      <c r="W214" s="140"/>
      <c r="X214" s="141">
        <f t="shared" si="4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3"/>
        <v>0</v>
      </c>
      <c r="U215" s="140"/>
      <c r="V215" s="139">
        <v>168</v>
      </c>
      <c r="W215" s="140"/>
      <c r="X215" s="141">
        <f t="shared" si="4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5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6">F222*24+H222*12+J222*12+L222*6+N222*6+P222*4+R222*8</f>
        <v>0</v>
      </c>
      <c r="U222" s="140"/>
      <c r="V222" s="139">
        <v>168</v>
      </c>
      <c r="W222" s="140"/>
      <c r="X222" s="141">
        <f t="shared" si="5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6"/>
        <v>0</v>
      </c>
      <c r="U223" s="140"/>
      <c r="V223" s="139">
        <v>168</v>
      </c>
      <c r="W223" s="140"/>
      <c r="X223" s="141">
        <f t="shared" si="5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6"/>
        <v>0</v>
      </c>
      <c r="U224" s="140"/>
      <c r="V224" s="139">
        <v>168</v>
      </c>
      <c r="W224" s="140"/>
      <c r="X224" s="141">
        <f t="shared" si="5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5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7">F226*24+H226*12+J226*12+L226*6+N226*6+P226*4+R226*8</f>
        <v>0</v>
      </c>
      <c r="U226" s="140"/>
      <c r="V226" s="139">
        <v>168</v>
      </c>
      <c r="W226" s="140"/>
      <c r="X226" s="141">
        <f t="shared" si="5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7"/>
        <v>0</v>
      </c>
      <c r="U227" s="140"/>
      <c r="V227" s="139">
        <v>168</v>
      </c>
      <c r="W227" s="140"/>
      <c r="X227" s="141">
        <f t="shared" si="5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7"/>
        <v>0</v>
      </c>
      <c r="U228" s="140"/>
      <c r="V228" s="139">
        <v>168</v>
      </c>
      <c r="W228" s="140"/>
      <c r="X228" s="141">
        <f t="shared" si="5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7"/>
        <v>0</v>
      </c>
      <c r="U229" s="140"/>
      <c r="V229" s="139">
        <v>168</v>
      </c>
      <c r="W229" s="140"/>
      <c r="X229" s="141">
        <f t="shared" si="5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7"/>
        <v>0</v>
      </c>
      <c r="U230" s="140"/>
      <c r="V230" s="139">
        <v>168</v>
      </c>
      <c r="W230" s="140"/>
      <c r="X230" s="141">
        <f t="shared" si="5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8">F231*24+H231*12+J231*12+L231*6+N231*6+P231*4+R231*8</f>
        <v>0</v>
      </c>
      <c r="U231" s="140"/>
      <c r="V231" s="139">
        <v>168</v>
      </c>
      <c r="W231" s="140"/>
      <c r="X231" s="141">
        <f t="shared" ref="X231" si="9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7"/>
        <v>0</v>
      </c>
      <c r="U232" s="140"/>
      <c r="V232" s="139">
        <v>168</v>
      </c>
      <c r="W232" s="140"/>
      <c r="X232" s="141">
        <f t="shared" si="5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7"/>
        <v>0</v>
      </c>
      <c r="U233" s="140"/>
      <c r="V233" s="139">
        <v>168</v>
      </c>
      <c r="W233" s="140"/>
      <c r="X233" s="141">
        <f t="shared" si="5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7"/>
        <v>0</v>
      </c>
      <c r="U234" s="140"/>
      <c r="V234" s="139">
        <v>168</v>
      </c>
      <c r="W234" s="140"/>
      <c r="X234" s="141">
        <f t="shared" si="5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0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7"/>
        <v>0</v>
      </c>
      <c r="U235" s="140"/>
      <c r="V235" s="139">
        <v>168</v>
      </c>
      <c r="W235" s="140"/>
      <c r="X235" s="141">
        <f t="shared" si="5"/>
        <v>0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7"/>
        <v>0</v>
      </c>
      <c r="U236" s="140"/>
      <c r="V236" s="139">
        <v>168</v>
      </c>
      <c r="W236" s="140"/>
      <c r="X236" s="141">
        <f t="shared" si="5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7"/>
        <v>0</v>
      </c>
      <c r="U237" s="140"/>
      <c r="V237" s="139">
        <v>168</v>
      </c>
      <c r="W237" s="140"/>
      <c r="X237" s="141">
        <f t="shared" si="5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7"/>
        <v>0</v>
      </c>
      <c r="U238" s="140"/>
      <c r="V238" s="139">
        <v>168</v>
      </c>
      <c r="W238" s="140"/>
      <c r="X238" s="141">
        <f t="shared" si="5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7"/>
        <v>0</v>
      </c>
      <c r="U239" s="140"/>
      <c r="V239" s="139">
        <v>168</v>
      </c>
      <c r="W239" s="140"/>
      <c r="X239" s="141">
        <f t="shared" si="5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7"/>
        <v>0</v>
      </c>
      <c r="U240" s="140"/>
      <c r="V240" s="139">
        <v>168</v>
      </c>
      <c r="W240" s="140"/>
      <c r="X240" s="141">
        <f t="shared" si="5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7"/>
        <v>0</v>
      </c>
      <c r="U241" s="140"/>
      <c r="V241" s="139">
        <v>168</v>
      </c>
      <c r="W241" s="140"/>
      <c r="X241" s="141">
        <f t="shared" si="5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7"/>
        <v>0</v>
      </c>
      <c r="U242" s="140"/>
      <c r="V242" s="139">
        <v>168</v>
      </c>
      <c r="W242" s="140"/>
      <c r="X242" s="141">
        <f t="shared" si="5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7"/>
        <v>0</v>
      </c>
      <c r="U243" s="140"/>
      <c r="V243" s="139">
        <v>168</v>
      </c>
      <c r="W243" s="140"/>
      <c r="X243" s="141">
        <f t="shared" si="5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7"/>
        <v>0</v>
      </c>
      <c r="U244" s="140"/>
      <c r="V244" s="139">
        <v>168</v>
      </c>
      <c r="W244" s="140"/>
      <c r="X244" s="141">
        <f t="shared" si="5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7"/>
        <v>0</v>
      </c>
      <c r="U245" s="140"/>
      <c r="V245" s="139">
        <v>168</v>
      </c>
      <c r="W245" s="140"/>
      <c r="X245" s="141">
        <f t="shared" si="5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0</v>
      </c>
      <c r="G246" s="138"/>
      <c r="H246" s="137">
        <f>SUMPRODUCT(COUNTIF($K$40:$R$163,{"URBANSKI L."}))</f>
        <v>0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7"/>
        <v>0</v>
      </c>
      <c r="U246" s="140"/>
      <c r="V246" s="139">
        <v>168</v>
      </c>
      <c r="W246" s="140"/>
      <c r="X246" s="141">
        <f t="shared" si="5"/>
        <v>0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0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7"/>
        <v>0</v>
      </c>
      <c r="U247" s="140"/>
      <c r="V247" s="139">
        <v>168</v>
      </c>
      <c r="W247" s="140"/>
      <c r="X247" s="141">
        <f t="shared" si="5"/>
        <v>0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7"/>
        <v>0</v>
      </c>
      <c r="U248" s="140"/>
      <c r="V248" s="139">
        <v>168</v>
      </c>
      <c r="W248" s="140"/>
      <c r="X248" s="141">
        <f t="shared" si="5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7"/>
        <v>0</v>
      </c>
      <c r="U249" s="140"/>
      <c r="V249" s="139">
        <v>168</v>
      </c>
      <c r="W249" s="140"/>
      <c r="X249" s="141">
        <f t="shared" si="5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7"/>
        <v>0</v>
      </c>
      <c r="U250" s="140"/>
      <c r="V250" s="139">
        <v>168</v>
      </c>
      <c r="W250" s="140"/>
      <c r="X250" s="141">
        <f t="shared" si="5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7"/>
        <v>0</v>
      </c>
      <c r="U251" s="140"/>
      <c r="V251" s="139">
        <v>168</v>
      </c>
      <c r="W251" s="140"/>
      <c r="X251" s="141">
        <f t="shared" si="5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7"/>
        <v>0</v>
      </c>
      <c r="U252" s="140"/>
      <c r="V252" s="139">
        <v>168</v>
      </c>
      <c r="W252" s="140"/>
      <c r="X252" s="141">
        <f t="shared" si="5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7"/>
        <v>0</v>
      </c>
      <c r="U253" s="140"/>
      <c r="V253" s="139">
        <v>168</v>
      </c>
      <c r="W253" s="140"/>
      <c r="X253" s="141">
        <f t="shared" si="5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7"/>
        <v>0</v>
      </c>
      <c r="U254" s="140"/>
      <c r="V254" s="139">
        <v>168</v>
      </c>
      <c r="W254" s="140"/>
      <c r="X254" s="141">
        <f t="shared" si="5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7"/>
        <v>0</v>
      </c>
      <c r="U255" s="140"/>
      <c r="V255" s="139">
        <v>168</v>
      </c>
      <c r="W255" s="140"/>
      <c r="X255" s="141">
        <f t="shared" si="5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7"/>
        <v>0</v>
      </c>
      <c r="U256" s="140"/>
      <c r="V256" s="139">
        <v>168</v>
      </c>
      <c r="W256" s="140"/>
      <c r="X256" s="141">
        <f t="shared" si="5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7"/>
        <v>0</v>
      </c>
      <c r="U257" s="140"/>
      <c r="V257" s="139">
        <v>168</v>
      </c>
      <c r="W257" s="140"/>
      <c r="X257" s="141">
        <f t="shared" si="5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0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27" si="11">F264*24+H264*12+J264*12+L264*6+N264*6+P264*4+R264*8</f>
        <v>0</v>
      </c>
      <c r="U264" s="140"/>
      <c r="V264" s="139">
        <v>168</v>
      </c>
      <c r="W264" s="140"/>
      <c r="X264" s="141">
        <f t="shared" si="10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1"/>
        <v>0</v>
      </c>
      <c r="U265" s="140"/>
      <c r="V265" s="139">
        <v>168</v>
      </c>
      <c r="W265" s="140"/>
      <c r="X265" s="141">
        <f t="shared" si="10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1"/>
        <v>0</v>
      </c>
      <c r="U266" s="140"/>
      <c r="V266" s="139">
        <v>168</v>
      </c>
      <c r="W266" s="140"/>
      <c r="X266" s="141">
        <f t="shared" si="10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1"/>
        <v>0</v>
      </c>
      <c r="U267" s="140"/>
      <c r="V267" s="139">
        <v>168</v>
      </c>
      <c r="W267" s="140"/>
      <c r="X267" s="141">
        <f t="shared" si="10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1"/>
        <v>0</v>
      </c>
      <c r="U268" s="140"/>
      <c r="V268" s="139">
        <v>168</v>
      </c>
      <c r="W268" s="140"/>
      <c r="X268" s="141">
        <f t="shared" si="10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1"/>
        <v>0</v>
      </c>
      <c r="U269" s="140"/>
      <c r="V269" s="139">
        <v>168</v>
      </c>
      <c r="W269" s="140"/>
      <c r="X269" s="141">
        <f t="shared" si="10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1"/>
        <v>0</v>
      </c>
      <c r="U270" s="140"/>
      <c r="V270" s="139">
        <v>168</v>
      </c>
      <c r="W270" s="140"/>
      <c r="X270" s="141">
        <f t="shared" si="10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1"/>
        <v>0</v>
      </c>
      <c r="U271" s="140"/>
      <c r="V271" s="139">
        <v>168</v>
      </c>
      <c r="W271" s="140"/>
      <c r="X271" s="141">
        <f t="shared" si="10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1"/>
        <v>0</v>
      </c>
      <c r="U272" s="140"/>
      <c r="V272" s="139">
        <v>168</v>
      </c>
      <c r="W272" s="140"/>
      <c r="X272" s="141">
        <f t="shared" si="10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1"/>
        <v>0</v>
      </c>
      <c r="U273" s="140"/>
      <c r="V273" s="139">
        <v>168</v>
      </c>
      <c r="W273" s="140"/>
      <c r="X273" s="141">
        <f t="shared" si="10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1"/>
        <v>0</v>
      </c>
      <c r="U274" s="140"/>
      <c r="V274" s="139">
        <v>168</v>
      </c>
      <c r="W274" s="140"/>
      <c r="X274" s="141">
        <f t="shared" si="10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0</v>
      </c>
      <c r="G275" s="138"/>
      <c r="H275" s="137">
        <f>SUMPRODUCT(COUNTIF($K$40:$R$163,{"DRUI M."}))</f>
        <v>0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1"/>
        <v>0</v>
      </c>
      <c r="U275" s="140"/>
      <c r="V275" s="139">
        <v>168</v>
      </c>
      <c r="W275" s="140"/>
      <c r="X275" s="141">
        <f t="shared" si="10"/>
        <v>0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1"/>
        <v>0</v>
      </c>
      <c r="U276" s="140"/>
      <c r="V276" s="139">
        <v>168</v>
      </c>
      <c r="W276" s="140"/>
      <c r="X276" s="141">
        <f t="shared" si="10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1"/>
        <v>0</v>
      </c>
      <c r="U277" s="140"/>
      <c r="V277" s="139">
        <v>168</v>
      </c>
      <c r="W277" s="140"/>
      <c r="X277" s="141">
        <f t="shared" si="10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1"/>
        <v>0</v>
      </c>
      <c r="U278" s="140"/>
      <c r="V278" s="139">
        <v>168</v>
      </c>
      <c r="W278" s="140"/>
      <c r="X278" s="141">
        <f t="shared" si="10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1"/>
        <v>0</v>
      </c>
      <c r="U279" s="140"/>
      <c r="V279" s="139">
        <v>168</v>
      </c>
      <c r="W279" s="140"/>
      <c r="X279" s="141">
        <f t="shared" si="10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1"/>
        <v>0</v>
      </c>
      <c r="U280" s="140"/>
      <c r="V280" s="139">
        <v>168</v>
      </c>
      <c r="W280" s="140"/>
      <c r="X280" s="141">
        <f t="shared" si="10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1"/>
        <v>0</v>
      </c>
      <c r="U281" s="140"/>
      <c r="V281" s="139">
        <v>168</v>
      </c>
      <c r="W281" s="140"/>
      <c r="X281" s="141">
        <f t="shared" si="10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1"/>
        <v>0</v>
      </c>
      <c r="U282" s="140"/>
      <c r="V282" s="139">
        <v>168</v>
      </c>
      <c r="W282" s="140"/>
      <c r="X282" s="141">
        <f t="shared" si="10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1"/>
        <v>0</v>
      </c>
      <c r="U283" s="140"/>
      <c r="V283" s="139">
        <v>168</v>
      </c>
      <c r="W283" s="140"/>
      <c r="X283" s="141">
        <f t="shared" si="10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1"/>
        <v>0</v>
      </c>
      <c r="U284" s="140"/>
      <c r="V284" s="139">
        <v>168</v>
      </c>
      <c r="W284" s="140"/>
      <c r="X284" s="141">
        <f t="shared" si="10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1"/>
        <v>0</v>
      </c>
      <c r="U285" s="140"/>
      <c r="V285" s="139">
        <v>168</v>
      </c>
      <c r="W285" s="140"/>
      <c r="X285" s="141">
        <f t="shared" si="10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1"/>
        <v>0</v>
      </c>
      <c r="U286" s="140"/>
      <c r="V286" s="139">
        <v>168</v>
      </c>
      <c r="W286" s="140"/>
      <c r="X286" s="141">
        <f t="shared" si="10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1"/>
        <v>0</v>
      </c>
      <c r="U287" s="140"/>
      <c r="V287" s="139">
        <v>168</v>
      </c>
      <c r="W287" s="140"/>
      <c r="X287" s="141">
        <f t="shared" si="10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1"/>
        <v>0</v>
      </c>
      <c r="U288" s="140"/>
      <c r="V288" s="139">
        <v>168</v>
      </c>
      <c r="W288" s="140"/>
      <c r="X288" s="141">
        <f t="shared" si="10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1"/>
        <v>0</v>
      </c>
      <c r="U289" s="140"/>
      <c r="V289" s="139">
        <v>168</v>
      </c>
      <c r="W289" s="140"/>
      <c r="X289" s="141">
        <f t="shared" si="10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1"/>
        <v>0</v>
      </c>
      <c r="U290" s="140"/>
      <c r="V290" s="139">
        <v>168</v>
      </c>
      <c r="W290" s="140"/>
      <c r="X290" s="141">
        <f t="shared" si="10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1"/>
        <v>0</v>
      </c>
      <c r="U291" s="140"/>
      <c r="V291" s="139">
        <v>168</v>
      </c>
      <c r="W291" s="140"/>
      <c r="X291" s="141">
        <f t="shared" si="10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1"/>
        <v>0</v>
      </c>
      <c r="U292" s="140"/>
      <c r="V292" s="139">
        <v>168</v>
      </c>
      <c r="W292" s="140"/>
      <c r="X292" s="141">
        <f t="shared" si="10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1"/>
        <v>0</v>
      </c>
      <c r="U293" s="140"/>
      <c r="V293" s="139">
        <v>168</v>
      </c>
      <c r="W293" s="140"/>
      <c r="X293" s="141">
        <f t="shared" si="10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1"/>
        <v>0</v>
      </c>
      <c r="U294" s="140"/>
      <c r="V294" s="139">
        <v>168</v>
      </c>
      <c r="W294" s="140"/>
      <c r="X294" s="141">
        <f t="shared" si="10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0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1"/>
        <v>0</v>
      </c>
      <c r="U295" s="140"/>
      <c r="V295" s="139">
        <v>168</v>
      </c>
      <c r="W295" s="140"/>
      <c r="X295" s="141">
        <f t="shared" si="10"/>
        <v>0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1"/>
        <v>0</v>
      </c>
      <c r="U296" s="140"/>
      <c r="V296" s="139">
        <v>168</v>
      </c>
      <c r="W296" s="140"/>
      <c r="X296" s="141">
        <f t="shared" si="10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1"/>
        <v>0</v>
      </c>
      <c r="U297" s="140"/>
      <c r="V297" s="139">
        <v>168</v>
      </c>
      <c r="W297" s="140"/>
      <c r="X297" s="141">
        <f t="shared" si="10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1"/>
        <v>0</v>
      </c>
      <c r="U298" s="140"/>
      <c r="V298" s="139">
        <v>168</v>
      </c>
      <c r="W298" s="140"/>
      <c r="X298" s="141">
        <f t="shared" si="10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1"/>
        <v>0</v>
      </c>
      <c r="U299" s="140"/>
      <c r="V299" s="139">
        <v>168</v>
      </c>
      <c r="W299" s="140"/>
      <c r="X299" s="141">
        <f t="shared" si="10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1"/>
        <v>0</v>
      </c>
      <c r="U300" s="140"/>
      <c r="V300" s="139">
        <v>168</v>
      </c>
      <c r="W300" s="140"/>
      <c r="X300" s="141">
        <f t="shared" si="10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1"/>
        <v>0</v>
      </c>
      <c r="U301" s="140"/>
      <c r="V301" s="139">
        <v>168</v>
      </c>
      <c r="W301" s="140"/>
      <c r="X301" s="141">
        <f t="shared" si="10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1"/>
        <v>0</v>
      </c>
      <c r="U302" s="140"/>
      <c r="V302" s="139">
        <v>168</v>
      </c>
      <c r="W302" s="140"/>
      <c r="X302" s="141">
        <f t="shared" si="10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1"/>
        <v>0</v>
      </c>
      <c r="U303" s="140"/>
      <c r="V303" s="139">
        <v>168</v>
      </c>
      <c r="W303" s="140"/>
      <c r="X303" s="141">
        <f t="shared" si="10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1"/>
        <v>0</v>
      </c>
      <c r="U304" s="140"/>
      <c r="V304" s="139">
        <v>168</v>
      </c>
      <c r="W304" s="140"/>
      <c r="X304" s="141">
        <f t="shared" si="10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1"/>
        <v>0</v>
      </c>
      <c r="U305" s="140"/>
      <c r="V305" s="139">
        <v>168</v>
      </c>
      <c r="W305" s="140"/>
      <c r="X305" s="141">
        <f t="shared" si="10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1"/>
        <v>0</v>
      </c>
      <c r="U306" s="140"/>
      <c r="V306" s="139">
        <v>168</v>
      </c>
      <c r="W306" s="140"/>
      <c r="X306" s="141">
        <f t="shared" si="10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1"/>
        <v>0</v>
      </c>
      <c r="U307" s="140"/>
      <c r="V307" s="139">
        <v>168</v>
      </c>
      <c r="W307" s="140"/>
      <c r="X307" s="141">
        <f t="shared" si="10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0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1"/>
        <v>0</v>
      </c>
      <c r="U308" s="140"/>
      <c r="V308" s="139">
        <v>168</v>
      </c>
      <c r="W308" s="140"/>
      <c r="X308" s="141">
        <f t="shared" si="10"/>
        <v>0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0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0</v>
      </c>
      <c r="Q309" s="138"/>
      <c r="R309" s="137">
        <f>SUMPRODUCT(COUNTIF($AM$40:$AP$163,{"SCHWARZ S."}))</f>
        <v>0</v>
      </c>
      <c r="S309" s="138"/>
      <c r="T309" s="139">
        <f t="shared" si="11"/>
        <v>0</v>
      </c>
      <c r="U309" s="140"/>
      <c r="V309" s="139">
        <v>168</v>
      </c>
      <c r="W309" s="140"/>
      <c r="X309" s="141">
        <f t="shared" si="10"/>
        <v>0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1"/>
        <v>0</v>
      </c>
      <c r="U310" s="140"/>
      <c r="V310" s="139">
        <v>168</v>
      </c>
      <c r="W310" s="140"/>
      <c r="X310" s="141">
        <f t="shared" si="10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1"/>
        <v>0</v>
      </c>
      <c r="U311" s="140"/>
      <c r="V311" s="139">
        <v>168</v>
      </c>
      <c r="W311" s="140"/>
      <c r="X311" s="141">
        <f t="shared" si="10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1"/>
        <v>0</v>
      </c>
      <c r="U312" s="140"/>
      <c r="V312" s="139">
        <v>168</v>
      </c>
      <c r="W312" s="140"/>
      <c r="X312" s="141">
        <f t="shared" si="10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1"/>
        <v>0</v>
      </c>
      <c r="U313" s="140"/>
      <c r="V313" s="139">
        <v>168</v>
      </c>
      <c r="W313" s="140"/>
      <c r="X313" s="141">
        <f t="shared" si="10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1"/>
        <v>0</v>
      </c>
      <c r="U314" s="140"/>
      <c r="V314" s="139">
        <v>168</v>
      </c>
      <c r="W314" s="140"/>
      <c r="X314" s="141">
        <f t="shared" si="10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1"/>
        <v>0</v>
      </c>
      <c r="U315" s="140"/>
      <c r="V315" s="139">
        <v>168</v>
      </c>
      <c r="W315" s="140"/>
      <c r="X315" s="141">
        <f t="shared" si="10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1"/>
        <v>0</v>
      </c>
      <c r="U316" s="140"/>
      <c r="V316" s="139">
        <v>168</v>
      </c>
      <c r="W316" s="140"/>
      <c r="X316" s="141">
        <f t="shared" si="10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1"/>
        <v>0</v>
      </c>
      <c r="U317" s="140"/>
      <c r="V317" s="139">
        <v>168</v>
      </c>
      <c r="W317" s="140"/>
      <c r="X317" s="141">
        <f t="shared" si="10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1"/>
        <v>0</v>
      </c>
      <c r="U318" s="140"/>
      <c r="V318" s="139">
        <v>168</v>
      </c>
      <c r="W318" s="140"/>
      <c r="X318" s="141">
        <f t="shared" si="10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1"/>
        <v>0</v>
      </c>
      <c r="U319" s="140"/>
      <c r="V319" s="139">
        <v>168</v>
      </c>
      <c r="W319" s="140"/>
      <c r="X319" s="141">
        <f t="shared" si="10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si="11"/>
        <v>0</v>
      </c>
      <c r="U320" s="140"/>
      <c r="V320" s="139">
        <v>168</v>
      </c>
      <c r="W320" s="140"/>
      <c r="X320" s="141">
        <f t="shared" si="10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1"/>
        <v>0</v>
      </c>
      <c r="U321" s="140"/>
      <c r="V321" s="139">
        <v>168</v>
      </c>
      <c r="W321" s="140"/>
      <c r="X321" s="141">
        <f t="shared" si="10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1"/>
        <v>0</v>
      </c>
      <c r="U322" s="140"/>
      <c r="V322" s="139">
        <v>168</v>
      </c>
      <c r="W322" s="140"/>
      <c r="X322" s="141">
        <f t="shared" si="10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1"/>
        <v>0</v>
      </c>
      <c r="U323" s="140"/>
      <c r="V323" s="139">
        <v>168</v>
      </c>
      <c r="W323" s="140"/>
      <c r="X323" s="141">
        <f t="shared" si="10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1"/>
        <v>0</v>
      </c>
      <c r="U324" s="140"/>
      <c r="V324" s="139">
        <v>168</v>
      </c>
      <c r="W324" s="140"/>
      <c r="X324" s="141">
        <f t="shared" si="10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1"/>
        <v>0</v>
      </c>
      <c r="U325" s="140"/>
      <c r="V325" s="139">
        <v>168</v>
      </c>
      <c r="W325" s="140"/>
      <c r="X325" s="141">
        <f t="shared" si="10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1"/>
        <v>0</v>
      </c>
      <c r="U326" s="140"/>
      <c r="V326" s="139">
        <v>168</v>
      </c>
      <c r="W326" s="140"/>
      <c r="X326" s="141">
        <f t="shared" si="10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1"/>
        <v>0</v>
      </c>
      <c r="U327" s="140"/>
      <c r="V327" s="139">
        <v>168</v>
      </c>
      <c r="W327" s="140"/>
      <c r="X327" s="141">
        <f t="shared" ref="X327:X330" si="12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ref="T328:T330" si="13">F328*24+H328*12+J328*12+L328*6+N328*6+P328*4+R328*8</f>
        <v>0</v>
      </c>
      <c r="U328" s="140"/>
      <c r="V328" s="139">
        <v>168</v>
      </c>
      <c r="W328" s="140"/>
      <c r="X328" s="141">
        <f t="shared" si="12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3"/>
        <v>0</v>
      </c>
      <c r="U329" s="140"/>
      <c r="V329" s="139">
        <v>168</v>
      </c>
      <c r="W329" s="140"/>
      <c r="X329" s="141">
        <f t="shared" si="12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3"/>
        <v>0</v>
      </c>
      <c r="U330" s="140"/>
      <c r="V330" s="139">
        <v>168</v>
      </c>
      <c r="W330" s="140"/>
      <c r="X330" s="141">
        <f t="shared" si="12"/>
        <v>0</v>
      </c>
      <c r="Y330" s="142"/>
      <c r="Z330" s="143"/>
      <c r="AA330" s="136"/>
      <c r="AB330" s="136"/>
      <c r="AC330" s="136"/>
      <c r="AD330" s="124"/>
    </row>
  </sheetData>
  <sheetProtection selectLockedCells="1"/>
  <mergeCells count="3476">
    <mergeCell ref="V330:W330"/>
    <mergeCell ref="X330:Z330"/>
    <mergeCell ref="AA330:AD330"/>
    <mergeCell ref="AA329:AD329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N329:O329"/>
    <mergeCell ref="P329:Q329"/>
    <mergeCell ref="R329:S329"/>
    <mergeCell ref="T329:U329"/>
    <mergeCell ref="V329:W329"/>
    <mergeCell ref="X329:Z329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V327:W327"/>
    <mergeCell ref="X327:Z327"/>
    <mergeCell ref="AA327:AD327"/>
    <mergeCell ref="A328:D328"/>
    <mergeCell ref="F328:G328"/>
    <mergeCell ref="H328:I328"/>
    <mergeCell ref="J328:K328"/>
    <mergeCell ref="L328:M328"/>
    <mergeCell ref="N328:O328"/>
    <mergeCell ref="P328:Q328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N326:O326"/>
    <mergeCell ref="P326:Q326"/>
    <mergeCell ref="R326:S326"/>
    <mergeCell ref="T326:U326"/>
    <mergeCell ref="V326:W326"/>
    <mergeCell ref="X326:Z326"/>
    <mergeCell ref="R325:S325"/>
    <mergeCell ref="T325:U325"/>
    <mergeCell ref="V325:W325"/>
    <mergeCell ref="X325:Z325"/>
    <mergeCell ref="AA325:AD325"/>
    <mergeCell ref="A326:D326"/>
    <mergeCell ref="F326:G326"/>
    <mergeCell ref="H326:I326"/>
    <mergeCell ref="J326:K326"/>
    <mergeCell ref="L326:M326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AA323:AD323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N323:O323"/>
    <mergeCell ref="P323:Q323"/>
    <mergeCell ref="R323:S323"/>
    <mergeCell ref="T323:U323"/>
    <mergeCell ref="V323:W323"/>
    <mergeCell ref="X323:Z323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V321:W321"/>
    <mergeCell ref="X321:Z321"/>
    <mergeCell ref="AA321:AD321"/>
    <mergeCell ref="A322:D322"/>
    <mergeCell ref="F322:G322"/>
    <mergeCell ref="H322:I322"/>
    <mergeCell ref="J322:K322"/>
    <mergeCell ref="L322:M322"/>
    <mergeCell ref="N322:O322"/>
    <mergeCell ref="P322:Q322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N320:O320"/>
    <mergeCell ref="P320:Q320"/>
    <mergeCell ref="R320:S320"/>
    <mergeCell ref="T320:U320"/>
    <mergeCell ref="V320:W320"/>
    <mergeCell ref="X320:Z320"/>
    <mergeCell ref="R319:S319"/>
    <mergeCell ref="T319:U319"/>
    <mergeCell ref="V319:W319"/>
    <mergeCell ref="X319:Z319"/>
    <mergeCell ref="AA319:AD319"/>
    <mergeCell ref="A320:D320"/>
    <mergeCell ref="F320:G320"/>
    <mergeCell ref="H320:I320"/>
    <mergeCell ref="J320:K320"/>
    <mergeCell ref="L320:M320"/>
    <mergeCell ref="V318:W318"/>
    <mergeCell ref="X318:Z318"/>
    <mergeCell ref="AA318:AD318"/>
    <mergeCell ref="A319:D319"/>
    <mergeCell ref="F319:G319"/>
    <mergeCell ref="H319:I319"/>
    <mergeCell ref="J319:K319"/>
    <mergeCell ref="L319:M319"/>
    <mergeCell ref="N319:O319"/>
    <mergeCell ref="P319:Q319"/>
    <mergeCell ref="AA317:AD317"/>
    <mergeCell ref="A318:D318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N317:O317"/>
    <mergeCell ref="P317:Q317"/>
    <mergeCell ref="R317:S317"/>
    <mergeCell ref="T317:U317"/>
    <mergeCell ref="V317:W317"/>
    <mergeCell ref="X317:Z317"/>
    <mergeCell ref="R316:S316"/>
    <mergeCell ref="T316:U316"/>
    <mergeCell ref="V316:W316"/>
    <mergeCell ref="X316:Z316"/>
    <mergeCell ref="AA316:AD316"/>
    <mergeCell ref="A317:D317"/>
    <mergeCell ref="F317:G317"/>
    <mergeCell ref="H317:I317"/>
    <mergeCell ref="J317:K317"/>
    <mergeCell ref="L317:M317"/>
    <mergeCell ref="V315:W315"/>
    <mergeCell ref="X315:Z315"/>
    <mergeCell ref="AA315:AD315"/>
    <mergeCell ref="A316:D316"/>
    <mergeCell ref="F316:G316"/>
    <mergeCell ref="H316:I316"/>
    <mergeCell ref="J316:K316"/>
    <mergeCell ref="L316:M316"/>
    <mergeCell ref="N316:O316"/>
    <mergeCell ref="P316:Q316"/>
    <mergeCell ref="AA314:AD314"/>
    <mergeCell ref="A315:D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N314:O314"/>
    <mergeCell ref="P314:Q314"/>
    <mergeCell ref="R314:S314"/>
    <mergeCell ref="T314:U314"/>
    <mergeCell ref="V314:W314"/>
    <mergeCell ref="X314:Z314"/>
    <mergeCell ref="R313:S313"/>
    <mergeCell ref="T313:U313"/>
    <mergeCell ref="V313:W313"/>
    <mergeCell ref="X313:Z313"/>
    <mergeCell ref="AA313:AD313"/>
    <mergeCell ref="A314:D314"/>
    <mergeCell ref="F314:G314"/>
    <mergeCell ref="H314:I314"/>
    <mergeCell ref="J314:K314"/>
    <mergeCell ref="L314:M314"/>
    <mergeCell ref="V312:W312"/>
    <mergeCell ref="X312:Z312"/>
    <mergeCell ref="AA312:AD312"/>
    <mergeCell ref="A313:D313"/>
    <mergeCell ref="F313:G313"/>
    <mergeCell ref="H313:I313"/>
    <mergeCell ref="J313:K313"/>
    <mergeCell ref="L313:M313"/>
    <mergeCell ref="N313:O313"/>
    <mergeCell ref="P313:Q313"/>
    <mergeCell ref="AA311:AD311"/>
    <mergeCell ref="A312:D312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N311:O311"/>
    <mergeCell ref="P311:Q311"/>
    <mergeCell ref="R311:S311"/>
    <mergeCell ref="T311:U311"/>
    <mergeCell ref="V311:W311"/>
    <mergeCell ref="X311:Z311"/>
    <mergeCell ref="R310:S310"/>
    <mergeCell ref="T310:U310"/>
    <mergeCell ref="V310:W310"/>
    <mergeCell ref="X310:Z310"/>
    <mergeCell ref="AA310:AD310"/>
    <mergeCell ref="A311:D311"/>
    <mergeCell ref="F311:G311"/>
    <mergeCell ref="H311:I311"/>
    <mergeCell ref="J311:K311"/>
    <mergeCell ref="L311:M311"/>
    <mergeCell ref="V309:W309"/>
    <mergeCell ref="X309:Z309"/>
    <mergeCell ref="AA309:AD309"/>
    <mergeCell ref="A310:D310"/>
    <mergeCell ref="F310:G310"/>
    <mergeCell ref="H310:I310"/>
    <mergeCell ref="J310:K310"/>
    <mergeCell ref="L310:M310"/>
    <mergeCell ref="N310:O310"/>
    <mergeCell ref="P310:Q310"/>
    <mergeCell ref="AA308:AD308"/>
    <mergeCell ref="A309:D309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N308:O308"/>
    <mergeCell ref="P308:Q308"/>
    <mergeCell ref="R308:S308"/>
    <mergeCell ref="T308:U308"/>
    <mergeCell ref="V308:W308"/>
    <mergeCell ref="X308:Z308"/>
    <mergeCell ref="R307:S307"/>
    <mergeCell ref="T307:U307"/>
    <mergeCell ref="V307:W307"/>
    <mergeCell ref="X307:Z307"/>
    <mergeCell ref="AA307:AD307"/>
    <mergeCell ref="A308:D308"/>
    <mergeCell ref="F308:G308"/>
    <mergeCell ref="H308:I308"/>
    <mergeCell ref="J308:K308"/>
    <mergeCell ref="L308:M308"/>
    <mergeCell ref="V306:W306"/>
    <mergeCell ref="X306:Z306"/>
    <mergeCell ref="AA306:AD306"/>
    <mergeCell ref="A307:D307"/>
    <mergeCell ref="F307:G307"/>
    <mergeCell ref="H307:I307"/>
    <mergeCell ref="J307:K307"/>
    <mergeCell ref="L307:M307"/>
    <mergeCell ref="N307:O307"/>
    <mergeCell ref="P307:Q307"/>
    <mergeCell ref="AA305:AD305"/>
    <mergeCell ref="A306:D306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N305:O305"/>
    <mergeCell ref="P305:Q305"/>
    <mergeCell ref="R305:S305"/>
    <mergeCell ref="T305:U305"/>
    <mergeCell ref="V305:W305"/>
    <mergeCell ref="X305:Z305"/>
    <mergeCell ref="R304:S304"/>
    <mergeCell ref="T304:U304"/>
    <mergeCell ref="V304:W304"/>
    <mergeCell ref="X304:Z304"/>
    <mergeCell ref="AA304:AD304"/>
    <mergeCell ref="A305:D305"/>
    <mergeCell ref="F305:G305"/>
    <mergeCell ref="H305:I305"/>
    <mergeCell ref="J305:K305"/>
    <mergeCell ref="L305:M305"/>
    <mergeCell ref="V303:W303"/>
    <mergeCell ref="X303:Z303"/>
    <mergeCell ref="AA303:AD303"/>
    <mergeCell ref="A304:D304"/>
    <mergeCell ref="F304:G304"/>
    <mergeCell ref="H304:I304"/>
    <mergeCell ref="J304:K304"/>
    <mergeCell ref="L304:M304"/>
    <mergeCell ref="N304:O304"/>
    <mergeCell ref="P304:Q304"/>
    <mergeCell ref="AA302:AD302"/>
    <mergeCell ref="A303:D303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N302:O302"/>
    <mergeCell ref="P302:Q302"/>
    <mergeCell ref="R302:S302"/>
    <mergeCell ref="T302:U302"/>
    <mergeCell ref="V302:W302"/>
    <mergeCell ref="X302:Z302"/>
    <mergeCell ref="R301:S301"/>
    <mergeCell ref="T301:U301"/>
    <mergeCell ref="V301:W301"/>
    <mergeCell ref="X301:Z301"/>
    <mergeCell ref="AA301:AD301"/>
    <mergeCell ref="A302:D302"/>
    <mergeCell ref="F302:G302"/>
    <mergeCell ref="H302:I302"/>
    <mergeCell ref="J302:K302"/>
    <mergeCell ref="L302:M302"/>
    <mergeCell ref="V300:W300"/>
    <mergeCell ref="X300:Z300"/>
    <mergeCell ref="AA300:AD300"/>
    <mergeCell ref="A301:D301"/>
    <mergeCell ref="F301:G301"/>
    <mergeCell ref="H301:I301"/>
    <mergeCell ref="J301:K301"/>
    <mergeCell ref="L301:M301"/>
    <mergeCell ref="N301:O301"/>
    <mergeCell ref="P301:Q301"/>
    <mergeCell ref="AA299:AD299"/>
    <mergeCell ref="A300:D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N299:O299"/>
    <mergeCell ref="P299:Q299"/>
    <mergeCell ref="R299:S299"/>
    <mergeCell ref="T299:U299"/>
    <mergeCell ref="V299:W299"/>
    <mergeCell ref="X299:Z299"/>
    <mergeCell ref="R298:S298"/>
    <mergeCell ref="T298:U298"/>
    <mergeCell ref="V298:W298"/>
    <mergeCell ref="X298:Z298"/>
    <mergeCell ref="AA298:AD298"/>
    <mergeCell ref="A299:D299"/>
    <mergeCell ref="F299:G299"/>
    <mergeCell ref="H299:I299"/>
    <mergeCell ref="J299:K299"/>
    <mergeCell ref="L299:M299"/>
    <mergeCell ref="V297:W297"/>
    <mergeCell ref="X297:Z297"/>
    <mergeCell ref="AA297:AD297"/>
    <mergeCell ref="A298:D298"/>
    <mergeCell ref="F298:G298"/>
    <mergeCell ref="H298:I298"/>
    <mergeCell ref="J298:K298"/>
    <mergeCell ref="L298:M298"/>
    <mergeCell ref="N298:O298"/>
    <mergeCell ref="P298:Q298"/>
    <mergeCell ref="AA296:AD296"/>
    <mergeCell ref="A297:D297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N296:O296"/>
    <mergeCell ref="P296:Q296"/>
    <mergeCell ref="R296:S296"/>
    <mergeCell ref="T296:U296"/>
    <mergeCell ref="V296:W296"/>
    <mergeCell ref="X296:Z296"/>
    <mergeCell ref="R295:S295"/>
    <mergeCell ref="T295:U295"/>
    <mergeCell ref="V295:W295"/>
    <mergeCell ref="X295:Z295"/>
    <mergeCell ref="AA295:AD295"/>
    <mergeCell ref="A296:D296"/>
    <mergeCell ref="F296:G296"/>
    <mergeCell ref="H296:I296"/>
    <mergeCell ref="J296:K296"/>
    <mergeCell ref="L296:M296"/>
    <mergeCell ref="V294:W294"/>
    <mergeCell ref="X294:Z294"/>
    <mergeCell ref="AA294:AD294"/>
    <mergeCell ref="A295:D295"/>
    <mergeCell ref="F295:G295"/>
    <mergeCell ref="H295:I295"/>
    <mergeCell ref="J295:K295"/>
    <mergeCell ref="L295:M295"/>
    <mergeCell ref="N295:O295"/>
    <mergeCell ref="P295:Q295"/>
    <mergeCell ref="AA293:AD293"/>
    <mergeCell ref="A294:D294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N293:O293"/>
    <mergeCell ref="P293:Q293"/>
    <mergeCell ref="R293:S293"/>
    <mergeCell ref="T293:U293"/>
    <mergeCell ref="V293:W293"/>
    <mergeCell ref="X293:Z293"/>
    <mergeCell ref="R292:S292"/>
    <mergeCell ref="T292:U292"/>
    <mergeCell ref="V292:W292"/>
    <mergeCell ref="X292:Z292"/>
    <mergeCell ref="AA292:AD292"/>
    <mergeCell ref="A293:D293"/>
    <mergeCell ref="F293:G293"/>
    <mergeCell ref="H293:I293"/>
    <mergeCell ref="J293:K293"/>
    <mergeCell ref="L293:M293"/>
    <mergeCell ref="V291:W291"/>
    <mergeCell ref="X291:Z291"/>
    <mergeCell ref="AA291:AD291"/>
    <mergeCell ref="A292:D292"/>
    <mergeCell ref="F292:G292"/>
    <mergeCell ref="H292:I292"/>
    <mergeCell ref="J292:K292"/>
    <mergeCell ref="L292:M292"/>
    <mergeCell ref="N292:O292"/>
    <mergeCell ref="P292:Q292"/>
    <mergeCell ref="AA290:AD290"/>
    <mergeCell ref="A291:D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N290:O290"/>
    <mergeCell ref="P290:Q290"/>
    <mergeCell ref="R290:S290"/>
    <mergeCell ref="T290:U290"/>
    <mergeCell ref="V290:W290"/>
    <mergeCell ref="X290:Z290"/>
    <mergeCell ref="R289:S289"/>
    <mergeCell ref="T289:U289"/>
    <mergeCell ref="V289:W289"/>
    <mergeCell ref="X289:Z289"/>
    <mergeCell ref="AA289:AD289"/>
    <mergeCell ref="A290:D290"/>
    <mergeCell ref="F290:G290"/>
    <mergeCell ref="H290:I290"/>
    <mergeCell ref="J290:K290"/>
    <mergeCell ref="L290:M290"/>
    <mergeCell ref="V288:W288"/>
    <mergeCell ref="X288:Z288"/>
    <mergeCell ref="AA288:AD288"/>
    <mergeCell ref="A289:D289"/>
    <mergeCell ref="F289:G289"/>
    <mergeCell ref="H289:I289"/>
    <mergeCell ref="J289:K289"/>
    <mergeCell ref="L289:M289"/>
    <mergeCell ref="N289:O289"/>
    <mergeCell ref="P289:Q289"/>
    <mergeCell ref="AA287:AD287"/>
    <mergeCell ref="A288:D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N287:O287"/>
    <mergeCell ref="P287:Q287"/>
    <mergeCell ref="R287:S287"/>
    <mergeCell ref="T287:U287"/>
    <mergeCell ref="V287:W287"/>
    <mergeCell ref="X287:Z287"/>
    <mergeCell ref="R286:S286"/>
    <mergeCell ref="T286:U286"/>
    <mergeCell ref="V286:W286"/>
    <mergeCell ref="X286:Z286"/>
    <mergeCell ref="AA286:AD286"/>
    <mergeCell ref="A287:D287"/>
    <mergeCell ref="F287:G287"/>
    <mergeCell ref="H287:I287"/>
    <mergeCell ref="J287:K287"/>
    <mergeCell ref="L287:M287"/>
    <mergeCell ref="V285:W285"/>
    <mergeCell ref="X285:Z285"/>
    <mergeCell ref="AA285:AD285"/>
    <mergeCell ref="A286:D286"/>
    <mergeCell ref="F286:G286"/>
    <mergeCell ref="H286:I286"/>
    <mergeCell ref="J286:K286"/>
    <mergeCell ref="L286:M286"/>
    <mergeCell ref="N286:O286"/>
    <mergeCell ref="P286:Q286"/>
    <mergeCell ref="AA284:AD284"/>
    <mergeCell ref="A285:D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N284:O284"/>
    <mergeCell ref="P284:Q284"/>
    <mergeCell ref="R284:S284"/>
    <mergeCell ref="T284:U284"/>
    <mergeCell ref="V284:W284"/>
    <mergeCell ref="X284:Z284"/>
    <mergeCell ref="R283:S283"/>
    <mergeCell ref="T283:U283"/>
    <mergeCell ref="V283:W283"/>
    <mergeCell ref="X283:Z283"/>
    <mergeCell ref="AA283:AD283"/>
    <mergeCell ref="A284:D284"/>
    <mergeCell ref="F284:G284"/>
    <mergeCell ref="H284:I284"/>
    <mergeCell ref="J284:K284"/>
    <mergeCell ref="L284:M284"/>
    <mergeCell ref="V282:W282"/>
    <mergeCell ref="X282:Z282"/>
    <mergeCell ref="AA282:AD282"/>
    <mergeCell ref="A283:D283"/>
    <mergeCell ref="F283:G283"/>
    <mergeCell ref="H283:I283"/>
    <mergeCell ref="J283:K283"/>
    <mergeCell ref="L283:M283"/>
    <mergeCell ref="N283:O283"/>
    <mergeCell ref="P283:Q283"/>
    <mergeCell ref="AA281:AD281"/>
    <mergeCell ref="A282:D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N281:O281"/>
    <mergeCell ref="P281:Q281"/>
    <mergeCell ref="R281:S281"/>
    <mergeCell ref="T281:U281"/>
    <mergeCell ref="V281:W281"/>
    <mergeCell ref="X281:Z281"/>
    <mergeCell ref="R280:S280"/>
    <mergeCell ref="T280:U280"/>
    <mergeCell ref="V280:W280"/>
    <mergeCell ref="X280:Z280"/>
    <mergeCell ref="AA280:AD280"/>
    <mergeCell ref="A281:D281"/>
    <mergeCell ref="F281:G281"/>
    <mergeCell ref="H281:I281"/>
    <mergeCell ref="J281:K281"/>
    <mergeCell ref="L281:M281"/>
    <mergeCell ref="V279:W279"/>
    <mergeCell ref="X279:Z279"/>
    <mergeCell ref="AA279:AD279"/>
    <mergeCell ref="A280:D280"/>
    <mergeCell ref="F280:G280"/>
    <mergeCell ref="H280:I280"/>
    <mergeCell ref="J280:K280"/>
    <mergeCell ref="L280:M280"/>
    <mergeCell ref="N280:O280"/>
    <mergeCell ref="P280:Q280"/>
    <mergeCell ref="AA278:AD278"/>
    <mergeCell ref="A279:D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N278:O278"/>
    <mergeCell ref="P278:Q278"/>
    <mergeCell ref="R278:S278"/>
    <mergeCell ref="T278:U278"/>
    <mergeCell ref="V278:W278"/>
    <mergeCell ref="X278:Z278"/>
    <mergeCell ref="R277:S277"/>
    <mergeCell ref="T277:U277"/>
    <mergeCell ref="V277:W277"/>
    <mergeCell ref="X277:Z277"/>
    <mergeCell ref="AA277:AD277"/>
    <mergeCell ref="A278:D278"/>
    <mergeCell ref="F278:G278"/>
    <mergeCell ref="H278:I278"/>
    <mergeCell ref="J278:K278"/>
    <mergeCell ref="L278:M278"/>
    <mergeCell ref="V276:W276"/>
    <mergeCell ref="X276:Z276"/>
    <mergeCell ref="AA276:AD276"/>
    <mergeCell ref="A277:D277"/>
    <mergeCell ref="F277:G277"/>
    <mergeCell ref="H277:I277"/>
    <mergeCell ref="J277:K277"/>
    <mergeCell ref="L277:M277"/>
    <mergeCell ref="N277:O277"/>
    <mergeCell ref="P277:Q277"/>
    <mergeCell ref="AA275:AD275"/>
    <mergeCell ref="A276:D276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N275:O275"/>
    <mergeCell ref="P275:Q275"/>
    <mergeCell ref="R275:S275"/>
    <mergeCell ref="T275:U275"/>
    <mergeCell ref="V275:W275"/>
    <mergeCell ref="X275:Z275"/>
    <mergeCell ref="R274:S274"/>
    <mergeCell ref="T274:U274"/>
    <mergeCell ref="V274:W274"/>
    <mergeCell ref="X274:Z274"/>
    <mergeCell ref="AA274:AD274"/>
    <mergeCell ref="A275:D275"/>
    <mergeCell ref="F275:G275"/>
    <mergeCell ref="H275:I275"/>
    <mergeCell ref="J275:K275"/>
    <mergeCell ref="L275:M275"/>
    <mergeCell ref="V273:W273"/>
    <mergeCell ref="X273:Z273"/>
    <mergeCell ref="AA273:AD273"/>
    <mergeCell ref="A274:D274"/>
    <mergeCell ref="F274:G274"/>
    <mergeCell ref="H274:I274"/>
    <mergeCell ref="J274:K274"/>
    <mergeCell ref="L274:M274"/>
    <mergeCell ref="N274:O274"/>
    <mergeCell ref="P274:Q274"/>
    <mergeCell ref="AA272:AD272"/>
    <mergeCell ref="A273:D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N272:O272"/>
    <mergeCell ref="P272:Q272"/>
    <mergeCell ref="R272:S272"/>
    <mergeCell ref="T272:U272"/>
    <mergeCell ref="V272:W272"/>
    <mergeCell ref="X272:Z272"/>
    <mergeCell ref="R271:S271"/>
    <mergeCell ref="T271:U271"/>
    <mergeCell ref="V271:W271"/>
    <mergeCell ref="X271:Z271"/>
    <mergeCell ref="AA271:AD271"/>
    <mergeCell ref="A272:D272"/>
    <mergeCell ref="F272:G272"/>
    <mergeCell ref="H272:I272"/>
    <mergeCell ref="J272:K272"/>
    <mergeCell ref="L272:M272"/>
    <mergeCell ref="V270:W270"/>
    <mergeCell ref="X270:Z270"/>
    <mergeCell ref="AA270:AD270"/>
    <mergeCell ref="A271:D271"/>
    <mergeCell ref="F271:G271"/>
    <mergeCell ref="H271:I271"/>
    <mergeCell ref="J271:K271"/>
    <mergeCell ref="L271:M271"/>
    <mergeCell ref="N271:O271"/>
    <mergeCell ref="P271:Q271"/>
    <mergeCell ref="AA269:AD269"/>
    <mergeCell ref="A270:D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N269:O269"/>
    <mergeCell ref="P269:Q269"/>
    <mergeCell ref="R269:S269"/>
    <mergeCell ref="T269:U269"/>
    <mergeCell ref="V269:W269"/>
    <mergeCell ref="X269:Z269"/>
    <mergeCell ref="R268:S268"/>
    <mergeCell ref="T268:U268"/>
    <mergeCell ref="V268:W268"/>
    <mergeCell ref="X268:Z268"/>
    <mergeCell ref="AA268:AD268"/>
    <mergeCell ref="A269:D269"/>
    <mergeCell ref="F269:G269"/>
    <mergeCell ref="H269:I269"/>
    <mergeCell ref="J269:K269"/>
    <mergeCell ref="L269:M269"/>
    <mergeCell ref="V267:W267"/>
    <mergeCell ref="X267:Z267"/>
    <mergeCell ref="AA267:AD267"/>
    <mergeCell ref="A268:D268"/>
    <mergeCell ref="F268:G268"/>
    <mergeCell ref="H268:I268"/>
    <mergeCell ref="J268:K268"/>
    <mergeCell ref="L268:M268"/>
    <mergeCell ref="N268:O268"/>
    <mergeCell ref="P268:Q268"/>
    <mergeCell ref="AA266:AD266"/>
    <mergeCell ref="A267:D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N266:O266"/>
    <mergeCell ref="P266:Q266"/>
    <mergeCell ref="R266:S266"/>
    <mergeCell ref="T266:U266"/>
    <mergeCell ref="V266:W266"/>
    <mergeCell ref="X266:Z266"/>
    <mergeCell ref="R265:S265"/>
    <mergeCell ref="T265:U265"/>
    <mergeCell ref="V265:W265"/>
    <mergeCell ref="X265:Z265"/>
    <mergeCell ref="AA265:AD265"/>
    <mergeCell ref="A266:D266"/>
    <mergeCell ref="F266:G266"/>
    <mergeCell ref="H266:I266"/>
    <mergeCell ref="J266:K266"/>
    <mergeCell ref="L266:M266"/>
    <mergeCell ref="V264:W264"/>
    <mergeCell ref="X264:Z264"/>
    <mergeCell ref="AA264:AD264"/>
    <mergeCell ref="A265:D265"/>
    <mergeCell ref="F265:G265"/>
    <mergeCell ref="H265:I265"/>
    <mergeCell ref="J265:K265"/>
    <mergeCell ref="L265:M265"/>
    <mergeCell ref="N265:O265"/>
    <mergeCell ref="P265:Q265"/>
    <mergeCell ref="AA263:AD263"/>
    <mergeCell ref="A264:D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N263:O263"/>
    <mergeCell ref="P263:Q263"/>
    <mergeCell ref="R263:S263"/>
    <mergeCell ref="T263:U263"/>
    <mergeCell ref="V263:W263"/>
    <mergeCell ref="X263:Z263"/>
    <mergeCell ref="R262:S262"/>
    <mergeCell ref="T262:U262"/>
    <mergeCell ref="V262:W262"/>
    <mergeCell ref="X262:Z262"/>
    <mergeCell ref="AA262:AD262"/>
    <mergeCell ref="A263:D263"/>
    <mergeCell ref="F263:G263"/>
    <mergeCell ref="H263:I263"/>
    <mergeCell ref="J263:K263"/>
    <mergeCell ref="L263:M263"/>
    <mergeCell ref="T260:U260"/>
    <mergeCell ref="V260:W260"/>
    <mergeCell ref="X260:Z260"/>
    <mergeCell ref="A262:D262"/>
    <mergeCell ref="F262:G262"/>
    <mergeCell ref="H262:I262"/>
    <mergeCell ref="J262:K262"/>
    <mergeCell ref="L262:M262"/>
    <mergeCell ref="N262:O262"/>
    <mergeCell ref="P262:Q262"/>
    <mergeCell ref="A259:D260"/>
    <mergeCell ref="E259:Z259"/>
    <mergeCell ref="AA259:AD260"/>
    <mergeCell ref="F260:G260"/>
    <mergeCell ref="H260:I260"/>
    <mergeCell ref="J260:K260"/>
    <mergeCell ref="L260:M260"/>
    <mergeCell ref="N260:O260"/>
    <mergeCell ref="P260:Q260"/>
    <mergeCell ref="R260:S260"/>
    <mergeCell ref="P257:Q257"/>
    <mergeCell ref="R257:S257"/>
    <mergeCell ref="T257:U257"/>
    <mergeCell ref="V257:W257"/>
    <mergeCell ref="X257:Z257"/>
    <mergeCell ref="AA257:AD257"/>
    <mergeCell ref="A257:D257"/>
    <mergeCell ref="F257:G257"/>
    <mergeCell ref="H257:I257"/>
    <mergeCell ref="J257:K257"/>
    <mergeCell ref="L257:M257"/>
    <mergeCell ref="N257:O257"/>
    <mergeCell ref="P256:Q256"/>
    <mergeCell ref="R256:S256"/>
    <mergeCell ref="T256:U256"/>
    <mergeCell ref="V256:W256"/>
    <mergeCell ref="X256:Z256"/>
    <mergeCell ref="AA256:AD256"/>
    <mergeCell ref="A256:D256"/>
    <mergeCell ref="F256:G256"/>
    <mergeCell ref="H256:I256"/>
    <mergeCell ref="J256:K256"/>
    <mergeCell ref="L256:M256"/>
    <mergeCell ref="N256:O256"/>
    <mergeCell ref="P255:Q255"/>
    <mergeCell ref="R255:S255"/>
    <mergeCell ref="T255:U255"/>
    <mergeCell ref="V255:W255"/>
    <mergeCell ref="X255:Z255"/>
    <mergeCell ref="AA255:AD255"/>
    <mergeCell ref="A255:D255"/>
    <mergeCell ref="F255:G255"/>
    <mergeCell ref="H255:I255"/>
    <mergeCell ref="J255:K255"/>
    <mergeCell ref="L255:M255"/>
    <mergeCell ref="N255:O255"/>
    <mergeCell ref="P254:Q254"/>
    <mergeCell ref="R254:S254"/>
    <mergeCell ref="T254:U254"/>
    <mergeCell ref="V254:W254"/>
    <mergeCell ref="X254:Z254"/>
    <mergeCell ref="AA254:AD254"/>
    <mergeCell ref="A254:D254"/>
    <mergeCell ref="F254:G254"/>
    <mergeCell ref="H254:I254"/>
    <mergeCell ref="J254:K254"/>
    <mergeCell ref="L254:M254"/>
    <mergeCell ref="N254:O254"/>
    <mergeCell ref="P253:Q253"/>
    <mergeCell ref="R253:S253"/>
    <mergeCell ref="T253:U253"/>
    <mergeCell ref="V253:W253"/>
    <mergeCell ref="X253:Z253"/>
    <mergeCell ref="AA253:AD253"/>
    <mergeCell ref="A253:D253"/>
    <mergeCell ref="F253:G253"/>
    <mergeCell ref="H253:I253"/>
    <mergeCell ref="J253:K253"/>
    <mergeCell ref="L253:M253"/>
    <mergeCell ref="N253:O253"/>
    <mergeCell ref="P252:Q252"/>
    <mergeCell ref="R252:S252"/>
    <mergeCell ref="T252:U252"/>
    <mergeCell ref="V252:W252"/>
    <mergeCell ref="X252:Z252"/>
    <mergeCell ref="AA252:AD252"/>
    <mergeCell ref="A252:D252"/>
    <mergeCell ref="F252:G252"/>
    <mergeCell ref="H252:I252"/>
    <mergeCell ref="J252:K252"/>
    <mergeCell ref="L252:M252"/>
    <mergeCell ref="N252:O252"/>
    <mergeCell ref="P251:Q251"/>
    <mergeCell ref="R251:S251"/>
    <mergeCell ref="T251:U251"/>
    <mergeCell ref="V251:W251"/>
    <mergeCell ref="X251:Z251"/>
    <mergeCell ref="AA251:AD251"/>
    <mergeCell ref="A251:D251"/>
    <mergeCell ref="F251:G251"/>
    <mergeCell ref="H251:I251"/>
    <mergeCell ref="J251:K251"/>
    <mergeCell ref="L251:M251"/>
    <mergeCell ref="N251:O251"/>
    <mergeCell ref="P250:Q250"/>
    <mergeCell ref="R250:S250"/>
    <mergeCell ref="T250:U250"/>
    <mergeCell ref="V250:W250"/>
    <mergeCell ref="X250:Z250"/>
    <mergeCell ref="AA250:AD250"/>
    <mergeCell ref="A250:D250"/>
    <mergeCell ref="F250:G250"/>
    <mergeCell ref="H250:I250"/>
    <mergeCell ref="J250:K250"/>
    <mergeCell ref="L250:M250"/>
    <mergeCell ref="N250:O250"/>
    <mergeCell ref="P249:Q249"/>
    <mergeCell ref="R249:S249"/>
    <mergeCell ref="T249:U249"/>
    <mergeCell ref="V249:W249"/>
    <mergeCell ref="X249:Z249"/>
    <mergeCell ref="AA249:AD249"/>
    <mergeCell ref="A249:D249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Z248"/>
    <mergeCell ref="AA248:AD248"/>
    <mergeCell ref="A248:D248"/>
    <mergeCell ref="F248:G248"/>
    <mergeCell ref="H248:I248"/>
    <mergeCell ref="J248:K248"/>
    <mergeCell ref="L248:M248"/>
    <mergeCell ref="N248:O248"/>
    <mergeCell ref="P247:Q247"/>
    <mergeCell ref="R247:S247"/>
    <mergeCell ref="T247:U247"/>
    <mergeCell ref="V247:W247"/>
    <mergeCell ref="X247:Z247"/>
    <mergeCell ref="AA247:AD247"/>
    <mergeCell ref="A247:D247"/>
    <mergeCell ref="F247:G247"/>
    <mergeCell ref="H247:I247"/>
    <mergeCell ref="J247:K247"/>
    <mergeCell ref="L247:M247"/>
    <mergeCell ref="N247:O247"/>
    <mergeCell ref="P246:Q246"/>
    <mergeCell ref="R246:S246"/>
    <mergeCell ref="T246:U246"/>
    <mergeCell ref="V246:W246"/>
    <mergeCell ref="X246:Z246"/>
    <mergeCell ref="AA246:AD246"/>
    <mergeCell ref="A246:D246"/>
    <mergeCell ref="F246:G246"/>
    <mergeCell ref="H246:I246"/>
    <mergeCell ref="J246:K246"/>
    <mergeCell ref="L246:M246"/>
    <mergeCell ref="N246:O246"/>
    <mergeCell ref="P245:Q245"/>
    <mergeCell ref="R245:S245"/>
    <mergeCell ref="T245:U245"/>
    <mergeCell ref="V245:W245"/>
    <mergeCell ref="X245:Z245"/>
    <mergeCell ref="AA245:AD245"/>
    <mergeCell ref="A245:D245"/>
    <mergeCell ref="F245:G245"/>
    <mergeCell ref="H245:I245"/>
    <mergeCell ref="J245:K245"/>
    <mergeCell ref="L245:M245"/>
    <mergeCell ref="N245:O245"/>
    <mergeCell ref="P244:Q244"/>
    <mergeCell ref="R244:S244"/>
    <mergeCell ref="T244:U244"/>
    <mergeCell ref="V244:W244"/>
    <mergeCell ref="X244:Z244"/>
    <mergeCell ref="AA244:AD244"/>
    <mergeCell ref="A244:D244"/>
    <mergeCell ref="F244:G244"/>
    <mergeCell ref="H244:I244"/>
    <mergeCell ref="J244:K244"/>
    <mergeCell ref="L244:M244"/>
    <mergeCell ref="N244:O244"/>
    <mergeCell ref="P243:Q243"/>
    <mergeCell ref="R243:S243"/>
    <mergeCell ref="T243:U243"/>
    <mergeCell ref="V243:W243"/>
    <mergeCell ref="X243:Z243"/>
    <mergeCell ref="AA243:AD243"/>
    <mergeCell ref="A243:D243"/>
    <mergeCell ref="F243:G243"/>
    <mergeCell ref="H243:I243"/>
    <mergeCell ref="J243:K243"/>
    <mergeCell ref="L243:M243"/>
    <mergeCell ref="N243:O243"/>
    <mergeCell ref="P242:Q242"/>
    <mergeCell ref="R242:S242"/>
    <mergeCell ref="T242:U242"/>
    <mergeCell ref="V242:W242"/>
    <mergeCell ref="X242:Z242"/>
    <mergeCell ref="AA242:AD242"/>
    <mergeCell ref="A242:D242"/>
    <mergeCell ref="F242:G242"/>
    <mergeCell ref="H242:I242"/>
    <mergeCell ref="J242:K242"/>
    <mergeCell ref="L242:M242"/>
    <mergeCell ref="N242:O242"/>
    <mergeCell ref="P241:Q241"/>
    <mergeCell ref="R241:S241"/>
    <mergeCell ref="T241:U241"/>
    <mergeCell ref="V241:W241"/>
    <mergeCell ref="X241:Z241"/>
    <mergeCell ref="AA241:AD241"/>
    <mergeCell ref="A241:D241"/>
    <mergeCell ref="F241:G241"/>
    <mergeCell ref="H241:I241"/>
    <mergeCell ref="J241:K241"/>
    <mergeCell ref="L241:M241"/>
    <mergeCell ref="N241:O241"/>
    <mergeCell ref="P240:Q240"/>
    <mergeCell ref="R240:S240"/>
    <mergeCell ref="T240:U240"/>
    <mergeCell ref="V240:W240"/>
    <mergeCell ref="X240:Z240"/>
    <mergeCell ref="AA240:AD240"/>
    <mergeCell ref="A240:D240"/>
    <mergeCell ref="F240:G240"/>
    <mergeCell ref="H240:I240"/>
    <mergeCell ref="J240:K240"/>
    <mergeCell ref="L240:M240"/>
    <mergeCell ref="N240:O240"/>
    <mergeCell ref="P239:Q239"/>
    <mergeCell ref="R239:S239"/>
    <mergeCell ref="T239:U239"/>
    <mergeCell ref="V239:W239"/>
    <mergeCell ref="X239:Z239"/>
    <mergeCell ref="AA239:AD239"/>
    <mergeCell ref="A239:D239"/>
    <mergeCell ref="F239:G239"/>
    <mergeCell ref="H239:I239"/>
    <mergeCell ref="J239:K239"/>
    <mergeCell ref="L239:M239"/>
    <mergeCell ref="N239:O239"/>
    <mergeCell ref="P238:Q238"/>
    <mergeCell ref="R238:S238"/>
    <mergeCell ref="T238:U238"/>
    <mergeCell ref="V238:W238"/>
    <mergeCell ref="X238:Z238"/>
    <mergeCell ref="AA238:AD238"/>
    <mergeCell ref="A238:D238"/>
    <mergeCell ref="F238:G238"/>
    <mergeCell ref="H238:I238"/>
    <mergeCell ref="J238:K238"/>
    <mergeCell ref="L238:M238"/>
    <mergeCell ref="N238:O238"/>
    <mergeCell ref="P237:Q237"/>
    <mergeCell ref="R237:S237"/>
    <mergeCell ref="T237:U237"/>
    <mergeCell ref="V237:W237"/>
    <mergeCell ref="X237:Z237"/>
    <mergeCell ref="AA237:AD237"/>
    <mergeCell ref="A237:D237"/>
    <mergeCell ref="F237:G237"/>
    <mergeCell ref="H237:I237"/>
    <mergeCell ref="J237:K237"/>
    <mergeCell ref="L237:M237"/>
    <mergeCell ref="N237:O237"/>
    <mergeCell ref="P236:Q236"/>
    <mergeCell ref="R236:S236"/>
    <mergeCell ref="T236:U236"/>
    <mergeCell ref="V236:W236"/>
    <mergeCell ref="X236:Z236"/>
    <mergeCell ref="AA236:AD236"/>
    <mergeCell ref="A236:D236"/>
    <mergeCell ref="F236:G236"/>
    <mergeCell ref="H236:I236"/>
    <mergeCell ref="J236:K236"/>
    <mergeCell ref="L236:M236"/>
    <mergeCell ref="N236:O236"/>
    <mergeCell ref="P235:Q235"/>
    <mergeCell ref="R235:S235"/>
    <mergeCell ref="T235:U235"/>
    <mergeCell ref="V235:W235"/>
    <mergeCell ref="X235:Z235"/>
    <mergeCell ref="AA235:AD235"/>
    <mergeCell ref="A235:D235"/>
    <mergeCell ref="F235:G235"/>
    <mergeCell ref="H235:I235"/>
    <mergeCell ref="J235:K235"/>
    <mergeCell ref="L235:M235"/>
    <mergeCell ref="N235:O235"/>
    <mergeCell ref="P234:Q234"/>
    <mergeCell ref="R234:S234"/>
    <mergeCell ref="T234:U234"/>
    <mergeCell ref="V234:W234"/>
    <mergeCell ref="X234:Z234"/>
    <mergeCell ref="AA234:AD234"/>
    <mergeCell ref="A234:D234"/>
    <mergeCell ref="F234:G234"/>
    <mergeCell ref="H234:I234"/>
    <mergeCell ref="J234:K234"/>
    <mergeCell ref="L234:M234"/>
    <mergeCell ref="N234:O234"/>
    <mergeCell ref="P233:Q233"/>
    <mergeCell ref="R233:S233"/>
    <mergeCell ref="T233:U233"/>
    <mergeCell ref="V233:W233"/>
    <mergeCell ref="X233:Z233"/>
    <mergeCell ref="AA233:AD233"/>
    <mergeCell ref="A233:D233"/>
    <mergeCell ref="F233:G233"/>
    <mergeCell ref="H233:I233"/>
    <mergeCell ref="J233:K233"/>
    <mergeCell ref="L233:M233"/>
    <mergeCell ref="N233:O233"/>
    <mergeCell ref="P232:Q232"/>
    <mergeCell ref="R232:S232"/>
    <mergeCell ref="T232:U232"/>
    <mergeCell ref="V232:W232"/>
    <mergeCell ref="X232:Z232"/>
    <mergeCell ref="AA232:AD232"/>
    <mergeCell ref="A232:D232"/>
    <mergeCell ref="F232:G232"/>
    <mergeCell ref="H232:I232"/>
    <mergeCell ref="J232:K232"/>
    <mergeCell ref="L232:M232"/>
    <mergeCell ref="N232:O232"/>
    <mergeCell ref="P231:Q231"/>
    <mergeCell ref="R231:S231"/>
    <mergeCell ref="T231:U231"/>
    <mergeCell ref="V231:W231"/>
    <mergeCell ref="X231:Z231"/>
    <mergeCell ref="AA231:AD231"/>
    <mergeCell ref="A231:D231"/>
    <mergeCell ref="F231:G231"/>
    <mergeCell ref="H231:I231"/>
    <mergeCell ref="J231:K231"/>
    <mergeCell ref="L231:M231"/>
    <mergeCell ref="N231:O231"/>
    <mergeCell ref="P230:Q230"/>
    <mergeCell ref="R230:S230"/>
    <mergeCell ref="T230:U230"/>
    <mergeCell ref="V230:W230"/>
    <mergeCell ref="X230:Z230"/>
    <mergeCell ref="AA230:AD230"/>
    <mergeCell ref="A230:D230"/>
    <mergeCell ref="F230:G230"/>
    <mergeCell ref="H230:I230"/>
    <mergeCell ref="J230:K230"/>
    <mergeCell ref="L230:M230"/>
    <mergeCell ref="N230:O230"/>
    <mergeCell ref="P229:Q229"/>
    <mergeCell ref="R229:S229"/>
    <mergeCell ref="T229:U229"/>
    <mergeCell ref="V229:W229"/>
    <mergeCell ref="X229:Z229"/>
    <mergeCell ref="AA229:AD229"/>
    <mergeCell ref="A229:D229"/>
    <mergeCell ref="F229:G229"/>
    <mergeCell ref="H229:I229"/>
    <mergeCell ref="J229:K229"/>
    <mergeCell ref="L229:M229"/>
    <mergeCell ref="N229:O229"/>
    <mergeCell ref="P228:Q228"/>
    <mergeCell ref="R228:S228"/>
    <mergeCell ref="T228:U228"/>
    <mergeCell ref="V228:W228"/>
    <mergeCell ref="X228:Z228"/>
    <mergeCell ref="AA228:AD228"/>
    <mergeCell ref="A228:D228"/>
    <mergeCell ref="F228:G228"/>
    <mergeCell ref="H228:I228"/>
    <mergeCell ref="J228:K228"/>
    <mergeCell ref="L228:M228"/>
    <mergeCell ref="N228:O228"/>
    <mergeCell ref="P227:Q227"/>
    <mergeCell ref="R227:S227"/>
    <mergeCell ref="T227:U227"/>
    <mergeCell ref="V227:W227"/>
    <mergeCell ref="X227:Z227"/>
    <mergeCell ref="AA227:AD227"/>
    <mergeCell ref="A227:D227"/>
    <mergeCell ref="F227:G227"/>
    <mergeCell ref="H227:I227"/>
    <mergeCell ref="J227:K227"/>
    <mergeCell ref="L227:M227"/>
    <mergeCell ref="N227:O227"/>
    <mergeCell ref="P226:Q226"/>
    <mergeCell ref="R226:S226"/>
    <mergeCell ref="T226:U226"/>
    <mergeCell ref="V226:W226"/>
    <mergeCell ref="X226:Z226"/>
    <mergeCell ref="AA226:AD226"/>
    <mergeCell ref="A226:D226"/>
    <mergeCell ref="F226:G226"/>
    <mergeCell ref="H226:I226"/>
    <mergeCell ref="J226:K226"/>
    <mergeCell ref="L226:M226"/>
    <mergeCell ref="N226:O226"/>
    <mergeCell ref="P225:Q225"/>
    <mergeCell ref="R225:S225"/>
    <mergeCell ref="T225:U225"/>
    <mergeCell ref="V225:W225"/>
    <mergeCell ref="X225:Z225"/>
    <mergeCell ref="AA225:AD225"/>
    <mergeCell ref="A225:D225"/>
    <mergeCell ref="F225:G225"/>
    <mergeCell ref="H225:I225"/>
    <mergeCell ref="J225:K225"/>
    <mergeCell ref="L225:M225"/>
    <mergeCell ref="N225:O225"/>
    <mergeCell ref="P224:Q224"/>
    <mergeCell ref="R224:S224"/>
    <mergeCell ref="T224:U224"/>
    <mergeCell ref="V224:W224"/>
    <mergeCell ref="X224:Z224"/>
    <mergeCell ref="AA224:AD224"/>
    <mergeCell ref="A224:D224"/>
    <mergeCell ref="F224:G224"/>
    <mergeCell ref="H224:I224"/>
    <mergeCell ref="J224:K224"/>
    <mergeCell ref="L224:M224"/>
    <mergeCell ref="N224:O224"/>
    <mergeCell ref="P223:Q223"/>
    <mergeCell ref="R223:S223"/>
    <mergeCell ref="T223:U223"/>
    <mergeCell ref="V223:W223"/>
    <mergeCell ref="X223:Z223"/>
    <mergeCell ref="AA223:AD223"/>
    <mergeCell ref="A223:D223"/>
    <mergeCell ref="F223:G223"/>
    <mergeCell ref="H223:I223"/>
    <mergeCell ref="J223:K223"/>
    <mergeCell ref="L223:M223"/>
    <mergeCell ref="N223:O223"/>
    <mergeCell ref="P222:Q222"/>
    <mergeCell ref="R222:S222"/>
    <mergeCell ref="T222:U222"/>
    <mergeCell ref="V222:W222"/>
    <mergeCell ref="X222:Z222"/>
    <mergeCell ref="AA222:AD222"/>
    <mergeCell ref="A222:D222"/>
    <mergeCell ref="F222:G222"/>
    <mergeCell ref="H222:I222"/>
    <mergeCell ref="J222:K222"/>
    <mergeCell ref="L222:M222"/>
    <mergeCell ref="N222:O222"/>
    <mergeCell ref="P221:Q221"/>
    <mergeCell ref="R221:S221"/>
    <mergeCell ref="T221:U221"/>
    <mergeCell ref="V221:W221"/>
    <mergeCell ref="X221:Z221"/>
    <mergeCell ref="AA221:AD221"/>
    <mergeCell ref="T220:U220"/>
    <mergeCell ref="V220:W220"/>
    <mergeCell ref="X220:Z220"/>
    <mergeCell ref="AA220:AD220"/>
    <mergeCell ref="A221:D221"/>
    <mergeCell ref="F221:G221"/>
    <mergeCell ref="H221:I221"/>
    <mergeCell ref="J221:K221"/>
    <mergeCell ref="L221:M221"/>
    <mergeCell ref="N221:O221"/>
    <mergeCell ref="V218:W218"/>
    <mergeCell ref="X218:Z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J218:K218"/>
    <mergeCell ref="L218:M218"/>
    <mergeCell ref="N218:O218"/>
    <mergeCell ref="P218:Q218"/>
    <mergeCell ref="R218:S218"/>
    <mergeCell ref="T218:U218"/>
    <mergeCell ref="R215:S215"/>
    <mergeCell ref="T215:U215"/>
    <mergeCell ref="V215:W215"/>
    <mergeCell ref="X215:Z215"/>
    <mergeCell ref="AA215:AD215"/>
    <mergeCell ref="A217:D218"/>
    <mergeCell ref="E217:Z217"/>
    <mergeCell ref="AA217:AD218"/>
    <mergeCell ref="F218:G218"/>
    <mergeCell ref="H218:I218"/>
    <mergeCell ref="V214:W214"/>
    <mergeCell ref="X214:Z214"/>
    <mergeCell ref="AA214:AD214"/>
    <mergeCell ref="A215:D215"/>
    <mergeCell ref="F215:G215"/>
    <mergeCell ref="H215:I215"/>
    <mergeCell ref="J215:K215"/>
    <mergeCell ref="L215:M215"/>
    <mergeCell ref="N215:O215"/>
    <mergeCell ref="P215:Q215"/>
    <mergeCell ref="AA213:AD213"/>
    <mergeCell ref="A214:D214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N213:O213"/>
    <mergeCell ref="P213:Q213"/>
    <mergeCell ref="R213:S213"/>
    <mergeCell ref="T213:U213"/>
    <mergeCell ref="V213:W213"/>
    <mergeCell ref="X213:Z213"/>
    <mergeCell ref="R212:S212"/>
    <mergeCell ref="T212:U212"/>
    <mergeCell ref="V212:W212"/>
    <mergeCell ref="X212:Z212"/>
    <mergeCell ref="AA212:AD212"/>
    <mergeCell ref="A213:D213"/>
    <mergeCell ref="F213:G213"/>
    <mergeCell ref="H213:I213"/>
    <mergeCell ref="J213:K213"/>
    <mergeCell ref="L213:M213"/>
    <mergeCell ref="V211:W211"/>
    <mergeCell ref="X211:Z211"/>
    <mergeCell ref="AA211:AD211"/>
    <mergeCell ref="A212:D212"/>
    <mergeCell ref="F212:G212"/>
    <mergeCell ref="H212:I212"/>
    <mergeCell ref="J212:K212"/>
    <mergeCell ref="L212:M212"/>
    <mergeCell ref="N212:O212"/>
    <mergeCell ref="P212:Q212"/>
    <mergeCell ref="AA210:AD210"/>
    <mergeCell ref="A211:D211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N210:O210"/>
    <mergeCell ref="P210:Q210"/>
    <mergeCell ref="R210:S210"/>
    <mergeCell ref="T210:U210"/>
    <mergeCell ref="V210:W210"/>
    <mergeCell ref="X210:Z210"/>
    <mergeCell ref="R209:S209"/>
    <mergeCell ref="T209:U209"/>
    <mergeCell ref="V209:W209"/>
    <mergeCell ref="X209:Z209"/>
    <mergeCell ref="AA209:AD209"/>
    <mergeCell ref="A210:D210"/>
    <mergeCell ref="F210:G210"/>
    <mergeCell ref="H210:I210"/>
    <mergeCell ref="J210:K210"/>
    <mergeCell ref="L210:M210"/>
    <mergeCell ref="V208:W208"/>
    <mergeCell ref="X208:Z208"/>
    <mergeCell ref="AA208:AD208"/>
    <mergeCell ref="A209:D209"/>
    <mergeCell ref="F209:G209"/>
    <mergeCell ref="H209:I209"/>
    <mergeCell ref="J209:K209"/>
    <mergeCell ref="L209:M209"/>
    <mergeCell ref="N209:O209"/>
    <mergeCell ref="P209:Q209"/>
    <mergeCell ref="AA207:AD207"/>
    <mergeCell ref="A208:D208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N207:O207"/>
    <mergeCell ref="P207:Q207"/>
    <mergeCell ref="R207:S207"/>
    <mergeCell ref="T207:U207"/>
    <mergeCell ref="V207:W207"/>
    <mergeCell ref="X207:Z207"/>
    <mergeCell ref="A207:D207"/>
    <mergeCell ref="F207:G207"/>
    <mergeCell ref="H207:I207"/>
    <mergeCell ref="J207:K207"/>
    <mergeCell ref="L207:M207"/>
    <mergeCell ref="V206:W206"/>
    <mergeCell ref="X206:Z206"/>
    <mergeCell ref="AA206:AD206"/>
    <mergeCell ref="AA205:AD205"/>
    <mergeCell ref="A206:D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N205:O205"/>
    <mergeCell ref="P205:Q205"/>
    <mergeCell ref="R205:S205"/>
    <mergeCell ref="T205:U205"/>
    <mergeCell ref="V205:W205"/>
    <mergeCell ref="X205:Z205"/>
    <mergeCell ref="R204:S204"/>
    <mergeCell ref="T204:U204"/>
    <mergeCell ref="V204:W204"/>
    <mergeCell ref="X204:Z204"/>
    <mergeCell ref="AA204:AD204"/>
    <mergeCell ref="A205:D205"/>
    <mergeCell ref="F205:G205"/>
    <mergeCell ref="H205:I205"/>
    <mergeCell ref="J205:K205"/>
    <mergeCell ref="L205:M205"/>
    <mergeCell ref="V203:W203"/>
    <mergeCell ref="X203:Z203"/>
    <mergeCell ref="AA203:AD203"/>
    <mergeCell ref="A204:D204"/>
    <mergeCell ref="F204:G204"/>
    <mergeCell ref="H204:I204"/>
    <mergeCell ref="J204:K204"/>
    <mergeCell ref="L204:M204"/>
    <mergeCell ref="N204:O204"/>
    <mergeCell ref="P204:Q204"/>
    <mergeCell ref="AA202:AD202"/>
    <mergeCell ref="A203:D203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N202:O202"/>
    <mergeCell ref="P202:Q202"/>
    <mergeCell ref="R202:S202"/>
    <mergeCell ref="T202:U202"/>
    <mergeCell ref="V202:W202"/>
    <mergeCell ref="X202:Z202"/>
    <mergeCell ref="R201:S201"/>
    <mergeCell ref="T201:U201"/>
    <mergeCell ref="V201:W201"/>
    <mergeCell ref="X201:Z201"/>
    <mergeCell ref="AA201:AD201"/>
    <mergeCell ref="A202:D202"/>
    <mergeCell ref="F202:G202"/>
    <mergeCell ref="H202:I202"/>
    <mergeCell ref="J202:K202"/>
    <mergeCell ref="L202:M202"/>
    <mergeCell ref="V200:W200"/>
    <mergeCell ref="X200:Z200"/>
    <mergeCell ref="AA200:AD200"/>
    <mergeCell ref="A201:D201"/>
    <mergeCell ref="F201:G201"/>
    <mergeCell ref="H201:I201"/>
    <mergeCell ref="J201:K201"/>
    <mergeCell ref="L201:M201"/>
    <mergeCell ref="N201:O201"/>
    <mergeCell ref="P201:Q201"/>
    <mergeCell ref="A200:D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R199:S199"/>
    <mergeCell ref="T199:U199"/>
    <mergeCell ref="V199:W199"/>
    <mergeCell ref="X199:Z199"/>
    <mergeCell ref="AA199:AD199"/>
    <mergeCell ref="V198:W198"/>
    <mergeCell ref="X198:Z198"/>
    <mergeCell ref="AA198:AD198"/>
    <mergeCell ref="A199:D199"/>
    <mergeCell ref="F199:G199"/>
    <mergeCell ref="H199:I199"/>
    <mergeCell ref="J199:K199"/>
    <mergeCell ref="L199:M199"/>
    <mergeCell ref="N199:O199"/>
    <mergeCell ref="P199:Q199"/>
    <mergeCell ref="AA197:AD197"/>
    <mergeCell ref="A198:D198"/>
    <mergeCell ref="F198:G198"/>
    <mergeCell ref="H198:I198"/>
    <mergeCell ref="J198:K198"/>
    <mergeCell ref="L198:M198"/>
    <mergeCell ref="N198:O198"/>
    <mergeCell ref="P198:Q198"/>
    <mergeCell ref="R198:S198"/>
    <mergeCell ref="T198:U198"/>
    <mergeCell ref="N197:O197"/>
    <mergeCell ref="P197:Q197"/>
    <mergeCell ref="R197:S197"/>
    <mergeCell ref="T197:U197"/>
    <mergeCell ref="V197:W197"/>
    <mergeCell ref="X197:Z197"/>
    <mergeCell ref="R196:S196"/>
    <mergeCell ref="T196:U196"/>
    <mergeCell ref="V196:W196"/>
    <mergeCell ref="X196:Z196"/>
    <mergeCell ref="AA196:AD196"/>
    <mergeCell ref="A197:D197"/>
    <mergeCell ref="F197:G197"/>
    <mergeCell ref="H197:I197"/>
    <mergeCell ref="J197:K197"/>
    <mergeCell ref="L197:M197"/>
    <mergeCell ref="V195:W195"/>
    <mergeCell ref="X195:Z195"/>
    <mergeCell ref="AA195:AD195"/>
    <mergeCell ref="A196:D196"/>
    <mergeCell ref="F196:G196"/>
    <mergeCell ref="H196:I196"/>
    <mergeCell ref="J196:K196"/>
    <mergeCell ref="L196:M196"/>
    <mergeCell ref="N196:O196"/>
    <mergeCell ref="P196:Q196"/>
    <mergeCell ref="AA194:AD194"/>
    <mergeCell ref="A195:D195"/>
    <mergeCell ref="F195:G195"/>
    <mergeCell ref="H195:I195"/>
    <mergeCell ref="J195:K195"/>
    <mergeCell ref="L195:M195"/>
    <mergeCell ref="N195:O195"/>
    <mergeCell ref="P195:Q195"/>
    <mergeCell ref="R195:S195"/>
    <mergeCell ref="T195:U195"/>
    <mergeCell ref="N194:O194"/>
    <mergeCell ref="P194:Q194"/>
    <mergeCell ref="R194:S194"/>
    <mergeCell ref="T194:U194"/>
    <mergeCell ref="V194:W194"/>
    <mergeCell ref="X194:Z194"/>
    <mergeCell ref="R193:S193"/>
    <mergeCell ref="T193:U193"/>
    <mergeCell ref="V193:W193"/>
    <mergeCell ref="X193:Z193"/>
    <mergeCell ref="AA193:AD193"/>
    <mergeCell ref="A194:D194"/>
    <mergeCell ref="F194:G194"/>
    <mergeCell ref="H194:I194"/>
    <mergeCell ref="J194:K194"/>
    <mergeCell ref="L194:M194"/>
    <mergeCell ref="V192:W192"/>
    <mergeCell ref="X192:Z192"/>
    <mergeCell ref="AA192:AD192"/>
    <mergeCell ref="A193:D193"/>
    <mergeCell ref="F193:G193"/>
    <mergeCell ref="H193:I193"/>
    <mergeCell ref="J193:K193"/>
    <mergeCell ref="L193:M193"/>
    <mergeCell ref="N193:O193"/>
    <mergeCell ref="P193:Q193"/>
    <mergeCell ref="AA191:AD191"/>
    <mergeCell ref="A192:D192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N191:O191"/>
    <mergeCell ref="P191:Q191"/>
    <mergeCell ref="R191:S191"/>
    <mergeCell ref="T191:U191"/>
    <mergeCell ref="V191:W191"/>
    <mergeCell ref="X191:Z191"/>
    <mergeCell ref="R190:S190"/>
    <mergeCell ref="T190:U190"/>
    <mergeCell ref="V190:W190"/>
    <mergeCell ref="X190:Z190"/>
    <mergeCell ref="AA190:AD190"/>
    <mergeCell ref="A191:D191"/>
    <mergeCell ref="F191:G191"/>
    <mergeCell ref="H191:I191"/>
    <mergeCell ref="J191:K191"/>
    <mergeCell ref="L191:M191"/>
    <mergeCell ref="V189:W189"/>
    <mergeCell ref="X189:Z189"/>
    <mergeCell ref="AA189:AD189"/>
    <mergeCell ref="A190:D190"/>
    <mergeCell ref="F190:G190"/>
    <mergeCell ref="H190:I190"/>
    <mergeCell ref="J190:K190"/>
    <mergeCell ref="L190:M190"/>
    <mergeCell ref="N190:O190"/>
    <mergeCell ref="P190:Q190"/>
    <mergeCell ref="AA188:AD188"/>
    <mergeCell ref="A189:D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N188:O188"/>
    <mergeCell ref="P188:Q188"/>
    <mergeCell ref="R188:S188"/>
    <mergeCell ref="T188:U188"/>
    <mergeCell ref="V188:W188"/>
    <mergeCell ref="X188:Z188"/>
    <mergeCell ref="R187:S187"/>
    <mergeCell ref="T187:U187"/>
    <mergeCell ref="V187:W187"/>
    <mergeCell ref="X187:Z187"/>
    <mergeCell ref="AA187:AD187"/>
    <mergeCell ref="A188:D188"/>
    <mergeCell ref="F188:G188"/>
    <mergeCell ref="H188:I188"/>
    <mergeCell ref="J188:K188"/>
    <mergeCell ref="L188:M188"/>
    <mergeCell ref="V186:W186"/>
    <mergeCell ref="X186:Z186"/>
    <mergeCell ref="AA186:AD186"/>
    <mergeCell ref="A187:D187"/>
    <mergeCell ref="F187:G187"/>
    <mergeCell ref="H187:I187"/>
    <mergeCell ref="J187:K187"/>
    <mergeCell ref="L187:M187"/>
    <mergeCell ref="N187:O187"/>
    <mergeCell ref="P187:Q187"/>
    <mergeCell ref="AA185:AD185"/>
    <mergeCell ref="A186:D186"/>
    <mergeCell ref="F186:G186"/>
    <mergeCell ref="H186:I186"/>
    <mergeCell ref="J186:K186"/>
    <mergeCell ref="L186:M186"/>
    <mergeCell ref="N186:O186"/>
    <mergeCell ref="P186:Q186"/>
    <mergeCell ref="R186:S186"/>
    <mergeCell ref="T186:U186"/>
    <mergeCell ref="N185:O185"/>
    <mergeCell ref="P185:Q185"/>
    <mergeCell ref="R185:S185"/>
    <mergeCell ref="T185:U185"/>
    <mergeCell ref="V185:W185"/>
    <mergeCell ref="X185:Z185"/>
    <mergeCell ref="P183:Q183"/>
    <mergeCell ref="R183:S183"/>
    <mergeCell ref="T183:U183"/>
    <mergeCell ref="V183:W183"/>
    <mergeCell ref="X183:Z183"/>
    <mergeCell ref="A185:D185"/>
    <mergeCell ref="F185:G185"/>
    <mergeCell ref="H185:I185"/>
    <mergeCell ref="J185:K185"/>
    <mergeCell ref="L185:M185"/>
    <mergeCell ref="Y169:Z169"/>
    <mergeCell ref="AB169:AC169"/>
    <mergeCell ref="A182:D183"/>
    <mergeCell ref="E182:Z182"/>
    <mergeCell ref="AA182:AD183"/>
    <mergeCell ref="F183:G183"/>
    <mergeCell ref="H183:I183"/>
    <mergeCell ref="J183:K183"/>
    <mergeCell ref="L183:M183"/>
    <mergeCell ref="N183:O183"/>
    <mergeCell ref="V168:X168"/>
    <mergeCell ref="Y168:AA168"/>
    <mergeCell ref="AB168:AD168"/>
    <mergeCell ref="A169:B169"/>
    <mergeCell ref="D169:F169"/>
    <mergeCell ref="H169:I169"/>
    <mergeCell ref="L169:M169"/>
    <mergeCell ref="O169:P169"/>
    <mergeCell ref="R169:S169"/>
    <mergeCell ref="V169:W169"/>
    <mergeCell ref="A166:J166"/>
    <mergeCell ref="L166:T166"/>
    <mergeCell ref="V166:AD166"/>
    <mergeCell ref="A148:A151"/>
    <mergeCell ref="B148:F148"/>
    <mergeCell ref="G148:J148"/>
    <mergeCell ref="K148:N148"/>
    <mergeCell ref="O148:R148"/>
    <mergeCell ref="S148:V148"/>
    <mergeCell ref="W148:Z148"/>
    <mergeCell ref="AA148:AD148"/>
    <mergeCell ref="W150:Z150"/>
    <mergeCell ref="AA150:AD150"/>
    <mergeCell ref="AE148:AH148"/>
    <mergeCell ref="AM149:AP149"/>
    <mergeCell ref="AQ149:AT149"/>
    <mergeCell ref="A168:C168"/>
    <mergeCell ref="D168:G168"/>
    <mergeCell ref="H168:J168"/>
    <mergeCell ref="L168:N168"/>
    <mergeCell ref="O168:Q168"/>
    <mergeCell ref="R168:T168"/>
    <mergeCell ref="AI148:AL148"/>
    <mergeCell ref="AM148:AP148"/>
    <mergeCell ref="AQ148:AT148"/>
    <mergeCell ref="AU148:AV148"/>
    <mergeCell ref="AW148:AZ148"/>
    <mergeCell ref="BA148:BB148"/>
    <mergeCell ref="BA151:BB151"/>
    <mergeCell ref="AE151:AH151"/>
    <mergeCell ref="AI151:AL151"/>
    <mergeCell ref="AM151:AP151"/>
    <mergeCell ref="AQ151:AT151"/>
    <mergeCell ref="AU151:AV151"/>
    <mergeCell ref="AW151:AZ151"/>
    <mergeCell ref="AU150:AV150"/>
    <mergeCell ref="AW150:AZ150"/>
    <mergeCell ref="BA150:BB150"/>
    <mergeCell ref="B151:F151"/>
    <mergeCell ref="G151:J151"/>
    <mergeCell ref="K151:N151"/>
    <mergeCell ref="O151:R151"/>
    <mergeCell ref="S151:V151"/>
    <mergeCell ref="W151:Z151"/>
    <mergeCell ref="AA151:AD151"/>
    <mergeCell ref="AE150:AH150"/>
    <mergeCell ref="AI150:AL150"/>
    <mergeCell ref="AM150:AP150"/>
    <mergeCell ref="AQ150:AT150"/>
    <mergeCell ref="AU149:AV149"/>
    <mergeCell ref="AW149:AZ149"/>
    <mergeCell ref="BA149:BB149"/>
    <mergeCell ref="B150:F150"/>
    <mergeCell ref="G150:J150"/>
    <mergeCell ref="K150:N150"/>
    <mergeCell ref="O150:R150"/>
    <mergeCell ref="S150:V150"/>
    <mergeCell ref="B149:F149"/>
    <mergeCell ref="G149:J149"/>
    <mergeCell ref="K149:N149"/>
    <mergeCell ref="O149:R149"/>
    <mergeCell ref="S149:V149"/>
    <mergeCell ref="W149:Z149"/>
    <mergeCell ref="AA149:AD149"/>
    <mergeCell ref="AE149:AH149"/>
    <mergeCell ref="AI149:AL149"/>
    <mergeCell ref="AW144:AZ144"/>
    <mergeCell ref="BA144:BB144"/>
    <mergeCell ref="BA147:BB147"/>
    <mergeCell ref="BA146:BB146"/>
    <mergeCell ref="AE147:AH147"/>
    <mergeCell ref="AI147:AL147"/>
    <mergeCell ref="AM147:AP147"/>
    <mergeCell ref="AQ147:AT147"/>
    <mergeCell ref="AU147:AV147"/>
    <mergeCell ref="AW147:AZ147"/>
    <mergeCell ref="AU146:AV146"/>
    <mergeCell ref="AW146:AZ146"/>
    <mergeCell ref="B147:F147"/>
    <mergeCell ref="G147:J147"/>
    <mergeCell ref="K147:N147"/>
    <mergeCell ref="O147:R147"/>
    <mergeCell ref="S147:V147"/>
    <mergeCell ref="W147:Z147"/>
    <mergeCell ref="AA147:AD147"/>
    <mergeCell ref="W146:Z146"/>
    <mergeCell ref="AA146:AD146"/>
    <mergeCell ref="AE146:AH146"/>
    <mergeCell ref="AI146:AL146"/>
    <mergeCell ref="AM146:AP146"/>
    <mergeCell ref="AQ146:AT146"/>
    <mergeCell ref="AM145:AP145"/>
    <mergeCell ref="AQ145:AT145"/>
    <mergeCell ref="AU145:AV145"/>
    <mergeCell ref="BA145:BB145"/>
    <mergeCell ref="B146:F146"/>
    <mergeCell ref="G146:J146"/>
    <mergeCell ref="O146:R146"/>
    <mergeCell ref="S146:V146"/>
    <mergeCell ref="B145:F145"/>
    <mergeCell ref="G145:J145"/>
    <mergeCell ref="K145:N145"/>
    <mergeCell ref="O145:R145"/>
    <mergeCell ref="S145:V145"/>
    <mergeCell ref="W145:Z145"/>
    <mergeCell ref="AA145:AD145"/>
    <mergeCell ref="AE145:AH145"/>
    <mergeCell ref="AI145:AL145"/>
    <mergeCell ref="AI140:AL140"/>
    <mergeCell ref="AM140:AP140"/>
    <mergeCell ref="AQ140:AT140"/>
    <mergeCell ref="AU140:AV140"/>
    <mergeCell ref="AW140:AZ140"/>
    <mergeCell ref="O143:R143"/>
    <mergeCell ref="S143:V143"/>
    <mergeCell ref="W143:Z143"/>
    <mergeCell ref="AA143:AD143"/>
    <mergeCell ref="B142:F142"/>
    <mergeCell ref="G142:J142"/>
    <mergeCell ref="K142:N142"/>
    <mergeCell ref="O142:R142"/>
    <mergeCell ref="S142:V142"/>
    <mergeCell ref="AW145:AZ145"/>
    <mergeCell ref="AM144:AP144"/>
    <mergeCell ref="AQ144:AT144"/>
    <mergeCell ref="O141:R141"/>
    <mergeCell ref="S141:V141"/>
    <mergeCell ref="W141:Z141"/>
    <mergeCell ref="AU144:AV144"/>
    <mergeCell ref="W142:Z142"/>
    <mergeCell ref="BA143:BB143"/>
    <mergeCell ref="BA142:BB142"/>
    <mergeCell ref="AM141:AP141"/>
    <mergeCell ref="AQ141:AT141"/>
    <mergeCell ref="AU141:AV141"/>
    <mergeCell ref="AW141:AZ141"/>
    <mergeCell ref="BA141:BB141"/>
    <mergeCell ref="B141:F141"/>
    <mergeCell ref="G141:J141"/>
    <mergeCell ref="K141:N141"/>
    <mergeCell ref="AI144:AL144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E143:AH143"/>
    <mergeCell ref="AI143:AL143"/>
    <mergeCell ref="AM143:AP143"/>
    <mergeCell ref="AQ143:AT143"/>
    <mergeCell ref="AU143:AV143"/>
    <mergeCell ref="AW143:AZ143"/>
    <mergeCell ref="AU142:AV142"/>
    <mergeCell ref="AW142:AZ142"/>
    <mergeCell ref="B143:F143"/>
    <mergeCell ref="G143:J143"/>
    <mergeCell ref="K143:N143"/>
    <mergeCell ref="K146:N146"/>
    <mergeCell ref="AA142:AD142"/>
    <mergeCell ref="AE142:AH142"/>
    <mergeCell ref="AI142:AL142"/>
    <mergeCell ref="AM142:AP142"/>
    <mergeCell ref="AQ142:AT142"/>
    <mergeCell ref="AI136:AL136"/>
    <mergeCell ref="AM136:AP136"/>
    <mergeCell ref="AQ136:AT136"/>
    <mergeCell ref="AU136:AV136"/>
    <mergeCell ref="AW136:AZ136"/>
    <mergeCell ref="AM138:AP138"/>
    <mergeCell ref="AQ138:AT138"/>
    <mergeCell ref="BA136:BB136"/>
    <mergeCell ref="BA139:BB139"/>
    <mergeCell ref="BA138:BB138"/>
    <mergeCell ref="AM137:AP137"/>
    <mergeCell ref="AQ137:AT137"/>
    <mergeCell ref="AU137:AV137"/>
    <mergeCell ref="AW137:AZ137"/>
    <mergeCell ref="BA137:BB137"/>
    <mergeCell ref="BA140:BB140"/>
    <mergeCell ref="A140:A143"/>
    <mergeCell ref="B140:F140"/>
    <mergeCell ref="G140:J140"/>
    <mergeCell ref="K140:N140"/>
    <mergeCell ref="O140:R140"/>
    <mergeCell ref="S140:V140"/>
    <mergeCell ref="W140:Z140"/>
    <mergeCell ref="AA140:AD140"/>
    <mergeCell ref="AE140:AH140"/>
    <mergeCell ref="AE139:AH139"/>
    <mergeCell ref="AI139:AL139"/>
    <mergeCell ref="AM139:AP139"/>
    <mergeCell ref="AQ139:AT139"/>
    <mergeCell ref="AU139:AV139"/>
    <mergeCell ref="AW139:AZ139"/>
    <mergeCell ref="AU138:AV138"/>
    <mergeCell ref="AW138:AZ138"/>
    <mergeCell ref="B139:F139"/>
    <mergeCell ref="G139:J139"/>
    <mergeCell ref="K139:N139"/>
    <mergeCell ref="O139:R139"/>
    <mergeCell ref="S139:V139"/>
    <mergeCell ref="W139:Z139"/>
    <mergeCell ref="AA139:AD139"/>
    <mergeCell ref="B138:F138"/>
    <mergeCell ref="G138:J138"/>
    <mergeCell ref="K138:N138"/>
    <mergeCell ref="O138:R138"/>
    <mergeCell ref="S138:V138"/>
    <mergeCell ref="AA141:AD141"/>
    <mergeCell ref="AE141:AH141"/>
    <mergeCell ref="AI141:AL141"/>
    <mergeCell ref="B137:F137"/>
    <mergeCell ref="G137:J137"/>
    <mergeCell ref="K137:N137"/>
    <mergeCell ref="O137:R137"/>
    <mergeCell ref="S137:V137"/>
    <mergeCell ref="W137:Z137"/>
    <mergeCell ref="AA137:AD137"/>
    <mergeCell ref="AE137:AH137"/>
    <mergeCell ref="AI137:AL137"/>
    <mergeCell ref="W138:Z138"/>
    <mergeCell ref="AA138:AD138"/>
    <mergeCell ref="AE138:AH138"/>
    <mergeCell ref="AI138:AL138"/>
    <mergeCell ref="AI132:AL132"/>
    <mergeCell ref="AM132:AP132"/>
    <mergeCell ref="AQ132:AT132"/>
    <mergeCell ref="AU132:AV132"/>
    <mergeCell ref="AW132:AZ132"/>
    <mergeCell ref="BA132:BB132"/>
    <mergeCell ref="BA135:BB135"/>
    <mergeCell ref="BA134:BB134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E135:AH135"/>
    <mergeCell ref="AI135:AL135"/>
    <mergeCell ref="AM135:AP135"/>
    <mergeCell ref="AQ135:AT135"/>
    <mergeCell ref="AU135:AV135"/>
    <mergeCell ref="AW135:AZ135"/>
    <mergeCell ref="AU134:AV134"/>
    <mergeCell ref="AW134:AZ134"/>
    <mergeCell ref="B135:F135"/>
    <mergeCell ref="G135:J135"/>
    <mergeCell ref="K135:N135"/>
    <mergeCell ref="O135:R135"/>
    <mergeCell ref="S135:V135"/>
    <mergeCell ref="W135:Z135"/>
    <mergeCell ref="AA135:AD135"/>
    <mergeCell ref="AM133:AP133"/>
    <mergeCell ref="AQ133:AT133"/>
    <mergeCell ref="AU133:AV133"/>
    <mergeCell ref="AW133:AZ133"/>
    <mergeCell ref="BA133:BB133"/>
    <mergeCell ref="B134:F134"/>
    <mergeCell ref="G134:J134"/>
    <mergeCell ref="K134:N134"/>
    <mergeCell ref="O134:R134"/>
    <mergeCell ref="S134:V134"/>
    <mergeCell ref="B133:F133"/>
    <mergeCell ref="G133:J133"/>
    <mergeCell ref="K133:N133"/>
    <mergeCell ref="O133:R133"/>
    <mergeCell ref="S133:V133"/>
    <mergeCell ref="W133:Z133"/>
    <mergeCell ref="AA133:AD133"/>
    <mergeCell ref="AE133:AH133"/>
    <mergeCell ref="AI133:AL133"/>
    <mergeCell ref="W134:Z134"/>
    <mergeCell ref="AA134:AD134"/>
    <mergeCell ref="AE134:AH134"/>
    <mergeCell ref="AI134:AL134"/>
    <mergeCell ref="AM134:AP134"/>
    <mergeCell ref="AQ134:AT134"/>
    <mergeCell ref="AI128:AL128"/>
    <mergeCell ref="AM128:AP128"/>
    <mergeCell ref="AQ128:AT128"/>
    <mergeCell ref="AU128:AV128"/>
    <mergeCell ref="AW128:AZ128"/>
    <mergeCell ref="BA128:BB128"/>
    <mergeCell ref="BA131:BB131"/>
    <mergeCell ref="BA130:BB130"/>
    <mergeCell ref="A132:A135"/>
    <mergeCell ref="B132:F132"/>
    <mergeCell ref="G132:J132"/>
    <mergeCell ref="K132:N132"/>
    <mergeCell ref="O132:R132"/>
    <mergeCell ref="S132:V132"/>
    <mergeCell ref="W132:Z132"/>
    <mergeCell ref="AA132:AD132"/>
    <mergeCell ref="AE132:AH132"/>
    <mergeCell ref="AE131:AH131"/>
    <mergeCell ref="AI131:AL131"/>
    <mergeCell ref="AM131:AP131"/>
    <mergeCell ref="AQ131:AT131"/>
    <mergeCell ref="AU131:AV131"/>
    <mergeCell ref="AW131:AZ131"/>
    <mergeCell ref="AU130:AV130"/>
    <mergeCell ref="AW130:AZ130"/>
    <mergeCell ref="B131:F131"/>
    <mergeCell ref="G131:J131"/>
    <mergeCell ref="K131:N131"/>
    <mergeCell ref="O131:R131"/>
    <mergeCell ref="S131:V131"/>
    <mergeCell ref="W131:Z131"/>
    <mergeCell ref="AA131:AD131"/>
    <mergeCell ref="AM129:AP129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B129:F129"/>
    <mergeCell ref="G129:J129"/>
    <mergeCell ref="K129:N129"/>
    <mergeCell ref="O129:R129"/>
    <mergeCell ref="S129:V129"/>
    <mergeCell ref="W129:Z129"/>
    <mergeCell ref="AA129:AD129"/>
    <mergeCell ref="AE129:AH129"/>
    <mergeCell ref="AI129:AL129"/>
    <mergeCell ref="W130:Z130"/>
    <mergeCell ref="AA130:AD130"/>
    <mergeCell ref="AE130:AH130"/>
    <mergeCell ref="AI130:AL130"/>
    <mergeCell ref="AM130:AP130"/>
    <mergeCell ref="AQ130:AT130"/>
    <mergeCell ref="AI124:AL124"/>
    <mergeCell ref="AM124:AP124"/>
    <mergeCell ref="AQ124:AT124"/>
    <mergeCell ref="AU124:AV124"/>
    <mergeCell ref="AW124:AZ124"/>
    <mergeCell ref="BA124:BB124"/>
    <mergeCell ref="BA127:BB127"/>
    <mergeCell ref="BA126:BB126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E127:AH127"/>
    <mergeCell ref="AI127:AL127"/>
    <mergeCell ref="AM127:AP127"/>
    <mergeCell ref="AQ127:AT127"/>
    <mergeCell ref="AU127:AV127"/>
    <mergeCell ref="AW127:AZ127"/>
    <mergeCell ref="AU126:AV126"/>
    <mergeCell ref="AW126:AZ126"/>
    <mergeCell ref="B127:F127"/>
    <mergeCell ref="G127:J127"/>
    <mergeCell ref="K127:N127"/>
    <mergeCell ref="O127:R127"/>
    <mergeCell ref="S127:V127"/>
    <mergeCell ref="W127:Z127"/>
    <mergeCell ref="AA127:AD127"/>
    <mergeCell ref="AM125:AP125"/>
    <mergeCell ref="AQ125:AT125"/>
    <mergeCell ref="AU125:AV125"/>
    <mergeCell ref="AW125:AZ125"/>
    <mergeCell ref="BA125:BB125"/>
    <mergeCell ref="B126:F126"/>
    <mergeCell ref="G126:J126"/>
    <mergeCell ref="K126:N126"/>
    <mergeCell ref="O126:R126"/>
    <mergeCell ref="S126:V126"/>
    <mergeCell ref="B125:F125"/>
    <mergeCell ref="G125:J125"/>
    <mergeCell ref="K125:N125"/>
    <mergeCell ref="O125:R125"/>
    <mergeCell ref="S125:V125"/>
    <mergeCell ref="W125:Z125"/>
    <mergeCell ref="AA125:AD125"/>
    <mergeCell ref="AE125:AH125"/>
    <mergeCell ref="AI125:AL125"/>
    <mergeCell ref="W126:Z126"/>
    <mergeCell ref="AA126:AD126"/>
    <mergeCell ref="AE126:AH126"/>
    <mergeCell ref="AI126:AL126"/>
    <mergeCell ref="AM126:AP126"/>
    <mergeCell ref="AQ126:AT126"/>
    <mergeCell ref="AI120:AL120"/>
    <mergeCell ref="AM120:AP120"/>
    <mergeCell ref="AQ120:AT120"/>
    <mergeCell ref="AU120:AV120"/>
    <mergeCell ref="AW120:AZ120"/>
    <mergeCell ref="BA120:BB120"/>
    <mergeCell ref="BA123:BB123"/>
    <mergeCell ref="BA122:BB122"/>
    <mergeCell ref="A124:A127"/>
    <mergeCell ref="B124:F124"/>
    <mergeCell ref="G124:J124"/>
    <mergeCell ref="K124:N124"/>
    <mergeCell ref="O124:R124"/>
    <mergeCell ref="S124:V124"/>
    <mergeCell ref="W124:Z124"/>
    <mergeCell ref="AA124:AD124"/>
    <mergeCell ref="AE124:AH124"/>
    <mergeCell ref="AE123:AH123"/>
    <mergeCell ref="AI123:AL123"/>
    <mergeCell ref="AM123:AP123"/>
    <mergeCell ref="AQ123:AT123"/>
    <mergeCell ref="AU123:AV123"/>
    <mergeCell ref="AW123:AZ123"/>
    <mergeCell ref="AU122:AV122"/>
    <mergeCell ref="AW122:AZ122"/>
    <mergeCell ref="B123:F123"/>
    <mergeCell ref="G123:J123"/>
    <mergeCell ref="K123:N123"/>
    <mergeCell ref="O123:R123"/>
    <mergeCell ref="S123:V123"/>
    <mergeCell ref="W123:Z123"/>
    <mergeCell ref="AA123:AD123"/>
    <mergeCell ref="AM121:AP121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B121:F121"/>
    <mergeCell ref="G121:J121"/>
    <mergeCell ref="K121:N121"/>
    <mergeCell ref="O121:R121"/>
    <mergeCell ref="S121:V121"/>
    <mergeCell ref="W121:Z121"/>
    <mergeCell ref="AA121:AD121"/>
    <mergeCell ref="AE121:AH121"/>
    <mergeCell ref="AI121:AL121"/>
    <mergeCell ref="W122:Z122"/>
    <mergeCell ref="AA122:AD122"/>
    <mergeCell ref="AE122:AH122"/>
    <mergeCell ref="AI122:AL122"/>
    <mergeCell ref="AM122:AP122"/>
    <mergeCell ref="AQ122:AT122"/>
    <mergeCell ref="AI116:AL116"/>
    <mergeCell ref="AM116:AP116"/>
    <mergeCell ref="AQ116:AT116"/>
    <mergeCell ref="AU116:AV116"/>
    <mergeCell ref="AW116:AZ116"/>
    <mergeCell ref="BA116:BB116"/>
    <mergeCell ref="BA119:BB119"/>
    <mergeCell ref="BA118:BB118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E119:AH119"/>
    <mergeCell ref="AI119:AL119"/>
    <mergeCell ref="AM119:AP119"/>
    <mergeCell ref="AQ119:AT119"/>
    <mergeCell ref="AU119:AV119"/>
    <mergeCell ref="AW119:AZ119"/>
    <mergeCell ref="AU118:AV118"/>
    <mergeCell ref="AW118:AZ118"/>
    <mergeCell ref="B119:F119"/>
    <mergeCell ref="G119:J119"/>
    <mergeCell ref="K119:N119"/>
    <mergeCell ref="O119:R119"/>
    <mergeCell ref="S119:V119"/>
    <mergeCell ref="W119:Z119"/>
    <mergeCell ref="AA119:AD119"/>
    <mergeCell ref="AM117:AP117"/>
    <mergeCell ref="AQ117:AT117"/>
    <mergeCell ref="AU117:AV117"/>
    <mergeCell ref="AW117:AZ117"/>
    <mergeCell ref="BA117:BB117"/>
    <mergeCell ref="B118:F118"/>
    <mergeCell ref="G118:J118"/>
    <mergeCell ref="K118:N118"/>
    <mergeCell ref="O118:R118"/>
    <mergeCell ref="S118:V118"/>
    <mergeCell ref="B117:F117"/>
    <mergeCell ref="G117:J117"/>
    <mergeCell ref="K117:N117"/>
    <mergeCell ref="O117:R117"/>
    <mergeCell ref="S117:V117"/>
    <mergeCell ref="W117:Z117"/>
    <mergeCell ref="AA117:AD117"/>
    <mergeCell ref="AE117:AH117"/>
    <mergeCell ref="AI117:AL117"/>
    <mergeCell ref="W118:Z118"/>
    <mergeCell ref="AA118:AD118"/>
    <mergeCell ref="AE118:AH118"/>
    <mergeCell ref="AI118:AL118"/>
    <mergeCell ref="AM118:AP118"/>
    <mergeCell ref="AQ118:AT118"/>
    <mergeCell ref="AI112:AL112"/>
    <mergeCell ref="AM112:AP112"/>
    <mergeCell ref="AQ112:AT112"/>
    <mergeCell ref="AU112:AV112"/>
    <mergeCell ref="AW112:AZ112"/>
    <mergeCell ref="BA112:BB112"/>
    <mergeCell ref="BA115:BB115"/>
    <mergeCell ref="BA114:BB114"/>
    <mergeCell ref="A116:A119"/>
    <mergeCell ref="B116:F116"/>
    <mergeCell ref="G116:J116"/>
    <mergeCell ref="K116:N116"/>
    <mergeCell ref="O116:R116"/>
    <mergeCell ref="S116:V116"/>
    <mergeCell ref="W116:Z116"/>
    <mergeCell ref="AA116:AD116"/>
    <mergeCell ref="AE116:AH116"/>
    <mergeCell ref="AE115:AH115"/>
    <mergeCell ref="AI115:AL115"/>
    <mergeCell ref="AM115:AP115"/>
    <mergeCell ref="AQ115:AT115"/>
    <mergeCell ref="AU115:AV115"/>
    <mergeCell ref="AW115:AZ115"/>
    <mergeCell ref="AU114:AV114"/>
    <mergeCell ref="AW114:AZ114"/>
    <mergeCell ref="B115:F115"/>
    <mergeCell ref="G115:J115"/>
    <mergeCell ref="K115:N115"/>
    <mergeCell ref="O115:R115"/>
    <mergeCell ref="S115:V115"/>
    <mergeCell ref="W115:Z115"/>
    <mergeCell ref="AA115:AD115"/>
    <mergeCell ref="AM113:AP113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B113:F113"/>
    <mergeCell ref="G113:J113"/>
    <mergeCell ref="K113:N113"/>
    <mergeCell ref="O113:R113"/>
    <mergeCell ref="S113:V113"/>
    <mergeCell ref="W113:Z113"/>
    <mergeCell ref="AA113:AD113"/>
    <mergeCell ref="AE113:AH113"/>
    <mergeCell ref="AI113:AL113"/>
    <mergeCell ref="W114:Z114"/>
    <mergeCell ref="AA114:AD114"/>
    <mergeCell ref="AE114:AH114"/>
    <mergeCell ref="AI114:AL114"/>
    <mergeCell ref="AM114:AP114"/>
    <mergeCell ref="AQ114:AT114"/>
    <mergeCell ref="AI108:AL108"/>
    <mergeCell ref="AM108:AP108"/>
    <mergeCell ref="AQ108:AT108"/>
    <mergeCell ref="AU108:AV108"/>
    <mergeCell ref="AW108:AZ108"/>
    <mergeCell ref="BA108:BB108"/>
    <mergeCell ref="BA111:BB111"/>
    <mergeCell ref="BA110:BB110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E111:AH111"/>
    <mergeCell ref="AI111:AL111"/>
    <mergeCell ref="AM111:AP111"/>
    <mergeCell ref="AQ111:AT111"/>
    <mergeCell ref="AU111:AV111"/>
    <mergeCell ref="AW111:AZ111"/>
    <mergeCell ref="AU110:AV110"/>
    <mergeCell ref="AW110:AZ110"/>
    <mergeCell ref="B111:F111"/>
    <mergeCell ref="G111:J111"/>
    <mergeCell ref="K111:N111"/>
    <mergeCell ref="O111:R111"/>
    <mergeCell ref="S111:V111"/>
    <mergeCell ref="W111:Z111"/>
    <mergeCell ref="AA111:AD111"/>
    <mergeCell ref="AM109:AP109"/>
    <mergeCell ref="AQ109:AT109"/>
    <mergeCell ref="AU109:AV109"/>
    <mergeCell ref="AW109:AZ109"/>
    <mergeCell ref="BA109:BB109"/>
    <mergeCell ref="B110:F110"/>
    <mergeCell ref="G110:J110"/>
    <mergeCell ref="K110:N110"/>
    <mergeCell ref="O110:R110"/>
    <mergeCell ref="S110:V110"/>
    <mergeCell ref="B109:F109"/>
    <mergeCell ref="G109:J109"/>
    <mergeCell ref="K109:N109"/>
    <mergeCell ref="O109:R109"/>
    <mergeCell ref="S109:V109"/>
    <mergeCell ref="W109:Z109"/>
    <mergeCell ref="AA109:AD109"/>
    <mergeCell ref="AE109:AH109"/>
    <mergeCell ref="AI109:AL109"/>
    <mergeCell ref="W110:Z110"/>
    <mergeCell ref="AA110:AD110"/>
    <mergeCell ref="AE110:AH110"/>
    <mergeCell ref="AI110:AL110"/>
    <mergeCell ref="AM110:AP110"/>
    <mergeCell ref="AQ110:AT110"/>
    <mergeCell ref="AI104:AL104"/>
    <mergeCell ref="AM104:AP104"/>
    <mergeCell ref="AQ104:AT104"/>
    <mergeCell ref="AU104:AV104"/>
    <mergeCell ref="AW104:AZ104"/>
    <mergeCell ref="BA104:BB104"/>
    <mergeCell ref="BA107:BB107"/>
    <mergeCell ref="BA106:BB106"/>
    <mergeCell ref="A108:A111"/>
    <mergeCell ref="B108:F108"/>
    <mergeCell ref="G108:J108"/>
    <mergeCell ref="K108:N108"/>
    <mergeCell ref="O108:R108"/>
    <mergeCell ref="S108:V108"/>
    <mergeCell ref="W108:Z108"/>
    <mergeCell ref="AA108:AD108"/>
    <mergeCell ref="AE108:AH108"/>
    <mergeCell ref="AE107:AH107"/>
    <mergeCell ref="AI107:AL107"/>
    <mergeCell ref="AM107:AP107"/>
    <mergeCell ref="AQ107:AT107"/>
    <mergeCell ref="AU107:AV107"/>
    <mergeCell ref="AW107:AZ107"/>
    <mergeCell ref="AU106:AV106"/>
    <mergeCell ref="AW106:AZ106"/>
    <mergeCell ref="B107:F107"/>
    <mergeCell ref="G107:J107"/>
    <mergeCell ref="K107:N107"/>
    <mergeCell ref="O107:R107"/>
    <mergeCell ref="S107:V107"/>
    <mergeCell ref="W107:Z107"/>
    <mergeCell ref="AA107:AD107"/>
    <mergeCell ref="AM105:AP105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B105:F105"/>
    <mergeCell ref="G105:J105"/>
    <mergeCell ref="K105:N105"/>
    <mergeCell ref="O105:R105"/>
    <mergeCell ref="S105:V105"/>
    <mergeCell ref="W105:Z105"/>
    <mergeCell ref="AA105:AD105"/>
    <mergeCell ref="AE105:AH105"/>
    <mergeCell ref="AI105:AL105"/>
    <mergeCell ref="W106:Z106"/>
    <mergeCell ref="AA106:AD106"/>
    <mergeCell ref="AE106:AH106"/>
    <mergeCell ref="AI106:AL106"/>
    <mergeCell ref="AM106:AP106"/>
    <mergeCell ref="AQ106:AT106"/>
    <mergeCell ref="AI100:AL100"/>
    <mergeCell ref="AM100:AP100"/>
    <mergeCell ref="AQ100:AT100"/>
    <mergeCell ref="AU100:AV100"/>
    <mergeCell ref="AW100:AZ100"/>
    <mergeCell ref="BA100:BB100"/>
    <mergeCell ref="BA103:BB103"/>
    <mergeCell ref="BA102:BB102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E103:AH103"/>
    <mergeCell ref="AI103:AL103"/>
    <mergeCell ref="AM103:AP103"/>
    <mergeCell ref="AQ103:AT103"/>
    <mergeCell ref="AU103:AV103"/>
    <mergeCell ref="AW103:AZ103"/>
    <mergeCell ref="AU102:AV102"/>
    <mergeCell ref="AW102:AZ102"/>
    <mergeCell ref="B103:F103"/>
    <mergeCell ref="G103:J103"/>
    <mergeCell ref="K103:N103"/>
    <mergeCell ref="O103:R103"/>
    <mergeCell ref="S103:V103"/>
    <mergeCell ref="W103:Z103"/>
    <mergeCell ref="AA103:AD103"/>
    <mergeCell ref="AM101:AP101"/>
    <mergeCell ref="AQ101:AT101"/>
    <mergeCell ref="AU101:AV101"/>
    <mergeCell ref="AW101:AZ101"/>
    <mergeCell ref="BA101:BB101"/>
    <mergeCell ref="B102:F102"/>
    <mergeCell ref="G102:J102"/>
    <mergeCell ref="K102:N102"/>
    <mergeCell ref="O102:R102"/>
    <mergeCell ref="S102:V102"/>
    <mergeCell ref="B101:F101"/>
    <mergeCell ref="G101:J101"/>
    <mergeCell ref="K101:N101"/>
    <mergeCell ref="O101:R101"/>
    <mergeCell ref="S101:V101"/>
    <mergeCell ref="W101:Z101"/>
    <mergeCell ref="AA101:AD101"/>
    <mergeCell ref="AE101:AH101"/>
    <mergeCell ref="AI101:AL101"/>
    <mergeCell ref="W102:Z102"/>
    <mergeCell ref="AA102:AD102"/>
    <mergeCell ref="AE102:AH102"/>
    <mergeCell ref="AI102:AL102"/>
    <mergeCell ref="AM102:AP102"/>
    <mergeCell ref="AQ102:AT102"/>
    <mergeCell ref="AI96:AL96"/>
    <mergeCell ref="AM96:AP96"/>
    <mergeCell ref="AQ96:AT96"/>
    <mergeCell ref="AU96:AV96"/>
    <mergeCell ref="AW96:AZ96"/>
    <mergeCell ref="BA96:BB96"/>
    <mergeCell ref="BA99:BB99"/>
    <mergeCell ref="BA98:BB98"/>
    <mergeCell ref="A100:A103"/>
    <mergeCell ref="B100:F100"/>
    <mergeCell ref="G100:J100"/>
    <mergeCell ref="K100:N100"/>
    <mergeCell ref="O100:R100"/>
    <mergeCell ref="S100:V100"/>
    <mergeCell ref="W100:Z100"/>
    <mergeCell ref="AA100:AD100"/>
    <mergeCell ref="AE100:AH100"/>
    <mergeCell ref="AE99:AH99"/>
    <mergeCell ref="AI99:AL99"/>
    <mergeCell ref="AM99:AP99"/>
    <mergeCell ref="AQ99:AT99"/>
    <mergeCell ref="AU99:AV99"/>
    <mergeCell ref="AW99:AZ99"/>
    <mergeCell ref="AU98:AV98"/>
    <mergeCell ref="AW98:AZ98"/>
    <mergeCell ref="B99:F99"/>
    <mergeCell ref="G99:J99"/>
    <mergeCell ref="K99:N99"/>
    <mergeCell ref="O99:R99"/>
    <mergeCell ref="S99:V99"/>
    <mergeCell ref="W99:Z99"/>
    <mergeCell ref="AA99:AD99"/>
    <mergeCell ref="AM97:AP97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B97:F97"/>
    <mergeCell ref="G97:J97"/>
    <mergeCell ref="K97:N97"/>
    <mergeCell ref="O97:R97"/>
    <mergeCell ref="S97:V97"/>
    <mergeCell ref="W97:Z97"/>
    <mergeCell ref="AA97:AD97"/>
    <mergeCell ref="AE97:AH97"/>
    <mergeCell ref="AI97:AL97"/>
    <mergeCell ref="W98:Z98"/>
    <mergeCell ref="AA98:AD98"/>
    <mergeCell ref="AE98:AH98"/>
    <mergeCell ref="AI98:AL98"/>
    <mergeCell ref="AM98:AP98"/>
    <mergeCell ref="AQ98:AT98"/>
    <mergeCell ref="AI92:AL92"/>
    <mergeCell ref="AM92:AP92"/>
    <mergeCell ref="AQ92:AT92"/>
    <mergeCell ref="AU92:AV92"/>
    <mergeCell ref="AW92:AZ92"/>
    <mergeCell ref="BA92:BB92"/>
    <mergeCell ref="BA95:BB95"/>
    <mergeCell ref="BA94:BB94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E95:AH95"/>
    <mergeCell ref="AI95:AL95"/>
    <mergeCell ref="AM95:AP95"/>
    <mergeCell ref="AQ95:AT95"/>
    <mergeCell ref="AU95:AV95"/>
    <mergeCell ref="AW95:AZ95"/>
    <mergeCell ref="AU94:AV94"/>
    <mergeCell ref="AW94:AZ94"/>
    <mergeCell ref="B95:F95"/>
    <mergeCell ref="G95:J95"/>
    <mergeCell ref="K95:N95"/>
    <mergeCell ref="O95:R95"/>
    <mergeCell ref="S95:V95"/>
    <mergeCell ref="W95:Z95"/>
    <mergeCell ref="AA95:AD95"/>
    <mergeCell ref="AM93:AP93"/>
    <mergeCell ref="AQ93:AT93"/>
    <mergeCell ref="AU93:AV93"/>
    <mergeCell ref="AW93:AZ93"/>
    <mergeCell ref="BA93:BB93"/>
    <mergeCell ref="B94:F94"/>
    <mergeCell ref="G94:J94"/>
    <mergeCell ref="K94:N94"/>
    <mergeCell ref="O94:R94"/>
    <mergeCell ref="S94:V94"/>
    <mergeCell ref="B93:F93"/>
    <mergeCell ref="G93:J93"/>
    <mergeCell ref="K93:N93"/>
    <mergeCell ref="O93:R93"/>
    <mergeCell ref="S93:V93"/>
    <mergeCell ref="W93:Z93"/>
    <mergeCell ref="AA93:AD93"/>
    <mergeCell ref="AE93:AH93"/>
    <mergeCell ref="AI93:AL93"/>
    <mergeCell ref="W94:Z94"/>
    <mergeCell ref="AA94:AD94"/>
    <mergeCell ref="AE94:AH94"/>
    <mergeCell ref="AI94:AL94"/>
    <mergeCell ref="AM94:AP94"/>
    <mergeCell ref="AQ94:AT94"/>
    <mergeCell ref="AI88:AL88"/>
    <mergeCell ref="AM88:AP88"/>
    <mergeCell ref="AQ88:AT88"/>
    <mergeCell ref="AU88:AV88"/>
    <mergeCell ref="AW88:AZ88"/>
    <mergeCell ref="BA88:BB88"/>
    <mergeCell ref="BA91:BB91"/>
    <mergeCell ref="BA90:BB90"/>
    <mergeCell ref="A92:A95"/>
    <mergeCell ref="B92:F92"/>
    <mergeCell ref="G92:J92"/>
    <mergeCell ref="K92:N92"/>
    <mergeCell ref="O92:R92"/>
    <mergeCell ref="S92:V92"/>
    <mergeCell ref="W92:Z92"/>
    <mergeCell ref="AA92:AD92"/>
    <mergeCell ref="AE92:AH92"/>
    <mergeCell ref="AE91:AH91"/>
    <mergeCell ref="AI91:AL91"/>
    <mergeCell ref="AM91:AP91"/>
    <mergeCell ref="AQ91:AT91"/>
    <mergeCell ref="AU91:AV91"/>
    <mergeCell ref="AW91:AZ91"/>
    <mergeCell ref="AU90:AV90"/>
    <mergeCell ref="AW90:AZ90"/>
    <mergeCell ref="B91:F91"/>
    <mergeCell ref="G91:J91"/>
    <mergeCell ref="K91:N91"/>
    <mergeCell ref="O91:R91"/>
    <mergeCell ref="S91:V91"/>
    <mergeCell ref="W91:Z91"/>
    <mergeCell ref="AA91:AD91"/>
    <mergeCell ref="AM89:AP89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B89:F89"/>
    <mergeCell ref="G89:J89"/>
    <mergeCell ref="K89:N89"/>
    <mergeCell ref="O89:R89"/>
    <mergeCell ref="S89:V89"/>
    <mergeCell ref="W89:Z89"/>
    <mergeCell ref="AA89:AD89"/>
    <mergeCell ref="AE89:AH89"/>
    <mergeCell ref="AI89:AL89"/>
    <mergeCell ref="W90:Z90"/>
    <mergeCell ref="AA90:AD90"/>
    <mergeCell ref="AE90:AH90"/>
    <mergeCell ref="AI90:AL90"/>
    <mergeCell ref="AM90:AP90"/>
    <mergeCell ref="AQ90:AT90"/>
    <mergeCell ref="AI84:AL84"/>
    <mergeCell ref="AM84:AP84"/>
    <mergeCell ref="AQ84:AT84"/>
    <mergeCell ref="AU84:AV84"/>
    <mergeCell ref="AW84:AZ84"/>
    <mergeCell ref="BA84:BB84"/>
    <mergeCell ref="BA87:BB87"/>
    <mergeCell ref="BA86:BB86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E87:AH87"/>
    <mergeCell ref="AI87:AL87"/>
    <mergeCell ref="AM87:AP87"/>
    <mergeCell ref="AQ87:AT87"/>
    <mergeCell ref="AU87:AV87"/>
    <mergeCell ref="AW87:AZ87"/>
    <mergeCell ref="AU86:AV86"/>
    <mergeCell ref="AW86:AZ86"/>
    <mergeCell ref="B87:F87"/>
    <mergeCell ref="G87:J87"/>
    <mergeCell ref="K87:N87"/>
    <mergeCell ref="O87:R87"/>
    <mergeCell ref="S87:V87"/>
    <mergeCell ref="W87:Z87"/>
    <mergeCell ref="AA87:AD87"/>
    <mergeCell ref="AM85:AP85"/>
    <mergeCell ref="AQ85:AT85"/>
    <mergeCell ref="AU85:AV85"/>
    <mergeCell ref="AW85:AZ85"/>
    <mergeCell ref="BA85:BB85"/>
    <mergeCell ref="B86:F86"/>
    <mergeCell ref="G86:J86"/>
    <mergeCell ref="K86:N86"/>
    <mergeCell ref="O86:R86"/>
    <mergeCell ref="S86:V86"/>
    <mergeCell ref="B85:F85"/>
    <mergeCell ref="G85:J85"/>
    <mergeCell ref="K85:N85"/>
    <mergeCell ref="O85:R85"/>
    <mergeCell ref="S85:V85"/>
    <mergeCell ref="W85:Z85"/>
    <mergeCell ref="AA85:AD85"/>
    <mergeCell ref="AE85:AH85"/>
    <mergeCell ref="AI85:AL85"/>
    <mergeCell ref="W86:Z86"/>
    <mergeCell ref="AA86:AD86"/>
    <mergeCell ref="AE86:AH86"/>
    <mergeCell ref="AI86:AL86"/>
    <mergeCell ref="AM86:AP86"/>
    <mergeCell ref="AQ86:AT86"/>
    <mergeCell ref="AI80:AL80"/>
    <mergeCell ref="AM80:AP80"/>
    <mergeCell ref="AQ80:AT80"/>
    <mergeCell ref="AU80:AV80"/>
    <mergeCell ref="AW80:AZ80"/>
    <mergeCell ref="BA80:BB80"/>
    <mergeCell ref="BA83:BB83"/>
    <mergeCell ref="BA82:BB82"/>
    <mergeCell ref="A84:A87"/>
    <mergeCell ref="B84:F84"/>
    <mergeCell ref="G84:J84"/>
    <mergeCell ref="K84:N84"/>
    <mergeCell ref="O84:R84"/>
    <mergeCell ref="S84:V84"/>
    <mergeCell ref="W84:Z84"/>
    <mergeCell ref="AA84:AD84"/>
    <mergeCell ref="AE84:AH84"/>
    <mergeCell ref="AE83:AH83"/>
    <mergeCell ref="AI83:AL83"/>
    <mergeCell ref="AM83:AP83"/>
    <mergeCell ref="AQ83:AT83"/>
    <mergeCell ref="AU83:AV83"/>
    <mergeCell ref="AW83:AZ83"/>
    <mergeCell ref="AU82:AV82"/>
    <mergeCell ref="AW82:AZ82"/>
    <mergeCell ref="B83:F83"/>
    <mergeCell ref="G83:J83"/>
    <mergeCell ref="K83:N83"/>
    <mergeCell ref="O83:R83"/>
    <mergeCell ref="S83:V83"/>
    <mergeCell ref="W83:Z83"/>
    <mergeCell ref="AA83:AD83"/>
    <mergeCell ref="AM81:AP81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B81:F81"/>
    <mergeCell ref="G81:J81"/>
    <mergeCell ref="K81:N81"/>
    <mergeCell ref="O81:R81"/>
    <mergeCell ref="S81:V81"/>
    <mergeCell ref="W81:Z81"/>
    <mergeCell ref="AA81:AD81"/>
    <mergeCell ref="AE81:AH81"/>
    <mergeCell ref="AI81:AL81"/>
    <mergeCell ref="W82:Z82"/>
    <mergeCell ref="AA82:AD82"/>
    <mergeCell ref="AE82:AH82"/>
    <mergeCell ref="AI82:AL82"/>
    <mergeCell ref="AM82:AP82"/>
    <mergeCell ref="AQ82:AT82"/>
    <mergeCell ref="CV79:CY79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M79:AP79"/>
    <mergeCell ref="AQ79:AT79"/>
    <mergeCell ref="AU79:AV79"/>
    <mergeCell ref="AW79:AZ79"/>
    <mergeCell ref="BA79:BB79"/>
    <mergeCell ref="BH79:BK79"/>
    <mergeCell ref="CV78:CY78"/>
    <mergeCell ref="B79:F79"/>
    <mergeCell ref="G79:J79"/>
    <mergeCell ref="K79:N79"/>
    <mergeCell ref="O79:R79"/>
    <mergeCell ref="S79:V79"/>
    <mergeCell ref="W79:Z79"/>
    <mergeCell ref="AA79:AD79"/>
    <mergeCell ref="AE79:AH79"/>
    <mergeCell ref="AI79:AL79"/>
    <mergeCell ref="AM78:AP78"/>
    <mergeCell ref="AQ78:AT78"/>
    <mergeCell ref="AU78:AV78"/>
    <mergeCell ref="AW78:AZ78"/>
    <mergeCell ref="BA78:BB78"/>
    <mergeCell ref="BH78:BK78"/>
    <mergeCell ref="CV77:CY77"/>
    <mergeCell ref="B78:F78"/>
    <mergeCell ref="G78:J78"/>
    <mergeCell ref="K78:N78"/>
    <mergeCell ref="O78:R78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BH77:BK77"/>
    <mergeCell ref="CV76:CY76"/>
    <mergeCell ref="B77:F77"/>
    <mergeCell ref="G77:J77"/>
    <mergeCell ref="K77:N77"/>
    <mergeCell ref="O77:R77"/>
    <mergeCell ref="S77:V77"/>
    <mergeCell ref="W77:Z77"/>
    <mergeCell ref="AA77:AD77"/>
    <mergeCell ref="AE77:AH77"/>
    <mergeCell ref="AI77:AL77"/>
    <mergeCell ref="AU76:AV76"/>
    <mergeCell ref="AW76:AZ76"/>
    <mergeCell ref="BA76:BB76"/>
    <mergeCell ref="BH76:BK76"/>
    <mergeCell ref="CS76:CT76"/>
    <mergeCell ref="CS77:CT77"/>
    <mergeCell ref="CS78:CT78"/>
    <mergeCell ref="CS79:CT79"/>
    <mergeCell ref="W76:Z76"/>
    <mergeCell ref="AA76:AD76"/>
    <mergeCell ref="AE76:AH76"/>
    <mergeCell ref="AI76:AL76"/>
    <mergeCell ref="AM76:AP76"/>
    <mergeCell ref="AQ76:AT76"/>
    <mergeCell ref="A76:A79"/>
    <mergeCell ref="B76:F76"/>
    <mergeCell ref="G76:J76"/>
    <mergeCell ref="K76:N76"/>
    <mergeCell ref="O76:R76"/>
    <mergeCell ref="S76:V76"/>
    <mergeCell ref="AU75:AV75"/>
    <mergeCell ref="AW75:AZ75"/>
    <mergeCell ref="BA75:BB75"/>
    <mergeCell ref="BH75:BK75"/>
    <mergeCell ref="CS75:CT75"/>
    <mergeCell ref="B75:F75"/>
    <mergeCell ref="G75:J75"/>
    <mergeCell ref="K75:N75"/>
    <mergeCell ref="O75:R75"/>
    <mergeCell ref="S75:V75"/>
    <mergeCell ref="AA75:AD75"/>
    <mergeCell ref="AE75:AH75"/>
    <mergeCell ref="AI75:AL75"/>
    <mergeCell ref="AM75:AP75"/>
    <mergeCell ref="AQ75:AT75"/>
    <mergeCell ref="A72:A75"/>
    <mergeCell ref="B72:F72"/>
    <mergeCell ref="G72:J72"/>
    <mergeCell ref="BH73:BK73"/>
    <mergeCell ref="CS73:CT73"/>
    <mergeCell ref="B74:F74"/>
    <mergeCell ref="G74:J74"/>
    <mergeCell ref="K74:N74"/>
    <mergeCell ref="O74:R74"/>
    <mergeCell ref="S74:V74"/>
    <mergeCell ref="W74:Z74"/>
    <mergeCell ref="BA72:BB72"/>
    <mergeCell ref="BH72:BK72"/>
    <mergeCell ref="CS72:CT72"/>
    <mergeCell ref="CV72:CY72"/>
    <mergeCell ref="CV75:CY75"/>
    <mergeCell ref="W75:Z75"/>
    <mergeCell ref="CV73:CY73"/>
    <mergeCell ref="W73:Z73"/>
    <mergeCell ref="AA73:AD73"/>
    <mergeCell ref="AE73:AH73"/>
    <mergeCell ref="AI73:AL73"/>
    <mergeCell ref="AM73:AP73"/>
    <mergeCell ref="AQ73:AT73"/>
    <mergeCell ref="B73:F73"/>
    <mergeCell ref="G73:J73"/>
    <mergeCell ref="K73:N73"/>
    <mergeCell ref="O73:R73"/>
    <mergeCell ref="S73:V73"/>
    <mergeCell ref="AW74:AZ74"/>
    <mergeCell ref="BA74:BB74"/>
    <mergeCell ref="BH74:BK74"/>
    <mergeCell ref="CS74:CT74"/>
    <mergeCell ref="CV74:CY74"/>
    <mergeCell ref="AA74:AD74"/>
    <mergeCell ref="K72:N72"/>
    <mergeCell ref="O72:R72"/>
    <mergeCell ref="S72:V72"/>
    <mergeCell ref="W72:Z72"/>
    <mergeCell ref="AA72:AD72"/>
    <mergeCell ref="AI71:AL71"/>
    <mergeCell ref="AM71:AP71"/>
    <mergeCell ref="AQ71:AT71"/>
    <mergeCell ref="AU71:AV71"/>
    <mergeCell ref="AW71:AZ71"/>
    <mergeCell ref="BA71:BB71"/>
    <mergeCell ref="AU73:AV73"/>
    <mergeCell ref="AW73:AZ73"/>
    <mergeCell ref="BA73:BB73"/>
    <mergeCell ref="AE74:AH74"/>
    <mergeCell ref="AI74:AL74"/>
    <mergeCell ref="AM74:AP74"/>
    <mergeCell ref="AQ74:AT74"/>
    <mergeCell ref="AU74:AV74"/>
    <mergeCell ref="AE72:AH72"/>
    <mergeCell ref="AI72:AL72"/>
    <mergeCell ref="AM72:AP72"/>
    <mergeCell ref="AQ72:AT72"/>
    <mergeCell ref="AU72:AV72"/>
    <mergeCell ref="AW72:AZ72"/>
    <mergeCell ref="CS70:CT70"/>
    <mergeCell ref="CV70:CY70"/>
    <mergeCell ref="B71:F71"/>
    <mergeCell ref="G71:J71"/>
    <mergeCell ref="K71:N71"/>
    <mergeCell ref="O71:R71"/>
    <mergeCell ref="S71:V71"/>
    <mergeCell ref="AW70:AZ70"/>
    <mergeCell ref="BA70:BB70"/>
    <mergeCell ref="CS69:CT69"/>
    <mergeCell ref="CV69:CY69"/>
    <mergeCell ref="B70:F70"/>
    <mergeCell ref="G70:J70"/>
    <mergeCell ref="K70:N70"/>
    <mergeCell ref="CS68:CT68"/>
    <mergeCell ref="BA69:BB69"/>
    <mergeCell ref="CS71:CT71"/>
    <mergeCell ref="CV71:CY71"/>
    <mergeCell ref="B67:F67"/>
    <mergeCell ref="G67:J67"/>
    <mergeCell ref="K67:N67"/>
    <mergeCell ref="O67:R67"/>
    <mergeCell ref="S67:V67"/>
    <mergeCell ref="W67:Z67"/>
    <mergeCell ref="W71:Z71"/>
    <mergeCell ref="AA71:AD71"/>
    <mergeCell ref="AE71:AH71"/>
    <mergeCell ref="AI70:AL70"/>
    <mergeCell ref="AM70:AP70"/>
    <mergeCell ref="AQ70:AT70"/>
    <mergeCell ref="AU70:AV70"/>
    <mergeCell ref="S68:V68"/>
    <mergeCell ref="W68:Z68"/>
    <mergeCell ref="AA68:AD68"/>
    <mergeCell ref="AE68:AH68"/>
    <mergeCell ref="AI68:AL68"/>
    <mergeCell ref="AM68:AP68"/>
    <mergeCell ref="A68:A71"/>
    <mergeCell ref="B68:F68"/>
    <mergeCell ref="G68:J68"/>
    <mergeCell ref="K68:N68"/>
    <mergeCell ref="O68:R68"/>
    <mergeCell ref="CV68:CY68"/>
    <mergeCell ref="B69:F69"/>
    <mergeCell ref="G69:J69"/>
    <mergeCell ref="K69:N69"/>
    <mergeCell ref="O69:R69"/>
    <mergeCell ref="S69:V69"/>
    <mergeCell ref="W69:Z69"/>
    <mergeCell ref="AA69:AD69"/>
    <mergeCell ref="AE69:AH69"/>
    <mergeCell ref="AQ68:AT68"/>
    <mergeCell ref="AU68:AV68"/>
    <mergeCell ref="AW68:AZ68"/>
    <mergeCell ref="BA68:BB68"/>
    <mergeCell ref="BH68:BK68"/>
    <mergeCell ref="BH69:BK69"/>
    <mergeCell ref="BH70:BK70"/>
    <mergeCell ref="BH71:BK71"/>
    <mergeCell ref="O70:R70"/>
    <mergeCell ref="S70:V70"/>
    <mergeCell ref="W70:Z70"/>
    <mergeCell ref="AA70:AD70"/>
    <mergeCell ref="AE70:AH70"/>
    <mergeCell ref="AI69:AL69"/>
    <mergeCell ref="AM69:AP69"/>
    <mergeCell ref="AQ69:AT69"/>
    <mergeCell ref="AU69:AV69"/>
    <mergeCell ref="AW69:AZ69"/>
    <mergeCell ref="W66:Z66"/>
    <mergeCell ref="AA66:AD66"/>
    <mergeCell ref="AE66:AH66"/>
    <mergeCell ref="AI66:AL66"/>
    <mergeCell ref="AM66:AP66"/>
    <mergeCell ref="AQ66:AT66"/>
    <mergeCell ref="AW65:AZ65"/>
    <mergeCell ref="BA65:BB65"/>
    <mergeCell ref="BH65:BK65"/>
    <mergeCell ref="CS65:CT65"/>
    <mergeCell ref="CV65:CY65"/>
    <mergeCell ref="AW67:AZ67"/>
    <mergeCell ref="BA67:BB67"/>
    <mergeCell ref="BH67:BK67"/>
    <mergeCell ref="CS67:CT67"/>
    <mergeCell ref="CV67:CY67"/>
    <mergeCell ref="AA67:AD67"/>
    <mergeCell ref="AE67:AH67"/>
    <mergeCell ref="AI67:AL67"/>
    <mergeCell ref="AM67:AP67"/>
    <mergeCell ref="AQ67:AT67"/>
    <mergeCell ref="AU67:AV67"/>
    <mergeCell ref="B66:F66"/>
    <mergeCell ref="G66:J66"/>
    <mergeCell ref="K66:N66"/>
    <mergeCell ref="O66:R66"/>
    <mergeCell ref="S66:V66"/>
    <mergeCell ref="AA65:AD65"/>
    <mergeCell ref="AE65:AH65"/>
    <mergeCell ref="AI65:AL65"/>
    <mergeCell ref="AM65:AP65"/>
    <mergeCell ref="AQ65:AT65"/>
    <mergeCell ref="AU65:AV65"/>
    <mergeCell ref="BH64:BK64"/>
    <mergeCell ref="CS64:CT64"/>
    <mergeCell ref="CV64:CY64"/>
    <mergeCell ref="B65:F65"/>
    <mergeCell ref="G65:J65"/>
    <mergeCell ref="K65:N65"/>
    <mergeCell ref="O65:R65"/>
    <mergeCell ref="S65:V65"/>
    <mergeCell ref="W65:Z65"/>
    <mergeCell ref="AI64:AL64"/>
    <mergeCell ref="AM64:AP64"/>
    <mergeCell ref="AQ64:AT64"/>
    <mergeCell ref="AU64:AV64"/>
    <mergeCell ref="AW64:AZ64"/>
    <mergeCell ref="BA64:BB64"/>
    <mergeCell ref="AU66:AV66"/>
    <mergeCell ref="AW66:AZ66"/>
    <mergeCell ref="BA66:BB66"/>
    <mergeCell ref="BH66:BK66"/>
    <mergeCell ref="CS66:CT66"/>
    <mergeCell ref="CV66:CY66"/>
    <mergeCell ref="CV63:CY63"/>
    <mergeCell ref="A64:A67"/>
    <mergeCell ref="B64:F64"/>
    <mergeCell ref="G64:J64"/>
    <mergeCell ref="K64:N64"/>
    <mergeCell ref="O64:R64"/>
    <mergeCell ref="S64:V64"/>
    <mergeCell ref="W64:Z64"/>
    <mergeCell ref="AA64:AD64"/>
    <mergeCell ref="AE64:AH64"/>
    <mergeCell ref="AM63:AP63"/>
    <mergeCell ref="AQ63:AT63"/>
    <mergeCell ref="AU63:AV63"/>
    <mergeCell ref="AW63:AZ63"/>
    <mergeCell ref="BA63:BB63"/>
    <mergeCell ref="BH63:BK63"/>
    <mergeCell ref="CV62:CY62"/>
    <mergeCell ref="B63:F63"/>
    <mergeCell ref="G63:J63"/>
    <mergeCell ref="K63:N63"/>
    <mergeCell ref="O63:R63"/>
    <mergeCell ref="S63:V63"/>
    <mergeCell ref="W63:Z63"/>
    <mergeCell ref="AA63:AD63"/>
    <mergeCell ref="AE63:AH63"/>
    <mergeCell ref="AI63:AL63"/>
    <mergeCell ref="AM62:AP62"/>
    <mergeCell ref="AQ62:AT62"/>
    <mergeCell ref="AU62:AV62"/>
    <mergeCell ref="AW62:AZ62"/>
    <mergeCell ref="BA62:BB62"/>
    <mergeCell ref="BH62:BK62"/>
    <mergeCell ref="CV61:CY61"/>
    <mergeCell ref="B62:F62"/>
    <mergeCell ref="G62:J62"/>
    <mergeCell ref="K62:N62"/>
    <mergeCell ref="O62:R62"/>
    <mergeCell ref="S62:V62"/>
    <mergeCell ref="W62:Z62"/>
    <mergeCell ref="AA62:AD62"/>
    <mergeCell ref="AE62:AH62"/>
    <mergeCell ref="AI62:AL62"/>
    <mergeCell ref="AM61:AP61"/>
    <mergeCell ref="AQ61:AT61"/>
    <mergeCell ref="AU61:AV61"/>
    <mergeCell ref="AW61:AZ61"/>
    <mergeCell ref="BA61:BB61"/>
    <mergeCell ref="BH61:BK61"/>
    <mergeCell ref="CV60:CY60"/>
    <mergeCell ref="B61:F61"/>
    <mergeCell ref="G61:J61"/>
    <mergeCell ref="K61:N61"/>
    <mergeCell ref="O61:R61"/>
    <mergeCell ref="S61:V61"/>
    <mergeCell ref="W61:Z61"/>
    <mergeCell ref="AA61:AD61"/>
    <mergeCell ref="AE61:AH61"/>
    <mergeCell ref="AI61:AL61"/>
    <mergeCell ref="AU60:AV60"/>
    <mergeCell ref="AW60:AZ60"/>
    <mergeCell ref="BA60:BB60"/>
    <mergeCell ref="BH60:BK60"/>
    <mergeCell ref="CS60:CT60"/>
    <mergeCell ref="CS61:CT61"/>
    <mergeCell ref="CS62:CT62"/>
    <mergeCell ref="CS63:CT63"/>
    <mergeCell ref="W60:Z60"/>
    <mergeCell ref="AA60:AD60"/>
    <mergeCell ref="AE60:AH60"/>
    <mergeCell ref="AI60:AL60"/>
    <mergeCell ref="AM60:AP60"/>
    <mergeCell ref="AQ60:AT60"/>
    <mergeCell ref="A60:A63"/>
    <mergeCell ref="B60:F60"/>
    <mergeCell ref="G60:J60"/>
    <mergeCell ref="K60:N60"/>
    <mergeCell ref="O60:R60"/>
    <mergeCell ref="S60:V60"/>
    <mergeCell ref="AU59:AV59"/>
    <mergeCell ref="AW59:AZ59"/>
    <mergeCell ref="BA59:BB59"/>
    <mergeCell ref="BH59:BK59"/>
    <mergeCell ref="CS59:CT59"/>
    <mergeCell ref="B59:F59"/>
    <mergeCell ref="G59:J59"/>
    <mergeCell ref="K59:N59"/>
    <mergeCell ref="O59:R59"/>
    <mergeCell ref="S59:V59"/>
    <mergeCell ref="AA59:AD59"/>
    <mergeCell ref="AE59:AH59"/>
    <mergeCell ref="AI59:AL59"/>
    <mergeCell ref="AM59:AP59"/>
    <mergeCell ref="AQ59:AT59"/>
    <mergeCell ref="A56:A59"/>
    <mergeCell ref="B56:F56"/>
    <mergeCell ref="G56:J56"/>
    <mergeCell ref="BH57:BK57"/>
    <mergeCell ref="CS57:CT57"/>
    <mergeCell ref="B58:F58"/>
    <mergeCell ref="G58:J58"/>
    <mergeCell ref="K58:N58"/>
    <mergeCell ref="O58:R58"/>
    <mergeCell ref="S58:V58"/>
    <mergeCell ref="W58:Z58"/>
    <mergeCell ref="BA56:BB56"/>
    <mergeCell ref="BH56:BK56"/>
    <mergeCell ref="CS56:CT56"/>
    <mergeCell ref="CV56:CY56"/>
    <mergeCell ref="CV59:CY59"/>
    <mergeCell ref="W59:Z59"/>
    <mergeCell ref="CV57:CY57"/>
    <mergeCell ref="W57:Z57"/>
    <mergeCell ref="AA57:AD57"/>
    <mergeCell ref="AE57:AH57"/>
    <mergeCell ref="AI57:AL57"/>
    <mergeCell ref="AM57:AP57"/>
    <mergeCell ref="AQ57:AT57"/>
    <mergeCell ref="B57:F57"/>
    <mergeCell ref="G57:J57"/>
    <mergeCell ref="K57:N57"/>
    <mergeCell ref="O57:R57"/>
    <mergeCell ref="S57:V57"/>
    <mergeCell ref="AW58:AZ58"/>
    <mergeCell ref="BA58:BB58"/>
    <mergeCell ref="BH58:BK58"/>
    <mergeCell ref="CS58:CT58"/>
    <mergeCell ref="CV58:CY58"/>
    <mergeCell ref="AA58:AD58"/>
    <mergeCell ref="K56:N56"/>
    <mergeCell ref="O56:R56"/>
    <mergeCell ref="S56:V56"/>
    <mergeCell ref="W56:Z56"/>
    <mergeCell ref="AA56:AD56"/>
    <mergeCell ref="AI55:AL55"/>
    <mergeCell ref="AM55:AP55"/>
    <mergeCell ref="AQ55:AT55"/>
    <mergeCell ref="AU55:AV55"/>
    <mergeCell ref="AW55:AZ55"/>
    <mergeCell ref="BA55:BB55"/>
    <mergeCell ref="AU57:AV57"/>
    <mergeCell ref="AW57:AZ57"/>
    <mergeCell ref="BA57:BB57"/>
    <mergeCell ref="AE58:AH58"/>
    <mergeCell ref="AI58:AL58"/>
    <mergeCell ref="AM58:AP58"/>
    <mergeCell ref="AQ58:AT58"/>
    <mergeCell ref="AU58:AV58"/>
    <mergeCell ref="AE56:AH56"/>
    <mergeCell ref="AI56:AL56"/>
    <mergeCell ref="AM56:AP56"/>
    <mergeCell ref="AQ56:AT56"/>
    <mergeCell ref="AU56:AV56"/>
    <mergeCell ref="AW56:AZ56"/>
    <mergeCell ref="CS54:CT54"/>
    <mergeCell ref="CV54:CY54"/>
    <mergeCell ref="B55:F55"/>
    <mergeCell ref="G55:J55"/>
    <mergeCell ref="K55:N55"/>
    <mergeCell ref="O55:R55"/>
    <mergeCell ref="S55:V55"/>
    <mergeCell ref="AW54:AZ54"/>
    <mergeCell ref="BA54:BB54"/>
    <mergeCell ref="CS53:CT53"/>
    <mergeCell ref="CV53:CY53"/>
    <mergeCell ref="B54:F54"/>
    <mergeCell ref="G54:J54"/>
    <mergeCell ref="K54:N54"/>
    <mergeCell ref="CS52:CT52"/>
    <mergeCell ref="BA53:BB53"/>
    <mergeCell ref="CS55:CT55"/>
    <mergeCell ref="CV55:CY55"/>
    <mergeCell ref="B51:F51"/>
    <mergeCell ref="G51:J51"/>
    <mergeCell ref="K51:N51"/>
    <mergeCell ref="O51:R51"/>
    <mergeCell ref="S51:V51"/>
    <mergeCell ref="W51:Z51"/>
    <mergeCell ref="W55:Z55"/>
    <mergeCell ref="AA55:AD55"/>
    <mergeCell ref="AE55:AH55"/>
    <mergeCell ref="AI54:AL54"/>
    <mergeCell ref="AM54:AP54"/>
    <mergeCell ref="AQ54:AT54"/>
    <mergeCell ref="AU54:AV54"/>
    <mergeCell ref="S52:V52"/>
    <mergeCell ref="W52:Z52"/>
    <mergeCell ref="AA52:AD52"/>
    <mergeCell ref="AE52:AH52"/>
    <mergeCell ref="AI52:AL52"/>
    <mergeCell ref="AM52:AP52"/>
    <mergeCell ref="A52:A55"/>
    <mergeCell ref="B52:F52"/>
    <mergeCell ref="G52:J52"/>
    <mergeCell ref="K52:N52"/>
    <mergeCell ref="O52:R52"/>
    <mergeCell ref="CV52:CY52"/>
    <mergeCell ref="B53:F53"/>
    <mergeCell ref="G53:J53"/>
    <mergeCell ref="K53:N53"/>
    <mergeCell ref="O53:R53"/>
    <mergeCell ref="S53:V53"/>
    <mergeCell ref="W53:Z53"/>
    <mergeCell ref="AA53:AD53"/>
    <mergeCell ref="AE53:AH53"/>
    <mergeCell ref="AQ52:AT52"/>
    <mergeCell ref="AU52:AV52"/>
    <mergeCell ref="AW52:AZ52"/>
    <mergeCell ref="BA52:BB52"/>
    <mergeCell ref="BH52:BK52"/>
    <mergeCell ref="BH53:BK53"/>
    <mergeCell ref="BH54:BK54"/>
    <mergeCell ref="BH55:BK55"/>
    <mergeCell ref="O54:R54"/>
    <mergeCell ref="S54:V54"/>
    <mergeCell ref="W54:Z54"/>
    <mergeCell ref="AA54:AD54"/>
    <mergeCell ref="AE54:AH54"/>
    <mergeCell ref="AI53:AL53"/>
    <mergeCell ref="AM53:AP53"/>
    <mergeCell ref="AQ53:AT53"/>
    <mergeCell ref="AU53:AV53"/>
    <mergeCell ref="AW53:AZ53"/>
    <mergeCell ref="W50:Z50"/>
    <mergeCell ref="AA50:AD50"/>
    <mergeCell ref="AE50:AH50"/>
    <mergeCell ref="AI50:AL50"/>
    <mergeCell ref="AM50:AP50"/>
    <mergeCell ref="AQ50:AT50"/>
    <mergeCell ref="AW49:AZ49"/>
    <mergeCell ref="BA49:BB49"/>
    <mergeCell ref="BH49:BK49"/>
    <mergeCell ref="CS49:CT49"/>
    <mergeCell ref="CV49:CY49"/>
    <mergeCell ref="AW51:AZ51"/>
    <mergeCell ref="BA51:BB51"/>
    <mergeCell ref="BH51:BK51"/>
    <mergeCell ref="CS51:CT51"/>
    <mergeCell ref="CV51:CY51"/>
    <mergeCell ref="AA51:AD51"/>
    <mergeCell ref="AE51:AH51"/>
    <mergeCell ref="AI51:AL51"/>
    <mergeCell ref="AM51:AP51"/>
    <mergeCell ref="AQ51:AT51"/>
    <mergeCell ref="AU51:AV51"/>
    <mergeCell ref="B50:F50"/>
    <mergeCell ref="G50:J50"/>
    <mergeCell ref="K50:N50"/>
    <mergeCell ref="O50:R50"/>
    <mergeCell ref="S50:V50"/>
    <mergeCell ref="AA49:AD49"/>
    <mergeCell ref="AE49:AH49"/>
    <mergeCell ref="AI49:AL49"/>
    <mergeCell ref="AM49:AP49"/>
    <mergeCell ref="AQ49:AT49"/>
    <mergeCell ref="AU49:AV49"/>
    <mergeCell ref="BH48:BK48"/>
    <mergeCell ref="CS48:CT48"/>
    <mergeCell ref="CV48:CY48"/>
    <mergeCell ref="B49:F49"/>
    <mergeCell ref="G49:J49"/>
    <mergeCell ref="K49:N49"/>
    <mergeCell ref="O49:R49"/>
    <mergeCell ref="S49:V49"/>
    <mergeCell ref="W49:Z49"/>
    <mergeCell ref="AI48:AL48"/>
    <mergeCell ref="AM48:AP48"/>
    <mergeCell ref="AQ48:AT48"/>
    <mergeCell ref="AU48:AV48"/>
    <mergeCell ref="AW48:AZ48"/>
    <mergeCell ref="BA48:BB48"/>
    <mergeCell ref="AU50:AV50"/>
    <mergeCell ref="AW50:AZ50"/>
    <mergeCell ref="BA50:BB50"/>
    <mergeCell ref="BH50:BK50"/>
    <mergeCell ref="CS50:CT50"/>
    <mergeCell ref="CV50:CY50"/>
    <mergeCell ref="CV47:CY47"/>
    <mergeCell ref="A48:A51"/>
    <mergeCell ref="B48:F48"/>
    <mergeCell ref="G48:J48"/>
    <mergeCell ref="K48:N48"/>
    <mergeCell ref="O48:R48"/>
    <mergeCell ref="S48:V48"/>
    <mergeCell ref="W48:Z48"/>
    <mergeCell ref="AA48:AD48"/>
    <mergeCell ref="AE48:AH48"/>
    <mergeCell ref="AM47:AP47"/>
    <mergeCell ref="AQ47:AT47"/>
    <mergeCell ref="AU47:AV47"/>
    <mergeCell ref="AW47:AZ47"/>
    <mergeCell ref="BA47:BB47"/>
    <mergeCell ref="BH47:BK47"/>
    <mergeCell ref="CV46:CY46"/>
    <mergeCell ref="B47:F47"/>
    <mergeCell ref="G47:J47"/>
    <mergeCell ref="K47:N47"/>
    <mergeCell ref="O47:R47"/>
    <mergeCell ref="S47:V47"/>
    <mergeCell ref="W47:Z47"/>
    <mergeCell ref="AA47:AD47"/>
    <mergeCell ref="AE47:AH47"/>
    <mergeCell ref="AI47:AL47"/>
    <mergeCell ref="AM46:AP46"/>
    <mergeCell ref="AQ46:AT46"/>
    <mergeCell ref="AU46:AV46"/>
    <mergeCell ref="AW46:AZ46"/>
    <mergeCell ref="BA46:BB46"/>
    <mergeCell ref="BH46:BK46"/>
    <mergeCell ref="CV45:CY45"/>
    <mergeCell ref="B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5:AP45"/>
    <mergeCell ref="AQ45:AT45"/>
    <mergeCell ref="AU45:AV45"/>
    <mergeCell ref="AW45:AZ45"/>
    <mergeCell ref="BA45:BB45"/>
    <mergeCell ref="BH45:BK45"/>
    <mergeCell ref="CV44:CY44"/>
    <mergeCell ref="B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U44:AV44"/>
    <mergeCell ref="AW44:AZ44"/>
    <mergeCell ref="BA44:BB44"/>
    <mergeCell ref="BH44:BK44"/>
    <mergeCell ref="CS44:CT44"/>
    <mergeCell ref="CS45:CT45"/>
    <mergeCell ref="CS46:CT46"/>
    <mergeCell ref="CS47:CT47"/>
    <mergeCell ref="W44:Z44"/>
    <mergeCell ref="AA44:AD44"/>
    <mergeCell ref="AE44:AH44"/>
    <mergeCell ref="AI44:AL44"/>
    <mergeCell ref="AM44:AP44"/>
    <mergeCell ref="AQ44:AT44"/>
    <mergeCell ref="A44:A47"/>
    <mergeCell ref="B44:F44"/>
    <mergeCell ref="G44:J44"/>
    <mergeCell ref="K44:N44"/>
    <mergeCell ref="O44:R44"/>
    <mergeCell ref="S44:V44"/>
    <mergeCell ref="AU43:AV43"/>
    <mergeCell ref="AW43:AZ43"/>
    <mergeCell ref="BA43:BB43"/>
    <mergeCell ref="BH43:BK43"/>
    <mergeCell ref="CS43:CT43"/>
    <mergeCell ref="B43:F43"/>
    <mergeCell ref="G43:J43"/>
    <mergeCell ref="K43:N43"/>
    <mergeCell ref="O43:R43"/>
    <mergeCell ref="S43:V43"/>
    <mergeCell ref="AQ43:AT43"/>
    <mergeCell ref="CV41:CY41"/>
    <mergeCell ref="W41:Z41"/>
    <mergeCell ref="AA41:AD41"/>
    <mergeCell ref="AE41:AH41"/>
    <mergeCell ref="AI41:AL41"/>
    <mergeCell ref="AM41:AP41"/>
    <mergeCell ref="AQ41:AT41"/>
    <mergeCell ref="B41:F41"/>
    <mergeCell ref="G41:J41"/>
    <mergeCell ref="K41:N41"/>
    <mergeCell ref="O41:R41"/>
    <mergeCell ref="S41:V41"/>
    <mergeCell ref="AW42:AZ42"/>
    <mergeCell ref="BA42:BB42"/>
    <mergeCell ref="BH42:BK42"/>
    <mergeCell ref="CS42:CT42"/>
    <mergeCell ref="CV42:CY42"/>
    <mergeCell ref="CS41:CT41"/>
    <mergeCell ref="O40:R40"/>
    <mergeCell ref="S40:V40"/>
    <mergeCell ref="W40:Z40"/>
    <mergeCell ref="AA40:AD40"/>
    <mergeCell ref="AE37:AH38"/>
    <mergeCell ref="AI37:AL38"/>
    <mergeCell ref="AM37:AP38"/>
    <mergeCell ref="AQ37:BB38"/>
    <mergeCell ref="BC37:BC38"/>
    <mergeCell ref="BH37:BK38"/>
    <mergeCell ref="AU41:AV41"/>
    <mergeCell ref="AW41:AZ41"/>
    <mergeCell ref="BA41:BB41"/>
    <mergeCell ref="BH41:BK41"/>
    <mergeCell ref="B42:F42"/>
    <mergeCell ref="G42:J42"/>
    <mergeCell ref="K42:N42"/>
    <mergeCell ref="O42:R42"/>
    <mergeCell ref="S42:V42"/>
    <mergeCell ref="W42:Z42"/>
    <mergeCell ref="BA40:BB40"/>
    <mergeCell ref="BH40:BK40"/>
    <mergeCell ref="CS40:CT40"/>
    <mergeCell ref="CV40:CY40"/>
    <mergeCell ref="CV43:CY43"/>
    <mergeCell ref="W43:Z43"/>
    <mergeCell ref="AA43:AD43"/>
    <mergeCell ref="AE43:AH43"/>
    <mergeCell ref="AI43:AL43"/>
    <mergeCell ref="AM43:AP43"/>
    <mergeCell ref="A34:D34"/>
    <mergeCell ref="A37:A38"/>
    <mergeCell ref="B37:J38"/>
    <mergeCell ref="K37:R38"/>
    <mergeCell ref="S37:Z38"/>
    <mergeCell ref="AA37:AD38"/>
    <mergeCell ref="AE40:AH40"/>
    <mergeCell ref="AI40:AL40"/>
    <mergeCell ref="AM40:AP40"/>
    <mergeCell ref="AQ40:AT40"/>
    <mergeCell ref="AU40:AV40"/>
    <mergeCell ref="AW40:AZ40"/>
    <mergeCell ref="AA42:AD42"/>
    <mergeCell ref="AE42:AH42"/>
    <mergeCell ref="AI42:AL42"/>
    <mergeCell ref="AM42:AP42"/>
    <mergeCell ref="AQ42:AT42"/>
    <mergeCell ref="AU42:AV42"/>
    <mergeCell ref="CS37:CT38"/>
    <mergeCell ref="CV37:CY38"/>
    <mergeCell ref="A40:A43"/>
    <mergeCell ref="B40:F40"/>
    <mergeCell ref="G40:J40"/>
    <mergeCell ref="K40:N40"/>
    <mergeCell ref="A30:D30"/>
    <mergeCell ref="A33:D33"/>
    <mergeCell ref="A28:D28"/>
    <mergeCell ref="A29:D29"/>
    <mergeCell ref="A25:D25"/>
    <mergeCell ref="A26:D26"/>
    <mergeCell ref="A27:D27"/>
    <mergeCell ref="A23:D23"/>
    <mergeCell ref="A24:D24"/>
    <mergeCell ref="A19:D19"/>
    <mergeCell ref="A20:D20"/>
    <mergeCell ref="A21:D21"/>
    <mergeCell ref="A16:D16"/>
    <mergeCell ref="A17:D17"/>
    <mergeCell ref="A18:D18"/>
    <mergeCell ref="A14:D14"/>
    <mergeCell ref="A15:D15"/>
    <mergeCell ref="A2:D2"/>
    <mergeCell ref="A3:D3"/>
    <mergeCell ref="A11:D11"/>
    <mergeCell ref="A12:D12"/>
    <mergeCell ref="A8:D8"/>
    <mergeCell ref="A9:D9"/>
    <mergeCell ref="A10:D10"/>
    <mergeCell ref="A5:D5"/>
    <mergeCell ref="A6:D6"/>
    <mergeCell ref="A7:D7"/>
    <mergeCell ref="AM1:AP1"/>
    <mergeCell ref="AM2:AN2"/>
    <mergeCell ref="AO2:AP2"/>
  </mergeCells>
  <conditionalFormatting sqref="AH2:AJ3">
    <cfRule type="containsText" dxfId="899" priority="141" operator="containsText" text="D">
      <formula>NOT(ISERROR(SEARCH("D",AH2)))</formula>
    </cfRule>
    <cfRule type="containsText" dxfId="898" priority="142" operator="containsText" text="S">
      <formula>NOT(ISERROR(SEARCH("S",AH2)))</formula>
    </cfRule>
  </conditionalFormatting>
  <conditionalFormatting sqref="EW37:EW38 ET37:ET38 EQ37:EQ38 EN37:EN38 EK37:EK38 EH37:EH38 EE37:EE38 EB37:EB38 DY37:DY38 DV37:DV38">
    <cfRule type="containsText" dxfId="897" priority="132" operator="containsText" text="D">
      <formula>NOT(ISERROR(SEARCH("D",DV37)))</formula>
    </cfRule>
    <cfRule type="containsText" dxfId="896" priority="133" operator="containsText" text="S">
      <formula>NOT(ISERROR(SEARCH("S",DV37)))</formula>
    </cfRule>
  </conditionalFormatting>
  <conditionalFormatting sqref="CU37">
    <cfRule type="containsText" dxfId="895" priority="128" operator="containsText" text="D">
      <formula>NOT(ISERROR(SEARCH("D",CU37)))</formula>
    </cfRule>
    <cfRule type="containsText" dxfId="894" priority="129" operator="containsText" text="S">
      <formula>NOT(ISERROR(SEARCH("S",CU37)))</formula>
    </cfRule>
  </conditionalFormatting>
  <conditionalFormatting sqref="CU38">
    <cfRule type="containsText" dxfId="893" priority="126" operator="containsText" text="D">
      <formula>NOT(ISERROR(SEARCH("D",CU38)))</formula>
    </cfRule>
    <cfRule type="containsText" dxfId="892" priority="127" operator="containsText" text="S">
      <formula>NOT(ISERROR(SEARCH("S",CU38)))</formula>
    </cfRule>
  </conditionalFormatting>
  <conditionalFormatting sqref="DA37">
    <cfRule type="containsText" dxfId="891" priority="124" operator="containsText" text="D">
      <formula>NOT(ISERROR(SEARCH("D",DA37)))</formula>
    </cfRule>
    <cfRule type="containsText" dxfId="890" priority="125" operator="containsText" text="S">
      <formula>NOT(ISERROR(SEARCH("S",DA37)))</formula>
    </cfRule>
  </conditionalFormatting>
  <conditionalFormatting sqref="DA38">
    <cfRule type="containsText" dxfId="889" priority="122" operator="containsText" text="D">
      <formula>NOT(ISERROR(SEARCH("D",DA38)))</formula>
    </cfRule>
    <cfRule type="containsText" dxfId="888" priority="123" operator="containsText" text="S">
      <formula>NOT(ISERROR(SEARCH("S",DA38)))</formula>
    </cfRule>
  </conditionalFormatting>
  <conditionalFormatting sqref="DC37:DC38">
    <cfRule type="containsText" dxfId="887" priority="120" operator="containsText" text="D">
      <formula>NOT(ISERROR(SEARCH("D",DC37)))</formula>
    </cfRule>
    <cfRule type="containsText" dxfId="886" priority="121" operator="containsText" text="S">
      <formula>NOT(ISERROR(SEARCH("S",DC37)))</formula>
    </cfRule>
  </conditionalFormatting>
  <conditionalFormatting sqref="DE37">
    <cfRule type="containsText" dxfId="885" priority="118" operator="containsText" text="D">
      <formula>NOT(ISERROR(SEARCH("D",DE37)))</formula>
    </cfRule>
    <cfRule type="containsText" dxfId="884" priority="119" operator="containsText" text="S">
      <formula>NOT(ISERROR(SEARCH("S",DE37)))</formula>
    </cfRule>
  </conditionalFormatting>
  <conditionalFormatting sqref="DE38">
    <cfRule type="containsText" dxfId="883" priority="116" operator="containsText" text="D">
      <formula>NOT(ISERROR(SEARCH("D",DE38)))</formula>
    </cfRule>
    <cfRule type="containsText" dxfId="882" priority="117" operator="containsText" text="S">
      <formula>NOT(ISERROR(SEARCH("S",DE38)))</formula>
    </cfRule>
  </conditionalFormatting>
  <conditionalFormatting sqref="DG37">
    <cfRule type="containsText" dxfId="881" priority="114" operator="containsText" text="D">
      <formula>NOT(ISERROR(SEARCH("D",DG37)))</formula>
    </cfRule>
    <cfRule type="containsText" dxfId="880" priority="115" operator="containsText" text="S">
      <formula>NOT(ISERROR(SEARCH("S",DG37)))</formula>
    </cfRule>
  </conditionalFormatting>
  <conditionalFormatting sqref="DG38">
    <cfRule type="containsText" dxfId="879" priority="112" operator="containsText" text="D">
      <formula>NOT(ISERROR(SEARCH("D",DG38)))</formula>
    </cfRule>
    <cfRule type="containsText" dxfId="878" priority="113" operator="containsText" text="S">
      <formula>NOT(ISERROR(SEARCH("S",DG38)))</formula>
    </cfRule>
  </conditionalFormatting>
  <conditionalFormatting sqref="DI37:DI38">
    <cfRule type="containsText" dxfId="877" priority="110" operator="containsText" text="D">
      <formula>NOT(ISERROR(SEARCH("D",DI37)))</formula>
    </cfRule>
    <cfRule type="containsText" dxfId="876" priority="111" operator="containsText" text="S">
      <formula>NOT(ISERROR(SEARCH("S",DI37)))</formula>
    </cfRule>
  </conditionalFormatting>
  <conditionalFormatting sqref="DK37">
    <cfRule type="containsText" dxfId="875" priority="108" operator="containsText" text="D">
      <formula>NOT(ISERROR(SEARCH("D",DK37)))</formula>
    </cfRule>
    <cfRule type="containsText" dxfId="874" priority="109" operator="containsText" text="S">
      <formula>NOT(ISERROR(SEARCH("S",DK37)))</formula>
    </cfRule>
  </conditionalFormatting>
  <conditionalFormatting sqref="DK38">
    <cfRule type="containsText" dxfId="873" priority="106" operator="containsText" text="D">
      <formula>NOT(ISERROR(SEARCH("D",DK38)))</formula>
    </cfRule>
    <cfRule type="containsText" dxfId="872" priority="107" operator="containsText" text="S">
      <formula>NOT(ISERROR(SEARCH("S",DK38)))</formula>
    </cfRule>
  </conditionalFormatting>
  <conditionalFormatting sqref="DM37">
    <cfRule type="containsText" dxfId="871" priority="104" operator="containsText" text="D">
      <formula>NOT(ISERROR(SEARCH("D",DM37)))</formula>
    </cfRule>
    <cfRule type="containsText" dxfId="870" priority="105" operator="containsText" text="S">
      <formula>NOT(ISERROR(SEARCH("S",DM37)))</formula>
    </cfRule>
  </conditionalFormatting>
  <conditionalFormatting sqref="DM38">
    <cfRule type="containsText" dxfId="869" priority="102" operator="containsText" text="D">
      <formula>NOT(ISERROR(SEARCH("D",DM38)))</formula>
    </cfRule>
    <cfRule type="containsText" dxfId="868" priority="103" operator="containsText" text="S">
      <formula>NOT(ISERROR(SEARCH("S",DM38)))</formula>
    </cfRule>
  </conditionalFormatting>
  <conditionalFormatting sqref="DO37:DO38">
    <cfRule type="containsText" dxfId="867" priority="100" operator="containsText" text="D">
      <formula>NOT(ISERROR(SEARCH("D",DO37)))</formula>
    </cfRule>
    <cfRule type="containsText" dxfId="866" priority="101" operator="containsText" text="S">
      <formula>NOT(ISERROR(SEARCH("S",DO37)))</formula>
    </cfRule>
  </conditionalFormatting>
  <conditionalFormatting sqref="DQ37">
    <cfRule type="containsText" dxfId="865" priority="98" operator="containsText" text="D">
      <formula>NOT(ISERROR(SEARCH("D",DQ37)))</formula>
    </cfRule>
    <cfRule type="containsText" dxfId="864" priority="99" operator="containsText" text="S">
      <formula>NOT(ISERROR(SEARCH("S",DQ37)))</formula>
    </cfRule>
  </conditionalFormatting>
  <conditionalFormatting sqref="DQ38">
    <cfRule type="containsText" dxfId="863" priority="96" operator="containsText" text="D">
      <formula>NOT(ISERROR(SEARCH("D",DQ38)))</formula>
    </cfRule>
    <cfRule type="containsText" dxfId="862" priority="97" operator="containsText" text="S">
      <formula>NOT(ISERROR(SEARCH("S",DQ38)))</formula>
    </cfRule>
  </conditionalFormatting>
  <conditionalFormatting sqref="DS37">
    <cfRule type="containsText" dxfId="861" priority="94" operator="containsText" text="D">
      <formula>NOT(ISERROR(SEARCH("D",DS37)))</formula>
    </cfRule>
    <cfRule type="containsText" dxfId="860" priority="95" operator="containsText" text="S">
      <formula>NOT(ISERROR(SEARCH("S",DS37)))</formula>
    </cfRule>
  </conditionalFormatting>
  <conditionalFormatting sqref="DS38">
    <cfRule type="containsText" dxfId="859" priority="92" operator="containsText" text="D">
      <formula>NOT(ISERROR(SEARCH("D",DS38)))</formula>
    </cfRule>
    <cfRule type="containsText" dxfId="858" priority="93" operator="containsText" text="S">
      <formula>NOT(ISERROR(SEARCH("S",DS38)))</formula>
    </cfRule>
  </conditionalFormatting>
  <conditionalFormatting sqref="CR37:CR38">
    <cfRule type="containsText" dxfId="857" priority="130" operator="containsText" text="D">
      <formula>NOT(ISERROR(SEARCH("D",CR37)))</formula>
    </cfRule>
    <cfRule type="containsText" dxfId="856" priority="131" operator="containsText" text="S">
      <formula>NOT(ISERROR(SEARCH("S",CR37)))</formula>
    </cfRule>
  </conditionalFormatting>
  <conditionalFormatting sqref="CO37:CQ38">
    <cfRule type="containsText" dxfId="855" priority="90" operator="containsText" text="D">
      <formula>NOT(ISERROR(SEARCH("D",CO37)))</formula>
    </cfRule>
    <cfRule type="containsText" dxfId="854" priority="91" operator="containsText" text="S">
      <formula>NOT(ISERROR(SEARCH("S",CO37)))</formula>
    </cfRule>
  </conditionalFormatting>
  <conditionalFormatting sqref="T262:U330 T185:U215 T220:U230 T232:U257">
    <cfRule type="cellIs" dxfId="853" priority="79" operator="between">
      <formula>48</formula>
      <formula>168</formula>
    </cfRule>
    <cfRule type="cellIs" dxfId="852" priority="89" operator="greaterThan">
      <formula>168</formula>
    </cfRule>
  </conditionalFormatting>
  <conditionalFormatting sqref="AA185:AD215 AA220:AD230 AA232:AD257">
    <cfRule type="expression" dxfId="851" priority="72">
      <formula>IF(T185&gt;47,T185&lt;169)</formula>
    </cfRule>
    <cfRule type="expression" dxfId="850" priority="78">
      <formula>T185&gt;168</formula>
    </cfRule>
  </conditionalFormatting>
  <conditionalFormatting sqref="A185:D215 A220:D230 A232:D257">
    <cfRule type="expression" dxfId="849" priority="70">
      <formula>IF(T185&gt;47,T185&lt;169)</formula>
    </cfRule>
    <cfRule type="expression" dxfId="848" priority="77">
      <formula>T185&gt;168</formula>
    </cfRule>
  </conditionalFormatting>
  <conditionalFormatting sqref="AA262:AD330">
    <cfRule type="expression" dxfId="847" priority="68">
      <formula>IF(T262&gt;47,T262&lt;169)</formula>
    </cfRule>
    <cfRule type="expression" dxfId="846" priority="74">
      <formula>T262&gt;168</formula>
    </cfRule>
  </conditionalFormatting>
  <conditionalFormatting sqref="A262:D330">
    <cfRule type="expression" dxfId="845" priority="67">
      <formula>IF(T262&gt;47,T262&lt;169)</formula>
    </cfRule>
    <cfRule type="expression" dxfId="844" priority="73">
      <formula>T262&gt;168</formula>
    </cfRule>
  </conditionalFormatting>
  <conditionalFormatting sqref="BM37:CN38">
    <cfRule type="containsText" dxfId="843" priority="65" operator="containsText" text="D">
      <formula>NOT(ISERROR(SEARCH("D",BM37)))</formula>
    </cfRule>
    <cfRule type="containsText" dxfId="842" priority="66" operator="containsText" text="S">
      <formula>NOT(ISERROR(SEARCH("S",BM37)))</formula>
    </cfRule>
  </conditionalFormatting>
  <conditionalFormatting sqref="F2:AG3">
    <cfRule type="expression" dxfId="841" priority="46">
      <formula>F$6="F"</formula>
    </cfRule>
  </conditionalFormatting>
  <conditionalFormatting sqref="CS40:CT74">
    <cfRule type="cellIs" dxfId="840" priority="45" operator="greaterThan">
      <formula>23</formula>
    </cfRule>
  </conditionalFormatting>
  <conditionalFormatting sqref="CV65:CY74">
    <cfRule type="expression" dxfId="839" priority="44">
      <formula>CS65&gt;23</formula>
    </cfRule>
  </conditionalFormatting>
  <conditionalFormatting sqref="BH40:BK40">
    <cfRule type="expression" dxfId="838" priority="43">
      <formula>CS40&gt;23</formula>
    </cfRule>
  </conditionalFormatting>
  <conditionalFormatting sqref="BH41:BK74">
    <cfRule type="expression" dxfId="837" priority="42">
      <formula>CS41&gt;23</formula>
    </cfRule>
  </conditionalFormatting>
  <conditionalFormatting sqref="CS75:CT79">
    <cfRule type="cellIs" dxfId="836" priority="41" operator="greaterThan">
      <formula>23</formula>
    </cfRule>
  </conditionalFormatting>
  <conditionalFormatting sqref="CV75:CY79">
    <cfRule type="expression" dxfId="835" priority="40">
      <formula>CS75&gt;23</formula>
    </cfRule>
  </conditionalFormatting>
  <conditionalFormatting sqref="BH75:BK79">
    <cfRule type="expression" dxfId="834" priority="39">
      <formula>CS75&gt;23</formula>
    </cfRule>
  </conditionalFormatting>
  <conditionalFormatting sqref="CV40:CY40">
    <cfRule type="expression" dxfId="833" priority="38">
      <formula>EG40&gt;23</formula>
    </cfRule>
  </conditionalFormatting>
  <conditionalFormatting sqref="CV41:CY64">
    <cfRule type="expression" dxfId="832" priority="37">
      <formula>EG41&gt;23</formula>
    </cfRule>
  </conditionalFormatting>
  <conditionalFormatting sqref="F33:AG34">
    <cfRule type="cellIs" dxfId="831" priority="32" operator="greaterThanOrEqual">
      <formula>5</formula>
    </cfRule>
    <cfRule type="cellIs" dxfId="830" priority="33" operator="lessThan">
      <formula>5</formula>
    </cfRule>
  </conditionalFormatting>
  <conditionalFormatting sqref="T231:U231">
    <cfRule type="cellIs" dxfId="829" priority="30" operator="between">
      <formula>48</formula>
      <formula>168</formula>
    </cfRule>
    <cfRule type="cellIs" dxfId="828" priority="31" operator="greaterThan">
      <formula>168</formula>
    </cfRule>
  </conditionalFormatting>
  <conditionalFormatting sqref="AA231:AD231">
    <cfRule type="expression" dxfId="827" priority="27">
      <formula>IF(T231&gt;47,T231&lt;169)</formula>
    </cfRule>
    <cfRule type="expression" dxfId="826" priority="29">
      <formula>T231&gt;168</formula>
    </cfRule>
  </conditionalFormatting>
  <conditionalFormatting sqref="A231:D231">
    <cfRule type="expression" dxfId="825" priority="26">
      <formula>IF(T231&gt;47,T231&lt;169)</formula>
    </cfRule>
    <cfRule type="expression" dxfId="824" priority="28">
      <formula>T231&gt;168</formula>
    </cfRule>
  </conditionalFormatting>
  <conditionalFormatting sqref="F5:AJ31">
    <cfRule type="containsText" dxfId="823" priority="1" operator="containsText" text="F">
      <formula>NOT(ISERROR(SEARCH("F",F5)))</formula>
    </cfRule>
    <cfRule type="containsText" dxfId="822" priority="2" operator="containsText" text="C">
      <formula>NOT(ISERROR(SEARCH("C",F5)))</formula>
    </cfRule>
    <cfRule type="containsText" dxfId="821" priority="3" operator="containsText" text="N">
      <formula>NOT(ISERROR(SEARCH("N",F5)))</formula>
    </cfRule>
    <cfRule type="containsText" dxfId="820" priority="4" operator="containsText" text="J">
      <formula>NOT(ISERROR(SEARCH("J",F5)))</formula>
    </cfRule>
    <cfRule type="containsText" dxfId="819" priority="5" operator="containsText" text="G">
      <formula>NOT(ISERROR(SEARCH("G",F5)))</formula>
    </cfRule>
  </conditionalFormatting>
  <dataValidations count="2">
    <dataValidation type="list" allowBlank="1" showInputMessage="1" showErrorMessage="1" sqref="AW40:AZ163 AQ40:AT163">
      <formula1>OFFSET(Personnels,MATCH(AQ40,Personnels),,)</formula1>
    </dataValidation>
    <dataValidation type="list" allowBlank="1" showInputMessage="1" sqref="B40:AP163">
      <formula1>OFFSET(Personnels,MATCH(B40,Personnels),,)</formula1>
    </dataValidation>
  </dataValidations>
  <printOptions horizontalCentered="1" verticalCentered="1"/>
  <pageMargins left="0" right="0" top="0" bottom="0" header="0" footer="0"/>
  <pageSetup paperSize="9" orientation="landscape" r:id="rId1"/>
  <ignoredErrors>
    <ignoredError sqref="F33:AG34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 t="s">
        <v>0</v>
      </c>
      <c r="AL1" s="72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268</v>
      </c>
      <c r="B2" s="174"/>
      <c r="C2" s="174"/>
      <c r="D2" s="174"/>
      <c r="F2" s="73" t="s">
        <v>4</v>
      </c>
      <c r="G2" s="73" t="s">
        <v>5</v>
      </c>
      <c r="H2" s="76" t="s">
        <v>6</v>
      </c>
      <c r="I2" s="76" t="s">
        <v>1</v>
      </c>
      <c r="J2" s="73" t="s">
        <v>2</v>
      </c>
      <c r="K2" s="73" t="s">
        <v>3</v>
      </c>
      <c r="L2" s="73" t="s">
        <v>3</v>
      </c>
      <c r="M2" s="73" t="s">
        <v>4</v>
      </c>
      <c r="N2" s="73" t="s">
        <v>5</v>
      </c>
      <c r="O2" s="76" t="s">
        <v>6</v>
      </c>
      <c r="P2" s="76" t="s">
        <v>1</v>
      </c>
      <c r="Q2" s="73" t="s">
        <v>2</v>
      </c>
      <c r="R2" s="73" t="s">
        <v>3</v>
      </c>
      <c r="S2" s="73" t="s">
        <v>3</v>
      </c>
      <c r="T2" s="73" t="s">
        <v>4</v>
      </c>
      <c r="U2" s="73" t="s">
        <v>5</v>
      </c>
      <c r="V2" s="76" t="s">
        <v>6</v>
      </c>
      <c r="W2" s="76" t="s">
        <v>1</v>
      </c>
      <c r="X2" s="73" t="s">
        <v>2</v>
      </c>
      <c r="Y2" s="73" t="s">
        <v>3</v>
      </c>
      <c r="Z2" s="73" t="s">
        <v>3</v>
      </c>
      <c r="AA2" s="73" t="s">
        <v>4</v>
      </c>
      <c r="AB2" s="73" t="s">
        <v>5</v>
      </c>
      <c r="AC2" s="76" t="s">
        <v>6</v>
      </c>
      <c r="AD2" s="76" t="s">
        <v>1</v>
      </c>
      <c r="AE2" s="73" t="s">
        <v>2</v>
      </c>
      <c r="AF2" s="73" t="s">
        <v>3</v>
      </c>
      <c r="AG2" s="73" t="s">
        <v>3</v>
      </c>
      <c r="AH2" s="2" t="s">
        <v>4</v>
      </c>
      <c r="AI2" s="2" t="s">
        <v>5</v>
      </c>
      <c r="AJ2" s="76" t="s">
        <v>6</v>
      </c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75">
        <v>2018</v>
      </c>
      <c r="B3" s="175"/>
      <c r="C3" s="175"/>
      <c r="D3" s="175"/>
      <c r="F3" s="73">
        <v>1</v>
      </c>
      <c r="G3" s="73">
        <v>2</v>
      </c>
      <c r="H3" s="76">
        <v>3</v>
      </c>
      <c r="I3" s="76">
        <v>4</v>
      </c>
      <c r="J3" s="73">
        <v>5</v>
      </c>
      <c r="K3" s="73">
        <v>6</v>
      </c>
      <c r="L3" s="73">
        <v>7</v>
      </c>
      <c r="M3" s="73">
        <v>8</v>
      </c>
      <c r="N3" s="73">
        <v>9</v>
      </c>
      <c r="O3" s="76">
        <v>10</v>
      </c>
      <c r="P3" s="76">
        <v>11</v>
      </c>
      <c r="Q3" s="73">
        <v>12</v>
      </c>
      <c r="R3" s="73">
        <v>13</v>
      </c>
      <c r="S3" s="73">
        <v>14</v>
      </c>
      <c r="T3" s="73">
        <v>15</v>
      </c>
      <c r="U3" s="73">
        <v>16</v>
      </c>
      <c r="V3" s="76">
        <v>17</v>
      </c>
      <c r="W3" s="76">
        <v>18</v>
      </c>
      <c r="X3" s="73">
        <v>19</v>
      </c>
      <c r="Y3" s="73">
        <v>20</v>
      </c>
      <c r="Z3" s="73">
        <v>21</v>
      </c>
      <c r="AA3" s="73">
        <v>22</v>
      </c>
      <c r="AB3" s="73">
        <v>23</v>
      </c>
      <c r="AC3" s="76">
        <v>24</v>
      </c>
      <c r="AD3" s="76">
        <v>25</v>
      </c>
      <c r="AE3" s="73">
        <v>26</v>
      </c>
      <c r="AF3" s="73">
        <v>27</v>
      </c>
      <c r="AG3" s="73">
        <v>28</v>
      </c>
      <c r="AH3" s="2">
        <v>29</v>
      </c>
      <c r="AI3" s="2">
        <v>30</v>
      </c>
      <c r="AJ3" s="76">
        <v>31</v>
      </c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K4" s="59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 t="s">
        <v>310</v>
      </c>
      <c r="G5" s="85" t="s">
        <v>310</v>
      </c>
      <c r="H5" s="85" t="s">
        <v>309</v>
      </c>
      <c r="I5" s="84" t="s">
        <v>309</v>
      </c>
      <c r="J5" s="84"/>
      <c r="K5" s="84"/>
      <c r="L5" s="84" t="s">
        <v>309</v>
      </c>
      <c r="M5" s="84" t="s">
        <v>4</v>
      </c>
      <c r="N5" s="84"/>
      <c r="O5" s="84" t="s">
        <v>296</v>
      </c>
      <c r="P5" s="84"/>
      <c r="Q5" s="84" t="s">
        <v>4</v>
      </c>
      <c r="R5" s="84" t="s">
        <v>4</v>
      </c>
      <c r="S5" s="84"/>
      <c r="T5" s="84"/>
      <c r="U5" s="84" t="s">
        <v>103</v>
      </c>
      <c r="V5" s="84"/>
      <c r="W5" s="84"/>
      <c r="X5" s="84"/>
      <c r="Y5" s="84"/>
      <c r="Z5" s="84"/>
      <c r="AA5" s="84" t="s">
        <v>296</v>
      </c>
      <c r="AB5" s="84"/>
      <c r="AC5" s="84"/>
      <c r="AD5" s="84" t="s">
        <v>296</v>
      </c>
      <c r="AE5" s="84"/>
      <c r="AF5" s="84"/>
      <c r="AG5" s="84" t="s">
        <v>296</v>
      </c>
      <c r="AH5" s="84"/>
      <c r="AI5" s="84"/>
      <c r="AJ5" s="84" t="s">
        <v>4</v>
      </c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 t="s">
        <v>296</v>
      </c>
      <c r="G6" s="84"/>
      <c r="H6" s="84"/>
      <c r="I6" s="84" t="s">
        <v>296</v>
      </c>
      <c r="J6" s="84"/>
      <c r="K6" s="84"/>
      <c r="L6" s="84" t="s">
        <v>296</v>
      </c>
      <c r="M6" s="84"/>
      <c r="N6" s="84"/>
      <c r="O6" s="84" t="s">
        <v>310</v>
      </c>
      <c r="P6" s="84"/>
      <c r="Q6" s="84"/>
      <c r="R6" s="84" t="s">
        <v>296</v>
      </c>
      <c r="S6" s="84"/>
      <c r="T6" s="84"/>
      <c r="U6" s="84" t="s">
        <v>296</v>
      </c>
      <c r="V6" s="84"/>
      <c r="W6" s="84" t="s">
        <v>309</v>
      </c>
      <c r="X6" s="84" t="s">
        <v>296</v>
      </c>
      <c r="Y6" s="84"/>
      <c r="Z6" s="84"/>
      <c r="AA6" s="84" t="s">
        <v>4</v>
      </c>
      <c r="AB6" s="84"/>
      <c r="AC6" s="84"/>
      <c r="AD6" s="84" t="s">
        <v>310</v>
      </c>
      <c r="AE6" s="84" t="s">
        <v>4</v>
      </c>
      <c r="AF6" s="84" t="s">
        <v>299</v>
      </c>
      <c r="AG6" s="84" t="s">
        <v>299</v>
      </c>
      <c r="AH6" s="84" t="s">
        <v>299</v>
      </c>
      <c r="AI6" s="84"/>
      <c r="AJ6" s="84" t="s">
        <v>310</v>
      </c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 t="s">
        <v>0</v>
      </c>
      <c r="G7" s="84"/>
      <c r="H7" s="84"/>
      <c r="I7" s="84" t="s">
        <v>296</v>
      </c>
      <c r="J7" s="84"/>
      <c r="K7" s="84"/>
      <c r="L7" s="84" t="s">
        <v>296</v>
      </c>
      <c r="M7" s="84"/>
      <c r="N7" s="84"/>
      <c r="O7" s="84" t="s">
        <v>310</v>
      </c>
      <c r="P7" s="84" t="s">
        <v>309</v>
      </c>
      <c r="Q7" s="84"/>
      <c r="R7" s="84" t="s">
        <v>296</v>
      </c>
      <c r="S7" s="84"/>
      <c r="T7" s="84"/>
      <c r="U7" s="84" t="s">
        <v>4</v>
      </c>
      <c r="V7" s="84"/>
      <c r="W7" s="84"/>
      <c r="X7" s="84" t="s">
        <v>299</v>
      </c>
      <c r="Y7" s="84" t="s">
        <v>299</v>
      </c>
      <c r="Z7" s="84" t="s">
        <v>299</v>
      </c>
      <c r="AA7" s="84" t="s">
        <v>296</v>
      </c>
      <c r="AB7" s="84"/>
      <c r="AC7" s="84"/>
      <c r="AD7" s="84"/>
      <c r="AE7" s="84"/>
      <c r="AF7" s="84"/>
      <c r="AG7" s="84" t="s">
        <v>296</v>
      </c>
      <c r="AH7" s="84"/>
      <c r="AI7" s="84"/>
      <c r="AJ7" s="84" t="s">
        <v>296</v>
      </c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 t="s">
        <v>296</v>
      </c>
      <c r="G8" s="84"/>
      <c r="H8" s="84"/>
      <c r="I8" s="84"/>
      <c r="J8" s="84" t="s">
        <v>4</v>
      </c>
      <c r="K8" s="84"/>
      <c r="L8" s="84" t="s">
        <v>4</v>
      </c>
      <c r="M8" s="84"/>
      <c r="N8" s="84"/>
      <c r="O8" s="84" t="s">
        <v>296</v>
      </c>
      <c r="P8" s="84"/>
      <c r="Q8" s="84"/>
      <c r="R8" s="84" t="s">
        <v>4</v>
      </c>
      <c r="S8" s="84"/>
      <c r="T8" s="84"/>
      <c r="U8" s="84"/>
      <c r="V8" s="84" t="s">
        <v>4</v>
      </c>
      <c r="W8" s="84"/>
      <c r="X8" s="84" t="s">
        <v>296</v>
      </c>
      <c r="Y8" s="84"/>
      <c r="Z8" s="84"/>
      <c r="AA8" s="84" t="s">
        <v>296</v>
      </c>
      <c r="AB8" s="84"/>
      <c r="AC8" s="84" t="s">
        <v>309</v>
      </c>
      <c r="AD8" s="84" t="s">
        <v>309</v>
      </c>
      <c r="AE8" s="84"/>
      <c r="AF8" s="84" t="s">
        <v>4</v>
      </c>
      <c r="AG8" s="84" t="s">
        <v>296</v>
      </c>
      <c r="AH8" s="84"/>
      <c r="AI8" s="84" t="s">
        <v>309</v>
      </c>
      <c r="AJ8" s="84" t="s">
        <v>310</v>
      </c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 t="s">
        <v>309</v>
      </c>
      <c r="G9" s="84" t="s">
        <v>309</v>
      </c>
      <c r="H9" s="84"/>
      <c r="I9" s="84" t="s">
        <v>296</v>
      </c>
      <c r="J9" s="84"/>
      <c r="K9" s="84"/>
      <c r="L9" s="84" t="s">
        <v>4</v>
      </c>
      <c r="M9" s="84" t="s">
        <v>4</v>
      </c>
      <c r="N9" s="84"/>
      <c r="O9" s="84" t="s">
        <v>4</v>
      </c>
      <c r="P9" s="84"/>
      <c r="Q9" s="84"/>
      <c r="R9" s="84" t="s">
        <v>296</v>
      </c>
      <c r="S9" s="84"/>
      <c r="T9" s="84"/>
      <c r="U9" s="84" t="s">
        <v>103</v>
      </c>
      <c r="V9" s="84"/>
      <c r="W9" s="84"/>
      <c r="X9" s="84" t="s">
        <v>296</v>
      </c>
      <c r="Y9" s="84"/>
      <c r="Z9" s="84"/>
      <c r="AA9" s="84"/>
      <c r="AB9" s="84"/>
      <c r="AC9" s="84"/>
      <c r="AD9" s="84" t="s">
        <v>296</v>
      </c>
      <c r="AE9" s="84"/>
      <c r="AF9" s="84" t="s">
        <v>299</v>
      </c>
      <c r="AG9" s="84" t="s">
        <v>299</v>
      </c>
      <c r="AH9" s="84" t="s">
        <v>299</v>
      </c>
      <c r="AI9" s="84"/>
      <c r="AJ9" s="84" t="s">
        <v>296</v>
      </c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/>
      <c r="G10" s="84"/>
      <c r="H10" s="84"/>
      <c r="I10" s="84" t="s">
        <v>296</v>
      </c>
      <c r="J10" s="84"/>
      <c r="K10" s="84"/>
      <c r="L10" s="84" t="s">
        <v>296</v>
      </c>
      <c r="M10" s="84"/>
      <c r="N10" s="84"/>
      <c r="O10" s="84" t="s">
        <v>103</v>
      </c>
      <c r="P10" s="84" t="s">
        <v>103</v>
      </c>
      <c r="Q10" s="84"/>
      <c r="R10" s="84" t="s">
        <v>296</v>
      </c>
      <c r="S10" s="84"/>
      <c r="T10" s="84"/>
      <c r="U10" s="84" t="s">
        <v>296</v>
      </c>
      <c r="V10" s="84"/>
      <c r="W10" s="84"/>
      <c r="X10" s="84" t="s">
        <v>299</v>
      </c>
      <c r="Y10" s="84" t="s">
        <v>299</v>
      </c>
      <c r="Z10" s="84" t="s">
        <v>299</v>
      </c>
      <c r="AA10" s="84" t="s">
        <v>296</v>
      </c>
      <c r="AB10" s="84"/>
      <c r="AC10" s="84"/>
      <c r="AD10" s="84"/>
      <c r="AE10" s="84"/>
      <c r="AF10" s="84"/>
      <c r="AG10" s="84" t="s">
        <v>296</v>
      </c>
      <c r="AH10" s="84"/>
      <c r="AI10" s="84"/>
      <c r="AJ10" s="84" t="s">
        <v>296</v>
      </c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 t="s">
        <v>296</v>
      </c>
      <c r="G11" s="84"/>
      <c r="H11" s="84"/>
      <c r="I11" s="84"/>
      <c r="J11" s="84"/>
      <c r="K11" s="84"/>
      <c r="L11" s="84" t="s">
        <v>296</v>
      </c>
      <c r="M11" s="84"/>
      <c r="N11" s="84"/>
      <c r="O11" s="84" t="s">
        <v>296</v>
      </c>
      <c r="P11" s="84"/>
      <c r="Q11" s="84"/>
      <c r="R11" s="84" t="s">
        <v>103</v>
      </c>
      <c r="S11" s="84"/>
      <c r="T11" s="84"/>
      <c r="U11" s="84" t="s">
        <v>296</v>
      </c>
      <c r="V11" s="84"/>
      <c r="W11" s="84"/>
      <c r="X11" s="84" t="s">
        <v>296</v>
      </c>
      <c r="Y11" s="84"/>
      <c r="Z11" s="84"/>
      <c r="AA11" s="84"/>
      <c r="AB11" s="84"/>
      <c r="AC11" s="84"/>
      <c r="AD11" s="84" t="s">
        <v>296</v>
      </c>
      <c r="AE11" s="84"/>
      <c r="AF11" s="84"/>
      <c r="AG11" s="84" t="s">
        <v>296</v>
      </c>
      <c r="AH11" s="84"/>
      <c r="AI11" s="84"/>
      <c r="AJ11" s="84" t="s">
        <v>103</v>
      </c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 t="s">
        <v>296</v>
      </c>
      <c r="G12" s="84"/>
      <c r="H12" s="84"/>
      <c r="I12" s="84" t="s">
        <v>296</v>
      </c>
      <c r="J12" s="84"/>
      <c r="K12" s="84"/>
      <c r="L12" s="84" t="s">
        <v>103</v>
      </c>
      <c r="M12" s="84" t="s">
        <v>103</v>
      </c>
      <c r="N12" s="84"/>
      <c r="O12" s="84" t="s">
        <v>296</v>
      </c>
      <c r="P12" s="84"/>
      <c r="Q12" s="84"/>
      <c r="R12" s="84" t="s">
        <v>103</v>
      </c>
      <c r="S12" s="84" t="s">
        <v>103</v>
      </c>
      <c r="T12" s="84"/>
      <c r="U12" s="84" t="s">
        <v>296</v>
      </c>
      <c r="V12" s="84"/>
      <c r="W12" s="84"/>
      <c r="X12" s="84" t="s">
        <v>296</v>
      </c>
      <c r="Y12" s="84"/>
      <c r="Z12" s="84"/>
      <c r="AA12" s="84"/>
      <c r="AB12" s="84"/>
      <c r="AC12" s="84"/>
      <c r="AD12" s="84" t="s">
        <v>296</v>
      </c>
      <c r="AE12" s="84"/>
      <c r="AF12" s="84" t="s">
        <v>299</v>
      </c>
      <c r="AG12" s="84" t="s">
        <v>299</v>
      </c>
      <c r="AH12" s="84" t="s">
        <v>299</v>
      </c>
      <c r="AI12" s="84"/>
      <c r="AJ12" s="84"/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/>
      <c r="G14" s="84" t="s">
        <v>296</v>
      </c>
      <c r="H14" s="84"/>
      <c r="I14" s="84"/>
      <c r="J14" s="84"/>
      <c r="K14" s="84"/>
      <c r="L14" s="84"/>
      <c r="M14" s="84" t="s">
        <v>296</v>
      </c>
      <c r="N14" s="84"/>
      <c r="O14" s="84" t="s">
        <v>103</v>
      </c>
      <c r="P14" s="84" t="s">
        <v>103</v>
      </c>
      <c r="Q14" s="84"/>
      <c r="R14" s="84"/>
      <c r="S14" s="84" t="s">
        <v>309</v>
      </c>
      <c r="T14" s="84" t="s">
        <v>4</v>
      </c>
      <c r="U14" s="84"/>
      <c r="V14" s="84" t="s">
        <v>296</v>
      </c>
      <c r="W14" s="84"/>
      <c r="X14" s="84" t="s">
        <v>310</v>
      </c>
      <c r="Y14" s="84" t="s">
        <v>310</v>
      </c>
      <c r="Z14" s="84" t="s">
        <v>310</v>
      </c>
      <c r="AA14" s="84" t="s">
        <v>310</v>
      </c>
      <c r="AB14" s="84" t="s">
        <v>310</v>
      </c>
      <c r="AC14" s="84" t="s">
        <v>310</v>
      </c>
      <c r="AD14" s="84"/>
      <c r="AE14" s="84" t="s">
        <v>296</v>
      </c>
      <c r="AF14" s="84"/>
      <c r="AG14" s="84"/>
      <c r="AH14" s="84"/>
      <c r="AI14" s="84"/>
      <c r="AJ14" s="84"/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 t="s">
        <v>310</v>
      </c>
      <c r="G15" s="84" t="s">
        <v>310</v>
      </c>
      <c r="H15" s="84"/>
      <c r="I15" s="84"/>
      <c r="J15" s="84" t="s">
        <v>296</v>
      </c>
      <c r="K15" s="84"/>
      <c r="L15" s="84"/>
      <c r="M15" s="84"/>
      <c r="N15" s="84"/>
      <c r="O15" s="84"/>
      <c r="P15" s="84" t="s">
        <v>296</v>
      </c>
      <c r="Q15" s="84"/>
      <c r="R15" s="84"/>
      <c r="S15" s="84" t="s">
        <v>296</v>
      </c>
      <c r="T15" s="84"/>
      <c r="U15" s="84"/>
      <c r="V15" s="84" t="s">
        <v>103</v>
      </c>
      <c r="W15" s="84" t="s">
        <v>103</v>
      </c>
      <c r="X15" s="84"/>
      <c r="Y15" s="84" t="s">
        <v>296</v>
      </c>
      <c r="Z15" s="84"/>
      <c r="AA15" s="84"/>
      <c r="AB15" s="84" t="s">
        <v>296</v>
      </c>
      <c r="AC15" s="84"/>
      <c r="AD15" s="84"/>
      <c r="AE15" s="84" t="s">
        <v>4</v>
      </c>
      <c r="AF15" s="84" t="s">
        <v>4</v>
      </c>
      <c r="AG15" s="84"/>
      <c r="AH15" s="84" t="s">
        <v>296</v>
      </c>
      <c r="AI15" s="84"/>
      <c r="AJ15" s="84"/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/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 t="s">
        <v>4</v>
      </c>
      <c r="G16" s="84" t="s">
        <v>4</v>
      </c>
      <c r="H16" s="84"/>
      <c r="I16" s="84"/>
      <c r="J16" s="84" t="s">
        <v>309</v>
      </c>
      <c r="K16" s="84" t="s">
        <v>309</v>
      </c>
      <c r="L16" s="84" t="s">
        <v>309</v>
      </c>
      <c r="M16" s="84" t="s">
        <v>309</v>
      </c>
      <c r="N16" s="84" t="s">
        <v>309</v>
      </c>
      <c r="O16" s="84" t="s">
        <v>309</v>
      </c>
      <c r="P16" s="84" t="s">
        <v>309</v>
      </c>
      <c r="Q16" s="84"/>
      <c r="R16" s="84"/>
      <c r="S16" s="84" t="s">
        <v>296</v>
      </c>
      <c r="T16" s="84"/>
      <c r="U16" s="84"/>
      <c r="V16" s="84" t="s">
        <v>296</v>
      </c>
      <c r="W16" s="84"/>
      <c r="X16" s="84" t="s">
        <v>299</v>
      </c>
      <c r="Y16" s="84" t="s">
        <v>299</v>
      </c>
      <c r="Z16" s="84" t="s">
        <v>299</v>
      </c>
      <c r="AA16" s="84"/>
      <c r="AB16" s="84" t="s">
        <v>4</v>
      </c>
      <c r="AC16" s="84" t="s">
        <v>4</v>
      </c>
      <c r="AD16" s="84"/>
      <c r="AE16" s="84" t="s">
        <v>296</v>
      </c>
      <c r="AF16" s="84"/>
      <c r="AG16" s="84"/>
      <c r="AH16" s="84"/>
      <c r="AI16" s="84"/>
      <c r="AJ16" s="84"/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/>
      <c r="G17" s="84" t="s">
        <v>296</v>
      </c>
      <c r="H17" s="84"/>
      <c r="I17" s="84"/>
      <c r="J17" s="84" t="s">
        <v>296</v>
      </c>
      <c r="K17" s="84"/>
      <c r="L17" s="84"/>
      <c r="M17" s="84" t="s">
        <v>296</v>
      </c>
      <c r="N17" s="84"/>
      <c r="O17" s="84"/>
      <c r="P17" s="84"/>
      <c r="Q17" s="84"/>
      <c r="R17" s="84"/>
      <c r="S17" s="84" t="s">
        <v>4</v>
      </c>
      <c r="T17" s="84"/>
      <c r="U17" s="84" t="s">
        <v>4</v>
      </c>
      <c r="V17" s="84" t="s">
        <v>309</v>
      </c>
      <c r="W17" s="84" t="s">
        <v>309</v>
      </c>
      <c r="X17" s="84" t="s">
        <v>310</v>
      </c>
      <c r="Y17" s="84" t="s">
        <v>310</v>
      </c>
      <c r="Z17" s="84" t="s">
        <v>310</v>
      </c>
      <c r="AA17" s="84" t="s">
        <v>310</v>
      </c>
      <c r="AB17" s="84" t="s">
        <v>310</v>
      </c>
      <c r="AC17" s="84" t="s">
        <v>310</v>
      </c>
      <c r="AD17" s="84" t="s">
        <v>4</v>
      </c>
      <c r="AE17" s="84"/>
      <c r="AF17" s="84"/>
      <c r="AG17" s="84"/>
      <c r="AH17" s="84" t="s">
        <v>296</v>
      </c>
      <c r="AI17" s="84"/>
      <c r="AJ17" s="84"/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 t="s">
        <v>4</v>
      </c>
      <c r="G18" s="84" t="s">
        <v>103</v>
      </c>
      <c r="H18" s="84"/>
      <c r="I18" s="84"/>
      <c r="J18" s="84" t="s">
        <v>296</v>
      </c>
      <c r="K18" s="84"/>
      <c r="L18" s="84"/>
      <c r="M18" s="84"/>
      <c r="N18" s="84"/>
      <c r="O18" s="84"/>
      <c r="P18" s="84" t="s">
        <v>296</v>
      </c>
      <c r="Q18" s="84"/>
      <c r="R18" s="84"/>
      <c r="S18" s="84" t="s">
        <v>296</v>
      </c>
      <c r="T18" s="84"/>
      <c r="U18" s="84"/>
      <c r="V18" s="84" t="s">
        <v>4</v>
      </c>
      <c r="W18" s="84"/>
      <c r="X18" s="84"/>
      <c r="Y18" s="84" t="s">
        <v>296</v>
      </c>
      <c r="Z18" s="84"/>
      <c r="AA18" s="84"/>
      <c r="AB18" s="84" t="s">
        <v>103</v>
      </c>
      <c r="AC18" s="84"/>
      <c r="AD18" s="84"/>
      <c r="AE18" s="84" t="s">
        <v>296</v>
      </c>
      <c r="AF18" s="84"/>
      <c r="AG18" s="84"/>
      <c r="AH18" s="84" t="s">
        <v>296</v>
      </c>
      <c r="AI18" s="84"/>
      <c r="AJ18" s="84"/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/>
      <c r="G19" s="84" t="s">
        <v>296</v>
      </c>
      <c r="H19" s="84"/>
      <c r="I19" s="84"/>
      <c r="J19" s="84" t="s">
        <v>296</v>
      </c>
      <c r="K19" s="84"/>
      <c r="L19" s="84"/>
      <c r="M19" s="84" t="s">
        <v>309</v>
      </c>
      <c r="N19" s="84"/>
      <c r="O19" s="84"/>
      <c r="P19" s="84" t="s">
        <v>4</v>
      </c>
      <c r="Q19" s="84"/>
      <c r="R19" s="84"/>
      <c r="S19" s="84" t="s">
        <v>296</v>
      </c>
      <c r="T19" s="84"/>
      <c r="U19" s="84"/>
      <c r="V19" s="84"/>
      <c r="W19" s="84" t="s">
        <v>4</v>
      </c>
      <c r="X19" s="84" t="s">
        <v>299</v>
      </c>
      <c r="Y19" s="84" t="s">
        <v>299</v>
      </c>
      <c r="Z19" s="84" t="s">
        <v>299</v>
      </c>
      <c r="AA19" s="84"/>
      <c r="AB19" s="84" t="s">
        <v>296</v>
      </c>
      <c r="AC19" s="84"/>
      <c r="AD19" s="84"/>
      <c r="AE19" s="84"/>
      <c r="AF19" s="84"/>
      <c r="AG19" s="84"/>
      <c r="AH19" s="84" t="s">
        <v>296</v>
      </c>
      <c r="AI19" s="84"/>
      <c r="AJ19" s="84"/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/>
      <c r="G20" s="84" t="s">
        <v>296</v>
      </c>
      <c r="H20" s="84"/>
      <c r="I20" s="84"/>
      <c r="J20" s="84"/>
      <c r="K20" s="84"/>
      <c r="L20" s="84"/>
      <c r="M20" s="84" t="s">
        <v>296</v>
      </c>
      <c r="N20" s="84"/>
      <c r="O20" s="84"/>
      <c r="P20" s="84" t="s">
        <v>296</v>
      </c>
      <c r="Q20" s="84"/>
      <c r="R20" s="84"/>
      <c r="S20" s="84" t="s">
        <v>103</v>
      </c>
      <c r="T20" s="84"/>
      <c r="U20" s="84"/>
      <c r="V20" s="84" t="s">
        <v>296</v>
      </c>
      <c r="W20" s="84"/>
      <c r="X20" s="84"/>
      <c r="Y20" s="84" t="s">
        <v>296</v>
      </c>
      <c r="Z20" s="84"/>
      <c r="AA20" s="84" t="s">
        <v>4</v>
      </c>
      <c r="AB20" s="84" t="s">
        <v>4</v>
      </c>
      <c r="AC20" s="84"/>
      <c r="AD20" s="84"/>
      <c r="AE20" s="84" t="s">
        <v>296</v>
      </c>
      <c r="AF20" s="84"/>
      <c r="AG20" s="84"/>
      <c r="AH20" s="84"/>
      <c r="AI20" s="84"/>
      <c r="AJ20" s="84"/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 t="s">
        <v>310</v>
      </c>
      <c r="G21" s="84" t="s">
        <v>310</v>
      </c>
      <c r="H21" s="84"/>
      <c r="I21" s="84"/>
      <c r="J21" s="84" t="s">
        <v>296</v>
      </c>
      <c r="K21" s="84"/>
      <c r="L21" s="84"/>
      <c r="M21" s="84"/>
      <c r="N21" s="84"/>
      <c r="O21" s="84"/>
      <c r="P21" s="84" t="s">
        <v>296</v>
      </c>
      <c r="Q21" s="84"/>
      <c r="R21" s="84"/>
      <c r="S21" s="84" t="s">
        <v>4</v>
      </c>
      <c r="T21" s="84"/>
      <c r="U21" s="84"/>
      <c r="V21" s="84" t="s">
        <v>296</v>
      </c>
      <c r="W21" s="84"/>
      <c r="X21" s="84" t="s">
        <v>299</v>
      </c>
      <c r="Y21" s="84" t="s">
        <v>299</v>
      </c>
      <c r="Z21" s="84" t="s">
        <v>299</v>
      </c>
      <c r="AA21" s="84"/>
      <c r="AB21" s="84" t="s">
        <v>296</v>
      </c>
      <c r="AC21" s="84"/>
      <c r="AD21" s="84"/>
      <c r="AE21" s="84" t="s">
        <v>103</v>
      </c>
      <c r="AF21" s="84"/>
      <c r="AG21" s="84"/>
      <c r="AH21" s="84" t="s">
        <v>296</v>
      </c>
      <c r="AI21" s="84"/>
      <c r="AJ21" s="84"/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/>
      <c r="G23" s="84"/>
      <c r="H23" s="84" t="s">
        <v>296</v>
      </c>
      <c r="I23" s="84"/>
      <c r="J23" s="84"/>
      <c r="K23" s="84" t="s">
        <v>103</v>
      </c>
      <c r="L23" s="84"/>
      <c r="M23" s="84"/>
      <c r="N23" s="84" t="s">
        <v>296</v>
      </c>
      <c r="O23" s="84"/>
      <c r="P23" s="84"/>
      <c r="Q23" s="84"/>
      <c r="R23" s="84"/>
      <c r="S23" s="84"/>
      <c r="T23" s="84" t="s">
        <v>296</v>
      </c>
      <c r="U23" s="84"/>
      <c r="V23" s="84"/>
      <c r="W23" s="84" t="s">
        <v>4</v>
      </c>
      <c r="X23" s="84" t="s">
        <v>299</v>
      </c>
      <c r="Y23" s="84" t="s">
        <v>299</v>
      </c>
      <c r="Z23" s="84" t="s">
        <v>299</v>
      </c>
      <c r="AA23" s="84"/>
      <c r="AB23" s="84" t="s">
        <v>103</v>
      </c>
      <c r="AC23" s="84" t="s">
        <v>310</v>
      </c>
      <c r="AD23" s="84"/>
      <c r="AE23" s="84"/>
      <c r="AF23" s="84" t="s">
        <v>296</v>
      </c>
      <c r="AG23" s="84"/>
      <c r="AH23" s="84"/>
      <c r="AI23" s="84" t="s">
        <v>296</v>
      </c>
      <c r="AJ23" s="84"/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/>
      <c r="G24" s="84"/>
      <c r="H24" s="84" t="s">
        <v>4</v>
      </c>
      <c r="I24" s="84"/>
      <c r="J24" s="84"/>
      <c r="K24" s="84" t="s">
        <v>296</v>
      </c>
      <c r="L24" s="84"/>
      <c r="M24" s="84" t="s">
        <v>4</v>
      </c>
      <c r="N24" s="84" t="s">
        <v>4</v>
      </c>
      <c r="O24" s="84"/>
      <c r="P24" s="84"/>
      <c r="Q24" s="84" t="s">
        <v>296</v>
      </c>
      <c r="R24" s="84"/>
      <c r="S24" s="84"/>
      <c r="T24" s="84"/>
      <c r="U24" s="84"/>
      <c r="V24" s="84"/>
      <c r="W24" s="84" t="s">
        <v>296</v>
      </c>
      <c r="X24" s="84"/>
      <c r="Y24" s="84"/>
      <c r="Z24" s="84" t="s">
        <v>296</v>
      </c>
      <c r="AA24" s="84"/>
      <c r="AB24" s="84"/>
      <c r="AC24" s="84" t="s">
        <v>296</v>
      </c>
      <c r="AD24" s="84"/>
      <c r="AE24" s="84"/>
      <c r="AF24" s="84" t="s">
        <v>103</v>
      </c>
      <c r="AG24" s="84"/>
      <c r="AH24" s="84"/>
      <c r="AI24" s="84"/>
      <c r="AJ24" s="84" t="s">
        <v>4</v>
      </c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/>
      <c r="G25" s="84"/>
      <c r="H25" s="84" t="s">
        <v>296</v>
      </c>
      <c r="I25" s="84"/>
      <c r="J25" s="84"/>
      <c r="K25" s="84" t="s">
        <v>4</v>
      </c>
      <c r="L25" s="84"/>
      <c r="M25" s="84"/>
      <c r="N25" s="84" t="s">
        <v>296</v>
      </c>
      <c r="O25" s="84"/>
      <c r="P25" s="84"/>
      <c r="Q25" s="84" t="s">
        <v>309</v>
      </c>
      <c r="R25" s="84"/>
      <c r="S25" s="84"/>
      <c r="T25" s="84" t="s">
        <v>296</v>
      </c>
      <c r="U25" s="84"/>
      <c r="V25" s="84"/>
      <c r="W25" s="84" t="s">
        <v>296</v>
      </c>
      <c r="X25" s="84"/>
      <c r="Y25" s="84" t="s">
        <v>103</v>
      </c>
      <c r="Z25" s="84"/>
      <c r="AA25" s="84" t="s">
        <v>103</v>
      </c>
      <c r="AB25" s="84"/>
      <c r="AC25" s="84" t="s">
        <v>296</v>
      </c>
      <c r="AD25" s="84"/>
      <c r="AE25" s="84"/>
      <c r="AF25" s="84" t="s">
        <v>299</v>
      </c>
      <c r="AG25" s="84" t="s">
        <v>299</v>
      </c>
      <c r="AH25" s="84" t="s">
        <v>299</v>
      </c>
      <c r="AI25" s="84" t="s">
        <v>296</v>
      </c>
      <c r="AJ25" s="84"/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 t="s">
        <v>310</v>
      </c>
      <c r="G26" s="84" t="s">
        <v>310</v>
      </c>
      <c r="H26" s="84" t="s">
        <v>310</v>
      </c>
      <c r="I26" s="84" t="s">
        <v>4</v>
      </c>
      <c r="J26" s="84"/>
      <c r="K26" s="84" t="s">
        <v>296</v>
      </c>
      <c r="L26" s="84"/>
      <c r="M26" s="84" t="s">
        <v>103</v>
      </c>
      <c r="N26" s="84"/>
      <c r="O26" s="84" t="s">
        <v>4</v>
      </c>
      <c r="P26" s="84"/>
      <c r="Q26" s="84" t="s">
        <v>296</v>
      </c>
      <c r="R26" s="84"/>
      <c r="S26" s="84"/>
      <c r="T26" s="84" t="s">
        <v>296</v>
      </c>
      <c r="U26" s="84"/>
      <c r="V26" s="84"/>
      <c r="W26" s="84"/>
      <c r="X26" s="84"/>
      <c r="Y26" s="84"/>
      <c r="Z26" s="84" t="s">
        <v>296</v>
      </c>
      <c r="AA26" s="84"/>
      <c r="AB26" s="84"/>
      <c r="AC26" s="84" t="s">
        <v>4</v>
      </c>
      <c r="AD26" s="84" t="s">
        <v>4</v>
      </c>
      <c r="AE26" s="84"/>
      <c r="AF26" s="84" t="s">
        <v>296</v>
      </c>
      <c r="AG26" s="84"/>
      <c r="AH26" s="84"/>
      <c r="AI26" s="84" t="s">
        <v>296</v>
      </c>
      <c r="AJ26" s="84"/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/>
      <c r="G27" s="84"/>
      <c r="H27" s="84" t="s">
        <v>296</v>
      </c>
      <c r="I27" s="84"/>
      <c r="J27" s="84"/>
      <c r="K27" s="84" t="s">
        <v>4</v>
      </c>
      <c r="L27" s="84"/>
      <c r="M27" s="84"/>
      <c r="N27" s="84" t="s">
        <v>296</v>
      </c>
      <c r="O27" s="84"/>
      <c r="P27" s="84"/>
      <c r="Q27" s="84"/>
      <c r="R27" s="84"/>
      <c r="S27" s="84"/>
      <c r="T27" s="84" t="s">
        <v>296</v>
      </c>
      <c r="U27" s="84"/>
      <c r="V27" s="84"/>
      <c r="W27" s="84" t="s">
        <v>309</v>
      </c>
      <c r="X27" s="84"/>
      <c r="Y27" s="84"/>
      <c r="Z27" s="84" t="s">
        <v>296</v>
      </c>
      <c r="AA27" s="84"/>
      <c r="AB27" s="84"/>
      <c r="AC27" s="84" t="s">
        <v>103</v>
      </c>
      <c r="AD27" s="84" t="s">
        <v>103</v>
      </c>
      <c r="AE27" s="84"/>
      <c r="AF27" s="84" t="s">
        <v>296</v>
      </c>
      <c r="AG27" s="84"/>
      <c r="AH27" s="84"/>
      <c r="AI27" s="84" t="s">
        <v>4</v>
      </c>
      <c r="AJ27" s="84" t="s">
        <v>4</v>
      </c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 t="s">
        <v>310</v>
      </c>
      <c r="G28" s="84" t="s">
        <v>310</v>
      </c>
      <c r="H28" s="84" t="s">
        <v>310</v>
      </c>
      <c r="I28" s="84"/>
      <c r="J28" s="84"/>
      <c r="K28" s="84" t="s">
        <v>296</v>
      </c>
      <c r="L28" s="84"/>
      <c r="M28" s="84"/>
      <c r="N28" s="84" t="s">
        <v>296</v>
      </c>
      <c r="O28" s="84"/>
      <c r="P28" s="84"/>
      <c r="Q28" s="84" t="s">
        <v>296</v>
      </c>
      <c r="R28" s="84"/>
      <c r="S28" s="84"/>
      <c r="T28" s="84"/>
      <c r="U28" s="84"/>
      <c r="V28" s="84"/>
      <c r="W28" s="84" t="s">
        <v>296</v>
      </c>
      <c r="X28" s="84"/>
      <c r="Y28" s="84" t="s">
        <v>4</v>
      </c>
      <c r="Z28" s="84" t="s">
        <v>4</v>
      </c>
      <c r="AA28" s="84"/>
      <c r="AB28" s="84"/>
      <c r="AC28" s="84" t="s">
        <v>296</v>
      </c>
      <c r="AD28" s="84"/>
      <c r="AE28" s="84"/>
      <c r="AF28" s="84" t="s">
        <v>299</v>
      </c>
      <c r="AG28" s="84" t="s">
        <v>299</v>
      </c>
      <c r="AH28" s="84" t="s">
        <v>299</v>
      </c>
      <c r="AI28" s="84" t="s">
        <v>296</v>
      </c>
      <c r="AJ28" s="84"/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/>
      <c r="G29" s="84" t="s">
        <v>4</v>
      </c>
      <c r="H29" s="84" t="s">
        <v>103</v>
      </c>
      <c r="I29" s="84"/>
      <c r="J29" s="84"/>
      <c r="K29" s="84" t="s">
        <v>296</v>
      </c>
      <c r="L29" s="84"/>
      <c r="M29" s="84" t="s">
        <v>103</v>
      </c>
      <c r="N29" s="84"/>
      <c r="O29" s="84"/>
      <c r="P29" s="84"/>
      <c r="Q29" s="84" t="s">
        <v>296</v>
      </c>
      <c r="R29" s="84"/>
      <c r="S29" s="84"/>
      <c r="T29" s="84" t="s">
        <v>296</v>
      </c>
      <c r="U29" s="84"/>
      <c r="V29" s="84"/>
      <c r="W29" s="84"/>
      <c r="X29" s="84"/>
      <c r="Y29" s="84"/>
      <c r="Z29" s="84" t="s">
        <v>296</v>
      </c>
      <c r="AA29" s="84"/>
      <c r="AB29" s="84"/>
      <c r="AC29" s="84" t="s">
        <v>296</v>
      </c>
      <c r="AD29" s="84"/>
      <c r="AE29" s="84"/>
      <c r="AF29" s="84" t="s">
        <v>296</v>
      </c>
      <c r="AG29" s="84"/>
      <c r="AH29" s="84"/>
      <c r="AI29" s="84" t="s">
        <v>296</v>
      </c>
      <c r="AJ29" s="84"/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 t="s">
        <v>103</v>
      </c>
      <c r="G30" s="84"/>
      <c r="H30" s="84" t="s">
        <v>296</v>
      </c>
      <c r="I30" s="84"/>
      <c r="J30" s="84"/>
      <c r="K30" s="84"/>
      <c r="L30" s="84"/>
      <c r="M30" s="84"/>
      <c r="N30" s="84" t="s">
        <v>296</v>
      </c>
      <c r="O30" s="84"/>
      <c r="P30" s="84"/>
      <c r="Q30" s="84" t="s">
        <v>296</v>
      </c>
      <c r="R30" s="84"/>
      <c r="S30" s="84"/>
      <c r="T30" s="84"/>
      <c r="U30" s="84"/>
      <c r="V30" s="84"/>
      <c r="W30" s="84" t="s">
        <v>296</v>
      </c>
      <c r="X30" s="84"/>
      <c r="Y30" s="84" t="s">
        <v>4</v>
      </c>
      <c r="Z30" s="84" t="s">
        <v>296</v>
      </c>
      <c r="AA30" s="84"/>
      <c r="AB30" s="84" t="s">
        <v>4</v>
      </c>
      <c r="AC30" s="84" t="s">
        <v>310</v>
      </c>
      <c r="AD30" s="84" t="s">
        <v>309</v>
      </c>
      <c r="AE30" s="84" t="s">
        <v>309</v>
      </c>
      <c r="AF30" s="84" t="s">
        <v>299</v>
      </c>
      <c r="AG30" s="84" t="s">
        <v>299</v>
      </c>
      <c r="AH30" s="84" t="s">
        <v>299</v>
      </c>
      <c r="AI30" s="84"/>
      <c r="AJ30" s="84" t="s">
        <v>103</v>
      </c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/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6</v>
      </c>
      <c r="G33" s="2">
        <f>SUMPRODUCT(COUNTIF(G4:G31,{"G";"J";"CG"}))</f>
        <v>6</v>
      </c>
      <c r="H33" s="2">
        <f>SUMPRODUCT(COUNTIF(H4:H31,{"G";"J";"CG"}))</f>
        <v>5</v>
      </c>
      <c r="I33" s="2">
        <f>SUMPRODUCT(COUNTIF(I4:I31,{"G";"J";"CG"}))</f>
        <v>6</v>
      </c>
      <c r="J33" s="2">
        <f>SUMPRODUCT(COUNTIF(J4:J31,{"G";"J";"CG"}))</f>
        <v>6</v>
      </c>
      <c r="K33" s="2">
        <f>SUMPRODUCT(COUNTIF(K4:K31,{"G";"J";"CG"}))</f>
        <v>6</v>
      </c>
      <c r="L33" s="2">
        <f>SUMPRODUCT(COUNTIF(L4:L31,{"G";"J";"CG"}))</f>
        <v>6</v>
      </c>
      <c r="M33" s="2">
        <f>SUMPRODUCT(COUNTIF(M4:M31,{"G";"J";"CG"}))</f>
        <v>6</v>
      </c>
      <c r="N33" s="2">
        <f>SUMPRODUCT(COUNTIF(N4:N31,{"G";"J";"CG"}))</f>
        <v>6</v>
      </c>
      <c r="O33" s="2">
        <f>SUMPRODUCT(COUNTIF(O4:O31,{"G";"J";"CG"}))</f>
        <v>6</v>
      </c>
      <c r="P33" s="2">
        <f>SUMPRODUCT(COUNTIF(P4:P31,{"G";"J";"CG"}))</f>
        <v>5</v>
      </c>
      <c r="Q33" s="2">
        <f>SUMPRODUCT(COUNTIF(Q4:Q31,{"G";"J";"CG"}))</f>
        <v>6</v>
      </c>
      <c r="R33" s="2">
        <f>SUMPRODUCT(COUNTIF(R4:R31,{"G";"J";"CG"}))</f>
        <v>6</v>
      </c>
      <c r="S33" s="2">
        <f>SUMPRODUCT(COUNTIF(S4:S31,{"G";"J";"CG"}))</f>
        <v>6</v>
      </c>
      <c r="T33" s="2">
        <f>SUMPRODUCT(COUNTIF(T4:T31,{"G";"J";"CG"}))</f>
        <v>6</v>
      </c>
      <c r="U33" s="2">
        <f>SUMPRODUCT(COUNTIF(U4:U31,{"G";"J";"CG"}))</f>
        <v>6</v>
      </c>
      <c r="V33" s="2">
        <f>SUMPRODUCT(COUNTIF(V4:V31,{"G";"J";"CG"}))</f>
        <v>6</v>
      </c>
      <c r="W33" s="2">
        <f>SUMPRODUCT(COUNTIF(W4:W31,{"G";"J";"CG"}))</f>
        <v>6</v>
      </c>
      <c r="X33" s="2">
        <f>SUMPRODUCT(COUNTIF(X4:X31,{"G";"J";"CG"}))</f>
        <v>5</v>
      </c>
      <c r="Y33" s="2">
        <f>SUMPRODUCT(COUNTIF(Y4:Y31,{"G";"J";"CG"}))</f>
        <v>5</v>
      </c>
      <c r="Z33" s="2">
        <f>SUMPRODUCT(COUNTIF(Z4:Z31,{"G";"J";"CG"}))</f>
        <v>6</v>
      </c>
      <c r="AA33" s="2">
        <f>SUMPRODUCT(COUNTIF(AA4:AA31,{"G";"J";"CG"}))</f>
        <v>6</v>
      </c>
      <c r="AB33" s="2">
        <f>SUMPRODUCT(COUNTIF(AB4:AB31,{"G";"J";"CG"}))</f>
        <v>6</v>
      </c>
      <c r="AC33" s="2">
        <f>SUMPRODUCT(COUNTIF(AC4:AC31,{"G";"J";"CG"}))</f>
        <v>6</v>
      </c>
      <c r="AD33" s="2">
        <f>SUMPRODUCT(COUNTIF(AD4:AD31,{"G";"J";"CG"}))</f>
        <v>6</v>
      </c>
      <c r="AE33" s="2">
        <f>SUMPRODUCT(COUNTIF(AE4:AE31,{"G";"J";"CG"}))</f>
        <v>6</v>
      </c>
      <c r="AF33" s="2">
        <f>SUMPRODUCT(COUNTIF(AF4:AF31,{"G";"J";"CG"}))</f>
        <v>6</v>
      </c>
      <c r="AG33" s="2">
        <f>SUMPRODUCT(COUNTIF(AG4:AG31,{"G";"J";"CG"}))</f>
        <v>5</v>
      </c>
      <c r="AH33" s="2">
        <f>SUMPRODUCT(COUNTIF(AH4:AH31,{"G";"J";"CG"}))</f>
        <v>5</v>
      </c>
      <c r="AI33" s="2">
        <f>SUMPRODUCT(COUNTIF(AI4:AI31,{"G";"J";"CG"}))</f>
        <v>6</v>
      </c>
      <c r="AJ33" s="2">
        <f>SUMPRODUCT(COUNTIF(AJ4:AJ31,{"G";"J";"CG"}))</f>
        <v>6</v>
      </c>
      <c r="AL33" s="4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SUMPRODUCT(COUNTIF(F5:F31,{"G";"N";"CG"}))</f>
        <v>5</v>
      </c>
      <c r="G34" s="2">
        <f>SUMPRODUCT(COUNTIF(G5:G31,{"G";"N";"CG"}))</f>
        <v>5</v>
      </c>
      <c r="H34" s="2">
        <f>SUMPRODUCT(COUNTIF(H5:H31,{"G";"N";"CG"}))</f>
        <v>5</v>
      </c>
      <c r="I34" s="2">
        <f>SUMPRODUCT(COUNTIF(I5:I31,{"G";"N";"CG"}))</f>
        <v>5</v>
      </c>
      <c r="J34" s="2">
        <f>SUMPRODUCT(COUNTIF(J5:J31,{"G";"N";"CG"}))</f>
        <v>5</v>
      </c>
      <c r="K34" s="2">
        <f>SUMPRODUCT(COUNTIF(K5:K31,{"G";"N";"CG"}))</f>
        <v>5</v>
      </c>
      <c r="L34" s="2">
        <f>SUMPRODUCT(COUNTIF(L5:L31,{"G";"N";"CG"}))</f>
        <v>5</v>
      </c>
      <c r="M34" s="2">
        <f>SUMPRODUCT(COUNTIF(M5:M31,{"G";"N";"CG"}))</f>
        <v>6</v>
      </c>
      <c r="N34" s="2">
        <f>SUMPRODUCT(COUNTIF(N5:N31,{"G";"N";"CG"}))</f>
        <v>5</v>
      </c>
      <c r="O34" s="2">
        <f>SUMPRODUCT(COUNTIF(O5:O31,{"G";"N";"CG"}))</f>
        <v>6</v>
      </c>
      <c r="P34" s="2">
        <f>SUMPRODUCT(COUNTIF(P5:P31,{"G";"N";"CG"}))</f>
        <v>6</v>
      </c>
      <c r="Q34" s="2">
        <f>SUMPRODUCT(COUNTIF(Q5:Q31,{"G";"N";"CG"}))</f>
        <v>5</v>
      </c>
      <c r="R34" s="2">
        <f>SUMPRODUCT(COUNTIF(R5:R31,{"G";"N";"CG"}))</f>
        <v>6</v>
      </c>
      <c r="S34" s="2">
        <f>SUMPRODUCT(COUNTIF(S5:S31,{"G";"N";"CG"}))</f>
        <v>6</v>
      </c>
      <c r="T34" s="2">
        <f>SUMPRODUCT(COUNTIF(T5:T31,{"G";"N";"CG"}))</f>
        <v>5</v>
      </c>
      <c r="U34" s="2">
        <f>SUMPRODUCT(COUNTIF(U5:U31,{"G";"N";"CG"}))</f>
        <v>6</v>
      </c>
      <c r="V34" s="2">
        <f>SUMPRODUCT(COUNTIF(V5:V31,{"G";"N";"CG"}))</f>
        <v>5</v>
      </c>
      <c r="W34" s="2">
        <f>SUMPRODUCT(COUNTIF(W5:W31,{"G";"N";"CG"}))</f>
        <v>5</v>
      </c>
      <c r="X34" s="2">
        <f>SUMPRODUCT(COUNTIF(X5:X31,{"G";"N";"CG"}))</f>
        <v>5</v>
      </c>
      <c r="Y34" s="2">
        <f>SUMPRODUCT(COUNTIF(Y5:Y31,{"G";"N";"CG"}))</f>
        <v>4</v>
      </c>
      <c r="Z34" s="2">
        <f>SUMPRODUCT(COUNTIF(Z5:Z31,{"G";"N";"CG"}))</f>
        <v>5</v>
      </c>
      <c r="AA34" s="2">
        <f>SUMPRODUCT(COUNTIF(AA5:AA31,{"G";"N";"CG"}))</f>
        <v>5</v>
      </c>
      <c r="AB34" s="2">
        <f>SUMPRODUCT(COUNTIF(AB5:AB31,{"G";"N";"CG"}))</f>
        <v>5</v>
      </c>
      <c r="AC34" s="2">
        <f>SUMPRODUCT(COUNTIF(AC5:AC31,{"G";"N";"CG"}))</f>
        <v>5</v>
      </c>
      <c r="AD34" s="2">
        <f>SUMPRODUCT(COUNTIF(AD5:AD31,{"G";"N";"CG"}))</f>
        <v>5</v>
      </c>
      <c r="AE34" s="2">
        <f>SUMPRODUCT(COUNTIF(AE5:AE31,{"G";"N";"CG"}))</f>
        <v>5</v>
      </c>
      <c r="AF34" s="2">
        <f>SUMPRODUCT(COUNTIF(AF5:AF31,{"G";"N";"CG"}))</f>
        <v>5</v>
      </c>
      <c r="AG34" s="2">
        <f>SUMPRODUCT(COUNTIF(AG5:AG31,{"G";"N";"CG"}))</f>
        <v>5</v>
      </c>
      <c r="AH34" s="2">
        <f>SUMPRODUCT(COUNTIF(AH5:AH31,{"G";"N";"CG"}))</f>
        <v>5</v>
      </c>
      <c r="AI34" s="2">
        <f>SUMPRODUCT(COUNTIF(AI5:AI31,{"G";"N";"CG"}))</f>
        <v>5</v>
      </c>
      <c r="AJ34" s="2">
        <f>SUMPRODUCT(COUNTIF(AJ5:AJ31,{"G";"N";"CG"}))</f>
        <v>5</v>
      </c>
      <c r="AL34" s="4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279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2017</v>
      </c>
      <c r="BD37" s="43"/>
      <c r="BE37" s="49"/>
      <c r="BG37" s="18"/>
      <c r="BH37" s="116" t="s">
        <v>257</v>
      </c>
      <c r="BI37" s="117"/>
      <c r="BJ37" s="117"/>
      <c r="BK37" s="118"/>
      <c r="BM37" s="2" t="s">
        <v>3</v>
      </c>
      <c r="BN37" s="2" t="s">
        <v>4</v>
      </c>
      <c r="BO37" s="2" t="s">
        <v>5</v>
      </c>
      <c r="BP37" s="2" t="s">
        <v>6</v>
      </c>
      <c r="BQ37" s="2" t="s">
        <v>1</v>
      </c>
      <c r="BR37" s="2" t="s">
        <v>2</v>
      </c>
      <c r="BS37" s="2" t="s">
        <v>3</v>
      </c>
      <c r="BT37" s="2" t="s">
        <v>3</v>
      </c>
      <c r="BU37" s="2" t="s">
        <v>4</v>
      </c>
      <c r="BV37" s="2" t="s">
        <v>5</v>
      </c>
      <c r="BW37" s="2" t="s">
        <v>6</v>
      </c>
      <c r="BX37" s="2" t="s">
        <v>1</v>
      </c>
      <c r="BY37" s="2" t="s">
        <v>2</v>
      </c>
      <c r="BZ37" s="2" t="s">
        <v>3</v>
      </c>
      <c r="CA37" s="2" t="s">
        <v>3</v>
      </c>
      <c r="CB37" s="2" t="s">
        <v>4</v>
      </c>
      <c r="CC37" s="2" t="s">
        <v>5</v>
      </c>
      <c r="CD37" s="2" t="s">
        <v>6</v>
      </c>
      <c r="CE37" s="2" t="s">
        <v>1</v>
      </c>
      <c r="CF37" s="2" t="s">
        <v>2</v>
      </c>
      <c r="CG37" s="2" t="s">
        <v>3</v>
      </c>
      <c r="CH37" s="2" t="s">
        <v>3</v>
      </c>
      <c r="CI37" s="2" t="s">
        <v>4</v>
      </c>
      <c r="CJ37" s="2" t="s">
        <v>5</v>
      </c>
      <c r="CK37" s="2" t="s">
        <v>6</v>
      </c>
      <c r="CL37" s="2" t="s">
        <v>1</v>
      </c>
      <c r="CM37" s="2" t="s">
        <v>2</v>
      </c>
      <c r="CN37" s="2" t="s">
        <v>3</v>
      </c>
      <c r="CO37" s="2" t="s">
        <v>3</v>
      </c>
      <c r="CP37" s="2" t="s">
        <v>4</v>
      </c>
      <c r="CQ37" s="2" t="s">
        <v>5</v>
      </c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73">
        <v>1</v>
      </c>
      <c r="BN38" s="73">
        <v>2</v>
      </c>
      <c r="BO38" s="73">
        <v>3</v>
      </c>
      <c r="BP38" s="3">
        <v>4</v>
      </c>
      <c r="BQ38" s="3">
        <v>5</v>
      </c>
      <c r="BR38" s="73">
        <v>6</v>
      </c>
      <c r="BS38" s="73">
        <v>7</v>
      </c>
      <c r="BT38" s="73">
        <v>8</v>
      </c>
      <c r="BU38" s="73">
        <v>9</v>
      </c>
      <c r="BV38" s="73">
        <v>10</v>
      </c>
      <c r="BW38" s="3">
        <v>11</v>
      </c>
      <c r="BX38" s="3">
        <v>12</v>
      </c>
      <c r="BY38" s="73">
        <v>13</v>
      </c>
      <c r="BZ38" s="73">
        <v>14</v>
      </c>
      <c r="CA38" s="73">
        <v>15</v>
      </c>
      <c r="CB38" s="73">
        <v>16</v>
      </c>
      <c r="CC38" s="73">
        <v>17</v>
      </c>
      <c r="CD38" s="3">
        <v>18</v>
      </c>
      <c r="CE38" s="3">
        <v>19</v>
      </c>
      <c r="CF38" s="73">
        <v>20</v>
      </c>
      <c r="CG38" s="73">
        <v>21</v>
      </c>
      <c r="CH38" s="73">
        <v>22</v>
      </c>
      <c r="CI38" s="73">
        <v>23</v>
      </c>
      <c r="CJ38" s="73">
        <v>24</v>
      </c>
      <c r="CK38" s="3">
        <v>25</v>
      </c>
      <c r="CL38" s="3">
        <v>26</v>
      </c>
      <c r="CM38" s="73">
        <v>27</v>
      </c>
      <c r="CN38" s="73">
        <v>28</v>
      </c>
      <c r="CO38" s="73">
        <v>29</v>
      </c>
      <c r="CP38" s="73">
        <v>30</v>
      </c>
      <c r="CQ38" s="73">
        <v>31</v>
      </c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96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/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96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10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96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96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11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96">
        <v>2</v>
      </c>
      <c r="B44" s="163"/>
      <c r="C44" s="164"/>
      <c r="D44" s="164"/>
      <c r="E44" s="164"/>
      <c r="F44" s="164"/>
      <c r="G44" s="128"/>
      <c r="H44" s="128"/>
      <c r="I44" s="128"/>
      <c r="J44" s="158"/>
      <c r="K44" s="127"/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96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10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96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96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11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96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/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/>
      <c r="AR48" s="128"/>
      <c r="AS48" s="128"/>
      <c r="AT48" s="128"/>
      <c r="AU48" s="129"/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96"/>
      <c r="B49" s="165"/>
      <c r="C49" s="166"/>
      <c r="D49" s="166"/>
      <c r="E49" s="166"/>
      <c r="F49" s="166"/>
      <c r="G49" s="132"/>
      <c r="H49" s="132"/>
      <c r="I49" s="132"/>
      <c r="J49" s="133"/>
      <c r="K49" s="131"/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11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96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96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11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97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/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/>
      <c r="AJ52" s="128"/>
      <c r="AK52" s="128"/>
      <c r="AL52" s="15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97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10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97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97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11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97">
        <v>5</v>
      </c>
      <c r="B56" s="163"/>
      <c r="C56" s="164"/>
      <c r="D56" s="164"/>
      <c r="E56" s="164"/>
      <c r="F56" s="164"/>
      <c r="G56" s="128"/>
      <c r="H56" s="128"/>
      <c r="I56" s="128"/>
      <c r="J56" s="158"/>
      <c r="K56" s="127"/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/>
      <c r="AR56" s="128"/>
      <c r="AS56" s="128"/>
      <c r="AT56" s="128"/>
      <c r="AU56" s="129"/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97"/>
      <c r="B57" s="165"/>
      <c r="C57" s="166"/>
      <c r="D57" s="166"/>
      <c r="E57" s="166"/>
      <c r="F57" s="166"/>
      <c r="G57" s="132"/>
      <c r="H57" s="132"/>
      <c r="I57" s="132"/>
      <c r="J57" s="133"/>
      <c r="K57" s="131"/>
      <c r="L57" s="132"/>
      <c r="M57" s="132"/>
      <c r="N57" s="132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10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97"/>
      <c r="B58" s="165"/>
      <c r="C58" s="166"/>
      <c r="D58" s="166"/>
      <c r="E58" s="166"/>
      <c r="F58" s="166"/>
      <c r="G58" s="132"/>
      <c r="H58" s="132"/>
      <c r="I58" s="132"/>
      <c r="J58" s="133"/>
      <c r="K58" s="131"/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97"/>
      <c r="B59" s="160"/>
      <c r="C59" s="161"/>
      <c r="D59" s="161"/>
      <c r="E59" s="161"/>
      <c r="F59" s="161"/>
      <c r="G59" s="153"/>
      <c r="H59" s="153"/>
      <c r="I59" s="153"/>
      <c r="J59" s="159"/>
      <c r="K59" s="152"/>
      <c r="L59" s="153"/>
      <c r="M59" s="153"/>
      <c r="N59" s="153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11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96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96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10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96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96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11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96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/>
      <c r="L64" s="128"/>
      <c r="M64" s="128"/>
      <c r="N64" s="128"/>
      <c r="O64" s="128"/>
      <c r="P64" s="128"/>
      <c r="Q64" s="128"/>
      <c r="R64" s="158"/>
      <c r="S64" s="127"/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/>
      <c r="AR64" s="128"/>
      <c r="AS64" s="128"/>
      <c r="AT64" s="128"/>
      <c r="AU64" s="129"/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96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10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96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96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11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96">
        <v>8</v>
      </c>
      <c r="B68" s="163"/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/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96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10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96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96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10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96">
        <v>9</v>
      </c>
      <c r="B72" s="163"/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/>
      <c r="AR72" s="128"/>
      <c r="AS72" s="128"/>
      <c r="AT72" s="128"/>
      <c r="AU72" s="129"/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96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10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96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96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11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96">
        <v>10</v>
      </c>
      <c r="B76" s="163"/>
      <c r="C76" s="164"/>
      <c r="D76" s="164"/>
      <c r="E76" s="164"/>
      <c r="F76" s="164"/>
      <c r="G76" s="128"/>
      <c r="H76" s="128"/>
      <c r="I76" s="128"/>
      <c r="J76" s="158"/>
      <c r="K76" s="127"/>
      <c r="L76" s="128"/>
      <c r="M76" s="128"/>
      <c r="N76" s="128"/>
      <c r="O76" s="128"/>
      <c r="P76" s="128"/>
      <c r="Q76" s="128"/>
      <c r="R76" s="158"/>
      <c r="S76" s="127"/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/>
      <c r="AR76" s="128"/>
      <c r="AS76" s="128"/>
      <c r="AT76" s="128"/>
      <c r="AU76" s="129"/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96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/>
      <c r="AR77" s="132"/>
      <c r="AS77" s="132"/>
      <c r="AT77" s="132"/>
      <c r="AU77" s="134"/>
      <c r="AV77" s="135"/>
      <c r="AW77" s="131"/>
      <c r="AX77" s="132"/>
      <c r="AY77" s="132"/>
      <c r="AZ77" s="132"/>
      <c r="BA77" s="134"/>
      <c r="BB77" s="135"/>
      <c r="BC77" s="82">
        <f>16-O33</f>
        <v>10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96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96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10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97">
        <v>11</v>
      </c>
      <c r="B80" s="163"/>
      <c r="C80" s="164"/>
      <c r="D80" s="164"/>
      <c r="E80" s="164"/>
      <c r="F80" s="164"/>
      <c r="G80" s="128"/>
      <c r="H80" s="128"/>
      <c r="I80" s="128"/>
      <c r="J80" s="158"/>
      <c r="K80" s="127"/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27"/>
      <c r="AR80" s="128"/>
      <c r="AS80" s="128"/>
      <c r="AT80" s="128"/>
      <c r="AU80" s="129"/>
      <c r="AV80" s="130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97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11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97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97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10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97">
        <v>12</v>
      </c>
      <c r="B84" s="163"/>
      <c r="C84" s="164"/>
      <c r="D84" s="164"/>
      <c r="E84" s="164"/>
      <c r="F84" s="164"/>
      <c r="G84" s="128"/>
      <c r="H84" s="128"/>
      <c r="I84" s="128"/>
      <c r="J84" s="158"/>
      <c r="K84" s="127"/>
      <c r="L84" s="128"/>
      <c r="M84" s="128"/>
      <c r="N84" s="128"/>
      <c r="O84" s="128"/>
      <c r="P84" s="128"/>
      <c r="Q84" s="128"/>
      <c r="R84" s="158"/>
      <c r="S84" s="127"/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/>
      <c r="AJ84" s="128"/>
      <c r="AK84" s="128"/>
      <c r="AL84" s="158"/>
      <c r="AM84" s="127"/>
      <c r="AN84" s="128"/>
      <c r="AO84" s="128"/>
      <c r="AP84" s="158"/>
      <c r="AQ84" s="127"/>
      <c r="AR84" s="128"/>
      <c r="AS84" s="128"/>
      <c r="AT84" s="128"/>
      <c r="AU84" s="129"/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97"/>
      <c r="B85" s="165"/>
      <c r="C85" s="166"/>
      <c r="D85" s="166"/>
      <c r="E85" s="166"/>
      <c r="F85" s="166"/>
      <c r="G85" s="132"/>
      <c r="H85" s="132"/>
      <c r="I85" s="132"/>
      <c r="J85" s="133"/>
      <c r="K85" s="131"/>
      <c r="L85" s="132"/>
      <c r="M85" s="132"/>
      <c r="N85" s="132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10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97"/>
      <c r="B86" s="165"/>
      <c r="C86" s="166"/>
      <c r="D86" s="166"/>
      <c r="E86" s="166"/>
      <c r="F86" s="166"/>
      <c r="G86" s="132"/>
      <c r="H86" s="132"/>
      <c r="I86" s="132"/>
      <c r="J86" s="133"/>
      <c r="K86" s="131"/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97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11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96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96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10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96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96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10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96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/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/>
      <c r="AR92" s="128"/>
      <c r="AS92" s="128"/>
      <c r="AT92" s="128"/>
      <c r="AU92" s="129"/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/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96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31"/>
      <c r="AR93" s="132"/>
      <c r="AS93" s="132"/>
      <c r="AT93" s="132"/>
      <c r="AU93" s="134"/>
      <c r="AV93" s="135"/>
      <c r="AW93" s="131"/>
      <c r="AX93" s="132"/>
      <c r="AY93" s="132"/>
      <c r="AZ93" s="132"/>
      <c r="BA93" s="134"/>
      <c r="BB93" s="135"/>
      <c r="BC93" s="82">
        <f>16-S33</f>
        <v>10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96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96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10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96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/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/>
      <c r="AR96" s="128"/>
      <c r="AS96" s="128"/>
      <c r="AT96" s="128"/>
      <c r="AU96" s="129"/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96"/>
      <c r="B97" s="165"/>
      <c r="C97" s="166"/>
      <c r="D97" s="166"/>
      <c r="E97" s="166"/>
      <c r="F97" s="166"/>
      <c r="G97" s="132"/>
      <c r="H97" s="132"/>
      <c r="I97" s="132"/>
      <c r="J97" s="133"/>
      <c r="K97" s="131"/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10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96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96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11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96">
        <v>16</v>
      </c>
      <c r="B100" s="163"/>
      <c r="C100" s="164"/>
      <c r="D100" s="164"/>
      <c r="E100" s="164"/>
      <c r="F100" s="164"/>
      <c r="G100" s="128"/>
      <c r="H100" s="128"/>
      <c r="I100" s="128"/>
      <c r="J100" s="158"/>
      <c r="K100" s="127"/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/>
      <c r="AJ100" s="128"/>
      <c r="AK100" s="128"/>
      <c r="AL100" s="15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96"/>
      <c r="B101" s="165"/>
      <c r="C101" s="166"/>
      <c r="D101" s="166"/>
      <c r="E101" s="166"/>
      <c r="F101" s="166"/>
      <c r="G101" s="132"/>
      <c r="H101" s="132"/>
      <c r="I101" s="132"/>
      <c r="J101" s="133"/>
      <c r="K101" s="131"/>
      <c r="L101" s="132"/>
      <c r="M101" s="132"/>
      <c r="N101" s="132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10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96"/>
      <c r="B102" s="165"/>
      <c r="C102" s="166"/>
      <c r="D102" s="166"/>
      <c r="E102" s="166"/>
      <c r="F102" s="166"/>
      <c r="G102" s="132"/>
      <c r="H102" s="132"/>
      <c r="I102" s="132"/>
      <c r="J102" s="133"/>
      <c r="K102" s="131"/>
      <c r="L102" s="132"/>
      <c r="M102" s="132"/>
      <c r="N102" s="132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96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10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96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27"/>
      <c r="L104" s="128"/>
      <c r="M104" s="128"/>
      <c r="N104" s="128"/>
      <c r="O104" s="128"/>
      <c r="P104" s="128"/>
      <c r="Q104" s="128"/>
      <c r="R104" s="158"/>
      <c r="S104" s="127"/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/>
      <c r="AR104" s="128"/>
      <c r="AS104" s="128"/>
      <c r="AT104" s="128"/>
      <c r="AU104" s="129"/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96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/>
      <c r="AR105" s="132"/>
      <c r="AS105" s="132"/>
      <c r="AT105" s="132"/>
      <c r="AU105" s="134"/>
      <c r="AV105" s="135"/>
      <c r="AW105" s="131"/>
      <c r="AX105" s="132"/>
      <c r="AY105" s="132"/>
      <c r="AZ105" s="132"/>
      <c r="BA105" s="134"/>
      <c r="BB105" s="135"/>
      <c r="BC105" s="82">
        <f>16-V33</f>
        <v>10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96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96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11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97">
        <v>18</v>
      </c>
      <c r="B108" s="163"/>
      <c r="C108" s="164"/>
      <c r="D108" s="164"/>
      <c r="E108" s="164"/>
      <c r="F108" s="164"/>
      <c r="G108" s="128"/>
      <c r="H108" s="128"/>
      <c r="I108" s="128"/>
      <c r="J108" s="158"/>
      <c r="K108" s="127"/>
      <c r="L108" s="128"/>
      <c r="M108" s="128"/>
      <c r="N108" s="128"/>
      <c r="O108" s="128"/>
      <c r="P108" s="128"/>
      <c r="Q108" s="128"/>
      <c r="R108" s="158"/>
      <c r="S108" s="127"/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97"/>
      <c r="B109" s="165"/>
      <c r="C109" s="166"/>
      <c r="D109" s="166"/>
      <c r="E109" s="166"/>
      <c r="F109" s="166"/>
      <c r="G109" s="132"/>
      <c r="H109" s="132"/>
      <c r="I109" s="132"/>
      <c r="J109" s="133"/>
      <c r="K109" s="131"/>
      <c r="L109" s="132"/>
      <c r="M109" s="132"/>
      <c r="N109" s="132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10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97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97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11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97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/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/>
      <c r="AJ112" s="128"/>
      <c r="AK112" s="128"/>
      <c r="AL112" s="158"/>
      <c r="AM112" s="127"/>
      <c r="AN112" s="128"/>
      <c r="AO112" s="128"/>
      <c r="AP112" s="158"/>
      <c r="AQ112" s="127"/>
      <c r="AR112" s="128"/>
      <c r="AS112" s="128"/>
      <c r="AT112" s="128"/>
      <c r="AU112" s="129"/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97"/>
      <c r="B113" s="165"/>
      <c r="C113" s="166"/>
      <c r="D113" s="166"/>
      <c r="E113" s="166"/>
      <c r="F113" s="166"/>
      <c r="G113" s="132"/>
      <c r="H113" s="132"/>
      <c r="I113" s="132"/>
      <c r="J113" s="133"/>
      <c r="K113" s="131"/>
      <c r="L113" s="132"/>
      <c r="M113" s="132"/>
      <c r="N113" s="132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/>
      <c r="AR113" s="132"/>
      <c r="AS113" s="132"/>
      <c r="AT113" s="132"/>
      <c r="AU113" s="134"/>
      <c r="AV113" s="135"/>
      <c r="AW113" s="131"/>
      <c r="AX113" s="132"/>
      <c r="AY113" s="132"/>
      <c r="AZ113" s="132"/>
      <c r="BA113" s="134"/>
      <c r="BB113" s="135"/>
      <c r="BC113" s="82">
        <f>16-X33</f>
        <v>11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97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/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97"/>
      <c r="B115" s="160"/>
      <c r="C115" s="161"/>
      <c r="D115" s="161"/>
      <c r="E115" s="161"/>
      <c r="F115" s="161"/>
      <c r="G115" s="153"/>
      <c r="H115" s="153"/>
      <c r="I115" s="153"/>
      <c r="J115" s="159"/>
      <c r="K115" s="152"/>
      <c r="L115" s="153"/>
      <c r="M115" s="153"/>
      <c r="N115" s="153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11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96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/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96"/>
      <c r="B117" s="165"/>
      <c r="C117" s="166"/>
      <c r="D117" s="166"/>
      <c r="E117" s="166"/>
      <c r="F117" s="166"/>
      <c r="G117" s="132"/>
      <c r="H117" s="132"/>
      <c r="I117" s="132"/>
      <c r="J117" s="133"/>
      <c r="K117" s="131"/>
      <c r="L117" s="132"/>
      <c r="M117" s="132"/>
      <c r="N117" s="132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11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96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96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12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96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/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96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31"/>
      <c r="T121" s="132"/>
      <c r="U121" s="132"/>
      <c r="V121" s="132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10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96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/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96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96">
        <v>22</v>
      </c>
      <c r="B124" s="163"/>
      <c r="C124" s="164"/>
      <c r="D124" s="164"/>
      <c r="E124" s="164"/>
      <c r="F124" s="164"/>
      <c r="G124" s="128"/>
      <c r="H124" s="128"/>
      <c r="I124" s="128"/>
      <c r="J124" s="158"/>
      <c r="K124" s="127"/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27"/>
      <c r="AR124" s="128"/>
      <c r="AS124" s="128"/>
      <c r="AT124" s="128"/>
      <c r="AU124" s="129"/>
      <c r="AV124" s="130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96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10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96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96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11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96">
        <v>23</v>
      </c>
      <c r="B128" s="163"/>
      <c r="C128" s="164"/>
      <c r="D128" s="164"/>
      <c r="E128" s="164"/>
      <c r="F128" s="164"/>
      <c r="G128" s="128"/>
      <c r="H128" s="128"/>
      <c r="I128" s="128"/>
      <c r="J128" s="158"/>
      <c r="K128" s="127"/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/>
      <c r="AJ128" s="128"/>
      <c r="AK128" s="128"/>
      <c r="AL128" s="158"/>
      <c r="AM128" s="127"/>
      <c r="AN128" s="128"/>
      <c r="AO128" s="128"/>
      <c r="AP128" s="158"/>
      <c r="AQ128" s="127"/>
      <c r="AR128" s="128"/>
      <c r="AS128" s="128"/>
      <c r="AT128" s="128"/>
      <c r="AU128" s="129"/>
      <c r="AV128" s="130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96"/>
      <c r="B129" s="165"/>
      <c r="C129" s="166"/>
      <c r="D129" s="166"/>
      <c r="E129" s="166"/>
      <c r="F129" s="166"/>
      <c r="G129" s="132"/>
      <c r="H129" s="132"/>
      <c r="I129" s="132"/>
      <c r="J129" s="133"/>
      <c r="K129" s="131"/>
      <c r="L129" s="132"/>
      <c r="M129" s="132"/>
      <c r="N129" s="132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10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96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96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11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96">
        <v>24</v>
      </c>
      <c r="B132" s="163"/>
      <c r="C132" s="164"/>
      <c r="D132" s="164"/>
      <c r="E132" s="164"/>
      <c r="F132" s="164"/>
      <c r="G132" s="128"/>
      <c r="H132" s="128"/>
      <c r="I132" s="128"/>
      <c r="J132" s="158"/>
      <c r="K132" s="127"/>
      <c r="L132" s="128"/>
      <c r="M132" s="128"/>
      <c r="N132" s="128"/>
      <c r="O132" s="128"/>
      <c r="P132" s="128"/>
      <c r="Q132" s="128"/>
      <c r="R132" s="158"/>
      <c r="S132" s="127"/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/>
      <c r="AJ132" s="128"/>
      <c r="AK132" s="128"/>
      <c r="AL132" s="158"/>
      <c r="AM132" s="127"/>
      <c r="AN132" s="128"/>
      <c r="AO132" s="128"/>
      <c r="AP132" s="158"/>
      <c r="AQ132" s="127"/>
      <c r="AR132" s="128"/>
      <c r="AS132" s="128"/>
      <c r="AT132" s="128"/>
      <c r="AU132" s="129"/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96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10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96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96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11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97">
        <v>25</v>
      </c>
      <c r="B136" s="163"/>
      <c r="C136" s="164"/>
      <c r="D136" s="164"/>
      <c r="E136" s="164"/>
      <c r="F136" s="164"/>
      <c r="G136" s="128"/>
      <c r="H136" s="128"/>
      <c r="I136" s="128"/>
      <c r="J136" s="158"/>
      <c r="K136" s="127"/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/>
      <c r="AJ136" s="128"/>
      <c r="AK136" s="128"/>
      <c r="AL136" s="15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97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10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97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97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11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97">
        <v>26</v>
      </c>
      <c r="B140" s="163"/>
      <c r="C140" s="164"/>
      <c r="D140" s="164"/>
      <c r="E140" s="164"/>
      <c r="F140" s="164"/>
      <c r="G140" s="128"/>
      <c r="H140" s="128"/>
      <c r="I140" s="128"/>
      <c r="J140" s="158"/>
      <c r="K140" s="127"/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/>
      <c r="AR140" s="128"/>
      <c r="AS140" s="128"/>
      <c r="AT140" s="128"/>
      <c r="AU140" s="129"/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97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/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10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97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97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11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96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/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96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10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96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96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11</v>
      </c>
      <c r="BD147" s="12"/>
      <c r="BE147" s="47"/>
      <c r="BG147" s="34"/>
      <c r="BH147" s="27"/>
      <c r="BI147" s="27"/>
      <c r="BJ147" s="27"/>
      <c r="BK147" s="27"/>
      <c r="BL147" s="35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96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/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96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31"/>
      <c r="T149" s="132"/>
      <c r="U149" s="132"/>
      <c r="V149" s="132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11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96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96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11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196">
        <v>29</v>
      </c>
      <c r="B152" s="163"/>
      <c r="C152" s="164"/>
      <c r="D152" s="164"/>
      <c r="E152" s="164"/>
      <c r="F152" s="164"/>
      <c r="G152" s="128"/>
      <c r="H152" s="128"/>
      <c r="I152" s="128"/>
      <c r="J152" s="158"/>
      <c r="K152" s="127"/>
      <c r="L152" s="128"/>
      <c r="M152" s="128"/>
      <c r="N152" s="128"/>
      <c r="O152" s="128"/>
      <c r="P152" s="128"/>
      <c r="Q152" s="128"/>
      <c r="R152" s="158"/>
      <c r="S152" s="127"/>
      <c r="T152" s="128"/>
      <c r="U152" s="128"/>
      <c r="V152" s="128"/>
      <c r="W152" s="128"/>
      <c r="X152" s="128"/>
      <c r="Y152" s="128"/>
      <c r="Z152" s="158"/>
      <c r="AA152" s="127"/>
      <c r="AB152" s="128"/>
      <c r="AC152" s="128"/>
      <c r="AD152" s="158"/>
      <c r="AE152" s="127"/>
      <c r="AF152" s="128"/>
      <c r="AG152" s="128"/>
      <c r="AH152" s="158"/>
      <c r="AI152" s="127"/>
      <c r="AJ152" s="128"/>
      <c r="AK152" s="128"/>
      <c r="AL152" s="158"/>
      <c r="AM152" s="127"/>
      <c r="AN152" s="128"/>
      <c r="AO152" s="128"/>
      <c r="AP152" s="158"/>
      <c r="AQ152" s="127"/>
      <c r="AR152" s="128"/>
      <c r="AS152" s="128"/>
      <c r="AT152" s="128"/>
      <c r="AU152" s="129"/>
      <c r="AV152" s="130"/>
      <c r="AW152" s="127"/>
      <c r="AX152" s="128"/>
      <c r="AY152" s="128"/>
      <c r="AZ152" s="128"/>
      <c r="BA152" s="129"/>
      <c r="BB152" s="130"/>
      <c r="BC152" s="77" t="s">
        <v>4</v>
      </c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196"/>
      <c r="B153" s="165"/>
      <c r="C153" s="166"/>
      <c r="D153" s="166"/>
      <c r="E153" s="166"/>
      <c r="F153" s="166"/>
      <c r="G153" s="132"/>
      <c r="H153" s="132"/>
      <c r="I153" s="132"/>
      <c r="J153" s="133"/>
      <c r="K153" s="131"/>
      <c r="L153" s="132"/>
      <c r="M153" s="132"/>
      <c r="N153" s="132"/>
      <c r="O153" s="132"/>
      <c r="P153" s="132"/>
      <c r="Q153" s="132"/>
      <c r="R153" s="133"/>
      <c r="S153" s="131"/>
      <c r="T153" s="132"/>
      <c r="U153" s="132"/>
      <c r="V153" s="132"/>
      <c r="W153" s="132"/>
      <c r="X153" s="132"/>
      <c r="Y153" s="132"/>
      <c r="Z153" s="133"/>
      <c r="AA153" s="131"/>
      <c r="AB153" s="132"/>
      <c r="AC153" s="132"/>
      <c r="AD153" s="133"/>
      <c r="AE153" s="131"/>
      <c r="AF153" s="132"/>
      <c r="AG153" s="132"/>
      <c r="AH153" s="133"/>
      <c r="AI153" s="131"/>
      <c r="AJ153" s="132"/>
      <c r="AK153" s="132"/>
      <c r="AL153" s="133"/>
      <c r="AM153" s="131"/>
      <c r="AN153" s="132"/>
      <c r="AO153" s="132"/>
      <c r="AP153" s="133"/>
      <c r="AQ153" s="131"/>
      <c r="AR153" s="132"/>
      <c r="AS153" s="132"/>
      <c r="AT153" s="132"/>
      <c r="AU153" s="134"/>
      <c r="AV153" s="135"/>
      <c r="AW153" s="131"/>
      <c r="AX153" s="132"/>
      <c r="AY153" s="132"/>
      <c r="AZ153" s="132"/>
      <c r="BA153" s="134"/>
      <c r="BB153" s="135"/>
      <c r="BC153" s="82">
        <f>16-AH33</f>
        <v>11</v>
      </c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196"/>
      <c r="B154" s="165"/>
      <c r="C154" s="166"/>
      <c r="D154" s="166"/>
      <c r="E154" s="166"/>
      <c r="F154" s="166"/>
      <c r="G154" s="132"/>
      <c r="H154" s="132"/>
      <c r="I154" s="132"/>
      <c r="J154" s="133"/>
      <c r="K154" s="131"/>
      <c r="L154" s="132"/>
      <c r="M154" s="132"/>
      <c r="N154" s="132"/>
      <c r="O154" s="132"/>
      <c r="P154" s="132"/>
      <c r="Q154" s="132"/>
      <c r="R154" s="133"/>
      <c r="S154" s="131"/>
      <c r="T154" s="132"/>
      <c r="U154" s="132"/>
      <c r="V154" s="132"/>
      <c r="W154" s="132"/>
      <c r="X154" s="132"/>
      <c r="Y154" s="132"/>
      <c r="Z154" s="133"/>
      <c r="AA154" s="131"/>
      <c r="AB154" s="132"/>
      <c r="AC154" s="132"/>
      <c r="AD154" s="133"/>
      <c r="AE154" s="131"/>
      <c r="AF154" s="132"/>
      <c r="AG154" s="132"/>
      <c r="AH154" s="133"/>
      <c r="AI154" s="131"/>
      <c r="AJ154" s="132"/>
      <c r="AK154" s="132"/>
      <c r="AL154" s="133"/>
      <c r="AM154" s="131"/>
      <c r="AN154" s="132"/>
      <c r="AO154" s="132"/>
      <c r="AP154" s="133"/>
      <c r="AQ154" s="131"/>
      <c r="AR154" s="132"/>
      <c r="AS154" s="132"/>
      <c r="AT154" s="132"/>
      <c r="AU154" s="134"/>
      <c r="AV154" s="135"/>
      <c r="AW154" s="131"/>
      <c r="AX154" s="132"/>
      <c r="AY154" s="132"/>
      <c r="AZ154" s="132"/>
      <c r="BA154" s="134"/>
      <c r="BB154" s="135"/>
      <c r="BC154" s="83" t="s">
        <v>103</v>
      </c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196"/>
      <c r="B155" s="160"/>
      <c r="C155" s="161"/>
      <c r="D155" s="161"/>
      <c r="E155" s="161"/>
      <c r="F155" s="161"/>
      <c r="G155" s="153"/>
      <c r="H155" s="153"/>
      <c r="I155" s="153"/>
      <c r="J155" s="159"/>
      <c r="K155" s="152"/>
      <c r="L155" s="153"/>
      <c r="M155" s="153"/>
      <c r="N155" s="153"/>
      <c r="O155" s="153"/>
      <c r="P155" s="153"/>
      <c r="Q155" s="153"/>
      <c r="R155" s="159"/>
      <c r="S155" s="152"/>
      <c r="T155" s="153"/>
      <c r="U155" s="153"/>
      <c r="V155" s="153"/>
      <c r="W155" s="153"/>
      <c r="X155" s="153"/>
      <c r="Y155" s="153"/>
      <c r="Z155" s="159"/>
      <c r="AA155" s="152"/>
      <c r="AB155" s="153"/>
      <c r="AC155" s="153"/>
      <c r="AD155" s="159"/>
      <c r="AE155" s="152"/>
      <c r="AF155" s="153"/>
      <c r="AG155" s="153"/>
      <c r="AH155" s="159"/>
      <c r="AI155" s="152"/>
      <c r="AJ155" s="153"/>
      <c r="AK155" s="153"/>
      <c r="AL155" s="159"/>
      <c r="AM155" s="152"/>
      <c r="AN155" s="153"/>
      <c r="AO155" s="153"/>
      <c r="AP155" s="159"/>
      <c r="AQ155" s="152"/>
      <c r="AR155" s="153"/>
      <c r="AS155" s="153"/>
      <c r="AT155" s="153"/>
      <c r="AU155" s="154"/>
      <c r="AV155" s="155"/>
      <c r="AW155" s="152"/>
      <c r="AX155" s="153"/>
      <c r="AY155" s="153"/>
      <c r="AZ155" s="153"/>
      <c r="BA155" s="154"/>
      <c r="BB155" s="155"/>
      <c r="BC155" s="78">
        <f>16-AH34</f>
        <v>11</v>
      </c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196">
        <v>30</v>
      </c>
      <c r="B156" s="163"/>
      <c r="C156" s="164"/>
      <c r="D156" s="164"/>
      <c r="E156" s="164"/>
      <c r="F156" s="164"/>
      <c r="G156" s="128"/>
      <c r="H156" s="128"/>
      <c r="I156" s="128"/>
      <c r="J156" s="158"/>
      <c r="K156" s="127"/>
      <c r="L156" s="128"/>
      <c r="M156" s="128"/>
      <c r="N156" s="128"/>
      <c r="O156" s="128"/>
      <c r="P156" s="128"/>
      <c r="Q156" s="128"/>
      <c r="R156" s="158"/>
      <c r="S156" s="127"/>
      <c r="T156" s="128"/>
      <c r="U156" s="128"/>
      <c r="V156" s="128"/>
      <c r="W156" s="128"/>
      <c r="X156" s="128"/>
      <c r="Y156" s="128"/>
      <c r="Z156" s="158"/>
      <c r="AA156" s="127"/>
      <c r="AB156" s="128"/>
      <c r="AC156" s="128"/>
      <c r="AD156" s="158"/>
      <c r="AE156" s="127"/>
      <c r="AF156" s="128"/>
      <c r="AG156" s="128"/>
      <c r="AH156" s="158"/>
      <c r="AI156" s="127"/>
      <c r="AJ156" s="128"/>
      <c r="AK156" s="128"/>
      <c r="AL156" s="158"/>
      <c r="AM156" s="127"/>
      <c r="AN156" s="128"/>
      <c r="AO156" s="128"/>
      <c r="AP156" s="158"/>
      <c r="AQ156" s="127"/>
      <c r="AR156" s="128"/>
      <c r="AS156" s="128"/>
      <c r="AT156" s="128"/>
      <c r="AU156" s="129"/>
      <c r="AV156" s="130"/>
      <c r="AW156" s="127"/>
      <c r="AX156" s="128"/>
      <c r="AY156" s="128"/>
      <c r="AZ156" s="128"/>
      <c r="BA156" s="129"/>
      <c r="BB156" s="130"/>
      <c r="BC156" s="77" t="s">
        <v>4</v>
      </c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196"/>
      <c r="B157" s="165"/>
      <c r="C157" s="166"/>
      <c r="D157" s="166"/>
      <c r="E157" s="166"/>
      <c r="F157" s="166"/>
      <c r="G157" s="132"/>
      <c r="H157" s="132"/>
      <c r="I157" s="132"/>
      <c r="J157" s="133"/>
      <c r="K157" s="131"/>
      <c r="L157" s="132"/>
      <c r="M157" s="132"/>
      <c r="N157" s="132"/>
      <c r="O157" s="132"/>
      <c r="P157" s="132"/>
      <c r="Q157" s="132"/>
      <c r="R157" s="133"/>
      <c r="S157" s="131"/>
      <c r="T157" s="132"/>
      <c r="U157" s="132"/>
      <c r="V157" s="132"/>
      <c r="W157" s="132"/>
      <c r="X157" s="132"/>
      <c r="Y157" s="132"/>
      <c r="Z157" s="133"/>
      <c r="AA157" s="131"/>
      <c r="AB157" s="132"/>
      <c r="AC157" s="132"/>
      <c r="AD157" s="133"/>
      <c r="AE157" s="131"/>
      <c r="AF157" s="132"/>
      <c r="AG157" s="132"/>
      <c r="AH157" s="133"/>
      <c r="AI157" s="131"/>
      <c r="AJ157" s="132"/>
      <c r="AK157" s="132"/>
      <c r="AL157" s="133"/>
      <c r="AM157" s="131"/>
      <c r="AN157" s="132"/>
      <c r="AO157" s="132"/>
      <c r="AP157" s="133"/>
      <c r="AQ157" s="131"/>
      <c r="AR157" s="132"/>
      <c r="AS157" s="132"/>
      <c r="AT157" s="132"/>
      <c r="AU157" s="134"/>
      <c r="AV157" s="135"/>
      <c r="AW157" s="131"/>
      <c r="AX157" s="132"/>
      <c r="AY157" s="132"/>
      <c r="AZ157" s="132"/>
      <c r="BA157" s="134"/>
      <c r="BB157" s="135"/>
      <c r="BC157" s="82">
        <f>16-AI33</f>
        <v>10</v>
      </c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196"/>
      <c r="B158" s="165"/>
      <c r="C158" s="166"/>
      <c r="D158" s="166"/>
      <c r="E158" s="166"/>
      <c r="F158" s="166"/>
      <c r="G158" s="132"/>
      <c r="H158" s="132"/>
      <c r="I158" s="132"/>
      <c r="J158" s="133"/>
      <c r="K158" s="131"/>
      <c r="L158" s="132"/>
      <c r="M158" s="132"/>
      <c r="N158" s="132"/>
      <c r="O158" s="132"/>
      <c r="P158" s="132"/>
      <c r="Q158" s="132"/>
      <c r="R158" s="133"/>
      <c r="S158" s="131"/>
      <c r="T158" s="132"/>
      <c r="U158" s="132"/>
      <c r="V158" s="132"/>
      <c r="W158" s="132"/>
      <c r="X158" s="132"/>
      <c r="Y158" s="132"/>
      <c r="Z158" s="133"/>
      <c r="AA158" s="131"/>
      <c r="AB158" s="132"/>
      <c r="AC158" s="132"/>
      <c r="AD158" s="133"/>
      <c r="AE158" s="131"/>
      <c r="AF158" s="132"/>
      <c r="AG158" s="132"/>
      <c r="AH158" s="133"/>
      <c r="AI158" s="131"/>
      <c r="AJ158" s="132"/>
      <c r="AK158" s="132"/>
      <c r="AL158" s="133"/>
      <c r="AM158" s="131"/>
      <c r="AN158" s="132"/>
      <c r="AO158" s="132"/>
      <c r="AP158" s="133"/>
      <c r="AQ158" s="131"/>
      <c r="AR158" s="132"/>
      <c r="AS158" s="132"/>
      <c r="AT158" s="132"/>
      <c r="AU158" s="134"/>
      <c r="AV158" s="135"/>
      <c r="AW158" s="131"/>
      <c r="AX158" s="132"/>
      <c r="AY158" s="132"/>
      <c r="AZ158" s="132"/>
      <c r="BA158" s="134"/>
      <c r="BB158" s="135"/>
      <c r="BC158" s="83" t="s">
        <v>103</v>
      </c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196"/>
      <c r="B159" s="160"/>
      <c r="C159" s="161"/>
      <c r="D159" s="161"/>
      <c r="E159" s="161"/>
      <c r="F159" s="161"/>
      <c r="G159" s="153"/>
      <c r="H159" s="153"/>
      <c r="I159" s="153"/>
      <c r="J159" s="159"/>
      <c r="K159" s="152"/>
      <c r="L159" s="153"/>
      <c r="M159" s="153"/>
      <c r="N159" s="153"/>
      <c r="O159" s="153"/>
      <c r="P159" s="153"/>
      <c r="Q159" s="153"/>
      <c r="R159" s="159"/>
      <c r="S159" s="152"/>
      <c r="T159" s="153"/>
      <c r="U159" s="153"/>
      <c r="V159" s="153"/>
      <c r="W159" s="153"/>
      <c r="X159" s="153"/>
      <c r="Y159" s="153"/>
      <c r="Z159" s="159"/>
      <c r="AA159" s="152"/>
      <c r="AB159" s="153"/>
      <c r="AC159" s="153"/>
      <c r="AD159" s="159"/>
      <c r="AE159" s="152"/>
      <c r="AF159" s="153"/>
      <c r="AG159" s="153"/>
      <c r="AH159" s="159"/>
      <c r="AI159" s="152"/>
      <c r="AJ159" s="153"/>
      <c r="AK159" s="153"/>
      <c r="AL159" s="159"/>
      <c r="AM159" s="152"/>
      <c r="AN159" s="153"/>
      <c r="AO159" s="153"/>
      <c r="AP159" s="159"/>
      <c r="AQ159" s="152"/>
      <c r="AR159" s="153"/>
      <c r="AS159" s="153"/>
      <c r="AT159" s="153"/>
      <c r="AU159" s="154"/>
      <c r="AV159" s="155"/>
      <c r="AW159" s="152"/>
      <c r="AX159" s="153"/>
      <c r="AY159" s="153"/>
      <c r="AZ159" s="153"/>
      <c r="BA159" s="154"/>
      <c r="BB159" s="155"/>
      <c r="BC159" s="78">
        <f>16-AI34</f>
        <v>11</v>
      </c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196">
        <v>31</v>
      </c>
      <c r="B160" s="163"/>
      <c r="C160" s="164"/>
      <c r="D160" s="164"/>
      <c r="E160" s="164"/>
      <c r="F160" s="164"/>
      <c r="G160" s="128"/>
      <c r="H160" s="128"/>
      <c r="I160" s="128"/>
      <c r="J160" s="158"/>
      <c r="K160" s="127"/>
      <c r="L160" s="128"/>
      <c r="M160" s="128"/>
      <c r="N160" s="128"/>
      <c r="O160" s="128"/>
      <c r="P160" s="128"/>
      <c r="Q160" s="128"/>
      <c r="R160" s="158"/>
      <c r="S160" s="127"/>
      <c r="T160" s="128"/>
      <c r="U160" s="128"/>
      <c r="V160" s="128"/>
      <c r="W160" s="128"/>
      <c r="X160" s="128"/>
      <c r="Y160" s="128"/>
      <c r="Z160" s="158"/>
      <c r="AA160" s="127"/>
      <c r="AB160" s="128"/>
      <c r="AC160" s="128"/>
      <c r="AD160" s="158"/>
      <c r="AE160" s="127"/>
      <c r="AF160" s="128"/>
      <c r="AG160" s="128"/>
      <c r="AH160" s="158"/>
      <c r="AI160" s="127"/>
      <c r="AJ160" s="128"/>
      <c r="AK160" s="128"/>
      <c r="AL160" s="158"/>
      <c r="AM160" s="127"/>
      <c r="AN160" s="128"/>
      <c r="AO160" s="128"/>
      <c r="AP160" s="158"/>
      <c r="AQ160" s="127"/>
      <c r="AR160" s="128"/>
      <c r="AS160" s="128"/>
      <c r="AT160" s="128"/>
      <c r="AU160" s="129"/>
      <c r="AV160" s="130"/>
      <c r="AW160" s="127"/>
      <c r="AX160" s="128"/>
      <c r="AY160" s="128"/>
      <c r="AZ160" s="128"/>
      <c r="BA160" s="129"/>
      <c r="BB160" s="130"/>
      <c r="BC160" s="77" t="s">
        <v>4</v>
      </c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196"/>
      <c r="B161" s="165"/>
      <c r="C161" s="166"/>
      <c r="D161" s="166"/>
      <c r="E161" s="166"/>
      <c r="F161" s="166"/>
      <c r="G161" s="132"/>
      <c r="H161" s="132"/>
      <c r="I161" s="132"/>
      <c r="J161" s="133"/>
      <c r="K161" s="131"/>
      <c r="L161" s="132"/>
      <c r="M161" s="132"/>
      <c r="N161" s="132"/>
      <c r="O161" s="132"/>
      <c r="P161" s="132"/>
      <c r="Q161" s="132"/>
      <c r="R161" s="133"/>
      <c r="S161" s="131"/>
      <c r="T161" s="132"/>
      <c r="U161" s="132"/>
      <c r="V161" s="132"/>
      <c r="W161" s="132"/>
      <c r="X161" s="132"/>
      <c r="Y161" s="132"/>
      <c r="Z161" s="133"/>
      <c r="AA161" s="131"/>
      <c r="AB161" s="132"/>
      <c r="AC161" s="132"/>
      <c r="AD161" s="133"/>
      <c r="AE161" s="131"/>
      <c r="AF161" s="132"/>
      <c r="AG161" s="132"/>
      <c r="AH161" s="133"/>
      <c r="AI161" s="131"/>
      <c r="AJ161" s="132"/>
      <c r="AK161" s="132"/>
      <c r="AL161" s="133"/>
      <c r="AM161" s="131"/>
      <c r="AN161" s="132"/>
      <c r="AO161" s="132"/>
      <c r="AP161" s="133"/>
      <c r="AQ161" s="131"/>
      <c r="AR161" s="132"/>
      <c r="AS161" s="132"/>
      <c r="AT161" s="132"/>
      <c r="AU161" s="134"/>
      <c r="AV161" s="135"/>
      <c r="AW161" s="131"/>
      <c r="AX161" s="132"/>
      <c r="AY161" s="132"/>
      <c r="AZ161" s="132"/>
      <c r="BA161" s="134"/>
      <c r="BB161" s="135"/>
      <c r="BC161" s="82">
        <f>16-AJ33</f>
        <v>10</v>
      </c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196"/>
      <c r="B162" s="165"/>
      <c r="C162" s="166"/>
      <c r="D162" s="166"/>
      <c r="E162" s="166"/>
      <c r="F162" s="166"/>
      <c r="G162" s="132"/>
      <c r="H162" s="132"/>
      <c r="I162" s="132"/>
      <c r="J162" s="133"/>
      <c r="K162" s="131"/>
      <c r="L162" s="132"/>
      <c r="M162" s="132"/>
      <c r="N162" s="132"/>
      <c r="O162" s="132"/>
      <c r="P162" s="132"/>
      <c r="Q162" s="132"/>
      <c r="R162" s="133"/>
      <c r="S162" s="131"/>
      <c r="T162" s="132"/>
      <c r="U162" s="132"/>
      <c r="V162" s="132"/>
      <c r="W162" s="132"/>
      <c r="X162" s="132"/>
      <c r="Y162" s="132"/>
      <c r="Z162" s="133"/>
      <c r="AA162" s="131"/>
      <c r="AB162" s="132"/>
      <c r="AC162" s="132"/>
      <c r="AD162" s="133"/>
      <c r="AE162" s="131"/>
      <c r="AF162" s="132"/>
      <c r="AG162" s="132"/>
      <c r="AH162" s="133"/>
      <c r="AI162" s="131"/>
      <c r="AJ162" s="132"/>
      <c r="AK162" s="132"/>
      <c r="AL162" s="133"/>
      <c r="AM162" s="131"/>
      <c r="AN162" s="132"/>
      <c r="AO162" s="132"/>
      <c r="AP162" s="133"/>
      <c r="AQ162" s="131"/>
      <c r="AR162" s="132"/>
      <c r="AS162" s="132"/>
      <c r="AT162" s="132"/>
      <c r="AU162" s="134"/>
      <c r="AV162" s="135"/>
      <c r="AW162" s="131"/>
      <c r="AX162" s="132"/>
      <c r="AY162" s="132"/>
      <c r="AZ162" s="132"/>
      <c r="BA162" s="134"/>
      <c r="BB162" s="135"/>
      <c r="BC162" s="83" t="s">
        <v>103</v>
      </c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196"/>
      <c r="B163" s="160"/>
      <c r="C163" s="161"/>
      <c r="D163" s="161"/>
      <c r="E163" s="161"/>
      <c r="F163" s="161"/>
      <c r="G163" s="153"/>
      <c r="H163" s="153"/>
      <c r="I163" s="153"/>
      <c r="J163" s="159"/>
      <c r="K163" s="152"/>
      <c r="L163" s="153"/>
      <c r="M163" s="153"/>
      <c r="N163" s="153"/>
      <c r="O163" s="153"/>
      <c r="P163" s="153"/>
      <c r="Q163" s="153"/>
      <c r="R163" s="159"/>
      <c r="S163" s="152"/>
      <c r="T163" s="153"/>
      <c r="U163" s="153"/>
      <c r="V163" s="153"/>
      <c r="W163" s="153"/>
      <c r="X163" s="153"/>
      <c r="Y163" s="153"/>
      <c r="Z163" s="159"/>
      <c r="AA163" s="152"/>
      <c r="AB163" s="153"/>
      <c r="AC163" s="153"/>
      <c r="AD163" s="159"/>
      <c r="AE163" s="152"/>
      <c r="AF163" s="153"/>
      <c r="AG163" s="153"/>
      <c r="AH163" s="159"/>
      <c r="AI163" s="152"/>
      <c r="AJ163" s="153"/>
      <c r="AK163" s="153"/>
      <c r="AL163" s="159"/>
      <c r="AM163" s="152"/>
      <c r="AN163" s="153"/>
      <c r="AO163" s="153"/>
      <c r="AP163" s="159"/>
      <c r="AQ163" s="152"/>
      <c r="AR163" s="153"/>
      <c r="AS163" s="153"/>
      <c r="AT163" s="153"/>
      <c r="AU163" s="154"/>
      <c r="AV163" s="155"/>
      <c r="AW163" s="152"/>
      <c r="AX163" s="153"/>
      <c r="AY163" s="153"/>
      <c r="AZ163" s="153"/>
      <c r="BA163" s="154"/>
      <c r="BB163" s="155"/>
      <c r="BC163" s="78">
        <f>16-AJ34</f>
        <v>11</v>
      </c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0</v>
      </c>
      <c r="B169" s="182"/>
      <c r="C169" s="65" t="s">
        <v>261</v>
      </c>
      <c r="D169" s="180">
        <f>SUM(T220:U257)</f>
        <v>0</v>
      </c>
      <c r="E169" s="180"/>
      <c r="F169" s="180"/>
      <c r="G169" s="64" t="s">
        <v>261</v>
      </c>
      <c r="H169" s="185">
        <f>SUM(T262:U330)</f>
        <v>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:T21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si="3"/>
        <v>0</v>
      </c>
      <c r="U186" s="140"/>
      <c r="V186" s="139">
        <v>168</v>
      </c>
      <c r="W186" s="140"/>
      <c r="X186" s="141">
        <f t="shared" ref="X186:X215" si="4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si="3"/>
        <v>0</v>
      </c>
      <c r="U187" s="140"/>
      <c r="V187" s="139">
        <v>168</v>
      </c>
      <c r="W187" s="140"/>
      <c r="X187" s="141">
        <f t="shared" si="4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3"/>
        <v>0</v>
      </c>
      <c r="U188" s="140"/>
      <c r="V188" s="139">
        <v>168</v>
      </c>
      <c r="W188" s="140"/>
      <c r="X188" s="141">
        <f t="shared" si="4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3"/>
        <v>0</v>
      </c>
      <c r="U189" s="140"/>
      <c r="V189" s="139">
        <v>168</v>
      </c>
      <c r="W189" s="140"/>
      <c r="X189" s="141">
        <f t="shared" si="4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3"/>
        <v>0</v>
      </c>
      <c r="U190" s="140"/>
      <c r="V190" s="139">
        <v>168</v>
      </c>
      <c r="W190" s="140"/>
      <c r="X190" s="141">
        <f t="shared" si="4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3"/>
        <v>0</v>
      </c>
      <c r="U191" s="140"/>
      <c r="V191" s="139">
        <v>168</v>
      </c>
      <c r="W191" s="140"/>
      <c r="X191" s="141">
        <f t="shared" si="4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3"/>
        <v>0</v>
      </c>
      <c r="U192" s="140"/>
      <c r="V192" s="139">
        <v>168</v>
      </c>
      <c r="W192" s="140"/>
      <c r="X192" s="141">
        <f t="shared" si="4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3"/>
        <v>0</v>
      </c>
      <c r="U193" s="140"/>
      <c r="V193" s="139">
        <v>168</v>
      </c>
      <c r="W193" s="140"/>
      <c r="X193" s="141">
        <f t="shared" si="4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3"/>
        <v>0</v>
      </c>
      <c r="U194" s="140"/>
      <c r="V194" s="139">
        <v>168</v>
      </c>
      <c r="W194" s="140"/>
      <c r="X194" s="141">
        <f t="shared" si="4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3"/>
        <v>0</v>
      </c>
      <c r="U195" s="140"/>
      <c r="V195" s="139">
        <v>168</v>
      </c>
      <c r="W195" s="140"/>
      <c r="X195" s="141">
        <f t="shared" si="4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3"/>
        <v>0</v>
      </c>
      <c r="U196" s="140"/>
      <c r="V196" s="139">
        <v>168</v>
      </c>
      <c r="W196" s="140"/>
      <c r="X196" s="141">
        <f t="shared" si="4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3"/>
        <v>0</v>
      </c>
      <c r="U197" s="140"/>
      <c r="V197" s="139">
        <v>168</v>
      </c>
      <c r="W197" s="140"/>
      <c r="X197" s="141">
        <f t="shared" si="4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3"/>
        <v>0</v>
      </c>
      <c r="U198" s="140"/>
      <c r="V198" s="139">
        <v>168</v>
      </c>
      <c r="W198" s="140"/>
      <c r="X198" s="141">
        <f t="shared" si="4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si="3"/>
        <v>0</v>
      </c>
      <c r="U199" s="140"/>
      <c r="V199" s="139">
        <v>168</v>
      </c>
      <c r="W199" s="140"/>
      <c r="X199" s="141">
        <f t="shared" si="4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3"/>
        <v>0</v>
      </c>
      <c r="U200" s="140"/>
      <c r="V200" s="139">
        <v>168</v>
      </c>
      <c r="W200" s="140"/>
      <c r="X200" s="141">
        <f t="shared" si="4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0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3"/>
        <v>0</v>
      </c>
      <c r="U201" s="140"/>
      <c r="V201" s="139">
        <v>168</v>
      </c>
      <c r="W201" s="140"/>
      <c r="X201" s="141">
        <f t="shared" si="4"/>
        <v>0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3"/>
        <v>0</v>
      </c>
      <c r="U202" s="140"/>
      <c r="V202" s="139">
        <v>168</v>
      </c>
      <c r="W202" s="140"/>
      <c r="X202" s="141">
        <f t="shared" si="4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3"/>
        <v>0</v>
      </c>
      <c r="U203" s="140"/>
      <c r="V203" s="139">
        <v>168</v>
      </c>
      <c r="W203" s="140"/>
      <c r="X203" s="141">
        <f t="shared" si="4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3"/>
        <v>0</v>
      </c>
      <c r="U204" s="140"/>
      <c r="V204" s="139">
        <v>168</v>
      </c>
      <c r="W204" s="140"/>
      <c r="X204" s="141">
        <f t="shared" si="4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3"/>
        <v>0</v>
      </c>
      <c r="U205" s="140"/>
      <c r="V205" s="139">
        <v>168</v>
      </c>
      <c r="W205" s="140"/>
      <c r="X205" s="141">
        <f t="shared" si="4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3"/>
        <v>0</v>
      </c>
      <c r="U206" s="140"/>
      <c r="V206" s="139">
        <v>168</v>
      </c>
      <c r="W206" s="140"/>
      <c r="X206" s="141">
        <f t="shared" si="4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3"/>
        <v>0</v>
      </c>
      <c r="U207" s="140"/>
      <c r="V207" s="139">
        <v>168</v>
      </c>
      <c r="W207" s="140"/>
      <c r="X207" s="141">
        <f t="shared" si="4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3"/>
        <v>0</v>
      </c>
      <c r="U208" s="140"/>
      <c r="V208" s="139">
        <v>168</v>
      </c>
      <c r="W208" s="140"/>
      <c r="X208" s="141">
        <f t="shared" si="4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3"/>
        <v>0</v>
      </c>
      <c r="U209" s="140"/>
      <c r="V209" s="139">
        <v>168</v>
      </c>
      <c r="W209" s="140"/>
      <c r="X209" s="141">
        <f t="shared" si="4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3"/>
        <v>0</v>
      </c>
      <c r="U210" s="140"/>
      <c r="V210" s="139">
        <v>168</v>
      </c>
      <c r="W210" s="140"/>
      <c r="X210" s="141">
        <f t="shared" si="4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3"/>
        <v>0</v>
      </c>
      <c r="U211" s="140"/>
      <c r="V211" s="139">
        <v>168</v>
      </c>
      <c r="W211" s="140"/>
      <c r="X211" s="141">
        <f t="shared" si="4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3"/>
        <v>0</v>
      </c>
      <c r="U212" s="140"/>
      <c r="V212" s="139">
        <v>168</v>
      </c>
      <c r="W212" s="140"/>
      <c r="X212" s="141">
        <f t="shared" si="4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3"/>
        <v>0</v>
      </c>
      <c r="U213" s="140"/>
      <c r="V213" s="139">
        <v>168</v>
      </c>
      <c r="W213" s="140"/>
      <c r="X213" s="141">
        <f t="shared" si="4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si="3"/>
        <v>0</v>
      </c>
      <c r="U214" s="140"/>
      <c r="V214" s="139">
        <v>168</v>
      </c>
      <c r="W214" s="140"/>
      <c r="X214" s="141">
        <f t="shared" si="4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3"/>
        <v>0</v>
      </c>
      <c r="U215" s="140"/>
      <c r="V215" s="139">
        <v>168</v>
      </c>
      <c r="W215" s="140"/>
      <c r="X215" s="141">
        <f t="shared" si="4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5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6">F222*24+H222*12+J222*12+L222*6+N222*6+P222*4+R222*8</f>
        <v>0</v>
      </c>
      <c r="U222" s="140"/>
      <c r="V222" s="139">
        <v>168</v>
      </c>
      <c r="W222" s="140"/>
      <c r="X222" s="141">
        <f t="shared" si="5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6"/>
        <v>0</v>
      </c>
      <c r="U223" s="140"/>
      <c r="V223" s="139">
        <v>168</v>
      </c>
      <c r="W223" s="140"/>
      <c r="X223" s="141">
        <f t="shared" si="5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6"/>
        <v>0</v>
      </c>
      <c r="U224" s="140"/>
      <c r="V224" s="139">
        <v>168</v>
      </c>
      <c r="W224" s="140"/>
      <c r="X224" s="141">
        <f t="shared" si="5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5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7">F226*24+H226*12+J226*12+L226*6+N226*6+P226*4+R226*8</f>
        <v>0</v>
      </c>
      <c r="U226" s="140"/>
      <c r="V226" s="139">
        <v>168</v>
      </c>
      <c r="W226" s="140"/>
      <c r="X226" s="141">
        <f t="shared" si="5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7"/>
        <v>0</v>
      </c>
      <c r="U227" s="140"/>
      <c r="V227" s="139">
        <v>168</v>
      </c>
      <c r="W227" s="140"/>
      <c r="X227" s="141">
        <f t="shared" si="5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7"/>
        <v>0</v>
      </c>
      <c r="U228" s="140"/>
      <c r="V228" s="139">
        <v>168</v>
      </c>
      <c r="W228" s="140"/>
      <c r="X228" s="141">
        <f t="shared" si="5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7"/>
        <v>0</v>
      </c>
      <c r="U229" s="140"/>
      <c r="V229" s="139">
        <v>168</v>
      </c>
      <c r="W229" s="140"/>
      <c r="X229" s="141">
        <f t="shared" si="5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7"/>
        <v>0</v>
      </c>
      <c r="U230" s="140"/>
      <c r="V230" s="139">
        <v>168</v>
      </c>
      <c r="W230" s="140"/>
      <c r="X230" s="141">
        <f t="shared" si="5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8">F231*24+H231*12+J231*12+L231*6+N231*6+P231*4+R231*8</f>
        <v>0</v>
      </c>
      <c r="U231" s="140"/>
      <c r="V231" s="139">
        <v>168</v>
      </c>
      <c r="W231" s="140"/>
      <c r="X231" s="141">
        <f t="shared" ref="X231" si="9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7"/>
        <v>0</v>
      </c>
      <c r="U232" s="140"/>
      <c r="V232" s="139">
        <v>168</v>
      </c>
      <c r="W232" s="140"/>
      <c r="X232" s="141">
        <f t="shared" si="5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7"/>
        <v>0</v>
      </c>
      <c r="U233" s="140"/>
      <c r="V233" s="139">
        <v>168</v>
      </c>
      <c r="W233" s="140"/>
      <c r="X233" s="141">
        <f t="shared" si="5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7"/>
        <v>0</v>
      </c>
      <c r="U234" s="140"/>
      <c r="V234" s="139">
        <v>168</v>
      </c>
      <c r="W234" s="140"/>
      <c r="X234" s="141">
        <f t="shared" si="5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0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7"/>
        <v>0</v>
      </c>
      <c r="U235" s="140"/>
      <c r="V235" s="139">
        <v>168</v>
      </c>
      <c r="W235" s="140"/>
      <c r="X235" s="141">
        <f t="shared" si="5"/>
        <v>0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7"/>
        <v>0</v>
      </c>
      <c r="U236" s="140"/>
      <c r="V236" s="139">
        <v>168</v>
      </c>
      <c r="W236" s="140"/>
      <c r="X236" s="141">
        <f t="shared" si="5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7"/>
        <v>0</v>
      </c>
      <c r="U237" s="140"/>
      <c r="V237" s="139">
        <v>168</v>
      </c>
      <c r="W237" s="140"/>
      <c r="X237" s="141">
        <f t="shared" si="5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7"/>
        <v>0</v>
      </c>
      <c r="U238" s="140"/>
      <c r="V238" s="139">
        <v>168</v>
      </c>
      <c r="W238" s="140"/>
      <c r="X238" s="141">
        <f t="shared" si="5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7"/>
        <v>0</v>
      </c>
      <c r="U239" s="140"/>
      <c r="V239" s="139">
        <v>168</v>
      </c>
      <c r="W239" s="140"/>
      <c r="X239" s="141">
        <f t="shared" si="5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7"/>
        <v>0</v>
      </c>
      <c r="U240" s="140"/>
      <c r="V240" s="139">
        <v>168</v>
      </c>
      <c r="W240" s="140"/>
      <c r="X240" s="141">
        <f t="shared" si="5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7"/>
        <v>0</v>
      </c>
      <c r="U241" s="140"/>
      <c r="V241" s="139">
        <v>168</v>
      </c>
      <c r="W241" s="140"/>
      <c r="X241" s="141">
        <f t="shared" si="5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7"/>
        <v>0</v>
      </c>
      <c r="U242" s="140"/>
      <c r="V242" s="139">
        <v>168</v>
      </c>
      <c r="W242" s="140"/>
      <c r="X242" s="141">
        <f t="shared" si="5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7"/>
        <v>0</v>
      </c>
      <c r="U243" s="140"/>
      <c r="V243" s="139">
        <v>168</v>
      </c>
      <c r="W243" s="140"/>
      <c r="X243" s="141">
        <f t="shared" si="5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7"/>
        <v>0</v>
      </c>
      <c r="U244" s="140"/>
      <c r="V244" s="139">
        <v>168</v>
      </c>
      <c r="W244" s="140"/>
      <c r="X244" s="141">
        <f t="shared" si="5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7"/>
        <v>0</v>
      </c>
      <c r="U245" s="140"/>
      <c r="V245" s="139">
        <v>168</v>
      </c>
      <c r="W245" s="140"/>
      <c r="X245" s="141">
        <f t="shared" si="5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0</v>
      </c>
      <c r="G246" s="138"/>
      <c r="H246" s="137">
        <f>SUMPRODUCT(COUNTIF($K$40:$R$163,{"URBANSKI L."}))</f>
        <v>0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7"/>
        <v>0</v>
      </c>
      <c r="U246" s="140"/>
      <c r="V246" s="139">
        <v>168</v>
      </c>
      <c r="W246" s="140"/>
      <c r="X246" s="141">
        <f t="shared" si="5"/>
        <v>0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0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7"/>
        <v>0</v>
      </c>
      <c r="U247" s="140"/>
      <c r="V247" s="139">
        <v>168</v>
      </c>
      <c r="W247" s="140"/>
      <c r="X247" s="141">
        <f t="shared" si="5"/>
        <v>0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7"/>
        <v>0</v>
      </c>
      <c r="U248" s="140"/>
      <c r="V248" s="139">
        <v>168</v>
      </c>
      <c r="W248" s="140"/>
      <c r="X248" s="141">
        <f t="shared" si="5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7"/>
        <v>0</v>
      </c>
      <c r="U249" s="140"/>
      <c r="V249" s="139">
        <v>168</v>
      </c>
      <c r="W249" s="140"/>
      <c r="X249" s="141">
        <f t="shared" si="5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7"/>
        <v>0</v>
      </c>
      <c r="U250" s="140"/>
      <c r="V250" s="139">
        <v>168</v>
      </c>
      <c r="W250" s="140"/>
      <c r="X250" s="141">
        <f t="shared" si="5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7"/>
        <v>0</v>
      </c>
      <c r="U251" s="140"/>
      <c r="V251" s="139">
        <v>168</v>
      </c>
      <c r="W251" s="140"/>
      <c r="X251" s="141">
        <f t="shared" si="5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7"/>
        <v>0</v>
      </c>
      <c r="U252" s="140"/>
      <c r="V252" s="139">
        <v>168</v>
      </c>
      <c r="W252" s="140"/>
      <c r="X252" s="141">
        <f t="shared" si="5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7"/>
        <v>0</v>
      </c>
      <c r="U253" s="140"/>
      <c r="V253" s="139">
        <v>168</v>
      </c>
      <c r="W253" s="140"/>
      <c r="X253" s="141">
        <f t="shared" si="5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7"/>
        <v>0</v>
      </c>
      <c r="U254" s="140"/>
      <c r="V254" s="139">
        <v>168</v>
      </c>
      <c r="W254" s="140"/>
      <c r="X254" s="141">
        <f t="shared" si="5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7"/>
        <v>0</v>
      </c>
      <c r="U255" s="140"/>
      <c r="V255" s="139">
        <v>168</v>
      </c>
      <c r="W255" s="140"/>
      <c r="X255" s="141">
        <f t="shared" si="5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7"/>
        <v>0</v>
      </c>
      <c r="U256" s="140"/>
      <c r="V256" s="139">
        <v>168</v>
      </c>
      <c r="W256" s="140"/>
      <c r="X256" s="141">
        <f t="shared" si="5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7"/>
        <v>0</v>
      </c>
      <c r="U257" s="140"/>
      <c r="V257" s="139">
        <v>168</v>
      </c>
      <c r="W257" s="140"/>
      <c r="X257" s="141">
        <f t="shared" si="5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0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27" si="11">F264*24+H264*12+J264*12+L264*6+N264*6+P264*4+R264*8</f>
        <v>0</v>
      </c>
      <c r="U264" s="140"/>
      <c r="V264" s="139">
        <v>168</v>
      </c>
      <c r="W264" s="140"/>
      <c r="X264" s="141">
        <f t="shared" si="10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1"/>
        <v>0</v>
      </c>
      <c r="U265" s="140"/>
      <c r="V265" s="139">
        <v>168</v>
      </c>
      <c r="W265" s="140"/>
      <c r="X265" s="141">
        <f t="shared" si="10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1"/>
        <v>0</v>
      </c>
      <c r="U266" s="140"/>
      <c r="V266" s="139">
        <v>168</v>
      </c>
      <c r="W266" s="140"/>
      <c r="X266" s="141">
        <f t="shared" si="10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1"/>
        <v>0</v>
      </c>
      <c r="U267" s="140"/>
      <c r="V267" s="139">
        <v>168</v>
      </c>
      <c r="W267" s="140"/>
      <c r="X267" s="141">
        <f t="shared" si="10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1"/>
        <v>0</v>
      </c>
      <c r="U268" s="140"/>
      <c r="V268" s="139">
        <v>168</v>
      </c>
      <c r="W268" s="140"/>
      <c r="X268" s="141">
        <f t="shared" si="10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1"/>
        <v>0</v>
      </c>
      <c r="U269" s="140"/>
      <c r="V269" s="139">
        <v>168</v>
      </c>
      <c r="W269" s="140"/>
      <c r="X269" s="141">
        <f t="shared" si="10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1"/>
        <v>0</v>
      </c>
      <c r="U270" s="140"/>
      <c r="V270" s="139">
        <v>168</v>
      </c>
      <c r="W270" s="140"/>
      <c r="X270" s="141">
        <f t="shared" si="10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1"/>
        <v>0</v>
      </c>
      <c r="U271" s="140"/>
      <c r="V271" s="139">
        <v>168</v>
      </c>
      <c r="W271" s="140"/>
      <c r="X271" s="141">
        <f t="shared" si="10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1"/>
        <v>0</v>
      </c>
      <c r="U272" s="140"/>
      <c r="V272" s="139">
        <v>168</v>
      </c>
      <c r="W272" s="140"/>
      <c r="X272" s="141">
        <f t="shared" si="10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1"/>
        <v>0</v>
      </c>
      <c r="U273" s="140"/>
      <c r="V273" s="139">
        <v>168</v>
      </c>
      <c r="W273" s="140"/>
      <c r="X273" s="141">
        <f t="shared" si="10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1"/>
        <v>0</v>
      </c>
      <c r="U274" s="140"/>
      <c r="V274" s="139">
        <v>168</v>
      </c>
      <c r="W274" s="140"/>
      <c r="X274" s="141">
        <f t="shared" si="10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0</v>
      </c>
      <c r="G275" s="138"/>
      <c r="H275" s="137">
        <f>SUMPRODUCT(COUNTIF($K$40:$R$163,{"DRUI M."}))</f>
        <v>0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1"/>
        <v>0</v>
      </c>
      <c r="U275" s="140"/>
      <c r="V275" s="139">
        <v>168</v>
      </c>
      <c r="W275" s="140"/>
      <c r="X275" s="141">
        <f t="shared" si="10"/>
        <v>0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1"/>
        <v>0</v>
      </c>
      <c r="U276" s="140"/>
      <c r="V276" s="139">
        <v>168</v>
      </c>
      <c r="W276" s="140"/>
      <c r="X276" s="141">
        <f t="shared" si="10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1"/>
        <v>0</v>
      </c>
      <c r="U277" s="140"/>
      <c r="V277" s="139">
        <v>168</v>
      </c>
      <c r="W277" s="140"/>
      <c r="X277" s="141">
        <f t="shared" si="10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1"/>
        <v>0</v>
      </c>
      <c r="U278" s="140"/>
      <c r="V278" s="139">
        <v>168</v>
      </c>
      <c r="W278" s="140"/>
      <c r="X278" s="141">
        <f t="shared" si="10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1"/>
        <v>0</v>
      </c>
      <c r="U279" s="140"/>
      <c r="V279" s="139">
        <v>168</v>
      </c>
      <c r="W279" s="140"/>
      <c r="X279" s="141">
        <f t="shared" si="10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1"/>
        <v>0</v>
      </c>
      <c r="U280" s="140"/>
      <c r="V280" s="139">
        <v>168</v>
      </c>
      <c r="W280" s="140"/>
      <c r="X280" s="141">
        <f t="shared" si="10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1"/>
        <v>0</v>
      </c>
      <c r="U281" s="140"/>
      <c r="V281" s="139">
        <v>168</v>
      </c>
      <c r="W281" s="140"/>
      <c r="X281" s="141">
        <f t="shared" si="10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1"/>
        <v>0</v>
      </c>
      <c r="U282" s="140"/>
      <c r="V282" s="139">
        <v>168</v>
      </c>
      <c r="W282" s="140"/>
      <c r="X282" s="141">
        <f t="shared" si="10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1"/>
        <v>0</v>
      </c>
      <c r="U283" s="140"/>
      <c r="V283" s="139">
        <v>168</v>
      </c>
      <c r="W283" s="140"/>
      <c r="X283" s="141">
        <f t="shared" si="10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1"/>
        <v>0</v>
      </c>
      <c r="U284" s="140"/>
      <c r="V284" s="139">
        <v>168</v>
      </c>
      <c r="W284" s="140"/>
      <c r="X284" s="141">
        <f t="shared" si="10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1"/>
        <v>0</v>
      </c>
      <c r="U285" s="140"/>
      <c r="V285" s="139">
        <v>168</v>
      </c>
      <c r="W285" s="140"/>
      <c r="X285" s="141">
        <f t="shared" si="10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1"/>
        <v>0</v>
      </c>
      <c r="U286" s="140"/>
      <c r="V286" s="139">
        <v>168</v>
      </c>
      <c r="W286" s="140"/>
      <c r="X286" s="141">
        <f t="shared" si="10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1"/>
        <v>0</v>
      </c>
      <c r="U287" s="140"/>
      <c r="V287" s="139">
        <v>168</v>
      </c>
      <c r="W287" s="140"/>
      <c r="X287" s="141">
        <f t="shared" si="10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1"/>
        <v>0</v>
      </c>
      <c r="U288" s="140"/>
      <c r="V288" s="139">
        <v>168</v>
      </c>
      <c r="W288" s="140"/>
      <c r="X288" s="141">
        <f t="shared" si="10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1"/>
        <v>0</v>
      </c>
      <c r="U289" s="140"/>
      <c r="V289" s="139">
        <v>168</v>
      </c>
      <c r="W289" s="140"/>
      <c r="X289" s="141">
        <f t="shared" si="10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1"/>
        <v>0</v>
      </c>
      <c r="U290" s="140"/>
      <c r="V290" s="139">
        <v>168</v>
      </c>
      <c r="W290" s="140"/>
      <c r="X290" s="141">
        <f t="shared" si="10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1"/>
        <v>0</v>
      </c>
      <c r="U291" s="140"/>
      <c r="V291" s="139">
        <v>168</v>
      </c>
      <c r="W291" s="140"/>
      <c r="X291" s="141">
        <f t="shared" si="10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1"/>
        <v>0</v>
      </c>
      <c r="U292" s="140"/>
      <c r="V292" s="139">
        <v>168</v>
      </c>
      <c r="W292" s="140"/>
      <c r="X292" s="141">
        <f t="shared" si="10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1"/>
        <v>0</v>
      </c>
      <c r="U293" s="140"/>
      <c r="V293" s="139">
        <v>168</v>
      </c>
      <c r="W293" s="140"/>
      <c r="X293" s="141">
        <f t="shared" si="10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1"/>
        <v>0</v>
      </c>
      <c r="U294" s="140"/>
      <c r="V294" s="139">
        <v>168</v>
      </c>
      <c r="W294" s="140"/>
      <c r="X294" s="141">
        <f t="shared" si="10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0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1"/>
        <v>0</v>
      </c>
      <c r="U295" s="140"/>
      <c r="V295" s="139">
        <v>168</v>
      </c>
      <c r="W295" s="140"/>
      <c r="X295" s="141">
        <f t="shared" si="10"/>
        <v>0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1"/>
        <v>0</v>
      </c>
      <c r="U296" s="140"/>
      <c r="V296" s="139">
        <v>168</v>
      </c>
      <c r="W296" s="140"/>
      <c r="X296" s="141">
        <f t="shared" si="10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1"/>
        <v>0</v>
      </c>
      <c r="U297" s="140"/>
      <c r="V297" s="139">
        <v>168</v>
      </c>
      <c r="W297" s="140"/>
      <c r="X297" s="141">
        <f t="shared" si="10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1"/>
        <v>0</v>
      </c>
      <c r="U298" s="140"/>
      <c r="V298" s="139">
        <v>168</v>
      </c>
      <c r="W298" s="140"/>
      <c r="X298" s="141">
        <f t="shared" si="10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1"/>
        <v>0</v>
      </c>
      <c r="U299" s="140"/>
      <c r="V299" s="139">
        <v>168</v>
      </c>
      <c r="W299" s="140"/>
      <c r="X299" s="141">
        <f t="shared" si="10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1"/>
        <v>0</v>
      </c>
      <c r="U300" s="140"/>
      <c r="V300" s="139">
        <v>168</v>
      </c>
      <c r="W300" s="140"/>
      <c r="X300" s="141">
        <f t="shared" si="10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1"/>
        <v>0</v>
      </c>
      <c r="U301" s="140"/>
      <c r="V301" s="139">
        <v>168</v>
      </c>
      <c r="W301" s="140"/>
      <c r="X301" s="141">
        <f t="shared" si="10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1"/>
        <v>0</v>
      </c>
      <c r="U302" s="140"/>
      <c r="V302" s="139">
        <v>168</v>
      </c>
      <c r="W302" s="140"/>
      <c r="X302" s="141">
        <f t="shared" si="10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1"/>
        <v>0</v>
      </c>
      <c r="U303" s="140"/>
      <c r="V303" s="139">
        <v>168</v>
      </c>
      <c r="W303" s="140"/>
      <c r="X303" s="141">
        <f t="shared" si="10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1"/>
        <v>0</v>
      </c>
      <c r="U304" s="140"/>
      <c r="V304" s="139">
        <v>168</v>
      </c>
      <c r="W304" s="140"/>
      <c r="X304" s="141">
        <f t="shared" si="10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1"/>
        <v>0</v>
      </c>
      <c r="U305" s="140"/>
      <c r="V305" s="139">
        <v>168</v>
      </c>
      <c r="W305" s="140"/>
      <c r="X305" s="141">
        <f t="shared" si="10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1"/>
        <v>0</v>
      </c>
      <c r="U306" s="140"/>
      <c r="V306" s="139">
        <v>168</v>
      </c>
      <c r="W306" s="140"/>
      <c r="X306" s="141">
        <f t="shared" si="10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1"/>
        <v>0</v>
      </c>
      <c r="U307" s="140"/>
      <c r="V307" s="139">
        <v>168</v>
      </c>
      <c r="W307" s="140"/>
      <c r="X307" s="141">
        <f t="shared" si="10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0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1"/>
        <v>0</v>
      </c>
      <c r="U308" s="140"/>
      <c r="V308" s="139">
        <v>168</v>
      </c>
      <c r="W308" s="140"/>
      <c r="X308" s="141">
        <f t="shared" si="10"/>
        <v>0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0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0</v>
      </c>
      <c r="Q309" s="138"/>
      <c r="R309" s="137">
        <f>SUMPRODUCT(COUNTIF($AM$40:$AP$163,{"SCHWARZ S."}))</f>
        <v>0</v>
      </c>
      <c r="S309" s="138"/>
      <c r="T309" s="139">
        <f t="shared" si="11"/>
        <v>0</v>
      </c>
      <c r="U309" s="140"/>
      <c r="V309" s="139">
        <v>168</v>
      </c>
      <c r="W309" s="140"/>
      <c r="X309" s="141">
        <f t="shared" si="10"/>
        <v>0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1"/>
        <v>0</v>
      </c>
      <c r="U310" s="140"/>
      <c r="V310" s="139">
        <v>168</v>
      </c>
      <c r="W310" s="140"/>
      <c r="X310" s="141">
        <f t="shared" si="10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1"/>
        <v>0</v>
      </c>
      <c r="U311" s="140"/>
      <c r="V311" s="139">
        <v>168</v>
      </c>
      <c r="W311" s="140"/>
      <c r="X311" s="141">
        <f t="shared" si="10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1"/>
        <v>0</v>
      </c>
      <c r="U312" s="140"/>
      <c r="V312" s="139">
        <v>168</v>
      </c>
      <c r="W312" s="140"/>
      <c r="X312" s="141">
        <f t="shared" si="10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1"/>
        <v>0</v>
      </c>
      <c r="U313" s="140"/>
      <c r="V313" s="139">
        <v>168</v>
      </c>
      <c r="W313" s="140"/>
      <c r="X313" s="141">
        <f t="shared" si="10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1"/>
        <v>0</v>
      </c>
      <c r="U314" s="140"/>
      <c r="V314" s="139">
        <v>168</v>
      </c>
      <c r="W314" s="140"/>
      <c r="X314" s="141">
        <f t="shared" si="10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1"/>
        <v>0</v>
      </c>
      <c r="U315" s="140"/>
      <c r="V315" s="139">
        <v>168</v>
      </c>
      <c r="W315" s="140"/>
      <c r="X315" s="141">
        <f t="shared" si="10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1"/>
        <v>0</v>
      </c>
      <c r="U316" s="140"/>
      <c r="V316" s="139">
        <v>168</v>
      </c>
      <c r="W316" s="140"/>
      <c r="X316" s="141">
        <f t="shared" si="10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1"/>
        <v>0</v>
      </c>
      <c r="U317" s="140"/>
      <c r="V317" s="139">
        <v>168</v>
      </c>
      <c r="W317" s="140"/>
      <c r="X317" s="141">
        <f t="shared" si="10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1"/>
        <v>0</v>
      </c>
      <c r="U318" s="140"/>
      <c r="V318" s="139">
        <v>168</v>
      </c>
      <c r="W318" s="140"/>
      <c r="X318" s="141">
        <f t="shared" si="10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1"/>
        <v>0</v>
      </c>
      <c r="U319" s="140"/>
      <c r="V319" s="139">
        <v>168</v>
      </c>
      <c r="W319" s="140"/>
      <c r="X319" s="141">
        <f t="shared" si="10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si="11"/>
        <v>0</v>
      </c>
      <c r="U320" s="140"/>
      <c r="V320" s="139">
        <v>168</v>
      </c>
      <c r="W320" s="140"/>
      <c r="X320" s="141">
        <f t="shared" si="10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1"/>
        <v>0</v>
      </c>
      <c r="U321" s="140"/>
      <c r="V321" s="139">
        <v>168</v>
      </c>
      <c r="W321" s="140"/>
      <c r="X321" s="141">
        <f t="shared" si="10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1"/>
        <v>0</v>
      </c>
      <c r="U322" s="140"/>
      <c r="V322" s="139">
        <v>168</v>
      </c>
      <c r="W322" s="140"/>
      <c r="X322" s="141">
        <f t="shared" si="10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1"/>
        <v>0</v>
      </c>
      <c r="U323" s="140"/>
      <c r="V323" s="139">
        <v>168</v>
      </c>
      <c r="W323" s="140"/>
      <c r="X323" s="141">
        <f t="shared" si="10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1"/>
        <v>0</v>
      </c>
      <c r="U324" s="140"/>
      <c r="V324" s="139">
        <v>168</v>
      </c>
      <c r="W324" s="140"/>
      <c r="X324" s="141">
        <f t="shared" si="10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1"/>
        <v>0</v>
      </c>
      <c r="U325" s="140"/>
      <c r="V325" s="139">
        <v>168</v>
      </c>
      <c r="W325" s="140"/>
      <c r="X325" s="141">
        <f t="shared" si="10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1"/>
        <v>0</v>
      </c>
      <c r="U326" s="140"/>
      <c r="V326" s="139">
        <v>168</v>
      </c>
      <c r="W326" s="140"/>
      <c r="X326" s="141">
        <f t="shared" si="10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1"/>
        <v>0</v>
      </c>
      <c r="U327" s="140"/>
      <c r="V327" s="139">
        <v>168</v>
      </c>
      <c r="W327" s="140"/>
      <c r="X327" s="141">
        <f t="shared" ref="X327:X330" si="12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ref="T328:T330" si="13">F328*24+H328*12+J328*12+L328*6+N328*6+P328*4+R328*8</f>
        <v>0</v>
      </c>
      <c r="U328" s="140"/>
      <c r="V328" s="139">
        <v>168</v>
      </c>
      <c r="W328" s="140"/>
      <c r="X328" s="141">
        <f t="shared" si="12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3"/>
        <v>0</v>
      </c>
      <c r="U329" s="140"/>
      <c r="V329" s="139">
        <v>168</v>
      </c>
      <c r="W329" s="140"/>
      <c r="X329" s="141">
        <f t="shared" si="12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3"/>
        <v>0</v>
      </c>
      <c r="U330" s="140"/>
      <c r="V330" s="139">
        <v>168</v>
      </c>
      <c r="W330" s="140"/>
      <c r="X330" s="141">
        <f t="shared" si="12"/>
        <v>0</v>
      </c>
      <c r="Y330" s="142"/>
      <c r="Z330" s="143"/>
      <c r="AA330" s="136"/>
      <c r="AB330" s="136"/>
      <c r="AC330" s="136"/>
      <c r="AD330" s="124"/>
    </row>
  </sheetData>
  <sheetProtection selectLockedCells="1"/>
  <mergeCells count="3647">
    <mergeCell ref="V330:W330"/>
    <mergeCell ref="X330:Z330"/>
    <mergeCell ref="AA330:AD330"/>
    <mergeCell ref="AA329:AD329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N329:O329"/>
    <mergeCell ref="P329:Q329"/>
    <mergeCell ref="R329:S329"/>
    <mergeCell ref="T329:U329"/>
    <mergeCell ref="V329:W329"/>
    <mergeCell ref="X329:Z329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V327:W327"/>
    <mergeCell ref="X327:Z327"/>
    <mergeCell ref="AA327:AD327"/>
    <mergeCell ref="A328:D328"/>
    <mergeCell ref="F328:G328"/>
    <mergeCell ref="H328:I328"/>
    <mergeCell ref="J328:K328"/>
    <mergeCell ref="L328:M328"/>
    <mergeCell ref="N328:O328"/>
    <mergeCell ref="P328:Q328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N326:O326"/>
    <mergeCell ref="P326:Q326"/>
    <mergeCell ref="R326:S326"/>
    <mergeCell ref="T326:U326"/>
    <mergeCell ref="V326:W326"/>
    <mergeCell ref="X326:Z326"/>
    <mergeCell ref="R325:S325"/>
    <mergeCell ref="T325:U325"/>
    <mergeCell ref="V325:W325"/>
    <mergeCell ref="X325:Z325"/>
    <mergeCell ref="AA325:AD325"/>
    <mergeCell ref="A326:D326"/>
    <mergeCell ref="F326:G326"/>
    <mergeCell ref="H326:I326"/>
    <mergeCell ref="J326:K326"/>
    <mergeCell ref="L326:M326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AA323:AD323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N323:O323"/>
    <mergeCell ref="P323:Q323"/>
    <mergeCell ref="R323:S323"/>
    <mergeCell ref="T323:U323"/>
    <mergeCell ref="V323:W323"/>
    <mergeCell ref="X323:Z323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V321:W321"/>
    <mergeCell ref="X321:Z321"/>
    <mergeCell ref="AA321:AD321"/>
    <mergeCell ref="A322:D322"/>
    <mergeCell ref="F322:G322"/>
    <mergeCell ref="H322:I322"/>
    <mergeCell ref="J322:K322"/>
    <mergeCell ref="L322:M322"/>
    <mergeCell ref="N322:O322"/>
    <mergeCell ref="P322:Q322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N320:O320"/>
    <mergeCell ref="P320:Q320"/>
    <mergeCell ref="R320:S320"/>
    <mergeCell ref="T320:U320"/>
    <mergeCell ref="V320:W320"/>
    <mergeCell ref="X320:Z320"/>
    <mergeCell ref="R319:S319"/>
    <mergeCell ref="T319:U319"/>
    <mergeCell ref="V319:W319"/>
    <mergeCell ref="X319:Z319"/>
    <mergeCell ref="AA319:AD319"/>
    <mergeCell ref="A320:D320"/>
    <mergeCell ref="F320:G320"/>
    <mergeCell ref="H320:I320"/>
    <mergeCell ref="J320:K320"/>
    <mergeCell ref="L320:M320"/>
    <mergeCell ref="V318:W318"/>
    <mergeCell ref="X318:Z318"/>
    <mergeCell ref="AA318:AD318"/>
    <mergeCell ref="A319:D319"/>
    <mergeCell ref="F319:G319"/>
    <mergeCell ref="H319:I319"/>
    <mergeCell ref="J319:K319"/>
    <mergeCell ref="L319:M319"/>
    <mergeCell ref="N319:O319"/>
    <mergeCell ref="P319:Q319"/>
    <mergeCell ref="AA317:AD317"/>
    <mergeCell ref="A318:D318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N317:O317"/>
    <mergeCell ref="P317:Q317"/>
    <mergeCell ref="R317:S317"/>
    <mergeCell ref="T317:U317"/>
    <mergeCell ref="V317:W317"/>
    <mergeCell ref="X317:Z317"/>
    <mergeCell ref="R316:S316"/>
    <mergeCell ref="T316:U316"/>
    <mergeCell ref="V316:W316"/>
    <mergeCell ref="X316:Z316"/>
    <mergeCell ref="AA316:AD316"/>
    <mergeCell ref="A317:D317"/>
    <mergeCell ref="F317:G317"/>
    <mergeCell ref="H317:I317"/>
    <mergeCell ref="J317:K317"/>
    <mergeCell ref="L317:M317"/>
    <mergeCell ref="V315:W315"/>
    <mergeCell ref="X315:Z315"/>
    <mergeCell ref="AA315:AD315"/>
    <mergeCell ref="A316:D316"/>
    <mergeCell ref="F316:G316"/>
    <mergeCell ref="H316:I316"/>
    <mergeCell ref="J316:K316"/>
    <mergeCell ref="L316:M316"/>
    <mergeCell ref="N316:O316"/>
    <mergeCell ref="P316:Q316"/>
    <mergeCell ref="AA314:AD314"/>
    <mergeCell ref="A315:D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N314:O314"/>
    <mergeCell ref="P314:Q314"/>
    <mergeCell ref="R314:S314"/>
    <mergeCell ref="T314:U314"/>
    <mergeCell ref="V314:W314"/>
    <mergeCell ref="X314:Z314"/>
    <mergeCell ref="R313:S313"/>
    <mergeCell ref="T313:U313"/>
    <mergeCell ref="V313:W313"/>
    <mergeCell ref="X313:Z313"/>
    <mergeCell ref="AA313:AD313"/>
    <mergeCell ref="A314:D314"/>
    <mergeCell ref="F314:G314"/>
    <mergeCell ref="H314:I314"/>
    <mergeCell ref="J314:K314"/>
    <mergeCell ref="L314:M314"/>
    <mergeCell ref="V312:W312"/>
    <mergeCell ref="X312:Z312"/>
    <mergeCell ref="AA312:AD312"/>
    <mergeCell ref="A313:D313"/>
    <mergeCell ref="F313:G313"/>
    <mergeCell ref="H313:I313"/>
    <mergeCell ref="J313:K313"/>
    <mergeCell ref="L313:M313"/>
    <mergeCell ref="N313:O313"/>
    <mergeCell ref="P313:Q313"/>
    <mergeCell ref="AA311:AD311"/>
    <mergeCell ref="A312:D312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N311:O311"/>
    <mergeCell ref="P311:Q311"/>
    <mergeCell ref="R311:S311"/>
    <mergeCell ref="T311:U311"/>
    <mergeCell ref="V311:W311"/>
    <mergeCell ref="X311:Z311"/>
    <mergeCell ref="R310:S310"/>
    <mergeCell ref="T310:U310"/>
    <mergeCell ref="V310:W310"/>
    <mergeCell ref="X310:Z310"/>
    <mergeCell ref="AA310:AD310"/>
    <mergeCell ref="A311:D311"/>
    <mergeCell ref="F311:G311"/>
    <mergeCell ref="H311:I311"/>
    <mergeCell ref="J311:K311"/>
    <mergeCell ref="L311:M311"/>
    <mergeCell ref="V309:W309"/>
    <mergeCell ref="X309:Z309"/>
    <mergeCell ref="AA309:AD309"/>
    <mergeCell ref="A310:D310"/>
    <mergeCell ref="F310:G310"/>
    <mergeCell ref="H310:I310"/>
    <mergeCell ref="J310:K310"/>
    <mergeCell ref="L310:M310"/>
    <mergeCell ref="N310:O310"/>
    <mergeCell ref="P310:Q310"/>
    <mergeCell ref="AA308:AD308"/>
    <mergeCell ref="A309:D309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N308:O308"/>
    <mergeCell ref="P308:Q308"/>
    <mergeCell ref="R308:S308"/>
    <mergeCell ref="T308:U308"/>
    <mergeCell ref="V308:W308"/>
    <mergeCell ref="X308:Z308"/>
    <mergeCell ref="R307:S307"/>
    <mergeCell ref="T307:U307"/>
    <mergeCell ref="V307:W307"/>
    <mergeCell ref="X307:Z307"/>
    <mergeCell ref="AA307:AD307"/>
    <mergeCell ref="A308:D308"/>
    <mergeCell ref="F308:G308"/>
    <mergeCell ref="H308:I308"/>
    <mergeCell ref="J308:K308"/>
    <mergeCell ref="L308:M308"/>
    <mergeCell ref="V306:W306"/>
    <mergeCell ref="X306:Z306"/>
    <mergeCell ref="AA306:AD306"/>
    <mergeCell ref="A307:D307"/>
    <mergeCell ref="F307:G307"/>
    <mergeCell ref="H307:I307"/>
    <mergeCell ref="J307:K307"/>
    <mergeCell ref="L307:M307"/>
    <mergeCell ref="N307:O307"/>
    <mergeCell ref="P307:Q307"/>
    <mergeCell ref="AA305:AD305"/>
    <mergeCell ref="A306:D306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N305:O305"/>
    <mergeCell ref="P305:Q305"/>
    <mergeCell ref="R305:S305"/>
    <mergeCell ref="T305:U305"/>
    <mergeCell ref="V305:W305"/>
    <mergeCell ref="X305:Z305"/>
    <mergeCell ref="R304:S304"/>
    <mergeCell ref="T304:U304"/>
    <mergeCell ref="V304:W304"/>
    <mergeCell ref="X304:Z304"/>
    <mergeCell ref="AA304:AD304"/>
    <mergeCell ref="A305:D305"/>
    <mergeCell ref="F305:G305"/>
    <mergeCell ref="H305:I305"/>
    <mergeCell ref="J305:K305"/>
    <mergeCell ref="L305:M305"/>
    <mergeCell ref="V303:W303"/>
    <mergeCell ref="X303:Z303"/>
    <mergeCell ref="AA303:AD303"/>
    <mergeCell ref="A304:D304"/>
    <mergeCell ref="F304:G304"/>
    <mergeCell ref="H304:I304"/>
    <mergeCell ref="J304:K304"/>
    <mergeCell ref="L304:M304"/>
    <mergeCell ref="N304:O304"/>
    <mergeCell ref="P304:Q304"/>
    <mergeCell ref="AA302:AD302"/>
    <mergeCell ref="A303:D303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N302:O302"/>
    <mergeCell ref="P302:Q302"/>
    <mergeCell ref="R302:S302"/>
    <mergeCell ref="T302:U302"/>
    <mergeCell ref="V302:W302"/>
    <mergeCell ref="X302:Z302"/>
    <mergeCell ref="R301:S301"/>
    <mergeCell ref="T301:U301"/>
    <mergeCell ref="V301:W301"/>
    <mergeCell ref="X301:Z301"/>
    <mergeCell ref="AA301:AD301"/>
    <mergeCell ref="A302:D302"/>
    <mergeCell ref="F302:G302"/>
    <mergeCell ref="H302:I302"/>
    <mergeCell ref="J302:K302"/>
    <mergeCell ref="L302:M302"/>
    <mergeCell ref="V300:W300"/>
    <mergeCell ref="X300:Z300"/>
    <mergeCell ref="AA300:AD300"/>
    <mergeCell ref="A301:D301"/>
    <mergeCell ref="F301:G301"/>
    <mergeCell ref="H301:I301"/>
    <mergeCell ref="J301:K301"/>
    <mergeCell ref="L301:M301"/>
    <mergeCell ref="N301:O301"/>
    <mergeCell ref="P301:Q301"/>
    <mergeCell ref="AA299:AD299"/>
    <mergeCell ref="A300:D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N299:O299"/>
    <mergeCell ref="P299:Q299"/>
    <mergeCell ref="R299:S299"/>
    <mergeCell ref="T299:U299"/>
    <mergeCell ref="V299:W299"/>
    <mergeCell ref="X299:Z299"/>
    <mergeCell ref="R298:S298"/>
    <mergeCell ref="T298:U298"/>
    <mergeCell ref="V298:W298"/>
    <mergeCell ref="X298:Z298"/>
    <mergeCell ref="AA298:AD298"/>
    <mergeCell ref="A299:D299"/>
    <mergeCell ref="F299:G299"/>
    <mergeCell ref="H299:I299"/>
    <mergeCell ref="J299:K299"/>
    <mergeCell ref="L299:M299"/>
    <mergeCell ref="V297:W297"/>
    <mergeCell ref="X297:Z297"/>
    <mergeCell ref="AA297:AD297"/>
    <mergeCell ref="A298:D298"/>
    <mergeCell ref="F298:G298"/>
    <mergeCell ref="H298:I298"/>
    <mergeCell ref="J298:K298"/>
    <mergeCell ref="L298:M298"/>
    <mergeCell ref="N298:O298"/>
    <mergeCell ref="P298:Q298"/>
    <mergeCell ref="AA296:AD296"/>
    <mergeCell ref="A297:D297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N296:O296"/>
    <mergeCell ref="P296:Q296"/>
    <mergeCell ref="R296:S296"/>
    <mergeCell ref="T296:U296"/>
    <mergeCell ref="V296:W296"/>
    <mergeCell ref="X296:Z296"/>
    <mergeCell ref="R295:S295"/>
    <mergeCell ref="T295:U295"/>
    <mergeCell ref="V295:W295"/>
    <mergeCell ref="X295:Z295"/>
    <mergeCell ref="AA295:AD295"/>
    <mergeCell ref="A296:D296"/>
    <mergeCell ref="F296:G296"/>
    <mergeCell ref="H296:I296"/>
    <mergeCell ref="J296:K296"/>
    <mergeCell ref="L296:M296"/>
    <mergeCell ref="V294:W294"/>
    <mergeCell ref="X294:Z294"/>
    <mergeCell ref="AA294:AD294"/>
    <mergeCell ref="A295:D295"/>
    <mergeCell ref="F295:G295"/>
    <mergeCell ref="H295:I295"/>
    <mergeCell ref="J295:K295"/>
    <mergeCell ref="L295:M295"/>
    <mergeCell ref="N295:O295"/>
    <mergeCell ref="P295:Q295"/>
    <mergeCell ref="AA293:AD293"/>
    <mergeCell ref="A294:D294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N293:O293"/>
    <mergeCell ref="P293:Q293"/>
    <mergeCell ref="R293:S293"/>
    <mergeCell ref="T293:U293"/>
    <mergeCell ref="V293:W293"/>
    <mergeCell ref="X293:Z293"/>
    <mergeCell ref="R292:S292"/>
    <mergeCell ref="T292:U292"/>
    <mergeCell ref="V292:W292"/>
    <mergeCell ref="X292:Z292"/>
    <mergeCell ref="AA292:AD292"/>
    <mergeCell ref="A293:D293"/>
    <mergeCell ref="F293:G293"/>
    <mergeCell ref="H293:I293"/>
    <mergeCell ref="J293:K293"/>
    <mergeCell ref="L293:M293"/>
    <mergeCell ref="V291:W291"/>
    <mergeCell ref="X291:Z291"/>
    <mergeCell ref="AA291:AD291"/>
    <mergeCell ref="A292:D292"/>
    <mergeCell ref="F292:G292"/>
    <mergeCell ref="H292:I292"/>
    <mergeCell ref="J292:K292"/>
    <mergeCell ref="L292:M292"/>
    <mergeCell ref="N292:O292"/>
    <mergeCell ref="P292:Q292"/>
    <mergeCell ref="AA290:AD290"/>
    <mergeCell ref="A291:D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N290:O290"/>
    <mergeCell ref="P290:Q290"/>
    <mergeCell ref="R290:S290"/>
    <mergeCell ref="T290:U290"/>
    <mergeCell ref="V290:W290"/>
    <mergeCell ref="X290:Z290"/>
    <mergeCell ref="R289:S289"/>
    <mergeCell ref="T289:U289"/>
    <mergeCell ref="V289:W289"/>
    <mergeCell ref="X289:Z289"/>
    <mergeCell ref="AA289:AD289"/>
    <mergeCell ref="A290:D290"/>
    <mergeCell ref="F290:G290"/>
    <mergeCell ref="H290:I290"/>
    <mergeCell ref="J290:K290"/>
    <mergeCell ref="L290:M290"/>
    <mergeCell ref="V288:W288"/>
    <mergeCell ref="X288:Z288"/>
    <mergeCell ref="AA288:AD288"/>
    <mergeCell ref="A289:D289"/>
    <mergeCell ref="F289:G289"/>
    <mergeCell ref="H289:I289"/>
    <mergeCell ref="J289:K289"/>
    <mergeCell ref="L289:M289"/>
    <mergeCell ref="N289:O289"/>
    <mergeCell ref="P289:Q289"/>
    <mergeCell ref="AA287:AD287"/>
    <mergeCell ref="A288:D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N287:O287"/>
    <mergeCell ref="P287:Q287"/>
    <mergeCell ref="R287:S287"/>
    <mergeCell ref="T287:U287"/>
    <mergeCell ref="V287:W287"/>
    <mergeCell ref="X287:Z287"/>
    <mergeCell ref="R286:S286"/>
    <mergeCell ref="T286:U286"/>
    <mergeCell ref="V286:W286"/>
    <mergeCell ref="X286:Z286"/>
    <mergeCell ref="AA286:AD286"/>
    <mergeCell ref="A287:D287"/>
    <mergeCell ref="F287:G287"/>
    <mergeCell ref="H287:I287"/>
    <mergeCell ref="J287:K287"/>
    <mergeCell ref="L287:M287"/>
    <mergeCell ref="V285:W285"/>
    <mergeCell ref="X285:Z285"/>
    <mergeCell ref="AA285:AD285"/>
    <mergeCell ref="A286:D286"/>
    <mergeCell ref="F286:G286"/>
    <mergeCell ref="H286:I286"/>
    <mergeCell ref="J286:K286"/>
    <mergeCell ref="L286:M286"/>
    <mergeCell ref="N286:O286"/>
    <mergeCell ref="P286:Q286"/>
    <mergeCell ref="AA284:AD284"/>
    <mergeCell ref="A285:D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N284:O284"/>
    <mergeCell ref="P284:Q284"/>
    <mergeCell ref="R284:S284"/>
    <mergeCell ref="T284:U284"/>
    <mergeCell ref="V284:W284"/>
    <mergeCell ref="X284:Z284"/>
    <mergeCell ref="R283:S283"/>
    <mergeCell ref="T283:U283"/>
    <mergeCell ref="V283:W283"/>
    <mergeCell ref="X283:Z283"/>
    <mergeCell ref="AA283:AD283"/>
    <mergeCell ref="A284:D284"/>
    <mergeCell ref="F284:G284"/>
    <mergeCell ref="H284:I284"/>
    <mergeCell ref="J284:K284"/>
    <mergeCell ref="L284:M284"/>
    <mergeCell ref="V282:W282"/>
    <mergeCell ref="X282:Z282"/>
    <mergeCell ref="AA282:AD282"/>
    <mergeCell ref="A283:D283"/>
    <mergeCell ref="F283:G283"/>
    <mergeCell ref="H283:I283"/>
    <mergeCell ref="J283:K283"/>
    <mergeCell ref="L283:M283"/>
    <mergeCell ref="N283:O283"/>
    <mergeCell ref="P283:Q283"/>
    <mergeCell ref="AA281:AD281"/>
    <mergeCell ref="A282:D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N281:O281"/>
    <mergeCell ref="P281:Q281"/>
    <mergeCell ref="R281:S281"/>
    <mergeCell ref="T281:U281"/>
    <mergeCell ref="V281:W281"/>
    <mergeCell ref="X281:Z281"/>
    <mergeCell ref="R280:S280"/>
    <mergeCell ref="T280:U280"/>
    <mergeCell ref="V280:W280"/>
    <mergeCell ref="X280:Z280"/>
    <mergeCell ref="AA280:AD280"/>
    <mergeCell ref="A281:D281"/>
    <mergeCell ref="F281:G281"/>
    <mergeCell ref="H281:I281"/>
    <mergeCell ref="J281:K281"/>
    <mergeCell ref="L281:M281"/>
    <mergeCell ref="V279:W279"/>
    <mergeCell ref="X279:Z279"/>
    <mergeCell ref="AA279:AD279"/>
    <mergeCell ref="A280:D280"/>
    <mergeCell ref="F280:G280"/>
    <mergeCell ref="H280:I280"/>
    <mergeCell ref="J280:K280"/>
    <mergeCell ref="L280:M280"/>
    <mergeCell ref="N280:O280"/>
    <mergeCell ref="P280:Q280"/>
    <mergeCell ref="AA278:AD278"/>
    <mergeCell ref="A279:D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N278:O278"/>
    <mergeCell ref="P278:Q278"/>
    <mergeCell ref="R278:S278"/>
    <mergeCell ref="T278:U278"/>
    <mergeCell ref="V278:W278"/>
    <mergeCell ref="X278:Z278"/>
    <mergeCell ref="R277:S277"/>
    <mergeCell ref="T277:U277"/>
    <mergeCell ref="V277:W277"/>
    <mergeCell ref="X277:Z277"/>
    <mergeCell ref="AA277:AD277"/>
    <mergeCell ref="A278:D278"/>
    <mergeCell ref="F278:G278"/>
    <mergeCell ref="H278:I278"/>
    <mergeCell ref="J278:K278"/>
    <mergeCell ref="L278:M278"/>
    <mergeCell ref="V276:W276"/>
    <mergeCell ref="X276:Z276"/>
    <mergeCell ref="AA276:AD276"/>
    <mergeCell ref="A277:D277"/>
    <mergeCell ref="F277:G277"/>
    <mergeCell ref="H277:I277"/>
    <mergeCell ref="J277:K277"/>
    <mergeCell ref="L277:M277"/>
    <mergeCell ref="N277:O277"/>
    <mergeCell ref="P277:Q277"/>
    <mergeCell ref="AA275:AD275"/>
    <mergeCell ref="A276:D276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N275:O275"/>
    <mergeCell ref="P275:Q275"/>
    <mergeCell ref="R275:S275"/>
    <mergeCell ref="T275:U275"/>
    <mergeCell ref="V275:W275"/>
    <mergeCell ref="X275:Z275"/>
    <mergeCell ref="R274:S274"/>
    <mergeCell ref="T274:U274"/>
    <mergeCell ref="V274:W274"/>
    <mergeCell ref="X274:Z274"/>
    <mergeCell ref="AA274:AD274"/>
    <mergeCell ref="A275:D275"/>
    <mergeCell ref="F275:G275"/>
    <mergeCell ref="H275:I275"/>
    <mergeCell ref="J275:K275"/>
    <mergeCell ref="L275:M275"/>
    <mergeCell ref="V273:W273"/>
    <mergeCell ref="X273:Z273"/>
    <mergeCell ref="AA273:AD273"/>
    <mergeCell ref="A274:D274"/>
    <mergeCell ref="F274:G274"/>
    <mergeCell ref="H274:I274"/>
    <mergeCell ref="J274:K274"/>
    <mergeCell ref="L274:M274"/>
    <mergeCell ref="N274:O274"/>
    <mergeCell ref="P274:Q274"/>
    <mergeCell ref="AA272:AD272"/>
    <mergeCell ref="A273:D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N272:O272"/>
    <mergeCell ref="P272:Q272"/>
    <mergeCell ref="R272:S272"/>
    <mergeCell ref="T272:U272"/>
    <mergeCell ref="V272:W272"/>
    <mergeCell ref="X272:Z272"/>
    <mergeCell ref="R271:S271"/>
    <mergeCell ref="T271:U271"/>
    <mergeCell ref="V271:W271"/>
    <mergeCell ref="X271:Z271"/>
    <mergeCell ref="AA271:AD271"/>
    <mergeCell ref="A272:D272"/>
    <mergeCell ref="F272:G272"/>
    <mergeCell ref="H272:I272"/>
    <mergeCell ref="J272:K272"/>
    <mergeCell ref="L272:M272"/>
    <mergeCell ref="V270:W270"/>
    <mergeCell ref="X270:Z270"/>
    <mergeCell ref="AA270:AD270"/>
    <mergeCell ref="A271:D271"/>
    <mergeCell ref="F271:G271"/>
    <mergeCell ref="H271:I271"/>
    <mergeCell ref="J271:K271"/>
    <mergeCell ref="L271:M271"/>
    <mergeCell ref="N271:O271"/>
    <mergeCell ref="P271:Q271"/>
    <mergeCell ref="AA269:AD269"/>
    <mergeCell ref="A270:D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N269:O269"/>
    <mergeCell ref="P269:Q269"/>
    <mergeCell ref="R269:S269"/>
    <mergeCell ref="T269:U269"/>
    <mergeCell ref="V269:W269"/>
    <mergeCell ref="X269:Z269"/>
    <mergeCell ref="R268:S268"/>
    <mergeCell ref="T268:U268"/>
    <mergeCell ref="V268:W268"/>
    <mergeCell ref="X268:Z268"/>
    <mergeCell ref="AA268:AD268"/>
    <mergeCell ref="A269:D269"/>
    <mergeCell ref="F269:G269"/>
    <mergeCell ref="H269:I269"/>
    <mergeCell ref="J269:K269"/>
    <mergeCell ref="L269:M269"/>
    <mergeCell ref="V267:W267"/>
    <mergeCell ref="X267:Z267"/>
    <mergeCell ref="AA267:AD267"/>
    <mergeCell ref="A268:D268"/>
    <mergeCell ref="F268:G268"/>
    <mergeCell ref="H268:I268"/>
    <mergeCell ref="J268:K268"/>
    <mergeCell ref="L268:M268"/>
    <mergeCell ref="N268:O268"/>
    <mergeCell ref="P268:Q268"/>
    <mergeCell ref="AA266:AD266"/>
    <mergeCell ref="A267:D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N266:O266"/>
    <mergeCell ref="P266:Q266"/>
    <mergeCell ref="R266:S266"/>
    <mergeCell ref="T266:U266"/>
    <mergeCell ref="V266:W266"/>
    <mergeCell ref="X266:Z266"/>
    <mergeCell ref="R265:S265"/>
    <mergeCell ref="T265:U265"/>
    <mergeCell ref="V265:W265"/>
    <mergeCell ref="X265:Z265"/>
    <mergeCell ref="AA265:AD265"/>
    <mergeCell ref="A266:D266"/>
    <mergeCell ref="F266:G266"/>
    <mergeCell ref="H266:I266"/>
    <mergeCell ref="J266:K266"/>
    <mergeCell ref="L266:M266"/>
    <mergeCell ref="V264:W264"/>
    <mergeCell ref="X264:Z264"/>
    <mergeCell ref="AA264:AD264"/>
    <mergeCell ref="A265:D265"/>
    <mergeCell ref="F265:G265"/>
    <mergeCell ref="H265:I265"/>
    <mergeCell ref="J265:K265"/>
    <mergeCell ref="L265:M265"/>
    <mergeCell ref="N265:O265"/>
    <mergeCell ref="P265:Q265"/>
    <mergeCell ref="AA263:AD263"/>
    <mergeCell ref="A264:D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N263:O263"/>
    <mergeCell ref="P263:Q263"/>
    <mergeCell ref="R263:S263"/>
    <mergeCell ref="T263:U263"/>
    <mergeCell ref="V263:W263"/>
    <mergeCell ref="X263:Z263"/>
    <mergeCell ref="R262:S262"/>
    <mergeCell ref="T262:U262"/>
    <mergeCell ref="V262:W262"/>
    <mergeCell ref="X262:Z262"/>
    <mergeCell ref="AA262:AD262"/>
    <mergeCell ref="A263:D263"/>
    <mergeCell ref="F263:G263"/>
    <mergeCell ref="H263:I263"/>
    <mergeCell ref="J263:K263"/>
    <mergeCell ref="L263:M263"/>
    <mergeCell ref="T260:U260"/>
    <mergeCell ref="V260:W260"/>
    <mergeCell ref="X260:Z260"/>
    <mergeCell ref="A262:D262"/>
    <mergeCell ref="F262:G262"/>
    <mergeCell ref="H262:I262"/>
    <mergeCell ref="J262:K262"/>
    <mergeCell ref="L262:M262"/>
    <mergeCell ref="N262:O262"/>
    <mergeCell ref="P262:Q262"/>
    <mergeCell ref="A259:D260"/>
    <mergeCell ref="E259:Z259"/>
    <mergeCell ref="AA259:AD260"/>
    <mergeCell ref="F260:G260"/>
    <mergeCell ref="H260:I260"/>
    <mergeCell ref="J260:K260"/>
    <mergeCell ref="L260:M260"/>
    <mergeCell ref="N260:O260"/>
    <mergeCell ref="P260:Q260"/>
    <mergeCell ref="R260:S260"/>
    <mergeCell ref="P257:Q257"/>
    <mergeCell ref="R257:S257"/>
    <mergeCell ref="T257:U257"/>
    <mergeCell ref="V257:W257"/>
    <mergeCell ref="X257:Z257"/>
    <mergeCell ref="AA257:AD257"/>
    <mergeCell ref="A257:D257"/>
    <mergeCell ref="F257:G257"/>
    <mergeCell ref="H257:I257"/>
    <mergeCell ref="J257:K257"/>
    <mergeCell ref="L257:M257"/>
    <mergeCell ref="N257:O257"/>
    <mergeCell ref="P256:Q256"/>
    <mergeCell ref="R256:S256"/>
    <mergeCell ref="T256:U256"/>
    <mergeCell ref="V256:W256"/>
    <mergeCell ref="X256:Z256"/>
    <mergeCell ref="AA256:AD256"/>
    <mergeCell ref="A256:D256"/>
    <mergeCell ref="F256:G256"/>
    <mergeCell ref="H256:I256"/>
    <mergeCell ref="J256:K256"/>
    <mergeCell ref="L256:M256"/>
    <mergeCell ref="N256:O256"/>
    <mergeCell ref="P255:Q255"/>
    <mergeCell ref="R255:S255"/>
    <mergeCell ref="T255:U255"/>
    <mergeCell ref="V255:W255"/>
    <mergeCell ref="X255:Z255"/>
    <mergeCell ref="AA255:AD255"/>
    <mergeCell ref="A255:D255"/>
    <mergeCell ref="F255:G255"/>
    <mergeCell ref="H255:I255"/>
    <mergeCell ref="J255:K255"/>
    <mergeCell ref="L255:M255"/>
    <mergeCell ref="N255:O255"/>
    <mergeCell ref="P254:Q254"/>
    <mergeCell ref="R254:S254"/>
    <mergeCell ref="T254:U254"/>
    <mergeCell ref="V254:W254"/>
    <mergeCell ref="X254:Z254"/>
    <mergeCell ref="AA254:AD254"/>
    <mergeCell ref="A254:D254"/>
    <mergeCell ref="F254:G254"/>
    <mergeCell ref="H254:I254"/>
    <mergeCell ref="J254:K254"/>
    <mergeCell ref="L254:M254"/>
    <mergeCell ref="N254:O254"/>
    <mergeCell ref="P253:Q253"/>
    <mergeCell ref="R253:S253"/>
    <mergeCell ref="T253:U253"/>
    <mergeCell ref="V253:W253"/>
    <mergeCell ref="X253:Z253"/>
    <mergeCell ref="AA253:AD253"/>
    <mergeCell ref="A253:D253"/>
    <mergeCell ref="F253:G253"/>
    <mergeCell ref="H253:I253"/>
    <mergeCell ref="J253:K253"/>
    <mergeCell ref="L253:M253"/>
    <mergeCell ref="N253:O253"/>
    <mergeCell ref="P252:Q252"/>
    <mergeCell ref="R252:S252"/>
    <mergeCell ref="T252:U252"/>
    <mergeCell ref="V252:W252"/>
    <mergeCell ref="X252:Z252"/>
    <mergeCell ref="AA252:AD252"/>
    <mergeCell ref="A252:D252"/>
    <mergeCell ref="F252:G252"/>
    <mergeCell ref="H252:I252"/>
    <mergeCell ref="J252:K252"/>
    <mergeCell ref="L252:M252"/>
    <mergeCell ref="N252:O252"/>
    <mergeCell ref="P251:Q251"/>
    <mergeCell ref="R251:S251"/>
    <mergeCell ref="T251:U251"/>
    <mergeCell ref="V251:W251"/>
    <mergeCell ref="X251:Z251"/>
    <mergeCell ref="AA251:AD251"/>
    <mergeCell ref="A251:D251"/>
    <mergeCell ref="F251:G251"/>
    <mergeCell ref="H251:I251"/>
    <mergeCell ref="J251:K251"/>
    <mergeCell ref="L251:M251"/>
    <mergeCell ref="N251:O251"/>
    <mergeCell ref="P250:Q250"/>
    <mergeCell ref="R250:S250"/>
    <mergeCell ref="T250:U250"/>
    <mergeCell ref="V250:W250"/>
    <mergeCell ref="X250:Z250"/>
    <mergeCell ref="AA250:AD250"/>
    <mergeCell ref="A250:D250"/>
    <mergeCell ref="F250:G250"/>
    <mergeCell ref="H250:I250"/>
    <mergeCell ref="J250:K250"/>
    <mergeCell ref="L250:M250"/>
    <mergeCell ref="N250:O250"/>
    <mergeCell ref="P249:Q249"/>
    <mergeCell ref="R249:S249"/>
    <mergeCell ref="T249:U249"/>
    <mergeCell ref="V249:W249"/>
    <mergeCell ref="X249:Z249"/>
    <mergeCell ref="AA249:AD249"/>
    <mergeCell ref="A249:D249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Z248"/>
    <mergeCell ref="AA248:AD248"/>
    <mergeCell ref="A248:D248"/>
    <mergeCell ref="F248:G248"/>
    <mergeCell ref="H248:I248"/>
    <mergeCell ref="J248:K248"/>
    <mergeCell ref="L248:M248"/>
    <mergeCell ref="N248:O248"/>
    <mergeCell ref="P247:Q247"/>
    <mergeCell ref="R247:S247"/>
    <mergeCell ref="T247:U247"/>
    <mergeCell ref="V247:W247"/>
    <mergeCell ref="X247:Z247"/>
    <mergeCell ref="AA247:AD247"/>
    <mergeCell ref="A247:D247"/>
    <mergeCell ref="F247:G247"/>
    <mergeCell ref="H247:I247"/>
    <mergeCell ref="J247:K247"/>
    <mergeCell ref="L247:M247"/>
    <mergeCell ref="N247:O247"/>
    <mergeCell ref="P246:Q246"/>
    <mergeCell ref="R246:S246"/>
    <mergeCell ref="T246:U246"/>
    <mergeCell ref="V246:W246"/>
    <mergeCell ref="X246:Z246"/>
    <mergeCell ref="AA246:AD246"/>
    <mergeCell ref="A246:D246"/>
    <mergeCell ref="F246:G246"/>
    <mergeCell ref="H246:I246"/>
    <mergeCell ref="J246:K246"/>
    <mergeCell ref="L246:M246"/>
    <mergeCell ref="N246:O246"/>
    <mergeCell ref="P245:Q245"/>
    <mergeCell ref="R245:S245"/>
    <mergeCell ref="T245:U245"/>
    <mergeCell ref="V245:W245"/>
    <mergeCell ref="X245:Z245"/>
    <mergeCell ref="AA245:AD245"/>
    <mergeCell ref="A245:D245"/>
    <mergeCell ref="F245:G245"/>
    <mergeCell ref="H245:I245"/>
    <mergeCell ref="J245:K245"/>
    <mergeCell ref="L245:M245"/>
    <mergeCell ref="N245:O245"/>
    <mergeCell ref="P244:Q244"/>
    <mergeCell ref="R244:S244"/>
    <mergeCell ref="T244:U244"/>
    <mergeCell ref="V244:W244"/>
    <mergeCell ref="X244:Z244"/>
    <mergeCell ref="AA244:AD244"/>
    <mergeCell ref="A244:D244"/>
    <mergeCell ref="F244:G244"/>
    <mergeCell ref="H244:I244"/>
    <mergeCell ref="J244:K244"/>
    <mergeCell ref="L244:M244"/>
    <mergeCell ref="N244:O244"/>
    <mergeCell ref="P243:Q243"/>
    <mergeCell ref="R243:S243"/>
    <mergeCell ref="T243:U243"/>
    <mergeCell ref="V243:W243"/>
    <mergeCell ref="X243:Z243"/>
    <mergeCell ref="AA243:AD243"/>
    <mergeCell ref="A243:D243"/>
    <mergeCell ref="F243:G243"/>
    <mergeCell ref="H243:I243"/>
    <mergeCell ref="J243:K243"/>
    <mergeCell ref="L243:M243"/>
    <mergeCell ref="N243:O243"/>
    <mergeCell ref="P242:Q242"/>
    <mergeCell ref="R242:S242"/>
    <mergeCell ref="T242:U242"/>
    <mergeCell ref="V242:W242"/>
    <mergeCell ref="X242:Z242"/>
    <mergeCell ref="AA242:AD242"/>
    <mergeCell ref="A242:D242"/>
    <mergeCell ref="F242:G242"/>
    <mergeCell ref="H242:I242"/>
    <mergeCell ref="J242:K242"/>
    <mergeCell ref="L242:M242"/>
    <mergeCell ref="N242:O242"/>
    <mergeCell ref="P241:Q241"/>
    <mergeCell ref="R241:S241"/>
    <mergeCell ref="T241:U241"/>
    <mergeCell ref="V241:W241"/>
    <mergeCell ref="X241:Z241"/>
    <mergeCell ref="AA241:AD241"/>
    <mergeCell ref="A241:D241"/>
    <mergeCell ref="F241:G241"/>
    <mergeCell ref="H241:I241"/>
    <mergeCell ref="J241:K241"/>
    <mergeCell ref="L241:M241"/>
    <mergeCell ref="N241:O241"/>
    <mergeCell ref="P240:Q240"/>
    <mergeCell ref="R240:S240"/>
    <mergeCell ref="T240:U240"/>
    <mergeCell ref="V240:W240"/>
    <mergeCell ref="X240:Z240"/>
    <mergeCell ref="AA240:AD240"/>
    <mergeCell ref="A240:D240"/>
    <mergeCell ref="F240:G240"/>
    <mergeCell ref="H240:I240"/>
    <mergeCell ref="J240:K240"/>
    <mergeCell ref="L240:M240"/>
    <mergeCell ref="N240:O240"/>
    <mergeCell ref="P239:Q239"/>
    <mergeCell ref="R239:S239"/>
    <mergeCell ref="T239:U239"/>
    <mergeCell ref="V239:W239"/>
    <mergeCell ref="X239:Z239"/>
    <mergeCell ref="AA239:AD239"/>
    <mergeCell ref="A239:D239"/>
    <mergeCell ref="F239:G239"/>
    <mergeCell ref="H239:I239"/>
    <mergeCell ref="J239:K239"/>
    <mergeCell ref="L239:M239"/>
    <mergeCell ref="N239:O239"/>
    <mergeCell ref="P238:Q238"/>
    <mergeCell ref="R238:S238"/>
    <mergeCell ref="T238:U238"/>
    <mergeCell ref="V238:W238"/>
    <mergeCell ref="X238:Z238"/>
    <mergeCell ref="AA238:AD238"/>
    <mergeCell ref="A238:D238"/>
    <mergeCell ref="F238:G238"/>
    <mergeCell ref="H238:I238"/>
    <mergeCell ref="J238:K238"/>
    <mergeCell ref="L238:M238"/>
    <mergeCell ref="N238:O238"/>
    <mergeCell ref="P237:Q237"/>
    <mergeCell ref="R237:S237"/>
    <mergeCell ref="T237:U237"/>
    <mergeCell ref="V237:W237"/>
    <mergeCell ref="X237:Z237"/>
    <mergeCell ref="AA237:AD237"/>
    <mergeCell ref="A237:D237"/>
    <mergeCell ref="F237:G237"/>
    <mergeCell ref="H237:I237"/>
    <mergeCell ref="J237:K237"/>
    <mergeCell ref="L237:M237"/>
    <mergeCell ref="N237:O237"/>
    <mergeCell ref="P236:Q236"/>
    <mergeCell ref="R236:S236"/>
    <mergeCell ref="T236:U236"/>
    <mergeCell ref="V236:W236"/>
    <mergeCell ref="X236:Z236"/>
    <mergeCell ref="AA236:AD236"/>
    <mergeCell ref="A236:D236"/>
    <mergeCell ref="F236:G236"/>
    <mergeCell ref="H236:I236"/>
    <mergeCell ref="J236:K236"/>
    <mergeCell ref="L236:M236"/>
    <mergeCell ref="N236:O236"/>
    <mergeCell ref="P235:Q235"/>
    <mergeCell ref="R235:S235"/>
    <mergeCell ref="T235:U235"/>
    <mergeCell ref="V235:W235"/>
    <mergeCell ref="X235:Z235"/>
    <mergeCell ref="AA235:AD235"/>
    <mergeCell ref="A235:D235"/>
    <mergeCell ref="F235:G235"/>
    <mergeCell ref="H235:I235"/>
    <mergeCell ref="J235:K235"/>
    <mergeCell ref="L235:M235"/>
    <mergeCell ref="N235:O235"/>
    <mergeCell ref="P234:Q234"/>
    <mergeCell ref="R234:S234"/>
    <mergeCell ref="T234:U234"/>
    <mergeCell ref="V234:W234"/>
    <mergeCell ref="X234:Z234"/>
    <mergeCell ref="AA234:AD234"/>
    <mergeCell ref="A234:D234"/>
    <mergeCell ref="F234:G234"/>
    <mergeCell ref="H234:I234"/>
    <mergeCell ref="J234:K234"/>
    <mergeCell ref="L234:M234"/>
    <mergeCell ref="N234:O234"/>
    <mergeCell ref="P233:Q233"/>
    <mergeCell ref="R233:S233"/>
    <mergeCell ref="T233:U233"/>
    <mergeCell ref="V233:W233"/>
    <mergeCell ref="X233:Z233"/>
    <mergeCell ref="AA233:AD233"/>
    <mergeCell ref="A233:D233"/>
    <mergeCell ref="F233:G233"/>
    <mergeCell ref="H233:I233"/>
    <mergeCell ref="J233:K233"/>
    <mergeCell ref="L233:M233"/>
    <mergeCell ref="N233:O233"/>
    <mergeCell ref="P232:Q232"/>
    <mergeCell ref="R232:S232"/>
    <mergeCell ref="T232:U232"/>
    <mergeCell ref="V232:W232"/>
    <mergeCell ref="X232:Z232"/>
    <mergeCell ref="AA232:AD232"/>
    <mergeCell ref="A232:D232"/>
    <mergeCell ref="F232:G232"/>
    <mergeCell ref="H232:I232"/>
    <mergeCell ref="J232:K232"/>
    <mergeCell ref="L232:M232"/>
    <mergeCell ref="N232:O232"/>
    <mergeCell ref="P231:Q231"/>
    <mergeCell ref="R231:S231"/>
    <mergeCell ref="T231:U231"/>
    <mergeCell ref="V231:W231"/>
    <mergeCell ref="X231:Z231"/>
    <mergeCell ref="AA231:AD231"/>
    <mergeCell ref="A231:D231"/>
    <mergeCell ref="F231:G231"/>
    <mergeCell ref="H231:I231"/>
    <mergeCell ref="J231:K231"/>
    <mergeCell ref="L231:M231"/>
    <mergeCell ref="N231:O231"/>
    <mergeCell ref="P230:Q230"/>
    <mergeCell ref="R230:S230"/>
    <mergeCell ref="T230:U230"/>
    <mergeCell ref="V230:W230"/>
    <mergeCell ref="X230:Z230"/>
    <mergeCell ref="AA230:AD230"/>
    <mergeCell ref="A230:D230"/>
    <mergeCell ref="F230:G230"/>
    <mergeCell ref="H230:I230"/>
    <mergeCell ref="J230:K230"/>
    <mergeCell ref="L230:M230"/>
    <mergeCell ref="N230:O230"/>
    <mergeCell ref="P229:Q229"/>
    <mergeCell ref="R229:S229"/>
    <mergeCell ref="T229:U229"/>
    <mergeCell ref="V229:W229"/>
    <mergeCell ref="X229:Z229"/>
    <mergeCell ref="AA229:AD229"/>
    <mergeCell ref="A229:D229"/>
    <mergeCell ref="F229:G229"/>
    <mergeCell ref="H229:I229"/>
    <mergeCell ref="J229:K229"/>
    <mergeCell ref="L229:M229"/>
    <mergeCell ref="N229:O229"/>
    <mergeCell ref="P228:Q228"/>
    <mergeCell ref="R228:S228"/>
    <mergeCell ref="T228:U228"/>
    <mergeCell ref="V228:W228"/>
    <mergeCell ref="X228:Z228"/>
    <mergeCell ref="AA228:AD228"/>
    <mergeCell ref="A228:D228"/>
    <mergeCell ref="F228:G228"/>
    <mergeCell ref="H228:I228"/>
    <mergeCell ref="J228:K228"/>
    <mergeCell ref="L228:M228"/>
    <mergeCell ref="N228:O228"/>
    <mergeCell ref="P227:Q227"/>
    <mergeCell ref="R227:S227"/>
    <mergeCell ref="T227:U227"/>
    <mergeCell ref="V227:W227"/>
    <mergeCell ref="X227:Z227"/>
    <mergeCell ref="AA227:AD227"/>
    <mergeCell ref="A227:D227"/>
    <mergeCell ref="F227:G227"/>
    <mergeCell ref="H227:I227"/>
    <mergeCell ref="J227:K227"/>
    <mergeCell ref="L227:M227"/>
    <mergeCell ref="N227:O227"/>
    <mergeCell ref="P226:Q226"/>
    <mergeCell ref="R226:S226"/>
    <mergeCell ref="T226:U226"/>
    <mergeCell ref="V226:W226"/>
    <mergeCell ref="X226:Z226"/>
    <mergeCell ref="AA226:AD226"/>
    <mergeCell ref="A226:D226"/>
    <mergeCell ref="F226:G226"/>
    <mergeCell ref="H226:I226"/>
    <mergeCell ref="J226:K226"/>
    <mergeCell ref="L226:M226"/>
    <mergeCell ref="N226:O226"/>
    <mergeCell ref="P225:Q225"/>
    <mergeCell ref="R225:S225"/>
    <mergeCell ref="T225:U225"/>
    <mergeCell ref="V225:W225"/>
    <mergeCell ref="X225:Z225"/>
    <mergeCell ref="AA225:AD225"/>
    <mergeCell ref="A225:D225"/>
    <mergeCell ref="F225:G225"/>
    <mergeCell ref="H225:I225"/>
    <mergeCell ref="J225:K225"/>
    <mergeCell ref="L225:M225"/>
    <mergeCell ref="N225:O225"/>
    <mergeCell ref="P224:Q224"/>
    <mergeCell ref="R224:S224"/>
    <mergeCell ref="T224:U224"/>
    <mergeCell ref="V224:W224"/>
    <mergeCell ref="X224:Z224"/>
    <mergeCell ref="AA224:AD224"/>
    <mergeCell ref="A224:D224"/>
    <mergeCell ref="F224:G224"/>
    <mergeCell ref="H224:I224"/>
    <mergeCell ref="J224:K224"/>
    <mergeCell ref="L224:M224"/>
    <mergeCell ref="N224:O224"/>
    <mergeCell ref="P223:Q223"/>
    <mergeCell ref="R223:S223"/>
    <mergeCell ref="T223:U223"/>
    <mergeCell ref="V223:W223"/>
    <mergeCell ref="X223:Z223"/>
    <mergeCell ref="AA223:AD223"/>
    <mergeCell ref="A223:D223"/>
    <mergeCell ref="F223:G223"/>
    <mergeCell ref="H223:I223"/>
    <mergeCell ref="J223:K223"/>
    <mergeCell ref="L223:M223"/>
    <mergeCell ref="N223:O223"/>
    <mergeCell ref="P222:Q222"/>
    <mergeCell ref="R222:S222"/>
    <mergeCell ref="T222:U222"/>
    <mergeCell ref="V222:W222"/>
    <mergeCell ref="X222:Z222"/>
    <mergeCell ref="AA222:AD222"/>
    <mergeCell ref="A222:D222"/>
    <mergeCell ref="F222:G222"/>
    <mergeCell ref="H222:I222"/>
    <mergeCell ref="J222:K222"/>
    <mergeCell ref="L222:M222"/>
    <mergeCell ref="N222:O222"/>
    <mergeCell ref="P221:Q221"/>
    <mergeCell ref="R221:S221"/>
    <mergeCell ref="T221:U221"/>
    <mergeCell ref="V221:W221"/>
    <mergeCell ref="X221:Z221"/>
    <mergeCell ref="AA221:AD221"/>
    <mergeCell ref="T220:U220"/>
    <mergeCell ref="V220:W220"/>
    <mergeCell ref="X220:Z220"/>
    <mergeCell ref="AA220:AD220"/>
    <mergeCell ref="A221:D221"/>
    <mergeCell ref="F221:G221"/>
    <mergeCell ref="H221:I221"/>
    <mergeCell ref="J221:K221"/>
    <mergeCell ref="L221:M221"/>
    <mergeCell ref="N221:O221"/>
    <mergeCell ref="V218:W218"/>
    <mergeCell ref="X218:Z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J218:K218"/>
    <mergeCell ref="L218:M218"/>
    <mergeCell ref="N218:O218"/>
    <mergeCell ref="P218:Q218"/>
    <mergeCell ref="R218:S218"/>
    <mergeCell ref="T218:U218"/>
    <mergeCell ref="R215:S215"/>
    <mergeCell ref="T215:U215"/>
    <mergeCell ref="V215:W215"/>
    <mergeCell ref="X215:Z215"/>
    <mergeCell ref="AA215:AD215"/>
    <mergeCell ref="A217:D218"/>
    <mergeCell ref="E217:Z217"/>
    <mergeCell ref="AA217:AD218"/>
    <mergeCell ref="F218:G218"/>
    <mergeCell ref="H218:I218"/>
    <mergeCell ref="V214:W214"/>
    <mergeCell ref="X214:Z214"/>
    <mergeCell ref="AA214:AD214"/>
    <mergeCell ref="A215:D215"/>
    <mergeCell ref="F215:G215"/>
    <mergeCell ref="H215:I215"/>
    <mergeCell ref="J215:K215"/>
    <mergeCell ref="L215:M215"/>
    <mergeCell ref="N215:O215"/>
    <mergeCell ref="P215:Q215"/>
    <mergeCell ref="AA213:AD213"/>
    <mergeCell ref="A214:D214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N213:O213"/>
    <mergeCell ref="P213:Q213"/>
    <mergeCell ref="R213:S213"/>
    <mergeCell ref="T213:U213"/>
    <mergeCell ref="V213:W213"/>
    <mergeCell ref="X213:Z213"/>
    <mergeCell ref="R212:S212"/>
    <mergeCell ref="T212:U212"/>
    <mergeCell ref="V212:W212"/>
    <mergeCell ref="X212:Z212"/>
    <mergeCell ref="AA212:AD212"/>
    <mergeCell ref="A213:D213"/>
    <mergeCell ref="F213:G213"/>
    <mergeCell ref="H213:I213"/>
    <mergeCell ref="J213:K213"/>
    <mergeCell ref="L213:M213"/>
    <mergeCell ref="V211:W211"/>
    <mergeCell ref="X211:Z211"/>
    <mergeCell ref="AA211:AD211"/>
    <mergeCell ref="A212:D212"/>
    <mergeCell ref="F212:G212"/>
    <mergeCell ref="H212:I212"/>
    <mergeCell ref="J212:K212"/>
    <mergeCell ref="L212:M212"/>
    <mergeCell ref="N212:O212"/>
    <mergeCell ref="P212:Q212"/>
    <mergeCell ref="AA210:AD210"/>
    <mergeCell ref="A211:D211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N210:O210"/>
    <mergeCell ref="P210:Q210"/>
    <mergeCell ref="R210:S210"/>
    <mergeCell ref="T210:U210"/>
    <mergeCell ref="V210:W210"/>
    <mergeCell ref="X210:Z210"/>
    <mergeCell ref="R209:S209"/>
    <mergeCell ref="T209:U209"/>
    <mergeCell ref="V209:W209"/>
    <mergeCell ref="X209:Z209"/>
    <mergeCell ref="AA209:AD209"/>
    <mergeCell ref="A210:D210"/>
    <mergeCell ref="F210:G210"/>
    <mergeCell ref="H210:I210"/>
    <mergeCell ref="J210:K210"/>
    <mergeCell ref="L210:M210"/>
    <mergeCell ref="V208:W208"/>
    <mergeCell ref="X208:Z208"/>
    <mergeCell ref="AA208:AD208"/>
    <mergeCell ref="A209:D209"/>
    <mergeCell ref="F209:G209"/>
    <mergeCell ref="H209:I209"/>
    <mergeCell ref="J209:K209"/>
    <mergeCell ref="L209:M209"/>
    <mergeCell ref="N209:O209"/>
    <mergeCell ref="P209:Q209"/>
    <mergeCell ref="AA207:AD207"/>
    <mergeCell ref="A208:D208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N207:O207"/>
    <mergeCell ref="P207:Q207"/>
    <mergeCell ref="R207:S207"/>
    <mergeCell ref="T207:U207"/>
    <mergeCell ref="V207:W207"/>
    <mergeCell ref="X207:Z207"/>
    <mergeCell ref="A207:D207"/>
    <mergeCell ref="F207:G207"/>
    <mergeCell ref="H207:I207"/>
    <mergeCell ref="J207:K207"/>
    <mergeCell ref="L207:M207"/>
    <mergeCell ref="V206:W206"/>
    <mergeCell ref="X206:Z206"/>
    <mergeCell ref="AA206:AD206"/>
    <mergeCell ref="AA205:AD205"/>
    <mergeCell ref="A206:D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N205:O205"/>
    <mergeCell ref="P205:Q205"/>
    <mergeCell ref="R205:S205"/>
    <mergeCell ref="T205:U205"/>
    <mergeCell ref="V205:W205"/>
    <mergeCell ref="X205:Z205"/>
    <mergeCell ref="R204:S204"/>
    <mergeCell ref="T204:U204"/>
    <mergeCell ref="V204:W204"/>
    <mergeCell ref="X204:Z204"/>
    <mergeCell ref="AA204:AD204"/>
    <mergeCell ref="A205:D205"/>
    <mergeCell ref="F205:G205"/>
    <mergeCell ref="H205:I205"/>
    <mergeCell ref="J205:K205"/>
    <mergeCell ref="L205:M205"/>
    <mergeCell ref="V203:W203"/>
    <mergeCell ref="X203:Z203"/>
    <mergeCell ref="AA203:AD203"/>
    <mergeCell ref="A204:D204"/>
    <mergeCell ref="F204:G204"/>
    <mergeCell ref="H204:I204"/>
    <mergeCell ref="J204:K204"/>
    <mergeCell ref="L204:M204"/>
    <mergeCell ref="N204:O204"/>
    <mergeCell ref="P204:Q204"/>
    <mergeCell ref="AA202:AD202"/>
    <mergeCell ref="A203:D203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N202:O202"/>
    <mergeCell ref="P202:Q202"/>
    <mergeCell ref="R202:S202"/>
    <mergeCell ref="T202:U202"/>
    <mergeCell ref="V202:W202"/>
    <mergeCell ref="X202:Z202"/>
    <mergeCell ref="R201:S201"/>
    <mergeCell ref="T201:U201"/>
    <mergeCell ref="V201:W201"/>
    <mergeCell ref="X201:Z201"/>
    <mergeCell ref="AA201:AD201"/>
    <mergeCell ref="A202:D202"/>
    <mergeCell ref="F202:G202"/>
    <mergeCell ref="H202:I202"/>
    <mergeCell ref="J202:K202"/>
    <mergeCell ref="L202:M202"/>
    <mergeCell ref="V200:W200"/>
    <mergeCell ref="X200:Z200"/>
    <mergeCell ref="AA200:AD200"/>
    <mergeCell ref="A201:D201"/>
    <mergeCell ref="F201:G201"/>
    <mergeCell ref="H201:I201"/>
    <mergeCell ref="J201:K201"/>
    <mergeCell ref="L201:M201"/>
    <mergeCell ref="N201:O201"/>
    <mergeCell ref="P201:Q201"/>
    <mergeCell ref="A200:D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R199:S199"/>
    <mergeCell ref="T199:U199"/>
    <mergeCell ref="V199:W199"/>
    <mergeCell ref="X199:Z199"/>
    <mergeCell ref="AA199:AD199"/>
    <mergeCell ref="V198:W198"/>
    <mergeCell ref="X198:Z198"/>
    <mergeCell ref="AA198:AD198"/>
    <mergeCell ref="A199:D199"/>
    <mergeCell ref="F199:G199"/>
    <mergeCell ref="H199:I199"/>
    <mergeCell ref="J199:K199"/>
    <mergeCell ref="L199:M199"/>
    <mergeCell ref="N199:O199"/>
    <mergeCell ref="P199:Q199"/>
    <mergeCell ref="AA197:AD197"/>
    <mergeCell ref="A198:D198"/>
    <mergeCell ref="F198:G198"/>
    <mergeCell ref="H198:I198"/>
    <mergeCell ref="J198:K198"/>
    <mergeCell ref="L198:M198"/>
    <mergeCell ref="N198:O198"/>
    <mergeCell ref="P198:Q198"/>
    <mergeCell ref="R198:S198"/>
    <mergeCell ref="T198:U198"/>
    <mergeCell ref="N197:O197"/>
    <mergeCell ref="P197:Q197"/>
    <mergeCell ref="R197:S197"/>
    <mergeCell ref="T197:U197"/>
    <mergeCell ref="V197:W197"/>
    <mergeCell ref="X197:Z197"/>
    <mergeCell ref="R196:S196"/>
    <mergeCell ref="T196:U196"/>
    <mergeCell ref="V196:W196"/>
    <mergeCell ref="X196:Z196"/>
    <mergeCell ref="AA196:AD196"/>
    <mergeCell ref="A197:D197"/>
    <mergeCell ref="F197:G197"/>
    <mergeCell ref="H197:I197"/>
    <mergeCell ref="J197:K197"/>
    <mergeCell ref="L197:M197"/>
    <mergeCell ref="V195:W195"/>
    <mergeCell ref="X195:Z195"/>
    <mergeCell ref="AA195:AD195"/>
    <mergeCell ref="A196:D196"/>
    <mergeCell ref="F196:G196"/>
    <mergeCell ref="H196:I196"/>
    <mergeCell ref="J196:K196"/>
    <mergeCell ref="L196:M196"/>
    <mergeCell ref="N196:O196"/>
    <mergeCell ref="P196:Q196"/>
    <mergeCell ref="AA194:AD194"/>
    <mergeCell ref="A195:D195"/>
    <mergeCell ref="F195:G195"/>
    <mergeCell ref="H195:I195"/>
    <mergeCell ref="J195:K195"/>
    <mergeCell ref="L195:M195"/>
    <mergeCell ref="N195:O195"/>
    <mergeCell ref="P195:Q195"/>
    <mergeCell ref="R195:S195"/>
    <mergeCell ref="T195:U195"/>
    <mergeCell ref="N194:O194"/>
    <mergeCell ref="P194:Q194"/>
    <mergeCell ref="R194:S194"/>
    <mergeCell ref="T194:U194"/>
    <mergeCell ref="V194:W194"/>
    <mergeCell ref="X194:Z194"/>
    <mergeCell ref="R193:S193"/>
    <mergeCell ref="T193:U193"/>
    <mergeCell ref="V193:W193"/>
    <mergeCell ref="X193:Z193"/>
    <mergeCell ref="AA193:AD193"/>
    <mergeCell ref="A194:D194"/>
    <mergeCell ref="F194:G194"/>
    <mergeCell ref="H194:I194"/>
    <mergeCell ref="J194:K194"/>
    <mergeCell ref="L194:M194"/>
    <mergeCell ref="V192:W192"/>
    <mergeCell ref="X192:Z192"/>
    <mergeCell ref="AA192:AD192"/>
    <mergeCell ref="A193:D193"/>
    <mergeCell ref="F193:G193"/>
    <mergeCell ref="H193:I193"/>
    <mergeCell ref="J193:K193"/>
    <mergeCell ref="L193:M193"/>
    <mergeCell ref="N193:O193"/>
    <mergeCell ref="P193:Q193"/>
    <mergeCell ref="AA191:AD191"/>
    <mergeCell ref="A192:D192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N191:O191"/>
    <mergeCell ref="P191:Q191"/>
    <mergeCell ref="R191:S191"/>
    <mergeCell ref="T191:U191"/>
    <mergeCell ref="V191:W191"/>
    <mergeCell ref="X191:Z191"/>
    <mergeCell ref="R190:S190"/>
    <mergeCell ref="T190:U190"/>
    <mergeCell ref="V190:W190"/>
    <mergeCell ref="X190:Z190"/>
    <mergeCell ref="AA190:AD190"/>
    <mergeCell ref="A191:D191"/>
    <mergeCell ref="F191:G191"/>
    <mergeCell ref="H191:I191"/>
    <mergeCell ref="J191:K191"/>
    <mergeCell ref="L191:M191"/>
    <mergeCell ref="V189:W189"/>
    <mergeCell ref="X189:Z189"/>
    <mergeCell ref="AA189:AD189"/>
    <mergeCell ref="A190:D190"/>
    <mergeCell ref="F190:G190"/>
    <mergeCell ref="H190:I190"/>
    <mergeCell ref="J190:K190"/>
    <mergeCell ref="L190:M190"/>
    <mergeCell ref="N190:O190"/>
    <mergeCell ref="P190:Q190"/>
    <mergeCell ref="AA188:AD188"/>
    <mergeCell ref="A189:D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N188:O188"/>
    <mergeCell ref="P188:Q188"/>
    <mergeCell ref="R188:S188"/>
    <mergeCell ref="T188:U188"/>
    <mergeCell ref="V188:W188"/>
    <mergeCell ref="X188:Z188"/>
    <mergeCell ref="R187:S187"/>
    <mergeCell ref="T187:U187"/>
    <mergeCell ref="V187:W187"/>
    <mergeCell ref="X187:Z187"/>
    <mergeCell ref="AA187:AD187"/>
    <mergeCell ref="A188:D188"/>
    <mergeCell ref="F188:G188"/>
    <mergeCell ref="H188:I188"/>
    <mergeCell ref="J188:K188"/>
    <mergeCell ref="L188:M188"/>
    <mergeCell ref="V186:W186"/>
    <mergeCell ref="X186:Z186"/>
    <mergeCell ref="AA186:AD186"/>
    <mergeCell ref="A187:D187"/>
    <mergeCell ref="F187:G187"/>
    <mergeCell ref="H187:I187"/>
    <mergeCell ref="J187:K187"/>
    <mergeCell ref="L187:M187"/>
    <mergeCell ref="N187:O187"/>
    <mergeCell ref="P187:Q187"/>
    <mergeCell ref="AA185:AD185"/>
    <mergeCell ref="A186:D186"/>
    <mergeCell ref="F186:G186"/>
    <mergeCell ref="H186:I186"/>
    <mergeCell ref="J186:K186"/>
    <mergeCell ref="L186:M186"/>
    <mergeCell ref="N186:O186"/>
    <mergeCell ref="P186:Q186"/>
    <mergeCell ref="R186:S186"/>
    <mergeCell ref="T186:U186"/>
    <mergeCell ref="N185:O185"/>
    <mergeCell ref="P185:Q185"/>
    <mergeCell ref="R185:S185"/>
    <mergeCell ref="T185:U185"/>
    <mergeCell ref="V185:W185"/>
    <mergeCell ref="X185:Z185"/>
    <mergeCell ref="P183:Q183"/>
    <mergeCell ref="R183:S183"/>
    <mergeCell ref="T183:U183"/>
    <mergeCell ref="V183:W183"/>
    <mergeCell ref="X183:Z183"/>
    <mergeCell ref="A185:D185"/>
    <mergeCell ref="F185:G185"/>
    <mergeCell ref="H185:I185"/>
    <mergeCell ref="J185:K185"/>
    <mergeCell ref="L185:M185"/>
    <mergeCell ref="A160:A163"/>
    <mergeCell ref="AA160:AD160"/>
    <mergeCell ref="Y169:Z169"/>
    <mergeCell ref="AB169:AC169"/>
    <mergeCell ref="A182:D183"/>
    <mergeCell ref="E182:Z182"/>
    <mergeCell ref="AA182:AD183"/>
    <mergeCell ref="F183:G183"/>
    <mergeCell ref="H183:I183"/>
    <mergeCell ref="J183:K183"/>
    <mergeCell ref="L183:M183"/>
    <mergeCell ref="N183:O183"/>
    <mergeCell ref="V168:X168"/>
    <mergeCell ref="Y168:AA168"/>
    <mergeCell ref="AB168:AD168"/>
    <mergeCell ref="A169:B169"/>
    <mergeCell ref="D169:F169"/>
    <mergeCell ref="H169:I169"/>
    <mergeCell ref="L169:M169"/>
    <mergeCell ref="O169:P169"/>
    <mergeCell ref="R169:S169"/>
    <mergeCell ref="V169:W169"/>
    <mergeCell ref="BA163:BB163"/>
    <mergeCell ref="BA162:BB162"/>
    <mergeCell ref="B160:F160"/>
    <mergeCell ref="G160:J160"/>
    <mergeCell ref="K160:N160"/>
    <mergeCell ref="O160:R160"/>
    <mergeCell ref="S160:V160"/>
    <mergeCell ref="W160:Z160"/>
    <mergeCell ref="A166:J166"/>
    <mergeCell ref="L166:T166"/>
    <mergeCell ref="V166:AD166"/>
    <mergeCell ref="A168:C168"/>
    <mergeCell ref="D168:G168"/>
    <mergeCell ref="H168:J168"/>
    <mergeCell ref="L168:N168"/>
    <mergeCell ref="O168:Q168"/>
    <mergeCell ref="R168:T168"/>
    <mergeCell ref="AE163:AH163"/>
    <mergeCell ref="AI163:AL163"/>
    <mergeCell ref="AM163:AP163"/>
    <mergeCell ref="AQ163:AT163"/>
    <mergeCell ref="AU163:AV163"/>
    <mergeCell ref="AW163:AZ163"/>
    <mergeCell ref="AU162:AV162"/>
    <mergeCell ref="AW162:AZ162"/>
    <mergeCell ref="B163:F163"/>
    <mergeCell ref="G163:J163"/>
    <mergeCell ref="K163:N163"/>
    <mergeCell ref="O163:R163"/>
    <mergeCell ref="S163:V163"/>
    <mergeCell ref="W163:Z163"/>
    <mergeCell ref="AA163:AD163"/>
    <mergeCell ref="BA161:BB161"/>
    <mergeCell ref="B162:F162"/>
    <mergeCell ref="G162:J162"/>
    <mergeCell ref="K162:N162"/>
    <mergeCell ref="O162:R162"/>
    <mergeCell ref="S162:V162"/>
    <mergeCell ref="B161:F161"/>
    <mergeCell ref="G161:J161"/>
    <mergeCell ref="K161:N161"/>
    <mergeCell ref="O161:R161"/>
    <mergeCell ref="S161:V161"/>
    <mergeCell ref="W161:Z161"/>
    <mergeCell ref="AA161:AD161"/>
    <mergeCell ref="AE161:AH161"/>
    <mergeCell ref="AI161:AL161"/>
    <mergeCell ref="AI160:AL160"/>
    <mergeCell ref="AM160:AP160"/>
    <mergeCell ref="AQ160:AT160"/>
    <mergeCell ref="AU160:AV160"/>
    <mergeCell ref="AW160:AZ160"/>
    <mergeCell ref="BA160:BB160"/>
    <mergeCell ref="W162:Z162"/>
    <mergeCell ref="AA162:AD162"/>
    <mergeCell ref="AE162:AH162"/>
    <mergeCell ref="AI162:AL162"/>
    <mergeCell ref="AM162:AP162"/>
    <mergeCell ref="AQ162:AT162"/>
    <mergeCell ref="AM161:AP161"/>
    <mergeCell ref="AQ161:AT161"/>
    <mergeCell ref="AU161:AV161"/>
    <mergeCell ref="AW161:AZ161"/>
    <mergeCell ref="AI156:AL156"/>
    <mergeCell ref="AM156:AP156"/>
    <mergeCell ref="AQ156:AT156"/>
    <mergeCell ref="AU156:AV156"/>
    <mergeCell ref="AW156:AZ156"/>
    <mergeCell ref="BA156:BB156"/>
    <mergeCell ref="BA159:BB159"/>
    <mergeCell ref="BA158:BB158"/>
    <mergeCell ref="AE160:AH160"/>
    <mergeCell ref="AE159:AH159"/>
    <mergeCell ref="AI159:AL159"/>
    <mergeCell ref="AM159:AP159"/>
    <mergeCell ref="AQ159:AT159"/>
    <mergeCell ref="AU159:AV159"/>
    <mergeCell ref="AW159:AZ159"/>
    <mergeCell ref="AU158:AV158"/>
    <mergeCell ref="AW158:AZ158"/>
    <mergeCell ref="AE158:AH158"/>
    <mergeCell ref="AI158:AL158"/>
    <mergeCell ref="AM158:AP158"/>
    <mergeCell ref="AQ158:AT158"/>
    <mergeCell ref="AM157:AP157"/>
    <mergeCell ref="AQ157:AT157"/>
    <mergeCell ref="AU157:AV157"/>
    <mergeCell ref="AW157:AZ157"/>
    <mergeCell ref="BA157:BB157"/>
    <mergeCell ref="B158:F158"/>
    <mergeCell ref="G158:J158"/>
    <mergeCell ref="K158:N158"/>
    <mergeCell ref="O158:R158"/>
    <mergeCell ref="S158:V158"/>
    <mergeCell ref="B157:F157"/>
    <mergeCell ref="G157:J157"/>
    <mergeCell ref="K157:N157"/>
    <mergeCell ref="O157:R157"/>
    <mergeCell ref="S157:V157"/>
    <mergeCell ref="W157:Z157"/>
    <mergeCell ref="AA157:AD157"/>
    <mergeCell ref="AE157:AH157"/>
    <mergeCell ref="AI157:AL157"/>
    <mergeCell ref="B159:F159"/>
    <mergeCell ref="G159:J159"/>
    <mergeCell ref="K159:N159"/>
    <mergeCell ref="O159:R159"/>
    <mergeCell ref="S159:V159"/>
    <mergeCell ref="W159:Z159"/>
    <mergeCell ref="AA159:AD159"/>
    <mergeCell ref="W158:Z158"/>
    <mergeCell ref="AA158:AD158"/>
    <mergeCell ref="AI152:AL152"/>
    <mergeCell ref="AM152:AP152"/>
    <mergeCell ref="AQ152:AT152"/>
    <mergeCell ref="AU152:AV152"/>
    <mergeCell ref="AW152:AZ152"/>
    <mergeCell ref="BA152:BB152"/>
    <mergeCell ref="BA155:BB155"/>
    <mergeCell ref="BA154:BB154"/>
    <mergeCell ref="A156:A159"/>
    <mergeCell ref="B156:F156"/>
    <mergeCell ref="G156:J156"/>
    <mergeCell ref="K156:N156"/>
    <mergeCell ref="O156:R156"/>
    <mergeCell ref="S156:V156"/>
    <mergeCell ref="W156:Z156"/>
    <mergeCell ref="AA156:AD156"/>
    <mergeCell ref="AE156:AH156"/>
    <mergeCell ref="AE155:AH155"/>
    <mergeCell ref="AI155:AL155"/>
    <mergeCell ref="AM155:AP155"/>
    <mergeCell ref="AQ155:AT155"/>
    <mergeCell ref="AU155:AV155"/>
    <mergeCell ref="AW155:AZ155"/>
    <mergeCell ref="AU154:AV154"/>
    <mergeCell ref="AW154:AZ154"/>
    <mergeCell ref="B155:F155"/>
    <mergeCell ref="G155:J155"/>
    <mergeCell ref="K155:N155"/>
    <mergeCell ref="O155:R155"/>
    <mergeCell ref="S155:V155"/>
    <mergeCell ref="W155:Z155"/>
    <mergeCell ref="AA155:AD155"/>
    <mergeCell ref="AM153:AP153"/>
    <mergeCell ref="AQ153:AT153"/>
    <mergeCell ref="AU153:AV153"/>
    <mergeCell ref="AW153:AZ153"/>
    <mergeCell ref="BA153:BB153"/>
    <mergeCell ref="B154:F154"/>
    <mergeCell ref="G154:J154"/>
    <mergeCell ref="K154:N154"/>
    <mergeCell ref="O154:R154"/>
    <mergeCell ref="S154:V154"/>
    <mergeCell ref="B153:F153"/>
    <mergeCell ref="G153:J153"/>
    <mergeCell ref="K153:N153"/>
    <mergeCell ref="O153:R153"/>
    <mergeCell ref="S153:V153"/>
    <mergeCell ref="W153:Z153"/>
    <mergeCell ref="AA153:AD153"/>
    <mergeCell ref="AE153:AH153"/>
    <mergeCell ref="AI153:AL153"/>
    <mergeCell ref="W154:Z154"/>
    <mergeCell ref="AA154:AD154"/>
    <mergeCell ref="AE154:AH154"/>
    <mergeCell ref="AI154:AL154"/>
    <mergeCell ref="AM154:AP154"/>
    <mergeCell ref="AQ154:AT154"/>
    <mergeCell ref="AI148:AL148"/>
    <mergeCell ref="AM148:AP148"/>
    <mergeCell ref="AQ148:AT148"/>
    <mergeCell ref="AU148:AV148"/>
    <mergeCell ref="AW148:AZ148"/>
    <mergeCell ref="BA148:BB148"/>
    <mergeCell ref="BA151:BB151"/>
    <mergeCell ref="BA150:BB150"/>
    <mergeCell ref="A152:A155"/>
    <mergeCell ref="B152:F152"/>
    <mergeCell ref="G152:J152"/>
    <mergeCell ref="K152:N152"/>
    <mergeCell ref="O152:R152"/>
    <mergeCell ref="S152:V152"/>
    <mergeCell ref="W152:Z152"/>
    <mergeCell ref="AA152:AD152"/>
    <mergeCell ref="AE152:AH152"/>
    <mergeCell ref="AE151:AH151"/>
    <mergeCell ref="AI151:AL151"/>
    <mergeCell ref="AM151:AP151"/>
    <mergeCell ref="AQ151:AT151"/>
    <mergeCell ref="AU151:AV151"/>
    <mergeCell ref="AW151:AZ151"/>
    <mergeCell ref="AU150:AV150"/>
    <mergeCell ref="AW150:AZ150"/>
    <mergeCell ref="B151:F151"/>
    <mergeCell ref="G151:J151"/>
    <mergeCell ref="K151:N151"/>
    <mergeCell ref="O151:R151"/>
    <mergeCell ref="S151:V151"/>
    <mergeCell ref="W151:Z151"/>
    <mergeCell ref="AA151:AD151"/>
    <mergeCell ref="AM149:AP149"/>
    <mergeCell ref="AQ149:AT149"/>
    <mergeCell ref="AU149:AV149"/>
    <mergeCell ref="AW149:AZ149"/>
    <mergeCell ref="BA149:BB149"/>
    <mergeCell ref="B150:F150"/>
    <mergeCell ref="G150:J150"/>
    <mergeCell ref="K150:N150"/>
    <mergeCell ref="O150:R150"/>
    <mergeCell ref="S150:V150"/>
    <mergeCell ref="B149:F149"/>
    <mergeCell ref="G149:J149"/>
    <mergeCell ref="K149:N149"/>
    <mergeCell ref="O149:R149"/>
    <mergeCell ref="S149:V149"/>
    <mergeCell ref="W149:Z149"/>
    <mergeCell ref="AA149:AD149"/>
    <mergeCell ref="AE149:AH149"/>
    <mergeCell ref="AI149:AL149"/>
    <mergeCell ref="W150:Z150"/>
    <mergeCell ref="AA150:AD150"/>
    <mergeCell ref="AE150:AH150"/>
    <mergeCell ref="AI150:AL150"/>
    <mergeCell ref="AM150:AP150"/>
    <mergeCell ref="AQ150:AT150"/>
    <mergeCell ref="AI144:AL144"/>
    <mergeCell ref="AM144:AP144"/>
    <mergeCell ref="AQ144:AT144"/>
    <mergeCell ref="AU144:AV144"/>
    <mergeCell ref="AW144:AZ144"/>
    <mergeCell ref="BA144:BB144"/>
    <mergeCell ref="BA147:BB147"/>
    <mergeCell ref="BA146:BB146"/>
    <mergeCell ref="A148:A151"/>
    <mergeCell ref="B148:F148"/>
    <mergeCell ref="G148:J148"/>
    <mergeCell ref="K148:N148"/>
    <mergeCell ref="O148:R148"/>
    <mergeCell ref="S148:V148"/>
    <mergeCell ref="W148:Z148"/>
    <mergeCell ref="AA148:AD148"/>
    <mergeCell ref="AE148:AH148"/>
    <mergeCell ref="AE147:AH147"/>
    <mergeCell ref="AI147:AL147"/>
    <mergeCell ref="AM147:AP147"/>
    <mergeCell ref="AQ147:AT147"/>
    <mergeCell ref="AU147:AV147"/>
    <mergeCell ref="AW147:AZ147"/>
    <mergeCell ref="AU146:AV146"/>
    <mergeCell ref="AW146:AZ146"/>
    <mergeCell ref="B147:F147"/>
    <mergeCell ref="G147:J147"/>
    <mergeCell ref="K147:N147"/>
    <mergeCell ref="O147:R147"/>
    <mergeCell ref="S147:V147"/>
    <mergeCell ref="W147:Z147"/>
    <mergeCell ref="AA147:AD147"/>
    <mergeCell ref="AM145:AP145"/>
    <mergeCell ref="AQ145:AT145"/>
    <mergeCell ref="AU145:AV145"/>
    <mergeCell ref="AW145:AZ145"/>
    <mergeCell ref="BA145:BB145"/>
    <mergeCell ref="B146:F146"/>
    <mergeCell ref="G146:J146"/>
    <mergeCell ref="K146:N146"/>
    <mergeCell ref="O146:R146"/>
    <mergeCell ref="S146:V146"/>
    <mergeCell ref="B145:F145"/>
    <mergeCell ref="G145:J145"/>
    <mergeCell ref="K145:N145"/>
    <mergeCell ref="O145:R145"/>
    <mergeCell ref="S145:V145"/>
    <mergeCell ref="W145:Z145"/>
    <mergeCell ref="AA145:AD145"/>
    <mergeCell ref="AE145:AH145"/>
    <mergeCell ref="AI145:AL145"/>
    <mergeCell ref="W146:Z146"/>
    <mergeCell ref="AA146:AD146"/>
    <mergeCell ref="AE146:AH146"/>
    <mergeCell ref="AI146:AL146"/>
    <mergeCell ref="AM146:AP146"/>
    <mergeCell ref="AQ146:AT146"/>
    <mergeCell ref="AI140:AL140"/>
    <mergeCell ref="AM140:AP140"/>
    <mergeCell ref="AQ140:AT140"/>
    <mergeCell ref="AU140:AV140"/>
    <mergeCell ref="AW140:AZ140"/>
    <mergeCell ref="BA140:BB140"/>
    <mergeCell ref="BA143:BB143"/>
    <mergeCell ref="BA142:BB142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E143:AH143"/>
    <mergeCell ref="AI143:AL143"/>
    <mergeCell ref="AM143:AP143"/>
    <mergeCell ref="AQ143:AT143"/>
    <mergeCell ref="AU143:AV143"/>
    <mergeCell ref="AW143:AZ143"/>
    <mergeCell ref="AU142:AV142"/>
    <mergeCell ref="AW142:AZ142"/>
    <mergeCell ref="B143:F143"/>
    <mergeCell ref="G143:J143"/>
    <mergeCell ref="K143:N143"/>
    <mergeCell ref="O143:R143"/>
    <mergeCell ref="S143:V143"/>
    <mergeCell ref="W143:Z143"/>
    <mergeCell ref="AA143:AD143"/>
    <mergeCell ref="AM141:AP141"/>
    <mergeCell ref="AQ141:AT141"/>
    <mergeCell ref="AU141:AV141"/>
    <mergeCell ref="AW141:AZ141"/>
    <mergeCell ref="BA141:BB141"/>
    <mergeCell ref="B142:F142"/>
    <mergeCell ref="G142:J142"/>
    <mergeCell ref="K142:N142"/>
    <mergeCell ref="O142:R142"/>
    <mergeCell ref="S142:V142"/>
    <mergeCell ref="B141:F141"/>
    <mergeCell ref="G141:J141"/>
    <mergeCell ref="K141:N141"/>
    <mergeCell ref="O141:R141"/>
    <mergeCell ref="S141:V141"/>
    <mergeCell ref="W141:Z141"/>
    <mergeCell ref="AA141:AD141"/>
    <mergeCell ref="AE141:AH141"/>
    <mergeCell ref="AI141:AL141"/>
    <mergeCell ref="W142:Z142"/>
    <mergeCell ref="AA142:AD142"/>
    <mergeCell ref="AE142:AH142"/>
    <mergeCell ref="AI142:AL142"/>
    <mergeCell ref="AM142:AP142"/>
    <mergeCell ref="AQ142:AT142"/>
    <mergeCell ref="AI136:AL136"/>
    <mergeCell ref="AM136:AP136"/>
    <mergeCell ref="AQ136:AT136"/>
    <mergeCell ref="AU136:AV136"/>
    <mergeCell ref="AW136:AZ136"/>
    <mergeCell ref="BA136:BB136"/>
    <mergeCell ref="BA139:BB139"/>
    <mergeCell ref="BA138:BB138"/>
    <mergeCell ref="A140:A143"/>
    <mergeCell ref="B140:F140"/>
    <mergeCell ref="G140:J140"/>
    <mergeCell ref="K140:N140"/>
    <mergeCell ref="O140:R140"/>
    <mergeCell ref="S140:V140"/>
    <mergeCell ref="W140:Z140"/>
    <mergeCell ref="AA140:AD140"/>
    <mergeCell ref="AE140:AH140"/>
    <mergeCell ref="AE139:AH139"/>
    <mergeCell ref="AI139:AL139"/>
    <mergeCell ref="AM139:AP139"/>
    <mergeCell ref="AQ139:AT139"/>
    <mergeCell ref="AU139:AV139"/>
    <mergeCell ref="AW139:AZ139"/>
    <mergeCell ref="AU138:AV138"/>
    <mergeCell ref="AW138:AZ138"/>
    <mergeCell ref="B139:F139"/>
    <mergeCell ref="G139:J139"/>
    <mergeCell ref="K139:N139"/>
    <mergeCell ref="O139:R139"/>
    <mergeCell ref="S139:V139"/>
    <mergeCell ref="W139:Z139"/>
    <mergeCell ref="AA139:AD139"/>
    <mergeCell ref="AM137:AP137"/>
    <mergeCell ref="AQ137:AT137"/>
    <mergeCell ref="AU137:AV137"/>
    <mergeCell ref="AW137:AZ137"/>
    <mergeCell ref="BA137:BB137"/>
    <mergeCell ref="B138:F138"/>
    <mergeCell ref="G138:J138"/>
    <mergeCell ref="K138:N138"/>
    <mergeCell ref="O138:R138"/>
    <mergeCell ref="S138:V138"/>
    <mergeCell ref="B137:F137"/>
    <mergeCell ref="G137:J137"/>
    <mergeCell ref="K137:N137"/>
    <mergeCell ref="O137:R137"/>
    <mergeCell ref="S137:V137"/>
    <mergeCell ref="W137:Z137"/>
    <mergeCell ref="AA137:AD137"/>
    <mergeCell ref="AE137:AH137"/>
    <mergeCell ref="AI137:AL137"/>
    <mergeCell ref="W138:Z138"/>
    <mergeCell ref="AA138:AD138"/>
    <mergeCell ref="AE138:AH138"/>
    <mergeCell ref="AI138:AL138"/>
    <mergeCell ref="AM138:AP138"/>
    <mergeCell ref="AQ138:AT138"/>
    <mergeCell ref="AI132:AL132"/>
    <mergeCell ref="AM132:AP132"/>
    <mergeCell ref="AQ132:AT132"/>
    <mergeCell ref="AU132:AV132"/>
    <mergeCell ref="AW132:AZ132"/>
    <mergeCell ref="BA132:BB132"/>
    <mergeCell ref="BA135:BB135"/>
    <mergeCell ref="BA134:BB134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E135:AH135"/>
    <mergeCell ref="AI135:AL135"/>
    <mergeCell ref="AM135:AP135"/>
    <mergeCell ref="AQ135:AT135"/>
    <mergeCell ref="AU135:AV135"/>
    <mergeCell ref="AW135:AZ135"/>
    <mergeCell ref="AU134:AV134"/>
    <mergeCell ref="AW134:AZ134"/>
    <mergeCell ref="B135:F135"/>
    <mergeCell ref="G135:J135"/>
    <mergeCell ref="K135:N135"/>
    <mergeCell ref="O135:R135"/>
    <mergeCell ref="S135:V135"/>
    <mergeCell ref="W135:Z135"/>
    <mergeCell ref="AA135:AD135"/>
    <mergeCell ref="AM133:AP133"/>
    <mergeCell ref="AQ133:AT133"/>
    <mergeCell ref="AU133:AV133"/>
    <mergeCell ref="AW133:AZ133"/>
    <mergeCell ref="BA133:BB133"/>
    <mergeCell ref="B134:F134"/>
    <mergeCell ref="G134:J134"/>
    <mergeCell ref="K134:N134"/>
    <mergeCell ref="O134:R134"/>
    <mergeCell ref="S134:V134"/>
    <mergeCell ref="B133:F133"/>
    <mergeCell ref="G133:J133"/>
    <mergeCell ref="K133:N133"/>
    <mergeCell ref="O133:R133"/>
    <mergeCell ref="S133:V133"/>
    <mergeCell ref="W133:Z133"/>
    <mergeCell ref="AA133:AD133"/>
    <mergeCell ref="AE133:AH133"/>
    <mergeCell ref="AI133:AL133"/>
    <mergeCell ref="W134:Z134"/>
    <mergeCell ref="AA134:AD134"/>
    <mergeCell ref="AE134:AH134"/>
    <mergeCell ref="AI134:AL134"/>
    <mergeCell ref="AM134:AP134"/>
    <mergeCell ref="AQ134:AT134"/>
    <mergeCell ref="AI128:AL128"/>
    <mergeCell ref="AM128:AP128"/>
    <mergeCell ref="AQ128:AT128"/>
    <mergeCell ref="AU128:AV128"/>
    <mergeCell ref="AW128:AZ128"/>
    <mergeCell ref="BA128:BB128"/>
    <mergeCell ref="BA131:BB131"/>
    <mergeCell ref="BA130:BB130"/>
    <mergeCell ref="A132:A135"/>
    <mergeCell ref="B132:F132"/>
    <mergeCell ref="G132:J132"/>
    <mergeCell ref="K132:N132"/>
    <mergeCell ref="O132:R132"/>
    <mergeCell ref="S132:V132"/>
    <mergeCell ref="W132:Z132"/>
    <mergeCell ref="AA132:AD132"/>
    <mergeCell ref="AE132:AH132"/>
    <mergeCell ref="AE131:AH131"/>
    <mergeCell ref="AI131:AL131"/>
    <mergeCell ref="AM131:AP131"/>
    <mergeCell ref="AQ131:AT131"/>
    <mergeCell ref="AU131:AV131"/>
    <mergeCell ref="AW131:AZ131"/>
    <mergeCell ref="AU130:AV130"/>
    <mergeCell ref="AW130:AZ130"/>
    <mergeCell ref="B131:F131"/>
    <mergeCell ref="G131:J131"/>
    <mergeCell ref="K131:N131"/>
    <mergeCell ref="O131:R131"/>
    <mergeCell ref="S131:V131"/>
    <mergeCell ref="W131:Z131"/>
    <mergeCell ref="AA131:AD131"/>
    <mergeCell ref="AM129:AP129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B129:F129"/>
    <mergeCell ref="G129:J129"/>
    <mergeCell ref="K129:N129"/>
    <mergeCell ref="O129:R129"/>
    <mergeCell ref="S129:V129"/>
    <mergeCell ref="W129:Z129"/>
    <mergeCell ref="AA129:AD129"/>
    <mergeCell ref="AE129:AH129"/>
    <mergeCell ref="AI129:AL129"/>
    <mergeCell ref="W130:Z130"/>
    <mergeCell ref="AA130:AD130"/>
    <mergeCell ref="AE130:AH130"/>
    <mergeCell ref="AI130:AL130"/>
    <mergeCell ref="AM130:AP130"/>
    <mergeCell ref="AQ130:AT130"/>
    <mergeCell ref="AI124:AL124"/>
    <mergeCell ref="AM124:AP124"/>
    <mergeCell ref="AQ124:AT124"/>
    <mergeCell ref="AU124:AV124"/>
    <mergeCell ref="AW124:AZ124"/>
    <mergeCell ref="BA124:BB124"/>
    <mergeCell ref="BA127:BB127"/>
    <mergeCell ref="BA126:BB126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E127:AH127"/>
    <mergeCell ref="AI127:AL127"/>
    <mergeCell ref="AM127:AP127"/>
    <mergeCell ref="AQ127:AT127"/>
    <mergeCell ref="AU127:AV127"/>
    <mergeCell ref="AW127:AZ127"/>
    <mergeCell ref="AU126:AV126"/>
    <mergeCell ref="AW126:AZ126"/>
    <mergeCell ref="B127:F127"/>
    <mergeCell ref="G127:J127"/>
    <mergeCell ref="K127:N127"/>
    <mergeCell ref="O127:R127"/>
    <mergeCell ref="S127:V127"/>
    <mergeCell ref="W127:Z127"/>
    <mergeCell ref="AA127:AD127"/>
    <mergeCell ref="AM125:AP125"/>
    <mergeCell ref="AQ125:AT125"/>
    <mergeCell ref="AU125:AV125"/>
    <mergeCell ref="AW125:AZ125"/>
    <mergeCell ref="BA125:BB125"/>
    <mergeCell ref="B126:F126"/>
    <mergeCell ref="G126:J126"/>
    <mergeCell ref="K126:N126"/>
    <mergeCell ref="O126:R126"/>
    <mergeCell ref="S126:V126"/>
    <mergeCell ref="B125:F125"/>
    <mergeCell ref="G125:J125"/>
    <mergeCell ref="K125:N125"/>
    <mergeCell ref="O125:R125"/>
    <mergeCell ref="S125:V125"/>
    <mergeCell ref="W125:Z125"/>
    <mergeCell ref="AA125:AD125"/>
    <mergeCell ref="AE125:AH125"/>
    <mergeCell ref="AI125:AL125"/>
    <mergeCell ref="W126:Z126"/>
    <mergeCell ref="AA126:AD126"/>
    <mergeCell ref="AE126:AH126"/>
    <mergeCell ref="AI126:AL126"/>
    <mergeCell ref="AM126:AP126"/>
    <mergeCell ref="AQ126:AT126"/>
    <mergeCell ref="AI120:AL120"/>
    <mergeCell ref="AM120:AP120"/>
    <mergeCell ref="AQ120:AT120"/>
    <mergeCell ref="AU120:AV120"/>
    <mergeCell ref="AW120:AZ120"/>
    <mergeCell ref="BA120:BB120"/>
    <mergeCell ref="BA123:BB123"/>
    <mergeCell ref="BA122:BB122"/>
    <mergeCell ref="A124:A127"/>
    <mergeCell ref="B124:F124"/>
    <mergeCell ref="G124:J124"/>
    <mergeCell ref="K124:N124"/>
    <mergeCell ref="O124:R124"/>
    <mergeCell ref="S124:V124"/>
    <mergeCell ref="W124:Z124"/>
    <mergeCell ref="AA124:AD124"/>
    <mergeCell ref="AE124:AH124"/>
    <mergeCell ref="AE123:AH123"/>
    <mergeCell ref="AI123:AL123"/>
    <mergeCell ref="AM123:AP123"/>
    <mergeCell ref="AQ123:AT123"/>
    <mergeCell ref="AU123:AV123"/>
    <mergeCell ref="AW123:AZ123"/>
    <mergeCell ref="AU122:AV122"/>
    <mergeCell ref="AW122:AZ122"/>
    <mergeCell ref="B123:F123"/>
    <mergeCell ref="G123:J123"/>
    <mergeCell ref="K123:N123"/>
    <mergeCell ref="O123:R123"/>
    <mergeCell ref="S123:V123"/>
    <mergeCell ref="W123:Z123"/>
    <mergeCell ref="AA123:AD123"/>
    <mergeCell ref="AM121:AP121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B121:F121"/>
    <mergeCell ref="G121:J121"/>
    <mergeCell ref="K121:N121"/>
    <mergeCell ref="O121:R121"/>
    <mergeCell ref="S121:V121"/>
    <mergeCell ref="W121:Z121"/>
    <mergeCell ref="AA121:AD121"/>
    <mergeCell ref="AE121:AH121"/>
    <mergeCell ref="AI121:AL121"/>
    <mergeCell ref="W122:Z122"/>
    <mergeCell ref="AA122:AD122"/>
    <mergeCell ref="AE122:AH122"/>
    <mergeCell ref="AI122:AL122"/>
    <mergeCell ref="AM122:AP122"/>
    <mergeCell ref="AQ122:AT122"/>
    <mergeCell ref="AI116:AL116"/>
    <mergeCell ref="AM116:AP116"/>
    <mergeCell ref="AQ116:AT116"/>
    <mergeCell ref="AU116:AV116"/>
    <mergeCell ref="AW116:AZ116"/>
    <mergeCell ref="BA116:BB116"/>
    <mergeCell ref="BA119:BB119"/>
    <mergeCell ref="BA118:BB118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E119:AH119"/>
    <mergeCell ref="AI119:AL119"/>
    <mergeCell ref="AM119:AP119"/>
    <mergeCell ref="AQ119:AT119"/>
    <mergeCell ref="AU119:AV119"/>
    <mergeCell ref="AW119:AZ119"/>
    <mergeCell ref="AU118:AV118"/>
    <mergeCell ref="AW118:AZ118"/>
    <mergeCell ref="B119:F119"/>
    <mergeCell ref="G119:J119"/>
    <mergeCell ref="K119:N119"/>
    <mergeCell ref="O119:R119"/>
    <mergeCell ref="S119:V119"/>
    <mergeCell ref="W119:Z119"/>
    <mergeCell ref="AA119:AD119"/>
    <mergeCell ref="AM117:AP117"/>
    <mergeCell ref="AQ117:AT117"/>
    <mergeCell ref="AU117:AV117"/>
    <mergeCell ref="AW117:AZ117"/>
    <mergeCell ref="BA117:BB117"/>
    <mergeCell ref="B118:F118"/>
    <mergeCell ref="G118:J118"/>
    <mergeCell ref="K118:N118"/>
    <mergeCell ref="O118:R118"/>
    <mergeCell ref="S118:V118"/>
    <mergeCell ref="B117:F117"/>
    <mergeCell ref="G117:J117"/>
    <mergeCell ref="K117:N117"/>
    <mergeCell ref="O117:R117"/>
    <mergeCell ref="S117:V117"/>
    <mergeCell ref="W117:Z117"/>
    <mergeCell ref="AA117:AD117"/>
    <mergeCell ref="AE117:AH117"/>
    <mergeCell ref="AI117:AL117"/>
    <mergeCell ref="W118:Z118"/>
    <mergeCell ref="AA118:AD118"/>
    <mergeCell ref="AE118:AH118"/>
    <mergeCell ref="AI118:AL118"/>
    <mergeCell ref="AM118:AP118"/>
    <mergeCell ref="AQ118:AT118"/>
    <mergeCell ref="AI112:AL112"/>
    <mergeCell ref="AM112:AP112"/>
    <mergeCell ref="AQ112:AT112"/>
    <mergeCell ref="AU112:AV112"/>
    <mergeCell ref="AW112:AZ112"/>
    <mergeCell ref="BA112:BB112"/>
    <mergeCell ref="BA115:BB115"/>
    <mergeCell ref="BA114:BB114"/>
    <mergeCell ref="A116:A119"/>
    <mergeCell ref="B116:F116"/>
    <mergeCell ref="G116:J116"/>
    <mergeCell ref="K116:N116"/>
    <mergeCell ref="O116:R116"/>
    <mergeCell ref="S116:V116"/>
    <mergeCell ref="W116:Z116"/>
    <mergeCell ref="AA116:AD116"/>
    <mergeCell ref="AE116:AH116"/>
    <mergeCell ref="AE115:AH115"/>
    <mergeCell ref="AI115:AL115"/>
    <mergeCell ref="AM115:AP115"/>
    <mergeCell ref="AQ115:AT115"/>
    <mergeCell ref="AU115:AV115"/>
    <mergeCell ref="AW115:AZ115"/>
    <mergeCell ref="AU114:AV114"/>
    <mergeCell ref="AW114:AZ114"/>
    <mergeCell ref="B115:F115"/>
    <mergeCell ref="G115:J115"/>
    <mergeCell ref="K115:N115"/>
    <mergeCell ref="O115:R115"/>
    <mergeCell ref="S115:V115"/>
    <mergeCell ref="W115:Z115"/>
    <mergeCell ref="AA115:AD115"/>
    <mergeCell ref="AM113:AP113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B113:F113"/>
    <mergeCell ref="G113:J113"/>
    <mergeCell ref="K113:N113"/>
    <mergeCell ref="O113:R113"/>
    <mergeCell ref="S113:V113"/>
    <mergeCell ref="W113:Z113"/>
    <mergeCell ref="AA113:AD113"/>
    <mergeCell ref="AE113:AH113"/>
    <mergeCell ref="AI113:AL113"/>
    <mergeCell ref="W114:Z114"/>
    <mergeCell ref="AA114:AD114"/>
    <mergeCell ref="AE114:AH114"/>
    <mergeCell ref="AI114:AL114"/>
    <mergeCell ref="AM114:AP114"/>
    <mergeCell ref="AQ114:AT114"/>
    <mergeCell ref="AI108:AL108"/>
    <mergeCell ref="AM108:AP108"/>
    <mergeCell ref="AQ108:AT108"/>
    <mergeCell ref="AU108:AV108"/>
    <mergeCell ref="AW108:AZ108"/>
    <mergeCell ref="BA108:BB108"/>
    <mergeCell ref="BA111:BB111"/>
    <mergeCell ref="BA110:BB110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E111:AH111"/>
    <mergeCell ref="AI111:AL111"/>
    <mergeCell ref="AM111:AP111"/>
    <mergeCell ref="AQ111:AT111"/>
    <mergeCell ref="AU111:AV111"/>
    <mergeCell ref="AW111:AZ111"/>
    <mergeCell ref="AU110:AV110"/>
    <mergeCell ref="AW110:AZ110"/>
    <mergeCell ref="B111:F111"/>
    <mergeCell ref="G111:J111"/>
    <mergeCell ref="K111:N111"/>
    <mergeCell ref="O111:R111"/>
    <mergeCell ref="S111:V111"/>
    <mergeCell ref="W111:Z111"/>
    <mergeCell ref="AA111:AD111"/>
    <mergeCell ref="AM109:AP109"/>
    <mergeCell ref="AQ109:AT109"/>
    <mergeCell ref="AU109:AV109"/>
    <mergeCell ref="AW109:AZ109"/>
    <mergeCell ref="BA109:BB109"/>
    <mergeCell ref="B110:F110"/>
    <mergeCell ref="G110:J110"/>
    <mergeCell ref="K110:N110"/>
    <mergeCell ref="O110:R110"/>
    <mergeCell ref="S110:V110"/>
    <mergeCell ref="B109:F109"/>
    <mergeCell ref="G109:J109"/>
    <mergeCell ref="K109:N109"/>
    <mergeCell ref="O109:R109"/>
    <mergeCell ref="S109:V109"/>
    <mergeCell ref="W109:Z109"/>
    <mergeCell ref="AA109:AD109"/>
    <mergeCell ref="AE109:AH109"/>
    <mergeCell ref="AI109:AL109"/>
    <mergeCell ref="W110:Z110"/>
    <mergeCell ref="AA110:AD110"/>
    <mergeCell ref="AE110:AH110"/>
    <mergeCell ref="AI110:AL110"/>
    <mergeCell ref="AM110:AP110"/>
    <mergeCell ref="AQ110:AT110"/>
    <mergeCell ref="AI104:AL104"/>
    <mergeCell ref="AM104:AP104"/>
    <mergeCell ref="AQ104:AT104"/>
    <mergeCell ref="AU104:AV104"/>
    <mergeCell ref="AW104:AZ104"/>
    <mergeCell ref="BA104:BB104"/>
    <mergeCell ref="BA107:BB107"/>
    <mergeCell ref="BA106:BB106"/>
    <mergeCell ref="A108:A111"/>
    <mergeCell ref="B108:F108"/>
    <mergeCell ref="G108:J108"/>
    <mergeCell ref="K108:N108"/>
    <mergeCell ref="O108:R108"/>
    <mergeCell ref="S108:V108"/>
    <mergeCell ref="W108:Z108"/>
    <mergeCell ref="AA108:AD108"/>
    <mergeCell ref="AE108:AH108"/>
    <mergeCell ref="AE107:AH107"/>
    <mergeCell ref="AI107:AL107"/>
    <mergeCell ref="AM107:AP107"/>
    <mergeCell ref="AQ107:AT107"/>
    <mergeCell ref="AU107:AV107"/>
    <mergeCell ref="AW107:AZ107"/>
    <mergeCell ref="AU106:AV106"/>
    <mergeCell ref="AW106:AZ106"/>
    <mergeCell ref="B107:F107"/>
    <mergeCell ref="G107:J107"/>
    <mergeCell ref="K107:N107"/>
    <mergeCell ref="O107:R107"/>
    <mergeCell ref="S107:V107"/>
    <mergeCell ref="W107:Z107"/>
    <mergeCell ref="AA107:AD107"/>
    <mergeCell ref="AM105:AP105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B105:F105"/>
    <mergeCell ref="G105:J105"/>
    <mergeCell ref="K105:N105"/>
    <mergeCell ref="O105:R105"/>
    <mergeCell ref="S105:V105"/>
    <mergeCell ref="W105:Z105"/>
    <mergeCell ref="AA105:AD105"/>
    <mergeCell ref="AE105:AH105"/>
    <mergeCell ref="AI105:AL105"/>
    <mergeCell ref="W106:Z106"/>
    <mergeCell ref="AA106:AD106"/>
    <mergeCell ref="AE106:AH106"/>
    <mergeCell ref="AI106:AL106"/>
    <mergeCell ref="AM106:AP106"/>
    <mergeCell ref="AQ106:AT106"/>
    <mergeCell ref="AI100:AL100"/>
    <mergeCell ref="AM100:AP100"/>
    <mergeCell ref="AQ100:AT100"/>
    <mergeCell ref="AU100:AV100"/>
    <mergeCell ref="AW100:AZ100"/>
    <mergeCell ref="BA100:BB100"/>
    <mergeCell ref="BA103:BB103"/>
    <mergeCell ref="BA102:BB102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E103:AH103"/>
    <mergeCell ref="AI103:AL103"/>
    <mergeCell ref="AM103:AP103"/>
    <mergeCell ref="AQ103:AT103"/>
    <mergeCell ref="AU103:AV103"/>
    <mergeCell ref="AW103:AZ103"/>
    <mergeCell ref="AU102:AV102"/>
    <mergeCell ref="AW102:AZ102"/>
    <mergeCell ref="B103:F103"/>
    <mergeCell ref="G103:J103"/>
    <mergeCell ref="K103:N103"/>
    <mergeCell ref="O103:R103"/>
    <mergeCell ref="S103:V103"/>
    <mergeCell ref="W103:Z103"/>
    <mergeCell ref="AA103:AD103"/>
    <mergeCell ref="AM101:AP101"/>
    <mergeCell ref="AQ101:AT101"/>
    <mergeCell ref="AU101:AV101"/>
    <mergeCell ref="AW101:AZ101"/>
    <mergeCell ref="BA101:BB101"/>
    <mergeCell ref="B102:F102"/>
    <mergeCell ref="G102:J102"/>
    <mergeCell ref="K102:N102"/>
    <mergeCell ref="O102:R102"/>
    <mergeCell ref="S102:V102"/>
    <mergeCell ref="B101:F101"/>
    <mergeCell ref="G101:J101"/>
    <mergeCell ref="K101:N101"/>
    <mergeCell ref="O101:R101"/>
    <mergeCell ref="S101:V101"/>
    <mergeCell ref="W101:Z101"/>
    <mergeCell ref="AA101:AD101"/>
    <mergeCell ref="AE101:AH101"/>
    <mergeCell ref="AI101:AL101"/>
    <mergeCell ref="W102:Z102"/>
    <mergeCell ref="AA102:AD102"/>
    <mergeCell ref="AE102:AH102"/>
    <mergeCell ref="AI102:AL102"/>
    <mergeCell ref="AM102:AP102"/>
    <mergeCell ref="AQ102:AT102"/>
    <mergeCell ref="AI96:AL96"/>
    <mergeCell ref="AM96:AP96"/>
    <mergeCell ref="AQ96:AT96"/>
    <mergeCell ref="AU96:AV96"/>
    <mergeCell ref="AW96:AZ96"/>
    <mergeCell ref="BA96:BB96"/>
    <mergeCell ref="BA99:BB99"/>
    <mergeCell ref="BA98:BB98"/>
    <mergeCell ref="A100:A103"/>
    <mergeCell ref="B100:F100"/>
    <mergeCell ref="G100:J100"/>
    <mergeCell ref="K100:N100"/>
    <mergeCell ref="O100:R100"/>
    <mergeCell ref="S100:V100"/>
    <mergeCell ref="W100:Z100"/>
    <mergeCell ref="AA100:AD100"/>
    <mergeCell ref="AE100:AH100"/>
    <mergeCell ref="AE99:AH99"/>
    <mergeCell ref="AI99:AL99"/>
    <mergeCell ref="AM99:AP99"/>
    <mergeCell ref="AQ99:AT99"/>
    <mergeCell ref="AU99:AV99"/>
    <mergeCell ref="AW99:AZ99"/>
    <mergeCell ref="AU98:AV98"/>
    <mergeCell ref="AW98:AZ98"/>
    <mergeCell ref="B99:F99"/>
    <mergeCell ref="G99:J99"/>
    <mergeCell ref="K99:N99"/>
    <mergeCell ref="O99:R99"/>
    <mergeCell ref="S99:V99"/>
    <mergeCell ref="W99:Z99"/>
    <mergeCell ref="AA99:AD99"/>
    <mergeCell ref="AM97:AP97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B97:F97"/>
    <mergeCell ref="G97:J97"/>
    <mergeCell ref="K97:N97"/>
    <mergeCell ref="O97:R97"/>
    <mergeCell ref="S97:V97"/>
    <mergeCell ref="W97:Z97"/>
    <mergeCell ref="AA97:AD97"/>
    <mergeCell ref="AE97:AH97"/>
    <mergeCell ref="AI97:AL97"/>
    <mergeCell ref="W98:Z98"/>
    <mergeCell ref="AA98:AD98"/>
    <mergeCell ref="AE98:AH98"/>
    <mergeCell ref="AI98:AL98"/>
    <mergeCell ref="AM98:AP98"/>
    <mergeCell ref="AQ98:AT98"/>
    <mergeCell ref="AI92:AL92"/>
    <mergeCell ref="AM92:AP92"/>
    <mergeCell ref="AQ92:AT92"/>
    <mergeCell ref="AU92:AV92"/>
    <mergeCell ref="AW92:AZ92"/>
    <mergeCell ref="BA92:BB92"/>
    <mergeCell ref="BA95:BB95"/>
    <mergeCell ref="BA94:BB94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E95:AH95"/>
    <mergeCell ref="AI95:AL95"/>
    <mergeCell ref="AM95:AP95"/>
    <mergeCell ref="AQ95:AT95"/>
    <mergeCell ref="AU95:AV95"/>
    <mergeCell ref="AW95:AZ95"/>
    <mergeCell ref="AU94:AV94"/>
    <mergeCell ref="AW94:AZ94"/>
    <mergeCell ref="B95:F95"/>
    <mergeCell ref="G95:J95"/>
    <mergeCell ref="K95:N95"/>
    <mergeCell ref="O95:R95"/>
    <mergeCell ref="S95:V95"/>
    <mergeCell ref="W95:Z95"/>
    <mergeCell ref="AA95:AD95"/>
    <mergeCell ref="AM93:AP93"/>
    <mergeCell ref="AQ93:AT93"/>
    <mergeCell ref="AU93:AV93"/>
    <mergeCell ref="AW93:AZ93"/>
    <mergeCell ref="BA93:BB93"/>
    <mergeCell ref="B94:F94"/>
    <mergeCell ref="G94:J94"/>
    <mergeCell ref="K94:N94"/>
    <mergeCell ref="O94:R94"/>
    <mergeCell ref="S94:V94"/>
    <mergeCell ref="B93:F93"/>
    <mergeCell ref="G93:J93"/>
    <mergeCell ref="K93:N93"/>
    <mergeCell ref="O93:R93"/>
    <mergeCell ref="S93:V93"/>
    <mergeCell ref="W93:Z93"/>
    <mergeCell ref="AA93:AD93"/>
    <mergeCell ref="AE93:AH93"/>
    <mergeCell ref="AI93:AL93"/>
    <mergeCell ref="W94:Z94"/>
    <mergeCell ref="AA94:AD94"/>
    <mergeCell ref="AE94:AH94"/>
    <mergeCell ref="AI94:AL94"/>
    <mergeCell ref="AM94:AP94"/>
    <mergeCell ref="AQ94:AT94"/>
    <mergeCell ref="AI88:AL88"/>
    <mergeCell ref="AM88:AP88"/>
    <mergeCell ref="AQ88:AT88"/>
    <mergeCell ref="AU88:AV88"/>
    <mergeCell ref="AW88:AZ88"/>
    <mergeCell ref="BA88:BB88"/>
    <mergeCell ref="BA91:BB91"/>
    <mergeCell ref="BA90:BB90"/>
    <mergeCell ref="A92:A95"/>
    <mergeCell ref="B92:F92"/>
    <mergeCell ref="G92:J92"/>
    <mergeCell ref="K92:N92"/>
    <mergeCell ref="O92:R92"/>
    <mergeCell ref="S92:V92"/>
    <mergeCell ref="W92:Z92"/>
    <mergeCell ref="AA92:AD92"/>
    <mergeCell ref="AE92:AH92"/>
    <mergeCell ref="AE91:AH91"/>
    <mergeCell ref="AI91:AL91"/>
    <mergeCell ref="AM91:AP91"/>
    <mergeCell ref="AQ91:AT91"/>
    <mergeCell ref="AU91:AV91"/>
    <mergeCell ref="AW91:AZ91"/>
    <mergeCell ref="AU90:AV90"/>
    <mergeCell ref="AW90:AZ90"/>
    <mergeCell ref="B91:F91"/>
    <mergeCell ref="G91:J91"/>
    <mergeCell ref="K91:N91"/>
    <mergeCell ref="O91:R91"/>
    <mergeCell ref="S91:V91"/>
    <mergeCell ref="W91:Z91"/>
    <mergeCell ref="AA91:AD91"/>
    <mergeCell ref="AM89:AP89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B89:F89"/>
    <mergeCell ref="G89:J89"/>
    <mergeCell ref="K89:N89"/>
    <mergeCell ref="O89:R89"/>
    <mergeCell ref="S89:V89"/>
    <mergeCell ref="W89:Z89"/>
    <mergeCell ref="AA89:AD89"/>
    <mergeCell ref="AE89:AH89"/>
    <mergeCell ref="AI89:AL89"/>
    <mergeCell ref="W90:Z90"/>
    <mergeCell ref="AA90:AD90"/>
    <mergeCell ref="AE90:AH90"/>
    <mergeCell ref="AI90:AL90"/>
    <mergeCell ref="AM90:AP90"/>
    <mergeCell ref="AQ90:AT90"/>
    <mergeCell ref="AI84:AL84"/>
    <mergeCell ref="AM84:AP84"/>
    <mergeCell ref="AQ84:AT84"/>
    <mergeCell ref="AU84:AV84"/>
    <mergeCell ref="AW84:AZ84"/>
    <mergeCell ref="BA84:BB84"/>
    <mergeCell ref="BA87:BB87"/>
    <mergeCell ref="BA86:BB86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E87:AH87"/>
    <mergeCell ref="AI87:AL87"/>
    <mergeCell ref="AM87:AP87"/>
    <mergeCell ref="AQ87:AT87"/>
    <mergeCell ref="AU87:AV87"/>
    <mergeCell ref="AW87:AZ87"/>
    <mergeCell ref="AU86:AV86"/>
    <mergeCell ref="AW86:AZ86"/>
    <mergeCell ref="B87:F87"/>
    <mergeCell ref="G87:J87"/>
    <mergeCell ref="K87:N87"/>
    <mergeCell ref="O87:R87"/>
    <mergeCell ref="S87:V87"/>
    <mergeCell ref="W87:Z87"/>
    <mergeCell ref="AA87:AD87"/>
    <mergeCell ref="AM85:AP85"/>
    <mergeCell ref="AQ85:AT85"/>
    <mergeCell ref="AU85:AV85"/>
    <mergeCell ref="AW85:AZ85"/>
    <mergeCell ref="BA85:BB85"/>
    <mergeCell ref="B86:F86"/>
    <mergeCell ref="G86:J86"/>
    <mergeCell ref="K86:N86"/>
    <mergeCell ref="O86:R86"/>
    <mergeCell ref="S86:V86"/>
    <mergeCell ref="B85:F85"/>
    <mergeCell ref="G85:J85"/>
    <mergeCell ref="K85:N85"/>
    <mergeCell ref="O85:R85"/>
    <mergeCell ref="S85:V85"/>
    <mergeCell ref="W85:Z85"/>
    <mergeCell ref="AA85:AD85"/>
    <mergeCell ref="AE85:AH85"/>
    <mergeCell ref="AI85:AL85"/>
    <mergeCell ref="W86:Z86"/>
    <mergeCell ref="AA86:AD86"/>
    <mergeCell ref="AE86:AH86"/>
    <mergeCell ref="AI86:AL86"/>
    <mergeCell ref="AM86:AP86"/>
    <mergeCell ref="AQ86:AT86"/>
    <mergeCell ref="AI80:AL80"/>
    <mergeCell ref="AM80:AP80"/>
    <mergeCell ref="AQ80:AT80"/>
    <mergeCell ref="AU80:AV80"/>
    <mergeCell ref="AW80:AZ80"/>
    <mergeCell ref="BA80:BB80"/>
    <mergeCell ref="BA83:BB83"/>
    <mergeCell ref="BA82:BB82"/>
    <mergeCell ref="A84:A87"/>
    <mergeCell ref="B84:F84"/>
    <mergeCell ref="G84:J84"/>
    <mergeCell ref="K84:N84"/>
    <mergeCell ref="O84:R84"/>
    <mergeCell ref="S84:V84"/>
    <mergeCell ref="W84:Z84"/>
    <mergeCell ref="AA84:AD84"/>
    <mergeCell ref="AE84:AH84"/>
    <mergeCell ref="AE83:AH83"/>
    <mergeCell ref="AI83:AL83"/>
    <mergeCell ref="AM83:AP83"/>
    <mergeCell ref="AQ83:AT83"/>
    <mergeCell ref="AU83:AV83"/>
    <mergeCell ref="AW83:AZ83"/>
    <mergeCell ref="AU82:AV82"/>
    <mergeCell ref="AW82:AZ82"/>
    <mergeCell ref="B83:F83"/>
    <mergeCell ref="G83:J83"/>
    <mergeCell ref="K83:N83"/>
    <mergeCell ref="O83:R83"/>
    <mergeCell ref="S83:V83"/>
    <mergeCell ref="W83:Z83"/>
    <mergeCell ref="AA83:AD83"/>
    <mergeCell ref="AM81:AP81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B81:F81"/>
    <mergeCell ref="G81:J81"/>
    <mergeCell ref="K81:N81"/>
    <mergeCell ref="O81:R81"/>
    <mergeCell ref="S81:V81"/>
    <mergeCell ref="W81:Z81"/>
    <mergeCell ref="AA81:AD81"/>
    <mergeCell ref="AE81:AH81"/>
    <mergeCell ref="AI81:AL81"/>
    <mergeCell ref="W82:Z82"/>
    <mergeCell ref="AA82:AD82"/>
    <mergeCell ref="AE82:AH82"/>
    <mergeCell ref="AI82:AL82"/>
    <mergeCell ref="AM82:AP82"/>
    <mergeCell ref="AQ82:AT82"/>
    <mergeCell ref="CV79:CY79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M79:AP79"/>
    <mergeCell ref="AQ79:AT79"/>
    <mergeCell ref="AU79:AV79"/>
    <mergeCell ref="AW79:AZ79"/>
    <mergeCell ref="BA79:BB79"/>
    <mergeCell ref="BH79:BK79"/>
    <mergeCell ref="CV78:CY78"/>
    <mergeCell ref="B79:F79"/>
    <mergeCell ref="G79:J79"/>
    <mergeCell ref="K79:N79"/>
    <mergeCell ref="O79:R79"/>
    <mergeCell ref="S79:V79"/>
    <mergeCell ref="W79:Z79"/>
    <mergeCell ref="AA79:AD79"/>
    <mergeCell ref="AE79:AH79"/>
    <mergeCell ref="AI79:AL79"/>
    <mergeCell ref="AM78:AP78"/>
    <mergeCell ref="AQ78:AT78"/>
    <mergeCell ref="AU78:AV78"/>
    <mergeCell ref="AW78:AZ78"/>
    <mergeCell ref="BA78:BB78"/>
    <mergeCell ref="BH78:BK78"/>
    <mergeCell ref="CV77:CY77"/>
    <mergeCell ref="B78:F78"/>
    <mergeCell ref="G78:J78"/>
    <mergeCell ref="K78:N78"/>
    <mergeCell ref="O78:R78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BH77:BK77"/>
    <mergeCell ref="CV76:CY76"/>
    <mergeCell ref="B77:F77"/>
    <mergeCell ref="G77:J77"/>
    <mergeCell ref="K77:N77"/>
    <mergeCell ref="O77:R77"/>
    <mergeCell ref="S77:V77"/>
    <mergeCell ref="W77:Z77"/>
    <mergeCell ref="AA77:AD77"/>
    <mergeCell ref="AE77:AH77"/>
    <mergeCell ref="AI77:AL77"/>
    <mergeCell ref="AU76:AV76"/>
    <mergeCell ref="AW76:AZ76"/>
    <mergeCell ref="BA76:BB76"/>
    <mergeCell ref="BH76:BK76"/>
    <mergeCell ref="CS76:CT76"/>
    <mergeCell ref="CS77:CT77"/>
    <mergeCell ref="CS78:CT78"/>
    <mergeCell ref="CS79:CT79"/>
    <mergeCell ref="W76:Z76"/>
    <mergeCell ref="AA76:AD76"/>
    <mergeCell ref="AE76:AH76"/>
    <mergeCell ref="AI76:AL76"/>
    <mergeCell ref="AM76:AP76"/>
    <mergeCell ref="AQ76:AT76"/>
    <mergeCell ref="A76:A79"/>
    <mergeCell ref="B76:F76"/>
    <mergeCell ref="G76:J76"/>
    <mergeCell ref="K76:N76"/>
    <mergeCell ref="O76:R76"/>
    <mergeCell ref="S76:V76"/>
    <mergeCell ref="AU75:AV75"/>
    <mergeCell ref="AW75:AZ75"/>
    <mergeCell ref="BA75:BB75"/>
    <mergeCell ref="BH75:BK75"/>
    <mergeCell ref="CS75:CT75"/>
    <mergeCell ref="B75:F75"/>
    <mergeCell ref="G75:J75"/>
    <mergeCell ref="K75:N75"/>
    <mergeCell ref="O75:R75"/>
    <mergeCell ref="S75:V75"/>
    <mergeCell ref="AA75:AD75"/>
    <mergeCell ref="AE75:AH75"/>
    <mergeCell ref="AI75:AL75"/>
    <mergeCell ref="AM75:AP75"/>
    <mergeCell ref="AQ75:AT75"/>
    <mergeCell ref="A72:A75"/>
    <mergeCell ref="B72:F72"/>
    <mergeCell ref="G72:J72"/>
    <mergeCell ref="BH73:BK73"/>
    <mergeCell ref="CS73:CT73"/>
    <mergeCell ref="B74:F74"/>
    <mergeCell ref="G74:J74"/>
    <mergeCell ref="K74:N74"/>
    <mergeCell ref="O74:R74"/>
    <mergeCell ref="S74:V74"/>
    <mergeCell ref="W74:Z74"/>
    <mergeCell ref="BA72:BB72"/>
    <mergeCell ref="BH72:BK72"/>
    <mergeCell ref="CS72:CT72"/>
    <mergeCell ref="CV72:CY72"/>
    <mergeCell ref="CV75:CY75"/>
    <mergeCell ref="W75:Z75"/>
    <mergeCell ref="CV73:CY73"/>
    <mergeCell ref="W73:Z73"/>
    <mergeCell ref="AA73:AD73"/>
    <mergeCell ref="AE73:AH73"/>
    <mergeCell ref="AI73:AL73"/>
    <mergeCell ref="AM73:AP73"/>
    <mergeCell ref="AQ73:AT73"/>
    <mergeCell ref="B73:F73"/>
    <mergeCell ref="G73:J73"/>
    <mergeCell ref="K73:N73"/>
    <mergeCell ref="O73:R73"/>
    <mergeCell ref="S73:V73"/>
    <mergeCell ref="AW74:AZ74"/>
    <mergeCell ref="BA74:BB74"/>
    <mergeCell ref="BH74:BK74"/>
    <mergeCell ref="CS74:CT74"/>
    <mergeCell ref="CV74:CY74"/>
    <mergeCell ref="AA74:AD74"/>
    <mergeCell ref="K72:N72"/>
    <mergeCell ref="O72:R72"/>
    <mergeCell ref="S72:V72"/>
    <mergeCell ref="W72:Z72"/>
    <mergeCell ref="AA72:AD72"/>
    <mergeCell ref="AI71:AL71"/>
    <mergeCell ref="AM71:AP71"/>
    <mergeCell ref="AQ71:AT71"/>
    <mergeCell ref="AU71:AV71"/>
    <mergeCell ref="AW71:AZ71"/>
    <mergeCell ref="BA71:BB71"/>
    <mergeCell ref="AU73:AV73"/>
    <mergeCell ref="AW73:AZ73"/>
    <mergeCell ref="BA73:BB73"/>
    <mergeCell ref="AE74:AH74"/>
    <mergeCell ref="AI74:AL74"/>
    <mergeCell ref="AM74:AP74"/>
    <mergeCell ref="AQ74:AT74"/>
    <mergeCell ref="AU74:AV74"/>
    <mergeCell ref="AE72:AH72"/>
    <mergeCell ref="AI72:AL72"/>
    <mergeCell ref="AM72:AP72"/>
    <mergeCell ref="AQ72:AT72"/>
    <mergeCell ref="AU72:AV72"/>
    <mergeCell ref="AW72:AZ72"/>
    <mergeCell ref="CS70:CT70"/>
    <mergeCell ref="CV70:CY70"/>
    <mergeCell ref="B71:F71"/>
    <mergeCell ref="G71:J71"/>
    <mergeCell ref="K71:N71"/>
    <mergeCell ref="O71:R71"/>
    <mergeCell ref="S71:V71"/>
    <mergeCell ref="AW70:AZ70"/>
    <mergeCell ref="BA70:BB70"/>
    <mergeCell ref="CS69:CT69"/>
    <mergeCell ref="CV69:CY69"/>
    <mergeCell ref="B70:F70"/>
    <mergeCell ref="G70:J70"/>
    <mergeCell ref="K70:N70"/>
    <mergeCell ref="CS68:CT68"/>
    <mergeCell ref="BA69:BB69"/>
    <mergeCell ref="CS71:CT71"/>
    <mergeCell ref="CV71:CY71"/>
    <mergeCell ref="B67:F67"/>
    <mergeCell ref="G67:J67"/>
    <mergeCell ref="K67:N67"/>
    <mergeCell ref="O67:R67"/>
    <mergeCell ref="S67:V67"/>
    <mergeCell ref="W67:Z67"/>
    <mergeCell ref="W71:Z71"/>
    <mergeCell ref="AA71:AD71"/>
    <mergeCell ref="AE71:AH71"/>
    <mergeCell ref="AI70:AL70"/>
    <mergeCell ref="AM70:AP70"/>
    <mergeCell ref="AQ70:AT70"/>
    <mergeCell ref="AU70:AV70"/>
    <mergeCell ref="S68:V68"/>
    <mergeCell ref="W68:Z68"/>
    <mergeCell ref="AA68:AD68"/>
    <mergeCell ref="AE68:AH68"/>
    <mergeCell ref="AI68:AL68"/>
    <mergeCell ref="AM68:AP68"/>
    <mergeCell ref="A68:A71"/>
    <mergeCell ref="B68:F68"/>
    <mergeCell ref="G68:J68"/>
    <mergeCell ref="K68:N68"/>
    <mergeCell ref="O68:R68"/>
    <mergeCell ref="CV68:CY68"/>
    <mergeCell ref="B69:F69"/>
    <mergeCell ref="G69:J69"/>
    <mergeCell ref="K69:N69"/>
    <mergeCell ref="O69:R69"/>
    <mergeCell ref="S69:V69"/>
    <mergeCell ref="W69:Z69"/>
    <mergeCell ref="AA69:AD69"/>
    <mergeCell ref="AE69:AH69"/>
    <mergeCell ref="AQ68:AT68"/>
    <mergeCell ref="AU68:AV68"/>
    <mergeCell ref="AW68:AZ68"/>
    <mergeCell ref="BA68:BB68"/>
    <mergeCell ref="BH68:BK68"/>
    <mergeCell ref="BH69:BK69"/>
    <mergeCell ref="BH70:BK70"/>
    <mergeCell ref="BH71:BK71"/>
    <mergeCell ref="O70:R70"/>
    <mergeCell ref="S70:V70"/>
    <mergeCell ref="W70:Z70"/>
    <mergeCell ref="AA70:AD70"/>
    <mergeCell ref="AE70:AH70"/>
    <mergeCell ref="AI69:AL69"/>
    <mergeCell ref="AM69:AP69"/>
    <mergeCell ref="AQ69:AT69"/>
    <mergeCell ref="AU69:AV69"/>
    <mergeCell ref="AW69:AZ69"/>
    <mergeCell ref="W66:Z66"/>
    <mergeCell ref="AA66:AD66"/>
    <mergeCell ref="AE66:AH66"/>
    <mergeCell ref="AI66:AL66"/>
    <mergeCell ref="AM66:AP66"/>
    <mergeCell ref="AQ66:AT66"/>
    <mergeCell ref="AW65:AZ65"/>
    <mergeCell ref="BA65:BB65"/>
    <mergeCell ref="BH65:BK65"/>
    <mergeCell ref="CS65:CT65"/>
    <mergeCell ref="CV65:CY65"/>
    <mergeCell ref="AW67:AZ67"/>
    <mergeCell ref="BA67:BB67"/>
    <mergeCell ref="BH67:BK67"/>
    <mergeCell ref="CS67:CT67"/>
    <mergeCell ref="CV67:CY67"/>
    <mergeCell ref="AA67:AD67"/>
    <mergeCell ref="AE67:AH67"/>
    <mergeCell ref="AI67:AL67"/>
    <mergeCell ref="AM67:AP67"/>
    <mergeCell ref="AQ67:AT67"/>
    <mergeCell ref="AU67:AV67"/>
    <mergeCell ref="B66:F66"/>
    <mergeCell ref="G66:J66"/>
    <mergeCell ref="K66:N66"/>
    <mergeCell ref="O66:R66"/>
    <mergeCell ref="S66:V66"/>
    <mergeCell ref="AA65:AD65"/>
    <mergeCell ref="AE65:AH65"/>
    <mergeCell ref="AI65:AL65"/>
    <mergeCell ref="AM65:AP65"/>
    <mergeCell ref="AQ65:AT65"/>
    <mergeCell ref="AU65:AV65"/>
    <mergeCell ref="BH64:BK64"/>
    <mergeCell ref="CS64:CT64"/>
    <mergeCell ref="CV64:CY64"/>
    <mergeCell ref="B65:F65"/>
    <mergeCell ref="G65:J65"/>
    <mergeCell ref="K65:N65"/>
    <mergeCell ref="O65:R65"/>
    <mergeCell ref="S65:V65"/>
    <mergeCell ref="W65:Z65"/>
    <mergeCell ref="AI64:AL64"/>
    <mergeCell ref="AM64:AP64"/>
    <mergeCell ref="AQ64:AT64"/>
    <mergeCell ref="AU64:AV64"/>
    <mergeCell ref="AW64:AZ64"/>
    <mergeCell ref="BA64:BB64"/>
    <mergeCell ref="AU66:AV66"/>
    <mergeCell ref="AW66:AZ66"/>
    <mergeCell ref="BA66:BB66"/>
    <mergeCell ref="BH66:BK66"/>
    <mergeCell ref="CS66:CT66"/>
    <mergeCell ref="CV66:CY66"/>
    <mergeCell ref="CV63:CY63"/>
    <mergeCell ref="A64:A67"/>
    <mergeCell ref="B64:F64"/>
    <mergeCell ref="G64:J64"/>
    <mergeCell ref="K64:N64"/>
    <mergeCell ref="O64:R64"/>
    <mergeCell ref="S64:V64"/>
    <mergeCell ref="W64:Z64"/>
    <mergeCell ref="AA64:AD64"/>
    <mergeCell ref="AE64:AH64"/>
    <mergeCell ref="AM63:AP63"/>
    <mergeCell ref="AQ63:AT63"/>
    <mergeCell ref="AU63:AV63"/>
    <mergeCell ref="AW63:AZ63"/>
    <mergeCell ref="BA63:BB63"/>
    <mergeCell ref="BH63:BK63"/>
    <mergeCell ref="CV62:CY62"/>
    <mergeCell ref="B63:F63"/>
    <mergeCell ref="G63:J63"/>
    <mergeCell ref="K63:N63"/>
    <mergeCell ref="O63:R63"/>
    <mergeCell ref="S63:V63"/>
    <mergeCell ref="W63:Z63"/>
    <mergeCell ref="AA63:AD63"/>
    <mergeCell ref="AE63:AH63"/>
    <mergeCell ref="AI63:AL63"/>
    <mergeCell ref="AM62:AP62"/>
    <mergeCell ref="AQ62:AT62"/>
    <mergeCell ref="AU62:AV62"/>
    <mergeCell ref="AW62:AZ62"/>
    <mergeCell ref="BA62:BB62"/>
    <mergeCell ref="BH62:BK62"/>
    <mergeCell ref="CV61:CY61"/>
    <mergeCell ref="B62:F62"/>
    <mergeCell ref="G62:J62"/>
    <mergeCell ref="K62:N62"/>
    <mergeCell ref="O62:R62"/>
    <mergeCell ref="S62:V62"/>
    <mergeCell ref="W62:Z62"/>
    <mergeCell ref="AA62:AD62"/>
    <mergeCell ref="AE62:AH62"/>
    <mergeCell ref="AI62:AL62"/>
    <mergeCell ref="AM61:AP61"/>
    <mergeCell ref="AQ61:AT61"/>
    <mergeCell ref="AU61:AV61"/>
    <mergeCell ref="AW61:AZ61"/>
    <mergeCell ref="BA61:BB61"/>
    <mergeCell ref="BH61:BK61"/>
    <mergeCell ref="CV60:CY60"/>
    <mergeCell ref="B61:F61"/>
    <mergeCell ref="G61:J61"/>
    <mergeCell ref="K61:N61"/>
    <mergeCell ref="O61:R61"/>
    <mergeCell ref="S61:V61"/>
    <mergeCell ref="W61:Z61"/>
    <mergeCell ref="AA61:AD61"/>
    <mergeCell ref="AE61:AH61"/>
    <mergeCell ref="AI61:AL61"/>
    <mergeCell ref="AU60:AV60"/>
    <mergeCell ref="AW60:AZ60"/>
    <mergeCell ref="BA60:BB60"/>
    <mergeCell ref="BH60:BK60"/>
    <mergeCell ref="CS60:CT60"/>
    <mergeCell ref="CS61:CT61"/>
    <mergeCell ref="CS62:CT62"/>
    <mergeCell ref="CS63:CT63"/>
    <mergeCell ref="W60:Z60"/>
    <mergeCell ref="AA60:AD60"/>
    <mergeCell ref="AE60:AH60"/>
    <mergeCell ref="AI60:AL60"/>
    <mergeCell ref="AM60:AP60"/>
    <mergeCell ref="AQ60:AT60"/>
    <mergeCell ref="A60:A63"/>
    <mergeCell ref="B60:F60"/>
    <mergeCell ref="G60:J60"/>
    <mergeCell ref="K60:N60"/>
    <mergeCell ref="O60:R60"/>
    <mergeCell ref="S60:V60"/>
    <mergeCell ref="AU59:AV59"/>
    <mergeCell ref="AW59:AZ59"/>
    <mergeCell ref="BA59:BB59"/>
    <mergeCell ref="BH59:BK59"/>
    <mergeCell ref="CS59:CT59"/>
    <mergeCell ref="B59:F59"/>
    <mergeCell ref="G59:J59"/>
    <mergeCell ref="K59:N59"/>
    <mergeCell ref="O59:R59"/>
    <mergeCell ref="S59:V59"/>
    <mergeCell ref="AA59:AD59"/>
    <mergeCell ref="AE59:AH59"/>
    <mergeCell ref="AI59:AL59"/>
    <mergeCell ref="AM59:AP59"/>
    <mergeCell ref="AQ59:AT59"/>
    <mergeCell ref="A56:A59"/>
    <mergeCell ref="B56:F56"/>
    <mergeCell ref="G56:J56"/>
    <mergeCell ref="BH57:BK57"/>
    <mergeCell ref="CS57:CT57"/>
    <mergeCell ref="B58:F58"/>
    <mergeCell ref="G58:J58"/>
    <mergeCell ref="K58:N58"/>
    <mergeCell ref="O58:R58"/>
    <mergeCell ref="S58:V58"/>
    <mergeCell ref="W58:Z58"/>
    <mergeCell ref="BA56:BB56"/>
    <mergeCell ref="BH56:BK56"/>
    <mergeCell ref="CS56:CT56"/>
    <mergeCell ref="CV56:CY56"/>
    <mergeCell ref="CV59:CY59"/>
    <mergeCell ref="W59:Z59"/>
    <mergeCell ref="CV57:CY57"/>
    <mergeCell ref="W57:Z57"/>
    <mergeCell ref="AA57:AD57"/>
    <mergeCell ref="AE57:AH57"/>
    <mergeCell ref="AI57:AL57"/>
    <mergeCell ref="AM57:AP57"/>
    <mergeCell ref="AQ57:AT57"/>
    <mergeCell ref="B57:F57"/>
    <mergeCell ref="G57:J57"/>
    <mergeCell ref="K57:N57"/>
    <mergeCell ref="O57:R57"/>
    <mergeCell ref="S57:V57"/>
    <mergeCell ref="AW58:AZ58"/>
    <mergeCell ref="BA58:BB58"/>
    <mergeCell ref="BH58:BK58"/>
    <mergeCell ref="CS58:CT58"/>
    <mergeCell ref="CV58:CY58"/>
    <mergeCell ref="AA58:AD58"/>
    <mergeCell ref="K56:N56"/>
    <mergeCell ref="O56:R56"/>
    <mergeCell ref="S56:V56"/>
    <mergeCell ref="W56:Z56"/>
    <mergeCell ref="AA56:AD56"/>
    <mergeCell ref="AI55:AL55"/>
    <mergeCell ref="AM55:AP55"/>
    <mergeCell ref="AQ55:AT55"/>
    <mergeCell ref="AU55:AV55"/>
    <mergeCell ref="AW55:AZ55"/>
    <mergeCell ref="BA55:BB55"/>
    <mergeCell ref="AU57:AV57"/>
    <mergeCell ref="AW57:AZ57"/>
    <mergeCell ref="BA57:BB57"/>
    <mergeCell ref="AE58:AH58"/>
    <mergeCell ref="AI58:AL58"/>
    <mergeCell ref="AM58:AP58"/>
    <mergeCell ref="AQ58:AT58"/>
    <mergeCell ref="AU58:AV58"/>
    <mergeCell ref="AE56:AH56"/>
    <mergeCell ref="AI56:AL56"/>
    <mergeCell ref="AM56:AP56"/>
    <mergeCell ref="AQ56:AT56"/>
    <mergeCell ref="AU56:AV56"/>
    <mergeCell ref="AW56:AZ56"/>
    <mergeCell ref="CS54:CT54"/>
    <mergeCell ref="CV54:CY54"/>
    <mergeCell ref="B55:F55"/>
    <mergeCell ref="G55:J55"/>
    <mergeCell ref="K55:N55"/>
    <mergeCell ref="O55:R55"/>
    <mergeCell ref="S55:V55"/>
    <mergeCell ref="AW54:AZ54"/>
    <mergeCell ref="BA54:BB54"/>
    <mergeCell ref="CS53:CT53"/>
    <mergeCell ref="CV53:CY53"/>
    <mergeCell ref="B54:F54"/>
    <mergeCell ref="G54:J54"/>
    <mergeCell ref="K54:N54"/>
    <mergeCell ref="CS52:CT52"/>
    <mergeCell ref="BA53:BB53"/>
    <mergeCell ref="CS55:CT55"/>
    <mergeCell ref="CV55:CY55"/>
    <mergeCell ref="B51:F51"/>
    <mergeCell ref="G51:J51"/>
    <mergeCell ref="K51:N51"/>
    <mergeCell ref="O51:R51"/>
    <mergeCell ref="S51:V51"/>
    <mergeCell ref="W51:Z51"/>
    <mergeCell ref="W55:Z55"/>
    <mergeCell ref="AA55:AD55"/>
    <mergeCell ref="AE55:AH55"/>
    <mergeCell ref="AI54:AL54"/>
    <mergeCell ref="AM54:AP54"/>
    <mergeCell ref="AQ54:AT54"/>
    <mergeCell ref="AU54:AV54"/>
    <mergeCell ref="S52:V52"/>
    <mergeCell ref="W52:Z52"/>
    <mergeCell ref="AA52:AD52"/>
    <mergeCell ref="AE52:AH52"/>
    <mergeCell ref="AI52:AL52"/>
    <mergeCell ref="AM52:AP52"/>
    <mergeCell ref="A52:A55"/>
    <mergeCell ref="B52:F52"/>
    <mergeCell ref="G52:J52"/>
    <mergeCell ref="K52:N52"/>
    <mergeCell ref="O52:R52"/>
    <mergeCell ref="CV52:CY52"/>
    <mergeCell ref="B53:F53"/>
    <mergeCell ref="G53:J53"/>
    <mergeCell ref="K53:N53"/>
    <mergeCell ref="O53:R53"/>
    <mergeCell ref="S53:V53"/>
    <mergeCell ref="W53:Z53"/>
    <mergeCell ref="AA53:AD53"/>
    <mergeCell ref="AE53:AH53"/>
    <mergeCell ref="AQ52:AT52"/>
    <mergeCell ref="AU52:AV52"/>
    <mergeCell ref="AW52:AZ52"/>
    <mergeCell ref="BA52:BB52"/>
    <mergeCell ref="BH52:BK52"/>
    <mergeCell ref="BH53:BK53"/>
    <mergeCell ref="BH54:BK54"/>
    <mergeCell ref="BH55:BK55"/>
    <mergeCell ref="O54:R54"/>
    <mergeCell ref="S54:V54"/>
    <mergeCell ref="W54:Z54"/>
    <mergeCell ref="AA54:AD54"/>
    <mergeCell ref="AE54:AH54"/>
    <mergeCell ref="AI53:AL53"/>
    <mergeCell ref="AM53:AP53"/>
    <mergeCell ref="AQ53:AT53"/>
    <mergeCell ref="AU53:AV53"/>
    <mergeCell ref="AW53:AZ53"/>
    <mergeCell ref="W50:Z50"/>
    <mergeCell ref="AA50:AD50"/>
    <mergeCell ref="AE50:AH50"/>
    <mergeCell ref="AI50:AL50"/>
    <mergeCell ref="AM50:AP50"/>
    <mergeCell ref="AQ50:AT50"/>
    <mergeCell ref="AW49:AZ49"/>
    <mergeCell ref="BA49:BB49"/>
    <mergeCell ref="BH49:BK49"/>
    <mergeCell ref="CS49:CT49"/>
    <mergeCell ref="CV49:CY49"/>
    <mergeCell ref="AW51:AZ51"/>
    <mergeCell ref="BA51:BB51"/>
    <mergeCell ref="BH51:BK51"/>
    <mergeCell ref="CS51:CT51"/>
    <mergeCell ref="CV51:CY51"/>
    <mergeCell ref="AA51:AD51"/>
    <mergeCell ref="AE51:AH51"/>
    <mergeCell ref="AI51:AL51"/>
    <mergeCell ref="AM51:AP51"/>
    <mergeCell ref="AQ51:AT51"/>
    <mergeCell ref="AU51:AV51"/>
    <mergeCell ref="B50:F50"/>
    <mergeCell ref="G50:J50"/>
    <mergeCell ref="K50:N50"/>
    <mergeCell ref="O50:R50"/>
    <mergeCell ref="S50:V50"/>
    <mergeCell ref="AA49:AD49"/>
    <mergeCell ref="AE49:AH49"/>
    <mergeCell ref="AI49:AL49"/>
    <mergeCell ref="AM49:AP49"/>
    <mergeCell ref="AQ49:AT49"/>
    <mergeCell ref="AU49:AV49"/>
    <mergeCell ref="BH48:BK48"/>
    <mergeCell ref="CS48:CT48"/>
    <mergeCell ref="CV48:CY48"/>
    <mergeCell ref="B49:F49"/>
    <mergeCell ref="G49:J49"/>
    <mergeCell ref="K49:N49"/>
    <mergeCell ref="O49:R49"/>
    <mergeCell ref="S49:V49"/>
    <mergeCell ref="W49:Z49"/>
    <mergeCell ref="AI48:AL48"/>
    <mergeCell ref="AM48:AP48"/>
    <mergeCell ref="AQ48:AT48"/>
    <mergeCell ref="AU48:AV48"/>
    <mergeCell ref="AW48:AZ48"/>
    <mergeCell ref="BA48:BB48"/>
    <mergeCell ref="AU50:AV50"/>
    <mergeCell ref="AW50:AZ50"/>
    <mergeCell ref="BA50:BB50"/>
    <mergeCell ref="BH50:BK50"/>
    <mergeCell ref="CS50:CT50"/>
    <mergeCell ref="CV50:CY50"/>
    <mergeCell ref="CV47:CY47"/>
    <mergeCell ref="A48:A51"/>
    <mergeCell ref="B48:F48"/>
    <mergeCell ref="G48:J48"/>
    <mergeCell ref="K48:N48"/>
    <mergeCell ref="O48:R48"/>
    <mergeCell ref="S48:V48"/>
    <mergeCell ref="W48:Z48"/>
    <mergeCell ref="AA48:AD48"/>
    <mergeCell ref="AE48:AH48"/>
    <mergeCell ref="AM47:AP47"/>
    <mergeCell ref="AQ47:AT47"/>
    <mergeCell ref="AU47:AV47"/>
    <mergeCell ref="AW47:AZ47"/>
    <mergeCell ref="BA47:BB47"/>
    <mergeCell ref="BH47:BK47"/>
    <mergeCell ref="CV46:CY46"/>
    <mergeCell ref="B47:F47"/>
    <mergeCell ref="G47:J47"/>
    <mergeCell ref="K47:N47"/>
    <mergeCell ref="O47:R47"/>
    <mergeCell ref="S47:V47"/>
    <mergeCell ref="W47:Z47"/>
    <mergeCell ref="AA47:AD47"/>
    <mergeCell ref="AE47:AH47"/>
    <mergeCell ref="AI47:AL47"/>
    <mergeCell ref="AM46:AP46"/>
    <mergeCell ref="AQ46:AT46"/>
    <mergeCell ref="AU46:AV46"/>
    <mergeCell ref="AW46:AZ46"/>
    <mergeCell ref="BA46:BB46"/>
    <mergeCell ref="BH46:BK46"/>
    <mergeCell ref="CV45:CY45"/>
    <mergeCell ref="B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5:AP45"/>
    <mergeCell ref="AQ45:AT45"/>
    <mergeCell ref="AU45:AV45"/>
    <mergeCell ref="AW45:AZ45"/>
    <mergeCell ref="BA45:BB45"/>
    <mergeCell ref="BH45:BK45"/>
    <mergeCell ref="CV44:CY44"/>
    <mergeCell ref="B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U44:AV44"/>
    <mergeCell ref="AW44:AZ44"/>
    <mergeCell ref="BA44:BB44"/>
    <mergeCell ref="BH44:BK44"/>
    <mergeCell ref="CS44:CT44"/>
    <mergeCell ref="CS45:CT45"/>
    <mergeCell ref="CS46:CT46"/>
    <mergeCell ref="CS47:CT47"/>
    <mergeCell ref="W44:Z44"/>
    <mergeCell ref="AA44:AD44"/>
    <mergeCell ref="AE44:AH44"/>
    <mergeCell ref="AI44:AL44"/>
    <mergeCell ref="AM44:AP44"/>
    <mergeCell ref="AQ44:AT44"/>
    <mergeCell ref="A44:A47"/>
    <mergeCell ref="B44:F44"/>
    <mergeCell ref="G44:J44"/>
    <mergeCell ref="K44:N44"/>
    <mergeCell ref="O44:R44"/>
    <mergeCell ref="S44:V44"/>
    <mergeCell ref="AU43:AV43"/>
    <mergeCell ref="AW43:AZ43"/>
    <mergeCell ref="BA43:BB43"/>
    <mergeCell ref="BH43:BK43"/>
    <mergeCell ref="CS43:CT43"/>
    <mergeCell ref="B43:F43"/>
    <mergeCell ref="G43:J43"/>
    <mergeCell ref="K43:N43"/>
    <mergeCell ref="O43:R43"/>
    <mergeCell ref="S43:V43"/>
    <mergeCell ref="AQ43:AT43"/>
    <mergeCell ref="CV41:CY41"/>
    <mergeCell ref="W41:Z41"/>
    <mergeCell ref="AA41:AD41"/>
    <mergeCell ref="AE41:AH41"/>
    <mergeCell ref="AI41:AL41"/>
    <mergeCell ref="AM41:AP41"/>
    <mergeCell ref="AQ41:AT41"/>
    <mergeCell ref="B41:F41"/>
    <mergeCell ref="G41:J41"/>
    <mergeCell ref="K41:N41"/>
    <mergeCell ref="O41:R41"/>
    <mergeCell ref="S41:V41"/>
    <mergeCell ref="AW42:AZ42"/>
    <mergeCell ref="BA42:BB42"/>
    <mergeCell ref="BH42:BK42"/>
    <mergeCell ref="CS42:CT42"/>
    <mergeCell ref="CV42:CY42"/>
    <mergeCell ref="CS41:CT41"/>
    <mergeCell ref="O40:R40"/>
    <mergeCell ref="S40:V40"/>
    <mergeCell ref="W40:Z40"/>
    <mergeCell ref="AA40:AD40"/>
    <mergeCell ref="AE37:AH38"/>
    <mergeCell ref="AI37:AL38"/>
    <mergeCell ref="AM37:AP38"/>
    <mergeCell ref="AQ37:BB38"/>
    <mergeCell ref="BC37:BC38"/>
    <mergeCell ref="BH37:BK38"/>
    <mergeCell ref="AU41:AV41"/>
    <mergeCell ref="AW41:AZ41"/>
    <mergeCell ref="BA41:BB41"/>
    <mergeCell ref="BH41:BK41"/>
    <mergeCell ref="B42:F42"/>
    <mergeCell ref="G42:J42"/>
    <mergeCell ref="K42:N42"/>
    <mergeCell ref="O42:R42"/>
    <mergeCell ref="S42:V42"/>
    <mergeCell ref="W42:Z42"/>
    <mergeCell ref="BA40:BB40"/>
    <mergeCell ref="BH40:BK40"/>
    <mergeCell ref="CS40:CT40"/>
    <mergeCell ref="CV40:CY40"/>
    <mergeCell ref="CV43:CY43"/>
    <mergeCell ref="W43:Z43"/>
    <mergeCell ref="AA43:AD43"/>
    <mergeCell ref="AE43:AH43"/>
    <mergeCell ref="AI43:AL43"/>
    <mergeCell ref="AM43:AP43"/>
    <mergeCell ref="A34:D34"/>
    <mergeCell ref="A37:A38"/>
    <mergeCell ref="B37:J38"/>
    <mergeCell ref="K37:R38"/>
    <mergeCell ref="S37:Z38"/>
    <mergeCell ref="AA37:AD38"/>
    <mergeCell ref="AE40:AH40"/>
    <mergeCell ref="AI40:AL40"/>
    <mergeCell ref="AM40:AP40"/>
    <mergeCell ref="AQ40:AT40"/>
    <mergeCell ref="AU40:AV40"/>
    <mergeCell ref="AW40:AZ40"/>
    <mergeCell ref="AA42:AD42"/>
    <mergeCell ref="AE42:AH42"/>
    <mergeCell ref="AI42:AL42"/>
    <mergeCell ref="AM42:AP42"/>
    <mergeCell ref="AQ42:AT42"/>
    <mergeCell ref="AU42:AV42"/>
    <mergeCell ref="CS37:CT38"/>
    <mergeCell ref="CV37:CY38"/>
    <mergeCell ref="A40:A43"/>
    <mergeCell ref="B40:F40"/>
    <mergeCell ref="G40:J40"/>
    <mergeCell ref="K40:N40"/>
    <mergeCell ref="A30:D30"/>
    <mergeCell ref="A33:D33"/>
    <mergeCell ref="A28:D28"/>
    <mergeCell ref="A29:D29"/>
    <mergeCell ref="A25:D25"/>
    <mergeCell ref="A26:D26"/>
    <mergeCell ref="A27:D27"/>
    <mergeCell ref="A23:D23"/>
    <mergeCell ref="A24:D24"/>
    <mergeCell ref="A19:D19"/>
    <mergeCell ref="A20:D20"/>
    <mergeCell ref="A21:D21"/>
    <mergeCell ref="A16:D16"/>
    <mergeCell ref="A17:D17"/>
    <mergeCell ref="A18:D18"/>
    <mergeCell ref="A14:D14"/>
    <mergeCell ref="A15:D15"/>
    <mergeCell ref="A2:D2"/>
    <mergeCell ref="A3:D3"/>
    <mergeCell ref="A11:D11"/>
    <mergeCell ref="A12:D12"/>
    <mergeCell ref="A8:D8"/>
    <mergeCell ref="A9:D9"/>
    <mergeCell ref="A10:D10"/>
    <mergeCell ref="A5:D5"/>
    <mergeCell ref="A6:D6"/>
    <mergeCell ref="A7:D7"/>
    <mergeCell ref="AM1:AP1"/>
    <mergeCell ref="AM2:AN2"/>
    <mergeCell ref="AO2:AP2"/>
  </mergeCells>
  <conditionalFormatting sqref="EW37:EW38 ET37:ET38 EQ37:EQ38 EN37:EN38 EK37:EK38 EH37:EH38 EE37:EE38 EB37:EB38 DY37:DY38 DV37:DV38">
    <cfRule type="containsText" dxfId="818" priority="130" operator="containsText" text="D">
      <formula>NOT(ISERROR(SEARCH("D",DV37)))</formula>
    </cfRule>
    <cfRule type="containsText" dxfId="817" priority="131" operator="containsText" text="S">
      <formula>NOT(ISERROR(SEARCH("S",DV37)))</formula>
    </cfRule>
  </conditionalFormatting>
  <conditionalFormatting sqref="CU37">
    <cfRule type="containsText" dxfId="816" priority="126" operator="containsText" text="D">
      <formula>NOT(ISERROR(SEARCH("D",CU37)))</formula>
    </cfRule>
    <cfRule type="containsText" dxfId="815" priority="127" operator="containsText" text="S">
      <formula>NOT(ISERROR(SEARCH("S",CU37)))</formula>
    </cfRule>
  </conditionalFormatting>
  <conditionalFormatting sqref="CU38">
    <cfRule type="containsText" dxfId="814" priority="124" operator="containsText" text="D">
      <formula>NOT(ISERROR(SEARCH("D",CU38)))</formula>
    </cfRule>
    <cfRule type="containsText" dxfId="813" priority="125" operator="containsText" text="S">
      <formula>NOT(ISERROR(SEARCH("S",CU38)))</formula>
    </cfRule>
  </conditionalFormatting>
  <conditionalFormatting sqref="DA37">
    <cfRule type="containsText" dxfId="812" priority="122" operator="containsText" text="D">
      <formula>NOT(ISERROR(SEARCH("D",DA37)))</formula>
    </cfRule>
    <cfRule type="containsText" dxfId="811" priority="123" operator="containsText" text="S">
      <formula>NOT(ISERROR(SEARCH("S",DA37)))</formula>
    </cfRule>
  </conditionalFormatting>
  <conditionalFormatting sqref="DA38">
    <cfRule type="containsText" dxfId="810" priority="120" operator="containsText" text="D">
      <formula>NOT(ISERROR(SEARCH("D",DA38)))</formula>
    </cfRule>
    <cfRule type="containsText" dxfId="809" priority="121" operator="containsText" text="S">
      <formula>NOT(ISERROR(SEARCH("S",DA38)))</formula>
    </cfRule>
  </conditionalFormatting>
  <conditionalFormatting sqref="DC37:DC38">
    <cfRule type="containsText" dxfId="808" priority="118" operator="containsText" text="D">
      <formula>NOT(ISERROR(SEARCH("D",DC37)))</formula>
    </cfRule>
    <cfRule type="containsText" dxfId="807" priority="119" operator="containsText" text="S">
      <formula>NOT(ISERROR(SEARCH("S",DC37)))</formula>
    </cfRule>
  </conditionalFormatting>
  <conditionalFormatting sqref="DE37">
    <cfRule type="containsText" dxfId="806" priority="116" operator="containsText" text="D">
      <formula>NOT(ISERROR(SEARCH("D",DE37)))</formula>
    </cfRule>
    <cfRule type="containsText" dxfId="805" priority="117" operator="containsText" text="S">
      <formula>NOT(ISERROR(SEARCH("S",DE37)))</formula>
    </cfRule>
  </conditionalFormatting>
  <conditionalFormatting sqref="DE38">
    <cfRule type="containsText" dxfId="804" priority="114" operator="containsText" text="D">
      <formula>NOT(ISERROR(SEARCH("D",DE38)))</formula>
    </cfRule>
    <cfRule type="containsText" dxfId="803" priority="115" operator="containsText" text="S">
      <formula>NOT(ISERROR(SEARCH("S",DE38)))</formula>
    </cfRule>
  </conditionalFormatting>
  <conditionalFormatting sqref="DG37">
    <cfRule type="containsText" dxfId="802" priority="112" operator="containsText" text="D">
      <formula>NOT(ISERROR(SEARCH("D",DG37)))</formula>
    </cfRule>
    <cfRule type="containsText" dxfId="801" priority="113" operator="containsText" text="S">
      <formula>NOT(ISERROR(SEARCH("S",DG37)))</formula>
    </cfRule>
  </conditionalFormatting>
  <conditionalFormatting sqref="DG38">
    <cfRule type="containsText" dxfId="800" priority="110" operator="containsText" text="D">
      <formula>NOT(ISERROR(SEARCH("D",DG38)))</formula>
    </cfRule>
    <cfRule type="containsText" dxfId="799" priority="111" operator="containsText" text="S">
      <formula>NOT(ISERROR(SEARCH("S",DG38)))</formula>
    </cfRule>
  </conditionalFormatting>
  <conditionalFormatting sqref="DI37:DI38">
    <cfRule type="containsText" dxfId="798" priority="108" operator="containsText" text="D">
      <formula>NOT(ISERROR(SEARCH("D",DI37)))</formula>
    </cfRule>
    <cfRule type="containsText" dxfId="797" priority="109" operator="containsText" text="S">
      <formula>NOT(ISERROR(SEARCH("S",DI37)))</formula>
    </cfRule>
  </conditionalFormatting>
  <conditionalFormatting sqref="DK37">
    <cfRule type="containsText" dxfId="796" priority="106" operator="containsText" text="D">
      <formula>NOT(ISERROR(SEARCH("D",DK37)))</formula>
    </cfRule>
    <cfRule type="containsText" dxfId="795" priority="107" operator="containsText" text="S">
      <formula>NOT(ISERROR(SEARCH("S",DK37)))</formula>
    </cfRule>
  </conditionalFormatting>
  <conditionalFormatting sqref="DK38">
    <cfRule type="containsText" dxfId="794" priority="104" operator="containsText" text="D">
      <formula>NOT(ISERROR(SEARCH("D",DK38)))</formula>
    </cfRule>
    <cfRule type="containsText" dxfId="793" priority="105" operator="containsText" text="S">
      <formula>NOT(ISERROR(SEARCH("S",DK38)))</formula>
    </cfRule>
  </conditionalFormatting>
  <conditionalFormatting sqref="DM37">
    <cfRule type="containsText" dxfId="792" priority="102" operator="containsText" text="D">
      <formula>NOT(ISERROR(SEARCH("D",DM37)))</formula>
    </cfRule>
    <cfRule type="containsText" dxfId="791" priority="103" operator="containsText" text="S">
      <formula>NOT(ISERROR(SEARCH("S",DM37)))</formula>
    </cfRule>
  </conditionalFormatting>
  <conditionalFormatting sqref="DM38">
    <cfRule type="containsText" dxfId="790" priority="100" operator="containsText" text="D">
      <formula>NOT(ISERROR(SEARCH("D",DM38)))</formula>
    </cfRule>
    <cfRule type="containsText" dxfId="789" priority="101" operator="containsText" text="S">
      <formula>NOT(ISERROR(SEARCH("S",DM38)))</formula>
    </cfRule>
  </conditionalFormatting>
  <conditionalFormatting sqref="DO37:DO38">
    <cfRule type="containsText" dxfId="788" priority="98" operator="containsText" text="D">
      <formula>NOT(ISERROR(SEARCH("D",DO37)))</formula>
    </cfRule>
    <cfRule type="containsText" dxfId="787" priority="99" operator="containsText" text="S">
      <formula>NOT(ISERROR(SEARCH("S",DO37)))</formula>
    </cfRule>
  </conditionalFormatting>
  <conditionalFormatting sqref="DQ37">
    <cfRule type="containsText" dxfId="786" priority="96" operator="containsText" text="D">
      <formula>NOT(ISERROR(SEARCH("D",DQ37)))</formula>
    </cfRule>
    <cfRule type="containsText" dxfId="785" priority="97" operator="containsText" text="S">
      <formula>NOT(ISERROR(SEARCH("S",DQ37)))</formula>
    </cfRule>
  </conditionalFormatting>
  <conditionalFormatting sqref="DQ38">
    <cfRule type="containsText" dxfId="784" priority="94" operator="containsText" text="D">
      <formula>NOT(ISERROR(SEARCH("D",DQ38)))</formula>
    </cfRule>
    <cfRule type="containsText" dxfId="783" priority="95" operator="containsText" text="S">
      <formula>NOT(ISERROR(SEARCH("S",DQ38)))</formula>
    </cfRule>
  </conditionalFormatting>
  <conditionalFormatting sqref="DS37">
    <cfRule type="containsText" dxfId="782" priority="92" operator="containsText" text="D">
      <formula>NOT(ISERROR(SEARCH("D",DS37)))</formula>
    </cfRule>
    <cfRule type="containsText" dxfId="781" priority="93" operator="containsText" text="S">
      <formula>NOT(ISERROR(SEARCH("S",DS37)))</formula>
    </cfRule>
  </conditionalFormatting>
  <conditionalFormatting sqref="DS38">
    <cfRule type="containsText" dxfId="780" priority="90" operator="containsText" text="D">
      <formula>NOT(ISERROR(SEARCH("D",DS38)))</formula>
    </cfRule>
    <cfRule type="containsText" dxfId="779" priority="91" operator="containsText" text="S">
      <formula>NOT(ISERROR(SEARCH("S",DS38)))</formula>
    </cfRule>
  </conditionalFormatting>
  <conditionalFormatting sqref="CR37:CR38">
    <cfRule type="containsText" dxfId="778" priority="128" operator="containsText" text="D">
      <formula>NOT(ISERROR(SEARCH("D",CR37)))</formula>
    </cfRule>
    <cfRule type="containsText" dxfId="777" priority="129" operator="containsText" text="S">
      <formula>NOT(ISERROR(SEARCH("S",CR37)))</formula>
    </cfRule>
  </conditionalFormatting>
  <conditionalFormatting sqref="T262:U330 T185:U215 T220:U230 T232:U257">
    <cfRule type="cellIs" dxfId="776" priority="77" operator="between">
      <formula>48</formula>
      <formula>168</formula>
    </cfRule>
    <cfRule type="cellIs" dxfId="775" priority="87" operator="greaterThan">
      <formula>168</formula>
    </cfRule>
  </conditionalFormatting>
  <conditionalFormatting sqref="AA185:AD215 AA220:AD230 AA232:AD257">
    <cfRule type="expression" dxfId="774" priority="70">
      <formula>IF(T185&gt;47,T185&lt;169)</formula>
    </cfRule>
    <cfRule type="expression" dxfId="773" priority="76">
      <formula>T185&gt;168</formula>
    </cfRule>
  </conditionalFormatting>
  <conditionalFormatting sqref="A185:D215 A220:D230 A232:D257">
    <cfRule type="expression" dxfId="772" priority="68">
      <formula>IF(T185&gt;47,T185&lt;169)</formula>
    </cfRule>
    <cfRule type="expression" dxfId="771" priority="75">
      <formula>T185&gt;168</formula>
    </cfRule>
  </conditionalFormatting>
  <conditionalFormatting sqref="AA262:AD330">
    <cfRule type="expression" dxfId="770" priority="66">
      <formula>IF(T262&gt;47,T262&lt;169)</formula>
    </cfRule>
    <cfRule type="expression" dxfId="769" priority="72">
      <formula>T262&gt;168</formula>
    </cfRule>
  </conditionalFormatting>
  <conditionalFormatting sqref="A262:D330">
    <cfRule type="expression" dxfId="768" priority="65">
      <formula>IF(T262&gt;47,T262&lt;169)</formula>
    </cfRule>
    <cfRule type="expression" dxfId="767" priority="71">
      <formula>T262&gt;168</formula>
    </cfRule>
  </conditionalFormatting>
  <conditionalFormatting sqref="BM37:CQ38">
    <cfRule type="containsText" dxfId="766" priority="63" operator="containsText" text="D">
      <formula>NOT(ISERROR(SEARCH("D",BM37)))</formula>
    </cfRule>
    <cfRule type="containsText" dxfId="765" priority="64" operator="containsText" text="S">
      <formula>NOT(ISERROR(SEARCH("S",BM37)))</formula>
    </cfRule>
  </conditionalFormatting>
  <conditionalFormatting sqref="F2:AJ3">
    <cfRule type="expression" dxfId="764" priority="59">
      <formula>F$6="F"</formula>
    </cfRule>
  </conditionalFormatting>
  <conditionalFormatting sqref="CS40:CT74">
    <cfRule type="cellIs" dxfId="763" priority="58" operator="greaterThan">
      <formula>23</formula>
    </cfRule>
  </conditionalFormatting>
  <conditionalFormatting sqref="CV65:CY74">
    <cfRule type="expression" dxfId="762" priority="57">
      <formula>CS65&gt;23</formula>
    </cfRule>
  </conditionalFormatting>
  <conditionalFormatting sqref="BH40:BK40">
    <cfRule type="expression" dxfId="761" priority="56">
      <formula>CS40&gt;23</formula>
    </cfRule>
  </conditionalFormatting>
  <conditionalFormatting sqref="BH41:BK74">
    <cfRule type="expression" dxfId="760" priority="55">
      <formula>CS41&gt;23</formula>
    </cfRule>
  </conditionalFormatting>
  <conditionalFormatting sqref="CS75:CT79">
    <cfRule type="cellIs" dxfId="759" priority="54" operator="greaterThan">
      <formula>23</formula>
    </cfRule>
  </conditionalFormatting>
  <conditionalFormatting sqref="CV75:CY79">
    <cfRule type="expression" dxfId="758" priority="53">
      <formula>CS75&gt;23</formula>
    </cfRule>
  </conditionalFormatting>
  <conditionalFormatting sqref="BH75:BK79">
    <cfRule type="expression" dxfId="757" priority="52">
      <formula>CS75&gt;23</formula>
    </cfRule>
  </conditionalFormatting>
  <conditionalFormatting sqref="CV40:CY40">
    <cfRule type="expression" dxfId="756" priority="51">
      <formula>EG40&gt;23</formula>
    </cfRule>
  </conditionalFormatting>
  <conditionalFormatting sqref="CV41:CY64">
    <cfRule type="expression" dxfId="755" priority="50">
      <formula>EG41&gt;23</formula>
    </cfRule>
  </conditionalFormatting>
  <conditionalFormatting sqref="F33:AJ34">
    <cfRule type="cellIs" dxfId="754" priority="45" operator="greaterThanOrEqual">
      <formula>5</formula>
    </cfRule>
    <cfRule type="cellIs" dxfId="753" priority="46" operator="lessThan">
      <formula>5</formula>
    </cfRule>
  </conditionalFormatting>
  <conditionalFormatting sqref="T231:U231">
    <cfRule type="cellIs" dxfId="752" priority="43" operator="between">
      <formula>48</formula>
      <formula>168</formula>
    </cfRule>
    <cfRule type="cellIs" dxfId="751" priority="44" operator="greaterThan">
      <formula>168</formula>
    </cfRule>
  </conditionalFormatting>
  <conditionalFormatting sqref="AA231:AD231">
    <cfRule type="expression" dxfId="750" priority="40">
      <formula>IF(T231&gt;47,T231&lt;169)</formula>
    </cfRule>
    <cfRule type="expression" dxfId="749" priority="42">
      <formula>T231&gt;168</formula>
    </cfRule>
  </conditionalFormatting>
  <conditionalFormatting sqref="A231:D231">
    <cfRule type="expression" dxfId="748" priority="39">
      <formula>IF(T231&gt;47,T231&lt;169)</formula>
    </cfRule>
    <cfRule type="expression" dxfId="747" priority="41">
      <formula>T231&gt;168</formula>
    </cfRule>
  </conditionalFormatting>
  <conditionalFormatting sqref="F5:AJ31">
    <cfRule type="containsText" dxfId="746" priority="1" operator="containsText" text="F">
      <formula>NOT(ISERROR(SEARCH("F",F5)))</formula>
    </cfRule>
    <cfRule type="containsText" dxfId="745" priority="2" operator="containsText" text="C">
      <formula>NOT(ISERROR(SEARCH("C",F5)))</formula>
    </cfRule>
    <cfRule type="containsText" dxfId="744" priority="3" operator="containsText" text="N">
      <formula>NOT(ISERROR(SEARCH("N",F5)))</formula>
    </cfRule>
    <cfRule type="containsText" dxfId="743" priority="4" operator="containsText" text="J">
      <formula>NOT(ISERROR(SEARCH("J",F5)))</formula>
    </cfRule>
    <cfRule type="containsText" dxfId="742" priority="5" operator="containsText" text="G">
      <formula>NOT(ISERROR(SEARCH("G",F5)))</formula>
    </cfRule>
  </conditionalFormatting>
  <dataValidations count="2">
    <dataValidation type="list" allowBlank="1" showInputMessage="1" showErrorMessage="1" sqref="AW40:AZ163 AQ40:AT163">
      <formula1>OFFSET(Personnels,MATCH(AQ40,Personnels),,)</formula1>
    </dataValidation>
    <dataValidation type="list" allowBlank="1" showInputMessage="1" sqref="B40:AP163">
      <formula1>OFFSET(Personnels,MATCH(B40,Personnels),,)</formula1>
    </dataValidation>
  </dataValidations>
  <printOptions horizontalCentered="1" verticalCentered="1"/>
  <pageMargins left="0" right="0" top="0" bottom="0" header="0" footer="0"/>
  <pageSetup paperSize="9" scale="98" orientation="landscape" r:id="rId1"/>
  <ignoredErrors>
    <ignoredError sqref="F33:AJ34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 t="s">
        <v>0</v>
      </c>
      <c r="AL1" s="72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269</v>
      </c>
      <c r="B2" s="174"/>
      <c r="C2" s="174"/>
      <c r="D2" s="174"/>
      <c r="F2" s="76" t="s">
        <v>1</v>
      </c>
      <c r="G2" s="76" t="s">
        <v>2</v>
      </c>
      <c r="H2" s="73" t="s">
        <v>3</v>
      </c>
      <c r="I2" s="73" t="s">
        <v>3</v>
      </c>
      <c r="J2" s="73" t="s">
        <v>4</v>
      </c>
      <c r="K2" s="73" t="s">
        <v>5</v>
      </c>
      <c r="L2" s="76" t="s">
        <v>6</v>
      </c>
      <c r="M2" s="76" t="s">
        <v>1</v>
      </c>
      <c r="N2" s="73" t="s">
        <v>2</v>
      </c>
      <c r="O2" s="73" t="s">
        <v>3</v>
      </c>
      <c r="P2" s="73" t="s">
        <v>3</v>
      </c>
      <c r="Q2" s="73" t="s">
        <v>4</v>
      </c>
      <c r="R2" s="73" t="s">
        <v>5</v>
      </c>
      <c r="S2" s="76" t="s">
        <v>6</v>
      </c>
      <c r="T2" s="76" t="s">
        <v>1</v>
      </c>
      <c r="U2" s="73" t="s">
        <v>2</v>
      </c>
      <c r="V2" s="73" t="s">
        <v>3</v>
      </c>
      <c r="W2" s="73" t="s">
        <v>3</v>
      </c>
      <c r="X2" s="73" t="s">
        <v>4</v>
      </c>
      <c r="Y2" s="73" t="s">
        <v>5</v>
      </c>
      <c r="Z2" s="76" t="s">
        <v>6</v>
      </c>
      <c r="AA2" s="76" t="s">
        <v>1</v>
      </c>
      <c r="AB2" s="73" t="s">
        <v>2</v>
      </c>
      <c r="AC2" s="73" t="s">
        <v>3</v>
      </c>
      <c r="AD2" s="73" t="s">
        <v>3</v>
      </c>
      <c r="AE2" s="73" t="s">
        <v>4</v>
      </c>
      <c r="AF2" s="73" t="s">
        <v>5</v>
      </c>
      <c r="AG2" s="76" t="s">
        <v>6</v>
      </c>
      <c r="AH2" s="76" t="s">
        <v>1</v>
      </c>
      <c r="AI2" s="2" t="s">
        <v>2</v>
      </c>
      <c r="AJ2" s="42"/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75">
        <v>2018</v>
      </c>
      <c r="B3" s="175"/>
      <c r="C3" s="175"/>
      <c r="D3" s="175"/>
      <c r="F3" s="76">
        <v>1</v>
      </c>
      <c r="G3" s="76">
        <v>2</v>
      </c>
      <c r="H3" s="73">
        <v>3</v>
      </c>
      <c r="I3" s="73">
        <v>4</v>
      </c>
      <c r="J3" s="73">
        <v>5</v>
      </c>
      <c r="K3" s="73">
        <v>6</v>
      </c>
      <c r="L3" s="76">
        <v>7</v>
      </c>
      <c r="M3" s="76">
        <v>8</v>
      </c>
      <c r="N3" s="73">
        <v>9</v>
      </c>
      <c r="O3" s="73">
        <v>10</v>
      </c>
      <c r="P3" s="73">
        <v>11</v>
      </c>
      <c r="Q3" s="73">
        <v>12</v>
      </c>
      <c r="R3" s="73">
        <v>13</v>
      </c>
      <c r="S3" s="76">
        <v>14</v>
      </c>
      <c r="T3" s="76">
        <v>15</v>
      </c>
      <c r="U3" s="73">
        <v>16</v>
      </c>
      <c r="V3" s="73">
        <v>17</v>
      </c>
      <c r="W3" s="73">
        <v>18</v>
      </c>
      <c r="X3" s="73">
        <v>19</v>
      </c>
      <c r="Y3" s="73">
        <v>20</v>
      </c>
      <c r="Z3" s="76">
        <v>21</v>
      </c>
      <c r="AA3" s="76">
        <v>22</v>
      </c>
      <c r="AB3" s="73">
        <v>23</v>
      </c>
      <c r="AC3" s="73">
        <v>24</v>
      </c>
      <c r="AD3" s="73">
        <v>25</v>
      </c>
      <c r="AE3" s="73">
        <v>26</v>
      </c>
      <c r="AF3" s="73">
        <v>27</v>
      </c>
      <c r="AG3" s="76">
        <v>28</v>
      </c>
      <c r="AH3" s="76">
        <v>29</v>
      </c>
      <c r="AI3" s="2">
        <v>30</v>
      </c>
      <c r="AJ3" s="42"/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J4" s="35"/>
      <c r="AK4" s="59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/>
      <c r="G5" s="85"/>
      <c r="H5" s="85" t="s">
        <v>4</v>
      </c>
      <c r="I5" s="84" t="s">
        <v>4</v>
      </c>
      <c r="J5" s="84"/>
      <c r="K5" s="84" t="s">
        <v>296</v>
      </c>
      <c r="L5" s="84"/>
      <c r="M5" s="84"/>
      <c r="N5" s="84" t="s">
        <v>299</v>
      </c>
      <c r="O5" s="84" t="s">
        <v>299</v>
      </c>
      <c r="P5" s="84" t="s">
        <v>299</v>
      </c>
      <c r="Q5" s="84"/>
      <c r="R5" s="84"/>
      <c r="S5" s="84"/>
      <c r="T5" s="84" t="s">
        <v>296</v>
      </c>
      <c r="U5" s="84"/>
      <c r="V5" s="84"/>
      <c r="W5" s="84" t="s">
        <v>296</v>
      </c>
      <c r="X5" s="84"/>
      <c r="Y5" s="84"/>
      <c r="Z5" s="84" t="s">
        <v>296</v>
      </c>
      <c r="AA5" s="84"/>
      <c r="AB5" s="84"/>
      <c r="AC5" s="84" t="s">
        <v>296</v>
      </c>
      <c r="AD5" s="84"/>
      <c r="AE5" s="84" t="s">
        <v>4</v>
      </c>
      <c r="AF5" s="84" t="s">
        <v>103</v>
      </c>
      <c r="AG5" s="84"/>
      <c r="AH5" s="84"/>
      <c r="AI5" s="84" t="s">
        <v>296</v>
      </c>
      <c r="AJ5" s="84"/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 t="s">
        <v>309</v>
      </c>
      <c r="G6" s="84"/>
      <c r="H6" s="84" t="s">
        <v>296</v>
      </c>
      <c r="I6" s="84"/>
      <c r="J6" s="84"/>
      <c r="K6" s="84" t="s">
        <v>4</v>
      </c>
      <c r="L6" s="84"/>
      <c r="M6" s="84"/>
      <c r="N6" s="84" t="s">
        <v>296</v>
      </c>
      <c r="O6" s="84"/>
      <c r="P6" s="84"/>
      <c r="Q6" s="84" t="s">
        <v>296</v>
      </c>
      <c r="R6" s="84"/>
      <c r="S6" s="84"/>
      <c r="T6" s="84"/>
      <c r="U6" s="84"/>
      <c r="V6" s="84"/>
      <c r="W6" s="84" t="s">
        <v>103</v>
      </c>
      <c r="X6" s="84" t="s">
        <v>103</v>
      </c>
      <c r="Y6" s="84"/>
      <c r="Z6" s="84" t="s">
        <v>310</v>
      </c>
      <c r="AA6" s="84"/>
      <c r="AB6" s="84"/>
      <c r="AC6" s="84" t="s">
        <v>296</v>
      </c>
      <c r="AD6" s="84"/>
      <c r="AE6" s="84"/>
      <c r="AF6" s="84" t="s">
        <v>296</v>
      </c>
      <c r="AG6" s="84"/>
      <c r="AH6" s="84"/>
      <c r="AI6" s="84" t="s">
        <v>296</v>
      </c>
      <c r="AJ6" s="84"/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/>
      <c r="G7" s="84"/>
      <c r="H7" s="84" t="s">
        <v>103</v>
      </c>
      <c r="I7" s="84" t="s">
        <v>103</v>
      </c>
      <c r="J7" s="84"/>
      <c r="K7" s="84" t="s">
        <v>296</v>
      </c>
      <c r="L7" s="84"/>
      <c r="M7" s="84"/>
      <c r="N7" s="84" t="s">
        <v>296</v>
      </c>
      <c r="O7" s="84"/>
      <c r="P7" s="84"/>
      <c r="Q7" s="84" t="s">
        <v>4</v>
      </c>
      <c r="R7" s="84" t="s">
        <v>310</v>
      </c>
      <c r="S7" s="84" t="s">
        <v>310</v>
      </c>
      <c r="T7" s="84" t="s">
        <v>310</v>
      </c>
      <c r="U7" s="84" t="s">
        <v>310</v>
      </c>
      <c r="V7" s="84" t="s">
        <v>310</v>
      </c>
      <c r="W7" s="84" t="s">
        <v>310</v>
      </c>
      <c r="X7" s="84" t="s">
        <v>310</v>
      </c>
      <c r="Y7" s="84" t="s">
        <v>310</v>
      </c>
      <c r="Z7" s="84" t="s">
        <v>310</v>
      </c>
      <c r="AA7" s="84" t="s">
        <v>310</v>
      </c>
      <c r="AB7" s="84" t="s">
        <v>310</v>
      </c>
      <c r="AC7" s="84" t="s">
        <v>310</v>
      </c>
      <c r="AD7" s="84" t="s">
        <v>310</v>
      </c>
      <c r="AE7" s="84"/>
      <c r="AF7" s="84" t="s">
        <v>296</v>
      </c>
      <c r="AG7" s="84"/>
      <c r="AH7" s="84" t="s">
        <v>4</v>
      </c>
      <c r="AI7" s="84" t="s">
        <v>296</v>
      </c>
      <c r="AJ7" s="84"/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 t="s">
        <v>309</v>
      </c>
      <c r="G8" s="84" t="s">
        <v>310</v>
      </c>
      <c r="H8" s="84" t="s">
        <v>299</v>
      </c>
      <c r="I8" s="84" t="s">
        <v>299</v>
      </c>
      <c r="J8" s="84" t="s">
        <v>299</v>
      </c>
      <c r="K8" s="84" t="s">
        <v>296</v>
      </c>
      <c r="L8" s="84"/>
      <c r="M8" s="84"/>
      <c r="N8" s="84"/>
      <c r="O8" s="84"/>
      <c r="P8" s="84"/>
      <c r="Q8" s="84" t="s">
        <v>296</v>
      </c>
      <c r="R8" s="84"/>
      <c r="S8" s="84"/>
      <c r="T8" s="84" t="s">
        <v>296</v>
      </c>
      <c r="U8" s="84"/>
      <c r="V8" s="84"/>
      <c r="W8" s="84" t="s">
        <v>296</v>
      </c>
      <c r="X8" s="84"/>
      <c r="Y8" s="84"/>
      <c r="Z8" s="84" t="s">
        <v>103</v>
      </c>
      <c r="AA8" s="84"/>
      <c r="AB8" s="84"/>
      <c r="AC8" s="84" t="s">
        <v>296</v>
      </c>
      <c r="AD8" s="84"/>
      <c r="AE8" s="84"/>
      <c r="AF8" s="84" t="s">
        <v>298</v>
      </c>
      <c r="AG8" s="84" t="s">
        <v>103</v>
      </c>
      <c r="AH8" s="84"/>
      <c r="AI8" s="84" t="s">
        <v>296</v>
      </c>
      <c r="AJ8" s="84"/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/>
      <c r="G9" s="84"/>
      <c r="H9" s="84" t="s">
        <v>296</v>
      </c>
      <c r="I9" s="84"/>
      <c r="J9" s="84"/>
      <c r="K9" s="84" t="s">
        <v>310</v>
      </c>
      <c r="L9" s="84" t="s">
        <v>310</v>
      </c>
      <c r="M9" s="84" t="s">
        <v>310</v>
      </c>
      <c r="N9" s="84" t="s">
        <v>310</v>
      </c>
      <c r="O9" s="84" t="s">
        <v>310</v>
      </c>
      <c r="P9" s="84"/>
      <c r="Q9" s="84" t="s">
        <v>296</v>
      </c>
      <c r="R9" s="84"/>
      <c r="S9" s="84"/>
      <c r="T9" s="84" t="s">
        <v>103</v>
      </c>
      <c r="U9" s="84"/>
      <c r="V9" s="84"/>
      <c r="W9" s="84" t="s">
        <v>4</v>
      </c>
      <c r="X9" s="84" t="s">
        <v>4</v>
      </c>
      <c r="Y9" s="84"/>
      <c r="Z9" s="84" t="s">
        <v>296</v>
      </c>
      <c r="AA9" s="84"/>
      <c r="AB9" s="84"/>
      <c r="AC9" s="84" t="s">
        <v>103</v>
      </c>
      <c r="AD9" s="84"/>
      <c r="AE9" s="84"/>
      <c r="AF9" s="84" t="s">
        <v>296</v>
      </c>
      <c r="AG9" s="84"/>
      <c r="AH9" s="84"/>
      <c r="AI9" s="84"/>
      <c r="AJ9" s="84"/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/>
      <c r="G10" s="84"/>
      <c r="H10" s="84" t="s">
        <v>296</v>
      </c>
      <c r="I10" s="84"/>
      <c r="J10" s="84" t="s">
        <v>103</v>
      </c>
      <c r="K10" s="84" t="s">
        <v>103</v>
      </c>
      <c r="L10" s="84"/>
      <c r="M10" s="84"/>
      <c r="N10" s="84" t="s">
        <v>296</v>
      </c>
      <c r="O10" s="84"/>
      <c r="P10" s="84"/>
      <c r="Q10" s="84" t="s">
        <v>296</v>
      </c>
      <c r="R10" s="84"/>
      <c r="S10" s="84"/>
      <c r="T10" s="84"/>
      <c r="U10" s="84"/>
      <c r="V10" s="84"/>
      <c r="W10" s="84" t="s">
        <v>310</v>
      </c>
      <c r="X10" s="84"/>
      <c r="Y10" s="84"/>
      <c r="Z10" s="84" t="s">
        <v>296</v>
      </c>
      <c r="AA10" s="84"/>
      <c r="AB10" s="84"/>
      <c r="AC10" s="84" t="s">
        <v>4</v>
      </c>
      <c r="AD10" s="84" t="s">
        <v>296</v>
      </c>
      <c r="AE10" s="84"/>
      <c r="AF10" s="84" t="s">
        <v>4</v>
      </c>
      <c r="AG10" s="84"/>
      <c r="AH10" s="84"/>
      <c r="AI10" s="84" t="s">
        <v>296</v>
      </c>
      <c r="AJ10" s="84"/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/>
      <c r="G11" s="84"/>
      <c r="H11" s="84" t="s">
        <v>296</v>
      </c>
      <c r="I11" s="84"/>
      <c r="J11" s="84"/>
      <c r="K11" s="84" t="s">
        <v>296</v>
      </c>
      <c r="L11" s="84"/>
      <c r="M11" s="84"/>
      <c r="N11" s="84" t="s">
        <v>299</v>
      </c>
      <c r="O11" s="84" t="s">
        <v>299</v>
      </c>
      <c r="P11" s="84" t="s">
        <v>299</v>
      </c>
      <c r="Q11" s="84"/>
      <c r="R11" s="84"/>
      <c r="S11" s="84"/>
      <c r="T11" s="84" t="s">
        <v>296</v>
      </c>
      <c r="U11" s="84"/>
      <c r="V11" s="84"/>
      <c r="W11" s="84" t="s">
        <v>296</v>
      </c>
      <c r="X11" s="84"/>
      <c r="Y11" s="84"/>
      <c r="Z11" s="84" t="s">
        <v>310</v>
      </c>
      <c r="AA11" s="84" t="s">
        <v>310</v>
      </c>
      <c r="AB11" s="84" t="s">
        <v>310</v>
      </c>
      <c r="AC11" s="84" t="s">
        <v>310</v>
      </c>
      <c r="AD11" s="84" t="s">
        <v>310</v>
      </c>
      <c r="AE11" s="84" t="s">
        <v>310</v>
      </c>
      <c r="AF11" s="84" t="s">
        <v>310</v>
      </c>
      <c r="AG11" s="84" t="s">
        <v>310</v>
      </c>
      <c r="AH11" s="84" t="s">
        <v>310</v>
      </c>
      <c r="AI11" s="84" t="s">
        <v>310</v>
      </c>
      <c r="AJ11" s="84"/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 t="s">
        <v>309</v>
      </c>
      <c r="G12" s="84" t="s">
        <v>309</v>
      </c>
      <c r="H12" s="84" t="s">
        <v>309</v>
      </c>
      <c r="I12" s="84" t="s">
        <v>309</v>
      </c>
      <c r="J12" s="84" t="s">
        <v>309</v>
      </c>
      <c r="K12" s="84" t="s">
        <v>309</v>
      </c>
      <c r="L12" s="84" t="s">
        <v>309</v>
      </c>
      <c r="M12" s="84" t="s">
        <v>309</v>
      </c>
      <c r="N12" s="84" t="s">
        <v>296</v>
      </c>
      <c r="O12" s="84"/>
      <c r="P12" s="84"/>
      <c r="Q12" s="84"/>
      <c r="R12" s="84" t="s">
        <v>310</v>
      </c>
      <c r="S12" s="84" t="s">
        <v>310</v>
      </c>
      <c r="T12" s="84" t="s">
        <v>103</v>
      </c>
      <c r="U12" s="84"/>
      <c r="V12" s="84"/>
      <c r="W12" s="84" t="s">
        <v>296</v>
      </c>
      <c r="X12" s="84"/>
      <c r="Y12" s="84"/>
      <c r="Z12" s="84" t="s">
        <v>296</v>
      </c>
      <c r="AA12" s="84"/>
      <c r="AB12" s="84"/>
      <c r="AC12" s="84" t="s">
        <v>296</v>
      </c>
      <c r="AD12" s="84"/>
      <c r="AE12" s="84"/>
      <c r="AF12" s="84" t="s">
        <v>296</v>
      </c>
      <c r="AG12" s="84"/>
      <c r="AH12" s="84"/>
      <c r="AI12" s="84" t="s">
        <v>4</v>
      </c>
      <c r="AJ12" s="84"/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 t="s">
        <v>296</v>
      </c>
      <c r="G14" s="84"/>
      <c r="H14" s="84" t="s">
        <v>299</v>
      </c>
      <c r="I14" s="84" t="s">
        <v>299</v>
      </c>
      <c r="J14" s="84" t="s">
        <v>299</v>
      </c>
      <c r="K14" s="84"/>
      <c r="L14" s="84" t="s">
        <v>296</v>
      </c>
      <c r="M14" s="84"/>
      <c r="N14" s="84"/>
      <c r="O14" s="84" t="s">
        <v>296</v>
      </c>
      <c r="P14" s="84"/>
      <c r="Q14" s="84"/>
      <c r="R14" s="84" t="s">
        <v>310</v>
      </c>
      <c r="S14" s="84"/>
      <c r="T14" s="84" t="s">
        <v>4</v>
      </c>
      <c r="U14" s="84" t="s">
        <v>296</v>
      </c>
      <c r="V14" s="84"/>
      <c r="W14" s="84"/>
      <c r="X14" s="84" t="s">
        <v>296</v>
      </c>
      <c r="Y14" s="84"/>
      <c r="Z14" s="84"/>
      <c r="AA14" s="84"/>
      <c r="AB14" s="84"/>
      <c r="AC14" s="84"/>
      <c r="AD14" s="84" t="s">
        <v>296</v>
      </c>
      <c r="AE14" s="84"/>
      <c r="AF14" s="84"/>
      <c r="AG14" s="84" t="s">
        <v>4</v>
      </c>
      <c r="AH14" s="84" t="s">
        <v>103</v>
      </c>
      <c r="AI14" s="84"/>
      <c r="AJ14" s="84"/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/>
      <c r="G15" s="84"/>
      <c r="H15" s="84"/>
      <c r="I15" s="84" t="s">
        <v>296</v>
      </c>
      <c r="J15" s="84"/>
      <c r="K15" s="84"/>
      <c r="L15" s="84" t="s">
        <v>4</v>
      </c>
      <c r="M15" s="84" t="s">
        <v>4</v>
      </c>
      <c r="N15" s="84" t="s">
        <v>299</v>
      </c>
      <c r="O15" s="84" t="s">
        <v>299</v>
      </c>
      <c r="P15" s="84" t="s">
        <v>299</v>
      </c>
      <c r="Q15" s="84"/>
      <c r="R15" s="84" t="s">
        <v>296</v>
      </c>
      <c r="S15" s="84"/>
      <c r="T15" s="84"/>
      <c r="U15" s="84" t="s">
        <v>103</v>
      </c>
      <c r="V15" s="84"/>
      <c r="W15" s="84"/>
      <c r="X15" s="84"/>
      <c r="Y15" s="84"/>
      <c r="Z15" s="84"/>
      <c r="AA15" s="84" t="s">
        <v>296</v>
      </c>
      <c r="AB15" s="84"/>
      <c r="AC15" s="84"/>
      <c r="AD15" s="84" t="s">
        <v>296</v>
      </c>
      <c r="AE15" s="84"/>
      <c r="AF15" s="84"/>
      <c r="AG15" s="84" t="s">
        <v>296</v>
      </c>
      <c r="AH15" s="84"/>
      <c r="AI15" s="84"/>
      <c r="AJ15" s="84"/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/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 t="s">
        <v>296</v>
      </c>
      <c r="G16" s="84"/>
      <c r="H16" s="84"/>
      <c r="I16" s="84" t="s">
        <v>296</v>
      </c>
      <c r="J16" s="84"/>
      <c r="K16" s="84"/>
      <c r="L16" s="84" t="s">
        <v>4</v>
      </c>
      <c r="M16" s="84" t="s">
        <v>103</v>
      </c>
      <c r="N16" s="84"/>
      <c r="O16" s="84" t="s">
        <v>296</v>
      </c>
      <c r="P16" s="84"/>
      <c r="Q16" s="84"/>
      <c r="R16" s="84" t="s">
        <v>296</v>
      </c>
      <c r="S16" s="84"/>
      <c r="T16" s="84"/>
      <c r="U16" s="84"/>
      <c r="V16" s="84"/>
      <c r="W16" s="84"/>
      <c r="X16" s="84" t="s">
        <v>296</v>
      </c>
      <c r="Y16" s="84"/>
      <c r="Z16" s="84"/>
      <c r="AA16" s="84" t="s">
        <v>296</v>
      </c>
      <c r="AB16" s="84"/>
      <c r="AC16" s="84"/>
      <c r="AD16" s="84" t="s">
        <v>296</v>
      </c>
      <c r="AE16" s="84"/>
      <c r="AF16" s="84"/>
      <c r="AG16" s="84" t="s">
        <v>310</v>
      </c>
      <c r="AH16" s="84" t="s">
        <v>310</v>
      </c>
      <c r="AI16" s="84" t="s">
        <v>310</v>
      </c>
      <c r="AJ16" s="84"/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 t="s">
        <v>296</v>
      </c>
      <c r="G17" s="84"/>
      <c r="H17" s="84" t="s">
        <v>299</v>
      </c>
      <c r="I17" s="84" t="s">
        <v>299</v>
      </c>
      <c r="J17" s="84" t="s">
        <v>299</v>
      </c>
      <c r="K17" s="84"/>
      <c r="L17" s="84" t="s">
        <v>296</v>
      </c>
      <c r="M17" s="84"/>
      <c r="N17" s="84"/>
      <c r="O17" s="84" t="s">
        <v>296</v>
      </c>
      <c r="P17" s="84"/>
      <c r="Q17" s="84"/>
      <c r="R17" s="84" t="s">
        <v>296</v>
      </c>
      <c r="S17" s="84"/>
      <c r="T17" s="84"/>
      <c r="U17" s="84" t="s">
        <v>296</v>
      </c>
      <c r="V17" s="84"/>
      <c r="W17" s="84"/>
      <c r="X17" s="84" t="s">
        <v>4</v>
      </c>
      <c r="Y17" s="84" t="s">
        <v>4</v>
      </c>
      <c r="Z17" s="84"/>
      <c r="AA17" s="84"/>
      <c r="AB17" s="84" t="s">
        <v>310</v>
      </c>
      <c r="AC17" s="84" t="s">
        <v>310</v>
      </c>
      <c r="AD17" s="84" t="s">
        <v>310</v>
      </c>
      <c r="AE17" s="84" t="s">
        <v>310</v>
      </c>
      <c r="AF17" s="84" t="s">
        <v>310</v>
      </c>
      <c r="AG17" s="84" t="s">
        <v>310</v>
      </c>
      <c r="AH17" s="84" t="s">
        <v>310</v>
      </c>
      <c r="AI17" s="84"/>
      <c r="AJ17" s="84"/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/>
      <c r="G18" s="84"/>
      <c r="H18" s="84"/>
      <c r="I18" s="84" t="s">
        <v>4</v>
      </c>
      <c r="J18" s="84"/>
      <c r="K18" s="84"/>
      <c r="L18" s="84" t="s">
        <v>296</v>
      </c>
      <c r="M18" s="84"/>
      <c r="N18" s="84" t="s">
        <v>299</v>
      </c>
      <c r="O18" s="84" t="s">
        <v>299</v>
      </c>
      <c r="P18" s="84" t="s">
        <v>299</v>
      </c>
      <c r="Q18" s="84"/>
      <c r="R18" s="84" t="s">
        <v>296</v>
      </c>
      <c r="S18" s="84"/>
      <c r="T18" s="84"/>
      <c r="U18" s="84"/>
      <c r="V18" s="84"/>
      <c r="W18" s="84"/>
      <c r="X18" s="84" t="s">
        <v>296</v>
      </c>
      <c r="Y18" s="84"/>
      <c r="Z18" s="84"/>
      <c r="AA18" s="84" t="s">
        <v>296</v>
      </c>
      <c r="AB18" s="84"/>
      <c r="AC18" s="84"/>
      <c r="AD18" s="84" t="s">
        <v>309</v>
      </c>
      <c r="AE18" s="84" t="s">
        <v>309</v>
      </c>
      <c r="AF18" s="84" t="s">
        <v>309</v>
      </c>
      <c r="AG18" s="84" t="s">
        <v>309</v>
      </c>
      <c r="AH18" s="84" t="s">
        <v>4</v>
      </c>
      <c r="AI18" s="84"/>
      <c r="AJ18" s="84"/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 t="s">
        <v>296</v>
      </c>
      <c r="G19" s="84"/>
      <c r="H19" s="84"/>
      <c r="I19" s="84" t="s">
        <v>296</v>
      </c>
      <c r="J19" s="84"/>
      <c r="K19" s="84"/>
      <c r="L19" s="84" t="s">
        <v>103</v>
      </c>
      <c r="M19" s="84"/>
      <c r="N19" s="84" t="s">
        <v>4</v>
      </c>
      <c r="O19" s="84" t="s">
        <v>309</v>
      </c>
      <c r="P19" s="84" t="s">
        <v>309</v>
      </c>
      <c r="Q19" s="84" t="s">
        <v>309</v>
      </c>
      <c r="R19" s="84" t="s">
        <v>309</v>
      </c>
      <c r="S19" s="84" t="s">
        <v>309</v>
      </c>
      <c r="T19" s="84" t="s">
        <v>309</v>
      </c>
      <c r="U19" s="84" t="s">
        <v>296</v>
      </c>
      <c r="V19" s="84"/>
      <c r="W19" s="84"/>
      <c r="X19" s="84"/>
      <c r="Y19" s="84"/>
      <c r="Z19" s="84"/>
      <c r="AA19" s="84" t="s">
        <v>296</v>
      </c>
      <c r="AB19" s="84"/>
      <c r="AC19" s="84"/>
      <c r="AD19" s="84" t="s">
        <v>309</v>
      </c>
      <c r="AE19" s="84" t="s">
        <v>103</v>
      </c>
      <c r="AF19" s="84"/>
      <c r="AG19" s="84" t="s">
        <v>296</v>
      </c>
      <c r="AH19" s="84"/>
      <c r="AI19" s="84"/>
      <c r="AJ19" s="84"/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 t="s">
        <v>296</v>
      </c>
      <c r="G20" s="84"/>
      <c r="H20" s="84" t="s">
        <v>299</v>
      </c>
      <c r="I20" s="84" t="s">
        <v>299</v>
      </c>
      <c r="J20" s="84" t="s">
        <v>299</v>
      </c>
      <c r="K20" s="84"/>
      <c r="L20" s="84"/>
      <c r="M20" s="84" t="s">
        <v>103</v>
      </c>
      <c r="N20" s="84"/>
      <c r="O20" s="84" t="s">
        <v>296</v>
      </c>
      <c r="P20" s="84"/>
      <c r="Q20" s="84" t="s">
        <v>4</v>
      </c>
      <c r="R20" s="84" t="s">
        <v>4</v>
      </c>
      <c r="S20" s="84"/>
      <c r="T20" s="84"/>
      <c r="U20" s="84" t="s">
        <v>296</v>
      </c>
      <c r="V20" s="84"/>
      <c r="W20" s="84"/>
      <c r="X20" s="84" t="s">
        <v>296</v>
      </c>
      <c r="Y20" s="84"/>
      <c r="Z20" s="84"/>
      <c r="AA20" s="84"/>
      <c r="AB20" s="84" t="s">
        <v>310</v>
      </c>
      <c r="AC20" s="84" t="s">
        <v>310</v>
      </c>
      <c r="AD20" s="84" t="s">
        <v>310</v>
      </c>
      <c r="AE20" s="84" t="s">
        <v>4</v>
      </c>
      <c r="AF20" s="84"/>
      <c r="AG20" s="84" t="s">
        <v>296</v>
      </c>
      <c r="AH20" s="84"/>
      <c r="AI20" s="84"/>
      <c r="AJ20" s="84"/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/>
      <c r="G21" s="84"/>
      <c r="H21" s="84"/>
      <c r="I21" s="84" t="s">
        <v>296</v>
      </c>
      <c r="J21" s="84"/>
      <c r="K21" s="84"/>
      <c r="L21" s="84" t="s">
        <v>296</v>
      </c>
      <c r="M21" s="84"/>
      <c r="N21" s="84"/>
      <c r="O21" s="84" t="s">
        <v>103</v>
      </c>
      <c r="P21" s="84"/>
      <c r="Q21" s="84"/>
      <c r="R21" s="84" t="s">
        <v>296</v>
      </c>
      <c r="S21" s="84"/>
      <c r="T21" s="84" t="s">
        <v>4</v>
      </c>
      <c r="U21" s="84" t="s">
        <v>4</v>
      </c>
      <c r="V21" s="84"/>
      <c r="W21" s="84"/>
      <c r="X21" s="84"/>
      <c r="Y21" s="84"/>
      <c r="Z21" s="84"/>
      <c r="AA21" s="84" t="s">
        <v>296</v>
      </c>
      <c r="AB21" s="84"/>
      <c r="AC21" s="84"/>
      <c r="AD21" s="84" t="s">
        <v>296</v>
      </c>
      <c r="AE21" s="84"/>
      <c r="AF21" s="84"/>
      <c r="AG21" s="84" t="s">
        <v>296</v>
      </c>
      <c r="AH21" s="84"/>
      <c r="AI21" s="84"/>
      <c r="AJ21" s="84"/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/>
      <c r="G23" s="84" t="s">
        <v>296</v>
      </c>
      <c r="H23" s="84"/>
      <c r="I23" s="84"/>
      <c r="J23" s="84" t="s">
        <v>296</v>
      </c>
      <c r="K23" s="84"/>
      <c r="L23" s="84"/>
      <c r="M23" s="84"/>
      <c r="N23" s="84"/>
      <c r="O23" s="84"/>
      <c r="P23" s="84" t="s">
        <v>296</v>
      </c>
      <c r="Q23" s="84"/>
      <c r="R23" s="84"/>
      <c r="S23" s="84" t="s">
        <v>296</v>
      </c>
      <c r="T23" s="84"/>
      <c r="U23" s="84"/>
      <c r="V23" s="84" t="s">
        <v>309</v>
      </c>
      <c r="W23" s="84"/>
      <c r="X23" s="84"/>
      <c r="Y23" s="84" t="s">
        <v>296</v>
      </c>
      <c r="Z23" s="84"/>
      <c r="AA23" s="84"/>
      <c r="AB23" s="84" t="s">
        <v>296</v>
      </c>
      <c r="AC23" s="84"/>
      <c r="AD23" s="84"/>
      <c r="AE23" s="84" t="s">
        <v>296</v>
      </c>
      <c r="AF23" s="84"/>
      <c r="AG23" s="84"/>
      <c r="AH23" s="84"/>
      <c r="AI23" s="84"/>
      <c r="AJ23" s="84"/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/>
      <c r="G24" s="84" t="s">
        <v>296</v>
      </c>
      <c r="H24" s="84"/>
      <c r="I24" s="84"/>
      <c r="J24" s="84"/>
      <c r="K24" s="84"/>
      <c r="L24" s="84"/>
      <c r="M24" s="84" t="s">
        <v>296</v>
      </c>
      <c r="N24" s="84"/>
      <c r="O24" s="84"/>
      <c r="P24" s="84" t="s">
        <v>103</v>
      </c>
      <c r="Q24" s="84" t="s">
        <v>103</v>
      </c>
      <c r="R24" s="84"/>
      <c r="S24" s="84" t="s">
        <v>4</v>
      </c>
      <c r="T24" s="84"/>
      <c r="U24" s="84"/>
      <c r="V24" s="84" t="s">
        <v>296</v>
      </c>
      <c r="W24" s="84"/>
      <c r="X24" s="84"/>
      <c r="Y24" s="84" t="s">
        <v>4</v>
      </c>
      <c r="Z24" s="84" t="s">
        <v>4</v>
      </c>
      <c r="AA24" s="84"/>
      <c r="AB24" s="84" t="s">
        <v>296</v>
      </c>
      <c r="AC24" s="84"/>
      <c r="AD24" s="84"/>
      <c r="AE24" s="84"/>
      <c r="AF24" s="84"/>
      <c r="AG24" s="84"/>
      <c r="AH24" s="84" t="s">
        <v>296</v>
      </c>
      <c r="AI24" s="84"/>
      <c r="AJ24" s="84"/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/>
      <c r="G25" s="84" t="s">
        <v>296</v>
      </c>
      <c r="H25" s="84"/>
      <c r="I25" s="84"/>
      <c r="J25" s="84" t="s">
        <v>296</v>
      </c>
      <c r="K25" s="84"/>
      <c r="L25" s="84"/>
      <c r="M25" s="84"/>
      <c r="N25" s="84" t="s">
        <v>103</v>
      </c>
      <c r="O25" s="84"/>
      <c r="P25" s="84" t="s">
        <v>296</v>
      </c>
      <c r="Q25" s="84"/>
      <c r="R25" s="84"/>
      <c r="S25" s="84" t="s">
        <v>309</v>
      </c>
      <c r="T25" s="84"/>
      <c r="U25" s="84"/>
      <c r="V25" s="84" t="s">
        <v>296</v>
      </c>
      <c r="W25" s="84"/>
      <c r="X25" s="84"/>
      <c r="Y25" s="84" t="s">
        <v>296</v>
      </c>
      <c r="Z25" s="84"/>
      <c r="AA25" s="84"/>
      <c r="AB25" s="84" t="s">
        <v>310</v>
      </c>
      <c r="AC25" s="84" t="s">
        <v>310</v>
      </c>
      <c r="AD25" s="84" t="s">
        <v>310</v>
      </c>
      <c r="AE25" s="84" t="s">
        <v>309</v>
      </c>
      <c r="AF25" s="84"/>
      <c r="AG25" s="84"/>
      <c r="AH25" s="84" t="s">
        <v>296</v>
      </c>
      <c r="AI25" s="84"/>
      <c r="AJ25" s="84"/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/>
      <c r="G26" s="84" t="s">
        <v>309</v>
      </c>
      <c r="H26" s="84"/>
      <c r="I26" s="84"/>
      <c r="J26" s="84" t="s">
        <v>296</v>
      </c>
      <c r="K26" s="84"/>
      <c r="L26" s="84"/>
      <c r="M26" s="84" t="s">
        <v>4</v>
      </c>
      <c r="N26" s="84" t="s">
        <v>299</v>
      </c>
      <c r="O26" s="84" t="s">
        <v>299</v>
      </c>
      <c r="P26" s="84" t="s">
        <v>299</v>
      </c>
      <c r="Q26" s="84"/>
      <c r="R26" s="84"/>
      <c r="S26" s="84" t="s">
        <v>296</v>
      </c>
      <c r="T26" s="84"/>
      <c r="U26" s="84" t="s">
        <v>4</v>
      </c>
      <c r="V26" s="84" t="s">
        <v>4</v>
      </c>
      <c r="W26" s="84"/>
      <c r="X26" s="84"/>
      <c r="Y26" s="84" t="s">
        <v>310</v>
      </c>
      <c r="Z26" s="84" t="s">
        <v>310</v>
      </c>
      <c r="AA26" s="84" t="s">
        <v>310</v>
      </c>
      <c r="AB26" s="84" t="s">
        <v>310</v>
      </c>
      <c r="AC26" s="84" t="s">
        <v>310</v>
      </c>
      <c r="AD26" s="84" t="s">
        <v>310</v>
      </c>
      <c r="AE26" s="84" t="s">
        <v>310</v>
      </c>
      <c r="AF26" s="84"/>
      <c r="AG26" s="84"/>
      <c r="AH26" s="84" t="s">
        <v>296</v>
      </c>
      <c r="AI26" s="84"/>
      <c r="AJ26" s="84"/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/>
      <c r="G27" s="84"/>
      <c r="H27" s="84" t="s">
        <v>299</v>
      </c>
      <c r="I27" s="84" t="s">
        <v>299</v>
      </c>
      <c r="J27" s="84" t="s">
        <v>296</v>
      </c>
      <c r="K27" s="84"/>
      <c r="L27" s="84"/>
      <c r="M27" s="84"/>
      <c r="N27" s="84" t="s">
        <v>299</v>
      </c>
      <c r="O27" s="84" t="s">
        <v>299</v>
      </c>
      <c r="P27" s="84" t="s">
        <v>299</v>
      </c>
      <c r="Q27" s="84"/>
      <c r="R27" s="84"/>
      <c r="S27" s="84" t="s">
        <v>296</v>
      </c>
      <c r="T27" s="84"/>
      <c r="U27" s="84"/>
      <c r="V27" s="84" t="s">
        <v>103</v>
      </c>
      <c r="W27" s="84"/>
      <c r="X27" s="84"/>
      <c r="Y27" s="84" t="s">
        <v>296</v>
      </c>
      <c r="Z27" s="84"/>
      <c r="AA27" s="84"/>
      <c r="AB27" s="84" t="s">
        <v>296</v>
      </c>
      <c r="AC27" s="84"/>
      <c r="AD27" s="84"/>
      <c r="AE27" s="84" t="s">
        <v>296</v>
      </c>
      <c r="AF27" s="84"/>
      <c r="AG27" s="84"/>
      <c r="AH27" s="84"/>
      <c r="AI27" s="84"/>
      <c r="AJ27" s="84"/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/>
      <c r="G28" s="84" t="s">
        <v>296</v>
      </c>
      <c r="H28" s="84"/>
      <c r="I28" s="84"/>
      <c r="J28" s="84" t="s">
        <v>296</v>
      </c>
      <c r="K28" s="84"/>
      <c r="L28" s="84"/>
      <c r="M28" s="84"/>
      <c r="N28" s="84"/>
      <c r="O28" s="84"/>
      <c r="P28" s="84" t="s">
        <v>296</v>
      </c>
      <c r="Q28" s="84"/>
      <c r="R28" s="84"/>
      <c r="S28" s="84" t="s">
        <v>4</v>
      </c>
      <c r="T28" s="84" t="s">
        <v>4</v>
      </c>
      <c r="U28" s="84"/>
      <c r="V28" s="84" t="s">
        <v>296</v>
      </c>
      <c r="W28" s="84"/>
      <c r="X28" s="84" t="s">
        <v>310</v>
      </c>
      <c r="Y28" s="84" t="s">
        <v>310</v>
      </c>
      <c r="Z28" s="84" t="s">
        <v>310</v>
      </c>
      <c r="AA28" s="84" t="s">
        <v>310</v>
      </c>
      <c r="AB28" s="84" t="s">
        <v>310</v>
      </c>
      <c r="AC28" s="84" t="s">
        <v>310</v>
      </c>
      <c r="AD28" s="84" t="s">
        <v>310</v>
      </c>
      <c r="AE28" s="84" t="s">
        <v>310</v>
      </c>
      <c r="AF28" s="84" t="s">
        <v>310</v>
      </c>
      <c r="AG28" s="84" t="s">
        <v>310</v>
      </c>
      <c r="AH28" s="84" t="s">
        <v>310</v>
      </c>
      <c r="AI28" s="84" t="s">
        <v>310</v>
      </c>
      <c r="AJ28" s="84"/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/>
      <c r="G29" s="84"/>
      <c r="H29" s="84" t="s">
        <v>299</v>
      </c>
      <c r="I29" s="84" t="s">
        <v>299</v>
      </c>
      <c r="J29" s="84" t="s">
        <v>299</v>
      </c>
      <c r="K29" s="84"/>
      <c r="L29" s="84"/>
      <c r="M29" s="84" t="s">
        <v>296</v>
      </c>
      <c r="N29" s="84"/>
      <c r="O29" s="84"/>
      <c r="P29" s="84" t="s">
        <v>296</v>
      </c>
      <c r="Q29" s="84"/>
      <c r="R29" s="84"/>
      <c r="S29" s="84" t="s">
        <v>103</v>
      </c>
      <c r="T29" s="84"/>
      <c r="U29" s="84"/>
      <c r="V29" s="84" t="s">
        <v>296</v>
      </c>
      <c r="W29" s="84"/>
      <c r="X29" s="84"/>
      <c r="Y29" s="84" t="s">
        <v>296</v>
      </c>
      <c r="Z29" s="84"/>
      <c r="AA29" s="84"/>
      <c r="AB29" s="84" t="s">
        <v>296</v>
      </c>
      <c r="AC29" s="84"/>
      <c r="AD29" s="84"/>
      <c r="AE29" s="84" t="s">
        <v>296</v>
      </c>
      <c r="AF29" s="84" t="s">
        <v>310</v>
      </c>
      <c r="AG29" s="84"/>
      <c r="AH29" s="84"/>
      <c r="AI29" s="84"/>
      <c r="AJ29" s="84"/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/>
      <c r="G30" s="84" t="s">
        <v>296</v>
      </c>
      <c r="H30" s="84"/>
      <c r="I30" s="84"/>
      <c r="J30" s="84"/>
      <c r="K30" s="84"/>
      <c r="L30" s="84"/>
      <c r="M30" s="84" t="s">
        <v>296</v>
      </c>
      <c r="N30" s="84"/>
      <c r="O30" s="84" t="s">
        <v>4</v>
      </c>
      <c r="P30" s="84" t="s">
        <v>4</v>
      </c>
      <c r="Q30" s="84" t="s">
        <v>309</v>
      </c>
      <c r="R30" s="84"/>
      <c r="S30" s="84" t="s">
        <v>296</v>
      </c>
      <c r="T30" s="84"/>
      <c r="U30" s="84"/>
      <c r="V30" s="84" t="s">
        <v>4</v>
      </c>
      <c r="W30" s="84"/>
      <c r="X30" s="84" t="s">
        <v>310</v>
      </c>
      <c r="Y30" s="84" t="s">
        <v>103</v>
      </c>
      <c r="Z30" s="84"/>
      <c r="AA30" s="84"/>
      <c r="AB30" s="84" t="s">
        <v>296</v>
      </c>
      <c r="AC30" s="84"/>
      <c r="AD30" s="84"/>
      <c r="AE30" s="84"/>
      <c r="AF30" s="84"/>
      <c r="AG30" s="84"/>
      <c r="AH30" s="84" t="s">
        <v>296</v>
      </c>
      <c r="AI30" s="84"/>
      <c r="AJ30" s="84"/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>
      <c r="AJ32" s="35"/>
    </row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5</v>
      </c>
      <c r="G33" s="2">
        <f>SUMPRODUCT(COUNTIF(G4:G31,{"G";"J";"CG"}))</f>
        <v>5</v>
      </c>
      <c r="H33" s="2">
        <f>SUMPRODUCT(COUNTIF(H4:H31,{"G";"J";"CG"}))</f>
        <v>5</v>
      </c>
      <c r="I33" s="2">
        <f>SUMPRODUCT(COUNTIF(I4:I31,{"G";"J";"CG"}))</f>
        <v>6</v>
      </c>
      <c r="J33" s="2">
        <f>SUMPRODUCT(COUNTIF(J4:J31,{"G";"J";"CG"}))</f>
        <v>5</v>
      </c>
      <c r="K33" s="2">
        <f>SUMPRODUCT(COUNTIF(K4:K31,{"G";"J";"CG"}))</f>
        <v>5</v>
      </c>
      <c r="L33" s="2">
        <f>SUMPRODUCT(COUNTIF(L4:L31,{"G";"J";"CG"}))</f>
        <v>6</v>
      </c>
      <c r="M33" s="2">
        <f>SUMPRODUCT(COUNTIF(M4:M31,{"G";"J";"CG"}))</f>
        <v>5</v>
      </c>
      <c r="N33" s="2">
        <f>SUMPRODUCT(COUNTIF(N4:N31,{"G";"J";"CG"}))</f>
        <v>5</v>
      </c>
      <c r="O33" s="2">
        <f>SUMPRODUCT(COUNTIF(O4:O31,{"G";"J";"CG"}))</f>
        <v>5</v>
      </c>
      <c r="P33" s="2">
        <f>SUMPRODUCT(COUNTIF(P4:P31,{"G";"J";"CG"}))</f>
        <v>5</v>
      </c>
      <c r="Q33" s="2">
        <f>SUMPRODUCT(COUNTIF(Q4:Q31,{"G";"J";"CG"}))</f>
        <v>6</v>
      </c>
      <c r="R33" s="2">
        <f>SUMPRODUCT(COUNTIF(R4:R31,{"G";"J";"CG"}))</f>
        <v>6</v>
      </c>
      <c r="S33" s="2">
        <f>SUMPRODUCT(COUNTIF(S4:S31,{"G";"J";"CG"}))</f>
        <v>6</v>
      </c>
      <c r="T33" s="2">
        <f>SUMPRODUCT(COUNTIF(T4:T31,{"G";"J";"CG"}))</f>
        <v>6</v>
      </c>
      <c r="U33" s="2">
        <f>SUMPRODUCT(COUNTIF(U4:U31,{"G";"J";"CG"}))</f>
        <v>6</v>
      </c>
      <c r="V33" s="2">
        <f>SUMPRODUCT(COUNTIF(V4:V31,{"G";"J";"CG"}))</f>
        <v>6</v>
      </c>
      <c r="W33" s="2">
        <f>SUMPRODUCT(COUNTIF(W4:W31,{"G";"J";"CG"}))</f>
        <v>5</v>
      </c>
      <c r="X33" s="2">
        <f>SUMPRODUCT(COUNTIF(X4:X31,{"G";"J";"CG"}))</f>
        <v>6</v>
      </c>
      <c r="Y33" s="2">
        <f>SUMPRODUCT(COUNTIF(Y4:Y31,{"G";"J";"CG"}))</f>
        <v>6</v>
      </c>
      <c r="Z33" s="2">
        <f>SUMPRODUCT(COUNTIF(Z4:Z31,{"G";"J";"CG"}))</f>
        <v>5</v>
      </c>
      <c r="AA33" s="2">
        <f>SUMPRODUCT(COUNTIF(AA4:AA31,{"G";"J";"CG"}))</f>
        <v>5</v>
      </c>
      <c r="AB33" s="2">
        <f>SUMPRODUCT(COUNTIF(AB4:AB31,{"G";"J";"CG"}))</f>
        <v>5</v>
      </c>
      <c r="AC33" s="2">
        <f>SUMPRODUCT(COUNTIF(AC4:AC31,{"G";"J";"CG"}))</f>
        <v>5</v>
      </c>
      <c r="AD33" s="2">
        <f>SUMPRODUCT(COUNTIF(AD4:AD31,{"G";"J";"CG"}))</f>
        <v>5</v>
      </c>
      <c r="AE33" s="2">
        <f>SUMPRODUCT(COUNTIF(AE4:AE31,{"G";"J";"CG"}))</f>
        <v>5</v>
      </c>
      <c r="AF33" s="2">
        <f>SUMPRODUCT(COUNTIF(AF4:AF31,{"G";"J";"CG"}))</f>
        <v>5</v>
      </c>
      <c r="AG33" s="2">
        <f>SUMPRODUCT(COUNTIF(AG4:AG31,{"G";"J";"CG"}))</f>
        <v>5</v>
      </c>
      <c r="AH33" s="2">
        <f>SUMPRODUCT(COUNTIF(AH4:AH31,{"G";"J";"CG"}))</f>
        <v>6</v>
      </c>
      <c r="AI33" s="2">
        <f>SUMPRODUCT(COUNTIF(AI4:AI31,{"G";"J";"CG"}))</f>
        <v>6</v>
      </c>
      <c r="AJ33" s="42"/>
      <c r="AL33" s="4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SUMPRODUCT(COUNTIF(F5:F31,{"G";"N";"CG"}))</f>
        <v>5</v>
      </c>
      <c r="G34" s="2">
        <f>SUMPRODUCT(COUNTIF(G5:G31,{"G";"N";"CG"}))</f>
        <v>5</v>
      </c>
      <c r="H34" s="2">
        <f>SUMPRODUCT(COUNTIF(H5:H31,{"G";"N";"CG"}))</f>
        <v>5</v>
      </c>
      <c r="I34" s="2">
        <f>SUMPRODUCT(COUNTIF(I5:I31,{"G";"N";"CG"}))</f>
        <v>5</v>
      </c>
      <c r="J34" s="2">
        <f>SUMPRODUCT(COUNTIF(J5:J31,{"G";"N";"CG"}))</f>
        <v>6</v>
      </c>
      <c r="K34" s="2">
        <f>SUMPRODUCT(COUNTIF(K5:K31,{"G";"N";"CG"}))</f>
        <v>5</v>
      </c>
      <c r="L34" s="2">
        <f>SUMPRODUCT(COUNTIF(L5:L31,{"G";"N";"CG"}))</f>
        <v>5</v>
      </c>
      <c r="M34" s="2">
        <f>SUMPRODUCT(COUNTIF(M5:M31,{"G";"N";"CG"}))</f>
        <v>5</v>
      </c>
      <c r="N34" s="2">
        <f>SUMPRODUCT(COUNTIF(N5:N31,{"G";"N";"CG"}))</f>
        <v>5</v>
      </c>
      <c r="O34" s="2">
        <f>SUMPRODUCT(COUNTIF(O5:O31,{"G";"N";"CG"}))</f>
        <v>5</v>
      </c>
      <c r="P34" s="2">
        <f>SUMPRODUCT(COUNTIF(P5:P31,{"G";"N";"CG"}))</f>
        <v>5</v>
      </c>
      <c r="Q34" s="2">
        <f>SUMPRODUCT(COUNTIF(Q5:Q31,{"G";"N";"CG"}))</f>
        <v>5</v>
      </c>
      <c r="R34" s="2">
        <f>SUMPRODUCT(COUNTIF(R5:R31,{"G";"N";"CG"}))</f>
        <v>5</v>
      </c>
      <c r="S34" s="2">
        <f>SUMPRODUCT(COUNTIF(S5:S31,{"G";"N";"CG"}))</f>
        <v>5</v>
      </c>
      <c r="T34" s="2">
        <f>SUMPRODUCT(COUNTIF(T5:T31,{"G";"N";"CG"}))</f>
        <v>5</v>
      </c>
      <c r="U34" s="2">
        <f>SUMPRODUCT(COUNTIF(U5:U31,{"G";"N";"CG"}))</f>
        <v>5</v>
      </c>
      <c r="V34" s="2">
        <f>SUMPRODUCT(COUNTIF(V5:V31,{"G";"N";"CG"}))</f>
        <v>5</v>
      </c>
      <c r="W34" s="2">
        <f>SUMPRODUCT(COUNTIF(W5:W31,{"G";"N";"CG"}))</f>
        <v>5</v>
      </c>
      <c r="X34" s="2">
        <f>SUMPRODUCT(COUNTIF(X5:X31,{"G";"N";"CG"}))</f>
        <v>5</v>
      </c>
      <c r="Y34" s="2">
        <f>SUMPRODUCT(COUNTIF(Y5:Y31,{"G";"N";"CG"}))</f>
        <v>5</v>
      </c>
      <c r="Z34" s="2">
        <f>SUMPRODUCT(COUNTIF(Z5:Z31,{"G";"N";"CG"}))</f>
        <v>5</v>
      </c>
      <c r="AA34" s="2">
        <f>SUMPRODUCT(COUNTIF(AA5:AA31,{"G";"N";"CG"}))</f>
        <v>5</v>
      </c>
      <c r="AB34" s="2">
        <f>SUMPRODUCT(COUNTIF(AB5:AB31,{"G";"N";"CG"}))</f>
        <v>5</v>
      </c>
      <c r="AC34" s="2">
        <f>SUMPRODUCT(COUNTIF(AC5:AC31,{"G";"N";"CG"}))</f>
        <v>5</v>
      </c>
      <c r="AD34" s="2">
        <f>SUMPRODUCT(COUNTIF(AD5:AD31,{"G";"N";"CG"}))</f>
        <v>5</v>
      </c>
      <c r="AE34" s="2">
        <f>SUMPRODUCT(COUNTIF(AE5:AE31,{"G";"N";"CG"}))</f>
        <v>4</v>
      </c>
      <c r="AF34" s="2">
        <f>SUMPRODUCT(COUNTIF(AF5:AF31,{"G";"N";"CG"}))</f>
        <v>5</v>
      </c>
      <c r="AG34" s="2">
        <f>SUMPRODUCT(COUNTIF(AG5:AG31,{"G";"N";"CG"}))</f>
        <v>5</v>
      </c>
      <c r="AH34" s="2">
        <f>SUMPRODUCT(COUNTIF(AH5:AH31,{"G";"N";"CG"}))</f>
        <v>5</v>
      </c>
      <c r="AI34" s="2">
        <f>SUMPRODUCT(COUNTIF(AI5:AI31,{"G";"N";"CG"}))</f>
        <v>5</v>
      </c>
      <c r="AJ34" s="42"/>
      <c r="AL34" s="4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280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2017</v>
      </c>
      <c r="BD37" s="43"/>
      <c r="BE37" s="49"/>
      <c r="BG37" s="18"/>
      <c r="BH37" s="116" t="s">
        <v>257</v>
      </c>
      <c r="BI37" s="117"/>
      <c r="BJ37" s="117"/>
      <c r="BK37" s="118"/>
      <c r="BM37" s="2" t="s">
        <v>6</v>
      </c>
      <c r="BN37" s="2" t="s">
        <v>1</v>
      </c>
      <c r="BO37" s="2" t="s">
        <v>2</v>
      </c>
      <c r="BP37" s="2" t="s">
        <v>3</v>
      </c>
      <c r="BQ37" s="2" t="s">
        <v>3</v>
      </c>
      <c r="BR37" s="2" t="s">
        <v>4</v>
      </c>
      <c r="BS37" s="2" t="s">
        <v>5</v>
      </c>
      <c r="BT37" s="2" t="s">
        <v>6</v>
      </c>
      <c r="BU37" s="2" t="s">
        <v>1</v>
      </c>
      <c r="BV37" s="2" t="s">
        <v>2</v>
      </c>
      <c r="BW37" s="2" t="s">
        <v>3</v>
      </c>
      <c r="BX37" s="2" t="s">
        <v>3</v>
      </c>
      <c r="BY37" s="2" t="s">
        <v>4</v>
      </c>
      <c r="BZ37" s="3" t="s">
        <v>5</v>
      </c>
      <c r="CA37" s="3" t="s">
        <v>6</v>
      </c>
      <c r="CB37" s="3" t="s">
        <v>1</v>
      </c>
      <c r="CC37" s="3" t="s">
        <v>2</v>
      </c>
      <c r="CD37" s="2" t="s">
        <v>3</v>
      </c>
      <c r="CE37" s="2" t="s">
        <v>3</v>
      </c>
      <c r="CF37" s="2" t="s">
        <v>4</v>
      </c>
      <c r="CG37" s="2" t="s">
        <v>5</v>
      </c>
      <c r="CH37" s="2" t="s">
        <v>6</v>
      </c>
      <c r="CI37" s="2" t="s">
        <v>1</v>
      </c>
      <c r="CJ37" s="2" t="s">
        <v>2</v>
      </c>
      <c r="CK37" s="2" t="s">
        <v>3</v>
      </c>
      <c r="CL37" s="2" t="s">
        <v>3</v>
      </c>
      <c r="CM37" s="2" t="s">
        <v>4</v>
      </c>
      <c r="CN37" s="2" t="s">
        <v>5</v>
      </c>
      <c r="CO37" s="2" t="s">
        <v>6</v>
      </c>
      <c r="CP37" s="2" t="s">
        <v>1</v>
      </c>
      <c r="CQ37" s="42"/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3">
        <v>1</v>
      </c>
      <c r="BN38" s="3">
        <v>2</v>
      </c>
      <c r="BO38" s="73">
        <v>3</v>
      </c>
      <c r="BP38" s="73">
        <v>4</v>
      </c>
      <c r="BQ38" s="73">
        <v>5</v>
      </c>
      <c r="BR38" s="73">
        <v>6</v>
      </c>
      <c r="BS38" s="73">
        <v>7</v>
      </c>
      <c r="BT38" s="3">
        <v>8</v>
      </c>
      <c r="BU38" s="3">
        <v>9</v>
      </c>
      <c r="BV38" s="73">
        <v>10</v>
      </c>
      <c r="BW38" s="73">
        <v>11</v>
      </c>
      <c r="BX38" s="73">
        <v>12</v>
      </c>
      <c r="BY38" s="73">
        <v>13</v>
      </c>
      <c r="BZ38" s="3">
        <v>14</v>
      </c>
      <c r="CA38" s="3">
        <v>15</v>
      </c>
      <c r="CB38" s="3">
        <v>16</v>
      </c>
      <c r="CC38" s="3">
        <v>17</v>
      </c>
      <c r="CD38" s="73">
        <v>18</v>
      </c>
      <c r="CE38" s="73">
        <v>19</v>
      </c>
      <c r="CF38" s="73">
        <v>20</v>
      </c>
      <c r="CG38" s="73">
        <v>21</v>
      </c>
      <c r="CH38" s="3">
        <v>22</v>
      </c>
      <c r="CI38" s="3">
        <v>23</v>
      </c>
      <c r="CJ38" s="73">
        <v>24</v>
      </c>
      <c r="CK38" s="73">
        <v>25</v>
      </c>
      <c r="CL38" s="73">
        <v>26</v>
      </c>
      <c r="CM38" s="73">
        <v>27</v>
      </c>
      <c r="CN38" s="73">
        <v>28</v>
      </c>
      <c r="CO38" s="3">
        <v>29</v>
      </c>
      <c r="CP38" s="3">
        <v>30</v>
      </c>
      <c r="CQ38" s="42"/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74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97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/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97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11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97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97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11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97">
        <v>2</v>
      </c>
      <c r="B44" s="163"/>
      <c r="C44" s="164"/>
      <c r="D44" s="164"/>
      <c r="E44" s="164"/>
      <c r="F44" s="164"/>
      <c r="G44" s="128"/>
      <c r="H44" s="128"/>
      <c r="I44" s="128"/>
      <c r="J44" s="158"/>
      <c r="K44" s="127"/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97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11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97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97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11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96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/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/>
      <c r="AR48" s="128"/>
      <c r="AS48" s="128"/>
      <c r="AT48" s="128"/>
      <c r="AU48" s="129"/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96"/>
      <c r="B49" s="165"/>
      <c r="C49" s="166"/>
      <c r="D49" s="166"/>
      <c r="E49" s="166"/>
      <c r="F49" s="166"/>
      <c r="G49" s="132"/>
      <c r="H49" s="132"/>
      <c r="I49" s="132"/>
      <c r="J49" s="133"/>
      <c r="K49" s="131"/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11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96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96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11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96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/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/>
      <c r="AJ52" s="128"/>
      <c r="AK52" s="128"/>
      <c r="AL52" s="15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96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10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96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96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11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96">
        <v>5</v>
      </c>
      <c r="B56" s="163"/>
      <c r="C56" s="164"/>
      <c r="D56" s="164"/>
      <c r="E56" s="164"/>
      <c r="F56" s="164"/>
      <c r="G56" s="128"/>
      <c r="H56" s="128"/>
      <c r="I56" s="128"/>
      <c r="J56" s="158"/>
      <c r="K56" s="127"/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/>
      <c r="AR56" s="128"/>
      <c r="AS56" s="128"/>
      <c r="AT56" s="128"/>
      <c r="AU56" s="129"/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96"/>
      <c r="B57" s="165"/>
      <c r="C57" s="166"/>
      <c r="D57" s="166"/>
      <c r="E57" s="166"/>
      <c r="F57" s="166"/>
      <c r="G57" s="132"/>
      <c r="H57" s="132"/>
      <c r="I57" s="132"/>
      <c r="J57" s="133"/>
      <c r="K57" s="131"/>
      <c r="L57" s="132"/>
      <c r="M57" s="132"/>
      <c r="N57" s="132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11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96"/>
      <c r="B58" s="165"/>
      <c r="C58" s="166"/>
      <c r="D58" s="166"/>
      <c r="E58" s="166"/>
      <c r="F58" s="166"/>
      <c r="G58" s="132"/>
      <c r="H58" s="132"/>
      <c r="I58" s="132"/>
      <c r="J58" s="133"/>
      <c r="K58" s="131"/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96"/>
      <c r="B59" s="160"/>
      <c r="C59" s="161"/>
      <c r="D59" s="161"/>
      <c r="E59" s="161"/>
      <c r="F59" s="161"/>
      <c r="G59" s="153"/>
      <c r="H59" s="153"/>
      <c r="I59" s="153"/>
      <c r="J59" s="159"/>
      <c r="K59" s="152"/>
      <c r="L59" s="153"/>
      <c r="M59" s="153"/>
      <c r="N59" s="153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10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96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96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11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96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96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11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96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/>
      <c r="L64" s="128"/>
      <c r="M64" s="128"/>
      <c r="N64" s="128"/>
      <c r="O64" s="128"/>
      <c r="P64" s="128"/>
      <c r="Q64" s="128"/>
      <c r="R64" s="158"/>
      <c r="S64" s="127"/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/>
      <c r="AR64" s="128"/>
      <c r="AS64" s="128"/>
      <c r="AT64" s="128"/>
      <c r="AU64" s="129"/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96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10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96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96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11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96">
        <v>8</v>
      </c>
      <c r="B68" s="163"/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/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96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11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96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96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11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96">
        <v>9</v>
      </c>
      <c r="B72" s="163"/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/>
      <c r="AR72" s="128"/>
      <c r="AS72" s="128"/>
      <c r="AT72" s="128"/>
      <c r="AU72" s="129"/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96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11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96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96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11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96">
        <v>10</v>
      </c>
      <c r="B76" s="163"/>
      <c r="C76" s="164"/>
      <c r="D76" s="164"/>
      <c r="E76" s="164"/>
      <c r="F76" s="164"/>
      <c r="G76" s="128"/>
      <c r="H76" s="128"/>
      <c r="I76" s="128"/>
      <c r="J76" s="158"/>
      <c r="K76" s="127"/>
      <c r="L76" s="128"/>
      <c r="M76" s="128"/>
      <c r="N76" s="128"/>
      <c r="O76" s="128"/>
      <c r="P76" s="128"/>
      <c r="Q76" s="128"/>
      <c r="R76" s="158"/>
      <c r="S76" s="127"/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/>
      <c r="AR76" s="128"/>
      <c r="AS76" s="128"/>
      <c r="AT76" s="128"/>
      <c r="AU76" s="129"/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96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/>
      <c r="AR77" s="132"/>
      <c r="AS77" s="132"/>
      <c r="AT77" s="132"/>
      <c r="AU77" s="134"/>
      <c r="AV77" s="135"/>
      <c r="AW77" s="131"/>
      <c r="AX77" s="132"/>
      <c r="AY77" s="132"/>
      <c r="AZ77" s="132"/>
      <c r="BA77" s="134"/>
      <c r="BB77" s="135"/>
      <c r="BC77" s="82">
        <f>16-O33</f>
        <v>11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96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96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11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97">
        <v>11</v>
      </c>
      <c r="B80" s="163"/>
      <c r="C80" s="164"/>
      <c r="D80" s="164"/>
      <c r="E80" s="164"/>
      <c r="F80" s="164"/>
      <c r="G80" s="128"/>
      <c r="H80" s="128"/>
      <c r="I80" s="128"/>
      <c r="J80" s="158"/>
      <c r="K80" s="127"/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27"/>
      <c r="AR80" s="128"/>
      <c r="AS80" s="128"/>
      <c r="AT80" s="128"/>
      <c r="AU80" s="129"/>
      <c r="AV80" s="130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97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11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97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97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11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97">
        <v>12</v>
      </c>
      <c r="B84" s="163"/>
      <c r="C84" s="164"/>
      <c r="D84" s="164"/>
      <c r="E84" s="164"/>
      <c r="F84" s="164"/>
      <c r="G84" s="128"/>
      <c r="H84" s="128"/>
      <c r="I84" s="128"/>
      <c r="J84" s="158"/>
      <c r="K84" s="127"/>
      <c r="L84" s="128"/>
      <c r="M84" s="128"/>
      <c r="N84" s="128"/>
      <c r="O84" s="128"/>
      <c r="P84" s="128"/>
      <c r="Q84" s="128"/>
      <c r="R84" s="158"/>
      <c r="S84" s="127"/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/>
      <c r="AJ84" s="128"/>
      <c r="AK84" s="128"/>
      <c r="AL84" s="158"/>
      <c r="AM84" s="127"/>
      <c r="AN84" s="128"/>
      <c r="AO84" s="128"/>
      <c r="AP84" s="158"/>
      <c r="AQ84" s="127"/>
      <c r="AR84" s="128"/>
      <c r="AS84" s="128"/>
      <c r="AT84" s="128"/>
      <c r="AU84" s="129"/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97"/>
      <c r="B85" s="165"/>
      <c r="C85" s="166"/>
      <c r="D85" s="166"/>
      <c r="E85" s="166"/>
      <c r="F85" s="166"/>
      <c r="G85" s="132"/>
      <c r="H85" s="132"/>
      <c r="I85" s="132"/>
      <c r="J85" s="133"/>
      <c r="K85" s="131"/>
      <c r="L85" s="132"/>
      <c r="M85" s="132"/>
      <c r="N85" s="132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10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97"/>
      <c r="B86" s="165"/>
      <c r="C86" s="166"/>
      <c r="D86" s="166"/>
      <c r="E86" s="166"/>
      <c r="F86" s="166"/>
      <c r="G86" s="132"/>
      <c r="H86" s="132"/>
      <c r="I86" s="132"/>
      <c r="J86" s="133"/>
      <c r="K86" s="131"/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97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11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96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96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10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96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96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11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96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/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/>
      <c r="AR92" s="128"/>
      <c r="AS92" s="128"/>
      <c r="AT92" s="128"/>
      <c r="AU92" s="129"/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/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96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31"/>
      <c r="AR93" s="132"/>
      <c r="AS93" s="132"/>
      <c r="AT93" s="132"/>
      <c r="AU93" s="134"/>
      <c r="AV93" s="135"/>
      <c r="AW93" s="131"/>
      <c r="AX93" s="132"/>
      <c r="AY93" s="132"/>
      <c r="AZ93" s="132"/>
      <c r="BA93" s="134"/>
      <c r="BB93" s="135"/>
      <c r="BC93" s="82">
        <f>16-S33</f>
        <v>10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96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96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11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96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/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/>
      <c r="AR96" s="128"/>
      <c r="AS96" s="128"/>
      <c r="AT96" s="128"/>
      <c r="AU96" s="129"/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96"/>
      <c r="B97" s="165"/>
      <c r="C97" s="166"/>
      <c r="D97" s="166"/>
      <c r="E97" s="166"/>
      <c r="F97" s="166"/>
      <c r="G97" s="132"/>
      <c r="H97" s="132"/>
      <c r="I97" s="132"/>
      <c r="J97" s="133"/>
      <c r="K97" s="131"/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10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96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96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11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96">
        <v>16</v>
      </c>
      <c r="B100" s="163"/>
      <c r="C100" s="164"/>
      <c r="D100" s="164"/>
      <c r="E100" s="164"/>
      <c r="F100" s="164"/>
      <c r="G100" s="128"/>
      <c r="H100" s="128"/>
      <c r="I100" s="128"/>
      <c r="J100" s="158"/>
      <c r="K100" s="127"/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/>
      <c r="AJ100" s="128"/>
      <c r="AK100" s="128"/>
      <c r="AL100" s="15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96"/>
      <c r="B101" s="165"/>
      <c r="C101" s="166"/>
      <c r="D101" s="166"/>
      <c r="E101" s="166"/>
      <c r="F101" s="166"/>
      <c r="G101" s="132"/>
      <c r="H101" s="132"/>
      <c r="I101" s="132"/>
      <c r="J101" s="133"/>
      <c r="K101" s="131"/>
      <c r="L101" s="132"/>
      <c r="M101" s="132"/>
      <c r="N101" s="132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10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96"/>
      <c r="B102" s="165"/>
      <c r="C102" s="166"/>
      <c r="D102" s="166"/>
      <c r="E102" s="166"/>
      <c r="F102" s="166"/>
      <c r="G102" s="132"/>
      <c r="H102" s="132"/>
      <c r="I102" s="132"/>
      <c r="J102" s="133"/>
      <c r="K102" s="131"/>
      <c r="L102" s="132"/>
      <c r="M102" s="132"/>
      <c r="N102" s="132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96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11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96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27"/>
      <c r="L104" s="128"/>
      <c r="M104" s="128"/>
      <c r="N104" s="128"/>
      <c r="O104" s="128"/>
      <c r="P104" s="128"/>
      <c r="Q104" s="128"/>
      <c r="R104" s="158"/>
      <c r="S104" s="127"/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/>
      <c r="AR104" s="128"/>
      <c r="AS104" s="128"/>
      <c r="AT104" s="128"/>
      <c r="AU104" s="129"/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96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/>
      <c r="AR105" s="132"/>
      <c r="AS105" s="132"/>
      <c r="AT105" s="132"/>
      <c r="AU105" s="134"/>
      <c r="AV105" s="135"/>
      <c r="AW105" s="131"/>
      <c r="AX105" s="132"/>
      <c r="AY105" s="132"/>
      <c r="AZ105" s="132"/>
      <c r="BA105" s="134"/>
      <c r="BB105" s="135"/>
      <c r="BC105" s="82">
        <f>16-V33</f>
        <v>10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96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96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11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97">
        <v>18</v>
      </c>
      <c r="B108" s="163"/>
      <c r="C108" s="164"/>
      <c r="D108" s="164"/>
      <c r="E108" s="164"/>
      <c r="F108" s="164"/>
      <c r="G108" s="128"/>
      <c r="H108" s="128"/>
      <c r="I108" s="128"/>
      <c r="J108" s="158"/>
      <c r="K108" s="127"/>
      <c r="L108" s="128"/>
      <c r="M108" s="128"/>
      <c r="N108" s="128"/>
      <c r="O108" s="128"/>
      <c r="P108" s="128"/>
      <c r="Q108" s="128"/>
      <c r="R108" s="158"/>
      <c r="S108" s="127"/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97"/>
      <c r="B109" s="165"/>
      <c r="C109" s="166"/>
      <c r="D109" s="166"/>
      <c r="E109" s="166"/>
      <c r="F109" s="166"/>
      <c r="G109" s="132"/>
      <c r="H109" s="132"/>
      <c r="I109" s="132"/>
      <c r="J109" s="133"/>
      <c r="K109" s="131"/>
      <c r="L109" s="132"/>
      <c r="M109" s="132"/>
      <c r="N109" s="132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11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97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97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11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97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/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/>
      <c r="AJ112" s="128"/>
      <c r="AK112" s="128"/>
      <c r="AL112" s="158"/>
      <c r="AM112" s="127"/>
      <c r="AN112" s="128"/>
      <c r="AO112" s="128"/>
      <c r="AP112" s="158"/>
      <c r="AQ112" s="127"/>
      <c r="AR112" s="128"/>
      <c r="AS112" s="128"/>
      <c r="AT112" s="128"/>
      <c r="AU112" s="129"/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97"/>
      <c r="B113" s="165"/>
      <c r="C113" s="166"/>
      <c r="D113" s="166"/>
      <c r="E113" s="166"/>
      <c r="F113" s="166"/>
      <c r="G113" s="132"/>
      <c r="H113" s="132"/>
      <c r="I113" s="132"/>
      <c r="J113" s="133"/>
      <c r="K113" s="131"/>
      <c r="L113" s="132"/>
      <c r="M113" s="132"/>
      <c r="N113" s="132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/>
      <c r="AR113" s="132"/>
      <c r="AS113" s="132"/>
      <c r="AT113" s="132"/>
      <c r="AU113" s="134"/>
      <c r="AV113" s="135"/>
      <c r="AW113" s="131"/>
      <c r="AX113" s="132"/>
      <c r="AY113" s="132"/>
      <c r="AZ113" s="132"/>
      <c r="BA113" s="134"/>
      <c r="BB113" s="135"/>
      <c r="BC113" s="82">
        <f>16-X33</f>
        <v>10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97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/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97"/>
      <c r="B115" s="160"/>
      <c r="C115" s="161"/>
      <c r="D115" s="161"/>
      <c r="E115" s="161"/>
      <c r="F115" s="161"/>
      <c r="G115" s="153"/>
      <c r="H115" s="153"/>
      <c r="I115" s="153"/>
      <c r="J115" s="159"/>
      <c r="K115" s="152"/>
      <c r="L115" s="153"/>
      <c r="M115" s="153"/>
      <c r="N115" s="153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11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96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/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96"/>
      <c r="B117" s="165"/>
      <c r="C117" s="166"/>
      <c r="D117" s="166"/>
      <c r="E117" s="166"/>
      <c r="F117" s="166"/>
      <c r="G117" s="132"/>
      <c r="H117" s="132"/>
      <c r="I117" s="132"/>
      <c r="J117" s="133"/>
      <c r="K117" s="131"/>
      <c r="L117" s="132"/>
      <c r="M117" s="132"/>
      <c r="N117" s="132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10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96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96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11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96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/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96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31"/>
      <c r="T121" s="132"/>
      <c r="U121" s="132"/>
      <c r="V121" s="132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11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96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/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96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96">
        <v>22</v>
      </c>
      <c r="B124" s="163"/>
      <c r="C124" s="164"/>
      <c r="D124" s="164"/>
      <c r="E124" s="164"/>
      <c r="F124" s="164"/>
      <c r="G124" s="128"/>
      <c r="H124" s="128"/>
      <c r="I124" s="128"/>
      <c r="J124" s="158"/>
      <c r="K124" s="127"/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27"/>
      <c r="AR124" s="128"/>
      <c r="AS124" s="128"/>
      <c r="AT124" s="128"/>
      <c r="AU124" s="129"/>
      <c r="AV124" s="130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96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11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96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96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11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96">
        <v>23</v>
      </c>
      <c r="B128" s="163"/>
      <c r="C128" s="164"/>
      <c r="D128" s="164"/>
      <c r="E128" s="164"/>
      <c r="F128" s="164"/>
      <c r="G128" s="128"/>
      <c r="H128" s="128"/>
      <c r="I128" s="128"/>
      <c r="J128" s="158"/>
      <c r="K128" s="127"/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/>
      <c r="AJ128" s="128"/>
      <c r="AK128" s="128"/>
      <c r="AL128" s="158"/>
      <c r="AM128" s="127"/>
      <c r="AN128" s="128"/>
      <c r="AO128" s="128"/>
      <c r="AP128" s="158"/>
      <c r="AQ128" s="127"/>
      <c r="AR128" s="128"/>
      <c r="AS128" s="128"/>
      <c r="AT128" s="128"/>
      <c r="AU128" s="129"/>
      <c r="AV128" s="130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96"/>
      <c r="B129" s="165"/>
      <c r="C129" s="166"/>
      <c r="D129" s="166"/>
      <c r="E129" s="166"/>
      <c r="F129" s="166"/>
      <c r="G129" s="132"/>
      <c r="H129" s="132"/>
      <c r="I129" s="132"/>
      <c r="J129" s="133"/>
      <c r="K129" s="131"/>
      <c r="L129" s="132"/>
      <c r="M129" s="132"/>
      <c r="N129" s="132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11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96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96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11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96">
        <v>24</v>
      </c>
      <c r="B132" s="163"/>
      <c r="C132" s="164"/>
      <c r="D132" s="164"/>
      <c r="E132" s="164"/>
      <c r="F132" s="164"/>
      <c r="G132" s="128"/>
      <c r="H132" s="128"/>
      <c r="I132" s="128"/>
      <c r="J132" s="158"/>
      <c r="K132" s="127"/>
      <c r="L132" s="128"/>
      <c r="M132" s="128"/>
      <c r="N132" s="128"/>
      <c r="O132" s="128"/>
      <c r="P132" s="128"/>
      <c r="Q132" s="128"/>
      <c r="R132" s="158"/>
      <c r="S132" s="127"/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/>
      <c r="AJ132" s="128"/>
      <c r="AK132" s="128"/>
      <c r="AL132" s="158"/>
      <c r="AM132" s="127"/>
      <c r="AN132" s="128"/>
      <c r="AO132" s="128"/>
      <c r="AP132" s="158"/>
      <c r="AQ132" s="127"/>
      <c r="AR132" s="128"/>
      <c r="AS132" s="128"/>
      <c r="AT132" s="128"/>
      <c r="AU132" s="129"/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96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11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96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96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11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97">
        <v>25</v>
      </c>
      <c r="B136" s="163"/>
      <c r="C136" s="164"/>
      <c r="D136" s="164"/>
      <c r="E136" s="164"/>
      <c r="F136" s="164"/>
      <c r="G136" s="128"/>
      <c r="H136" s="128"/>
      <c r="I136" s="128"/>
      <c r="J136" s="158"/>
      <c r="K136" s="127"/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/>
      <c r="AJ136" s="128"/>
      <c r="AK136" s="128"/>
      <c r="AL136" s="15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97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11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97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97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11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97">
        <v>26</v>
      </c>
      <c r="B140" s="163"/>
      <c r="C140" s="164"/>
      <c r="D140" s="164"/>
      <c r="E140" s="164"/>
      <c r="F140" s="164"/>
      <c r="G140" s="128"/>
      <c r="H140" s="128"/>
      <c r="I140" s="128"/>
      <c r="J140" s="158"/>
      <c r="K140" s="127"/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/>
      <c r="AR140" s="128"/>
      <c r="AS140" s="128"/>
      <c r="AT140" s="128"/>
      <c r="AU140" s="129"/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97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/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11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97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97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12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96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/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96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11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96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96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11</v>
      </c>
      <c r="BD147" s="12"/>
      <c r="BE147" s="47"/>
      <c r="BG147" s="34"/>
      <c r="BH147" s="27"/>
      <c r="BI147" s="27"/>
      <c r="BJ147" s="27"/>
      <c r="BK147" s="27"/>
      <c r="BL147" s="35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96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/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96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31"/>
      <c r="T149" s="132"/>
      <c r="U149" s="132"/>
      <c r="V149" s="132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11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96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96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11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196">
        <v>29</v>
      </c>
      <c r="B152" s="163"/>
      <c r="C152" s="164"/>
      <c r="D152" s="164"/>
      <c r="E152" s="164"/>
      <c r="F152" s="164"/>
      <c r="G152" s="128"/>
      <c r="H152" s="128"/>
      <c r="I152" s="128"/>
      <c r="J152" s="158"/>
      <c r="K152" s="127"/>
      <c r="L152" s="128"/>
      <c r="M152" s="128"/>
      <c r="N152" s="128"/>
      <c r="O152" s="128"/>
      <c r="P152" s="128"/>
      <c r="Q152" s="128"/>
      <c r="R152" s="158"/>
      <c r="S152" s="127"/>
      <c r="T152" s="128"/>
      <c r="U152" s="128"/>
      <c r="V152" s="128"/>
      <c r="W152" s="128"/>
      <c r="X152" s="128"/>
      <c r="Y152" s="128"/>
      <c r="Z152" s="158"/>
      <c r="AA152" s="127"/>
      <c r="AB152" s="128"/>
      <c r="AC152" s="128"/>
      <c r="AD152" s="158"/>
      <c r="AE152" s="127"/>
      <c r="AF152" s="128"/>
      <c r="AG152" s="128"/>
      <c r="AH152" s="158"/>
      <c r="AI152" s="127"/>
      <c r="AJ152" s="128"/>
      <c r="AK152" s="128"/>
      <c r="AL152" s="158"/>
      <c r="AM152" s="127"/>
      <c r="AN152" s="128"/>
      <c r="AO152" s="128"/>
      <c r="AP152" s="158"/>
      <c r="AQ152" s="127"/>
      <c r="AR152" s="128"/>
      <c r="AS152" s="128"/>
      <c r="AT152" s="128"/>
      <c r="AU152" s="129"/>
      <c r="AV152" s="130"/>
      <c r="AW152" s="127"/>
      <c r="AX152" s="128"/>
      <c r="AY152" s="128"/>
      <c r="AZ152" s="128"/>
      <c r="BA152" s="129"/>
      <c r="BB152" s="130"/>
      <c r="BC152" s="77" t="s">
        <v>4</v>
      </c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196"/>
      <c r="B153" s="165"/>
      <c r="C153" s="166"/>
      <c r="D153" s="166"/>
      <c r="E153" s="166"/>
      <c r="F153" s="166"/>
      <c r="G153" s="132"/>
      <c r="H153" s="132"/>
      <c r="I153" s="132"/>
      <c r="J153" s="133"/>
      <c r="K153" s="131"/>
      <c r="L153" s="132"/>
      <c r="M153" s="132"/>
      <c r="N153" s="132"/>
      <c r="O153" s="132"/>
      <c r="P153" s="132"/>
      <c r="Q153" s="132"/>
      <c r="R153" s="133"/>
      <c r="S153" s="131"/>
      <c r="T153" s="132"/>
      <c r="U153" s="132"/>
      <c r="V153" s="132"/>
      <c r="W153" s="132"/>
      <c r="X153" s="132"/>
      <c r="Y153" s="132"/>
      <c r="Z153" s="133"/>
      <c r="AA153" s="131"/>
      <c r="AB153" s="132"/>
      <c r="AC153" s="132"/>
      <c r="AD153" s="133"/>
      <c r="AE153" s="131"/>
      <c r="AF153" s="132"/>
      <c r="AG153" s="132"/>
      <c r="AH153" s="133"/>
      <c r="AI153" s="131"/>
      <c r="AJ153" s="132"/>
      <c r="AK153" s="132"/>
      <c r="AL153" s="133"/>
      <c r="AM153" s="131"/>
      <c r="AN153" s="132"/>
      <c r="AO153" s="132"/>
      <c r="AP153" s="133"/>
      <c r="AQ153" s="131"/>
      <c r="AR153" s="132"/>
      <c r="AS153" s="132"/>
      <c r="AT153" s="132"/>
      <c r="AU153" s="134"/>
      <c r="AV153" s="135"/>
      <c r="AW153" s="131"/>
      <c r="AX153" s="132"/>
      <c r="AY153" s="132"/>
      <c r="AZ153" s="132"/>
      <c r="BA153" s="134"/>
      <c r="BB153" s="135"/>
      <c r="BC153" s="82">
        <f>16-AH33</f>
        <v>10</v>
      </c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196"/>
      <c r="B154" s="165"/>
      <c r="C154" s="166"/>
      <c r="D154" s="166"/>
      <c r="E154" s="166"/>
      <c r="F154" s="166"/>
      <c r="G154" s="132"/>
      <c r="H154" s="132"/>
      <c r="I154" s="132"/>
      <c r="J154" s="133"/>
      <c r="K154" s="131"/>
      <c r="L154" s="132"/>
      <c r="M154" s="132"/>
      <c r="N154" s="132"/>
      <c r="O154" s="132"/>
      <c r="P154" s="132"/>
      <c r="Q154" s="132"/>
      <c r="R154" s="133"/>
      <c r="S154" s="131"/>
      <c r="T154" s="132"/>
      <c r="U154" s="132"/>
      <c r="V154" s="132"/>
      <c r="W154" s="132"/>
      <c r="X154" s="132"/>
      <c r="Y154" s="132"/>
      <c r="Z154" s="133"/>
      <c r="AA154" s="131"/>
      <c r="AB154" s="132"/>
      <c r="AC154" s="132"/>
      <c r="AD154" s="133"/>
      <c r="AE154" s="131"/>
      <c r="AF154" s="132"/>
      <c r="AG154" s="132"/>
      <c r="AH154" s="133"/>
      <c r="AI154" s="131"/>
      <c r="AJ154" s="132"/>
      <c r="AK154" s="132"/>
      <c r="AL154" s="133"/>
      <c r="AM154" s="131"/>
      <c r="AN154" s="132"/>
      <c r="AO154" s="132"/>
      <c r="AP154" s="133"/>
      <c r="AQ154" s="131"/>
      <c r="AR154" s="132"/>
      <c r="AS154" s="132"/>
      <c r="AT154" s="132"/>
      <c r="AU154" s="134"/>
      <c r="AV154" s="135"/>
      <c r="AW154" s="131"/>
      <c r="AX154" s="132"/>
      <c r="AY154" s="132"/>
      <c r="AZ154" s="132"/>
      <c r="BA154" s="134"/>
      <c r="BB154" s="135"/>
      <c r="BC154" s="83" t="s">
        <v>103</v>
      </c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196"/>
      <c r="B155" s="160"/>
      <c r="C155" s="161"/>
      <c r="D155" s="161"/>
      <c r="E155" s="161"/>
      <c r="F155" s="161"/>
      <c r="G155" s="153"/>
      <c r="H155" s="153"/>
      <c r="I155" s="153"/>
      <c r="J155" s="159"/>
      <c r="K155" s="152"/>
      <c r="L155" s="153"/>
      <c r="M155" s="153"/>
      <c r="N155" s="153"/>
      <c r="O155" s="153"/>
      <c r="P155" s="153"/>
      <c r="Q155" s="153"/>
      <c r="R155" s="159"/>
      <c r="S155" s="152"/>
      <c r="T155" s="153"/>
      <c r="U155" s="153"/>
      <c r="V155" s="153"/>
      <c r="W155" s="153"/>
      <c r="X155" s="153"/>
      <c r="Y155" s="153"/>
      <c r="Z155" s="159"/>
      <c r="AA155" s="152"/>
      <c r="AB155" s="153"/>
      <c r="AC155" s="153"/>
      <c r="AD155" s="159"/>
      <c r="AE155" s="152"/>
      <c r="AF155" s="153"/>
      <c r="AG155" s="153"/>
      <c r="AH155" s="159"/>
      <c r="AI155" s="152"/>
      <c r="AJ155" s="153"/>
      <c r="AK155" s="153"/>
      <c r="AL155" s="159"/>
      <c r="AM155" s="152"/>
      <c r="AN155" s="153"/>
      <c r="AO155" s="153"/>
      <c r="AP155" s="159"/>
      <c r="AQ155" s="152"/>
      <c r="AR155" s="153"/>
      <c r="AS155" s="153"/>
      <c r="AT155" s="153"/>
      <c r="AU155" s="154"/>
      <c r="AV155" s="155"/>
      <c r="AW155" s="152"/>
      <c r="AX155" s="153"/>
      <c r="AY155" s="153"/>
      <c r="AZ155" s="153"/>
      <c r="BA155" s="154"/>
      <c r="BB155" s="155"/>
      <c r="BC155" s="78">
        <f>16-AH34</f>
        <v>11</v>
      </c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196">
        <v>30</v>
      </c>
      <c r="B156" s="163"/>
      <c r="C156" s="164"/>
      <c r="D156" s="164"/>
      <c r="E156" s="164"/>
      <c r="F156" s="164"/>
      <c r="G156" s="128"/>
      <c r="H156" s="128"/>
      <c r="I156" s="128"/>
      <c r="J156" s="158"/>
      <c r="K156" s="127"/>
      <c r="L156" s="128"/>
      <c r="M156" s="128"/>
      <c r="N156" s="128"/>
      <c r="O156" s="128"/>
      <c r="P156" s="128"/>
      <c r="Q156" s="128"/>
      <c r="R156" s="158"/>
      <c r="S156" s="127"/>
      <c r="T156" s="128"/>
      <c r="U156" s="128"/>
      <c r="V156" s="128"/>
      <c r="W156" s="128"/>
      <c r="X156" s="128"/>
      <c r="Y156" s="128"/>
      <c r="Z156" s="158"/>
      <c r="AA156" s="127"/>
      <c r="AB156" s="128"/>
      <c r="AC156" s="128"/>
      <c r="AD156" s="158"/>
      <c r="AE156" s="127"/>
      <c r="AF156" s="128"/>
      <c r="AG156" s="128"/>
      <c r="AH156" s="158"/>
      <c r="AI156" s="127"/>
      <c r="AJ156" s="128"/>
      <c r="AK156" s="128"/>
      <c r="AL156" s="158"/>
      <c r="AM156" s="127"/>
      <c r="AN156" s="128"/>
      <c r="AO156" s="128"/>
      <c r="AP156" s="158"/>
      <c r="AQ156" s="127"/>
      <c r="AR156" s="128"/>
      <c r="AS156" s="128"/>
      <c r="AT156" s="128"/>
      <c r="AU156" s="129"/>
      <c r="AV156" s="130"/>
      <c r="AW156" s="127"/>
      <c r="AX156" s="128"/>
      <c r="AY156" s="128"/>
      <c r="AZ156" s="128"/>
      <c r="BA156" s="129"/>
      <c r="BB156" s="130"/>
      <c r="BC156" s="77" t="s">
        <v>4</v>
      </c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196"/>
      <c r="B157" s="165"/>
      <c r="C157" s="166"/>
      <c r="D157" s="166"/>
      <c r="E157" s="166"/>
      <c r="F157" s="166"/>
      <c r="G157" s="132"/>
      <c r="H157" s="132"/>
      <c r="I157" s="132"/>
      <c r="J157" s="133"/>
      <c r="K157" s="131"/>
      <c r="L157" s="132"/>
      <c r="M157" s="132"/>
      <c r="N157" s="132"/>
      <c r="O157" s="132"/>
      <c r="P157" s="132"/>
      <c r="Q157" s="132"/>
      <c r="R157" s="133"/>
      <c r="S157" s="131"/>
      <c r="T157" s="132"/>
      <c r="U157" s="132"/>
      <c r="V157" s="132"/>
      <c r="W157" s="132"/>
      <c r="X157" s="132"/>
      <c r="Y157" s="132"/>
      <c r="Z157" s="133"/>
      <c r="AA157" s="131"/>
      <c r="AB157" s="132"/>
      <c r="AC157" s="132"/>
      <c r="AD157" s="133"/>
      <c r="AE157" s="131"/>
      <c r="AF157" s="132"/>
      <c r="AG157" s="132"/>
      <c r="AH157" s="133"/>
      <c r="AI157" s="131"/>
      <c r="AJ157" s="132"/>
      <c r="AK157" s="132"/>
      <c r="AL157" s="133"/>
      <c r="AM157" s="131"/>
      <c r="AN157" s="132"/>
      <c r="AO157" s="132"/>
      <c r="AP157" s="133"/>
      <c r="AQ157" s="131"/>
      <c r="AR157" s="132"/>
      <c r="AS157" s="132"/>
      <c r="AT157" s="132"/>
      <c r="AU157" s="134"/>
      <c r="AV157" s="135"/>
      <c r="AW157" s="131"/>
      <c r="AX157" s="132"/>
      <c r="AY157" s="132"/>
      <c r="AZ157" s="132"/>
      <c r="BA157" s="134"/>
      <c r="BB157" s="135"/>
      <c r="BC157" s="82">
        <f>16-AI33</f>
        <v>10</v>
      </c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196"/>
      <c r="B158" s="165"/>
      <c r="C158" s="166"/>
      <c r="D158" s="166"/>
      <c r="E158" s="166"/>
      <c r="F158" s="166"/>
      <c r="G158" s="132"/>
      <c r="H158" s="132"/>
      <c r="I158" s="132"/>
      <c r="J158" s="133"/>
      <c r="K158" s="131"/>
      <c r="L158" s="132"/>
      <c r="M158" s="132"/>
      <c r="N158" s="132"/>
      <c r="O158" s="132"/>
      <c r="P158" s="132"/>
      <c r="Q158" s="132"/>
      <c r="R158" s="133"/>
      <c r="S158" s="131"/>
      <c r="T158" s="132"/>
      <c r="U158" s="132"/>
      <c r="V158" s="132"/>
      <c r="W158" s="132"/>
      <c r="X158" s="132"/>
      <c r="Y158" s="132"/>
      <c r="Z158" s="133"/>
      <c r="AA158" s="131"/>
      <c r="AB158" s="132"/>
      <c r="AC158" s="132"/>
      <c r="AD158" s="133"/>
      <c r="AE158" s="131"/>
      <c r="AF158" s="132"/>
      <c r="AG158" s="132"/>
      <c r="AH158" s="133"/>
      <c r="AI158" s="131"/>
      <c r="AJ158" s="132"/>
      <c r="AK158" s="132"/>
      <c r="AL158" s="133"/>
      <c r="AM158" s="131"/>
      <c r="AN158" s="132"/>
      <c r="AO158" s="132"/>
      <c r="AP158" s="133"/>
      <c r="AQ158" s="131"/>
      <c r="AR158" s="132"/>
      <c r="AS158" s="132"/>
      <c r="AT158" s="132"/>
      <c r="AU158" s="134"/>
      <c r="AV158" s="135"/>
      <c r="AW158" s="131"/>
      <c r="AX158" s="132"/>
      <c r="AY158" s="132"/>
      <c r="AZ158" s="132"/>
      <c r="BA158" s="134"/>
      <c r="BB158" s="135"/>
      <c r="BC158" s="83" t="s">
        <v>103</v>
      </c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196"/>
      <c r="B159" s="160"/>
      <c r="C159" s="161"/>
      <c r="D159" s="161"/>
      <c r="E159" s="161"/>
      <c r="F159" s="161"/>
      <c r="G159" s="153"/>
      <c r="H159" s="153"/>
      <c r="I159" s="153"/>
      <c r="J159" s="159"/>
      <c r="K159" s="152"/>
      <c r="L159" s="153"/>
      <c r="M159" s="153"/>
      <c r="N159" s="153"/>
      <c r="O159" s="153"/>
      <c r="P159" s="153"/>
      <c r="Q159" s="153"/>
      <c r="R159" s="159"/>
      <c r="S159" s="152"/>
      <c r="T159" s="153"/>
      <c r="U159" s="153"/>
      <c r="V159" s="153"/>
      <c r="W159" s="153"/>
      <c r="X159" s="153"/>
      <c r="Y159" s="153"/>
      <c r="Z159" s="159"/>
      <c r="AA159" s="152"/>
      <c r="AB159" s="153"/>
      <c r="AC159" s="153"/>
      <c r="AD159" s="159"/>
      <c r="AE159" s="152"/>
      <c r="AF159" s="153"/>
      <c r="AG159" s="153"/>
      <c r="AH159" s="159"/>
      <c r="AI159" s="152"/>
      <c r="AJ159" s="153"/>
      <c r="AK159" s="153"/>
      <c r="AL159" s="159"/>
      <c r="AM159" s="152"/>
      <c r="AN159" s="153"/>
      <c r="AO159" s="153"/>
      <c r="AP159" s="159"/>
      <c r="AQ159" s="152"/>
      <c r="AR159" s="153"/>
      <c r="AS159" s="153"/>
      <c r="AT159" s="153"/>
      <c r="AU159" s="154"/>
      <c r="AV159" s="155"/>
      <c r="AW159" s="152"/>
      <c r="AX159" s="153"/>
      <c r="AY159" s="153"/>
      <c r="AZ159" s="153"/>
      <c r="BA159" s="154"/>
      <c r="BB159" s="155"/>
      <c r="BC159" s="78">
        <f>16-AI34</f>
        <v>11</v>
      </c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39"/>
      <c r="B160" s="75"/>
      <c r="C160" s="75"/>
      <c r="D160" s="75"/>
      <c r="E160" s="75"/>
      <c r="F160" s="75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12"/>
      <c r="AV160" s="12"/>
      <c r="AW160" s="27"/>
      <c r="AX160" s="27"/>
      <c r="AY160" s="27"/>
      <c r="AZ160" s="27"/>
      <c r="BA160" s="12"/>
      <c r="BB160" s="12"/>
      <c r="BC160" s="12"/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39"/>
      <c r="B161" s="75"/>
      <c r="C161" s="75"/>
      <c r="D161" s="75"/>
      <c r="E161" s="75"/>
      <c r="F161" s="75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12"/>
      <c r="AV161" s="12"/>
      <c r="AW161" s="27"/>
      <c r="AX161" s="27"/>
      <c r="AY161" s="27"/>
      <c r="AZ161" s="27"/>
      <c r="BA161" s="12"/>
      <c r="BB161" s="12"/>
      <c r="BC161" s="12"/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39"/>
      <c r="B162" s="75"/>
      <c r="C162" s="75"/>
      <c r="D162" s="75"/>
      <c r="E162" s="75"/>
      <c r="F162" s="75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12"/>
      <c r="AV162" s="12"/>
      <c r="AW162" s="27"/>
      <c r="AX162" s="27"/>
      <c r="AY162" s="27"/>
      <c r="AZ162" s="27"/>
      <c r="BA162" s="12"/>
      <c r="BB162" s="12"/>
      <c r="BC162" s="12"/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39"/>
      <c r="B163" s="75"/>
      <c r="C163" s="75"/>
      <c r="D163" s="75"/>
      <c r="E163" s="75"/>
      <c r="F163" s="75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12"/>
      <c r="AV163" s="12"/>
      <c r="AW163" s="27"/>
      <c r="AX163" s="27"/>
      <c r="AY163" s="27"/>
      <c r="AZ163" s="27"/>
      <c r="BA163" s="12"/>
      <c r="BB163" s="12"/>
      <c r="BC163" s="12"/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0</v>
      </c>
      <c r="B169" s="182"/>
      <c r="C169" s="65" t="s">
        <v>261</v>
      </c>
      <c r="D169" s="180">
        <f>SUM(T220:U257)</f>
        <v>0</v>
      </c>
      <c r="E169" s="180"/>
      <c r="F169" s="180"/>
      <c r="G169" s="64" t="s">
        <v>261</v>
      </c>
      <c r="H169" s="185">
        <f>SUM(T262:U330)</f>
        <v>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:T21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si="3"/>
        <v>0</v>
      </c>
      <c r="U186" s="140"/>
      <c r="V186" s="139">
        <v>168</v>
      </c>
      <c r="W186" s="140"/>
      <c r="X186" s="141">
        <f t="shared" ref="X186:X215" si="4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si="3"/>
        <v>0</v>
      </c>
      <c r="U187" s="140"/>
      <c r="V187" s="139">
        <v>168</v>
      </c>
      <c r="W187" s="140"/>
      <c r="X187" s="141">
        <f t="shared" si="4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3"/>
        <v>0</v>
      </c>
      <c r="U188" s="140"/>
      <c r="V188" s="139">
        <v>168</v>
      </c>
      <c r="W188" s="140"/>
      <c r="X188" s="141">
        <f t="shared" si="4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3"/>
        <v>0</v>
      </c>
      <c r="U189" s="140"/>
      <c r="V189" s="139">
        <v>168</v>
      </c>
      <c r="W189" s="140"/>
      <c r="X189" s="141">
        <f t="shared" si="4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3"/>
        <v>0</v>
      </c>
      <c r="U190" s="140"/>
      <c r="V190" s="139">
        <v>168</v>
      </c>
      <c r="W190" s="140"/>
      <c r="X190" s="141">
        <f t="shared" si="4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3"/>
        <v>0</v>
      </c>
      <c r="U191" s="140"/>
      <c r="V191" s="139">
        <v>168</v>
      </c>
      <c r="W191" s="140"/>
      <c r="X191" s="141">
        <f t="shared" si="4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3"/>
        <v>0</v>
      </c>
      <c r="U192" s="140"/>
      <c r="V192" s="139">
        <v>168</v>
      </c>
      <c r="W192" s="140"/>
      <c r="X192" s="141">
        <f t="shared" si="4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3"/>
        <v>0</v>
      </c>
      <c r="U193" s="140"/>
      <c r="V193" s="139">
        <v>168</v>
      </c>
      <c r="W193" s="140"/>
      <c r="X193" s="141">
        <f t="shared" si="4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3"/>
        <v>0</v>
      </c>
      <c r="U194" s="140"/>
      <c r="V194" s="139">
        <v>168</v>
      </c>
      <c r="W194" s="140"/>
      <c r="X194" s="141">
        <f t="shared" si="4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3"/>
        <v>0</v>
      </c>
      <c r="U195" s="140"/>
      <c r="V195" s="139">
        <v>168</v>
      </c>
      <c r="W195" s="140"/>
      <c r="X195" s="141">
        <f t="shared" si="4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3"/>
        <v>0</v>
      </c>
      <c r="U196" s="140"/>
      <c r="V196" s="139">
        <v>168</v>
      </c>
      <c r="W196" s="140"/>
      <c r="X196" s="141">
        <f t="shared" si="4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3"/>
        <v>0</v>
      </c>
      <c r="U197" s="140"/>
      <c r="V197" s="139">
        <v>168</v>
      </c>
      <c r="W197" s="140"/>
      <c r="X197" s="141">
        <f t="shared" si="4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3"/>
        <v>0</v>
      </c>
      <c r="U198" s="140"/>
      <c r="V198" s="139">
        <v>168</v>
      </c>
      <c r="W198" s="140"/>
      <c r="X198" s="141">
        <f t="shared" si="4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si="3"/>
        <v>0</v>
      </c>
      <c r="U199" s="140"/>
      <c r="V199" s="139">
        <v>168</v>
      </c>
      <c r="W199" s="140"/>
      <c r="X199" s="141">
        <f t="shared" si="4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3"/>
        <v>0</v>
      </c>
      <c r="U200" s="140"/>
      <c r="V200" s="139">
        <v>168</v>
      </c>
      <c r="W200" s="140"/>
      <c r="X200" s="141">
        <f t="shared" si="4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0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3"/>
        <v>0</v>
      </c>
      <c r="U201" s="140"/>
      <c r="V201" s="139">
        <v>168</v>
      </c>
      <c r="W201" s="140"/>
      <c r="X201" s="141">
        <f t="shared" si="4"/>
        <v>0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3"/>
        <v>0</v>
      </c>
      <c r="U202" s="140"/>
      <c r="V202" s="139">
        <v>168</v>
      </c>
      <c r="W202" s="140"/>
      <c r="X202" s="141">
        <f t="shared" si="4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3"/>
        <v>0</v>
      </c>
      <c r="U203" s="140"/>
      <c r="V203" s="139">
        <v>168</v>
      </c>
      <c r="W203" s="140"/>
      <c r="X203" s="141">
        <f t="shared" si="4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3"/>
        <v>0</v>
      </c>
      <c r="U204" s="140"/>
      <c r="V204" s="139">
        <v>168</v>
      </c>
      <c r="W204" s="140"/>
      <c r="X204" s="141">
        <f t="shared" si="4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3"/>
        <v>0</v>
      </c>
      <c r="U205" s="140"/>
      <c r="V205" s="139">
        <v>168</v>
      </c>
      <c r="W205" s="140"/>
      <c r="X205" s="141">
        <f t="shared" si="4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3"/>
        <v>0</v>
      </c>
      <c r="U206" s="140"/>
      <c r="V206" s="139">
        <v>168</v>
      </c>
      <c r="W206" s="140"/>
      <c r="X206" s="141">
        <f t="shared" si="4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3"/>
        <v>0</v>
      </c>
      <c r="U207" s="140"/>
      <c r="V207" s="139">
        <v>168</v>
      </c>
      <c r="W207" s="140"/>
      <c r="X207" s="141">
        <f t="shared" si="4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3"/>
        <v>0</v>
      </c>
      <c r="U208" s="140"/>
      <c r="V208" s="139">
        <v>168</v>
      </c>
      <c r="W208" s="140"/>
      <c r="X208" s="141">
        <f t="shared" si="4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3"/>
        <v>0</v>
      </c>
      <c r="U209" s="140"/>
      <c r="V209" s="139">
        <v>168</v>
      </c>
      <c r="W209" s="140"/>
      <c r="X209" s="141">
        <f t="shared" si="4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3"/>
        <v>0</v>
      </c>
      <c r="U210" s="140"/>
      <c r="V210" s="139">
        <v>168</v>
      </c>
      <c r="W210" s="140"/>
      <c r="X210" s="141">
        <f t="shared" si="4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3"/>
        <v>0</v>
      </c>
      <c r="U211" s="140"/>
      <c r="V211" s="139">
        <v>168</v>
      </c>
      <c r="W211" s="140"/>
      <c r="X211" s="141">
        <f t="shared" si="4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3"/>
        <v>0</v>
      </c>
      <c r="U212" s="140"/>
      <c r="V212" s="139">
        <v>168</v>
      </c>
      <c r="W212" s="140"/>
      <c r="X212" s="141">
        <f t="shared" si="4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3"/>
        <v>0</v>
      </c>
      <c r="U213" s="140"/>
      <c r="V213" s="139">
        <v>168</v>
      </c>
      <c r="W213" s="140"/>
      <c r="X213" s="141">
        <f t="shared" si="4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si="3"/>
        <v>0</v>
      </c>
      <c r="U214" s="140"/>
      <c r="V214" s="139">
        <v>168</v>
      </c>
      <c r="W214" s="140"/>
      <c r="X214" s="141">
        <f t="shared" si="4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3"/>
        <v>0</v>
      </c>
      <c r="U215" s="140"/>
      <c r="V215" s="139">
        <v>168</v>
      </c>
      <c r="W215" s="140"/>
      <c r="X215" s="141">
        <f t="shared" si="4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5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6">F222*24+H222*12+J222*12+L222*6+N222*6+P222*4+R222*8</f>
        <v>0</v>
      </c>
      <c r="U222" s="140"/>
      <c r="V222" s="139">
        <v>168</v>
      </c>
      <c r="W222" s="140"/>
      <c r="X222" s="141">
        <f t="shared" si="5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6"/>
        <v>0</v>
      </c>
      <c r="U223" s="140"/>
      <c r="V223" s="139">
        <v>168</v>
      </c>
      <c r="W223" s="140"/>
      <c r="X223" s="141">
        <f t="shared" si="5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6"/>
        <v>0</v>
      </c>
      <c r="U224" s="140"/>
      <c r="V224" s="139">
        <v>168</v>
      </c>
      <c r="W224" s="140"/>
      <c r="X224" s="141">
        <f t="shared" si="5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5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7">F226*24+H226*12+J226*12+L226*6+N226*6+P226*4+R226*8</f>
        <v>0</v>
      </c>
      <c r="U226" s="140"/>
      <c r="V226" s="139">
        <v>168</v>
      </c>
      <c r="W226" s="140"/>
      <c r="X226" s="141">
        <f t="shared" si="5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7"/>
        <v>0</v>
      </c>
      <c r="U227" s="140"/>
      <c r="V227" s="139">
        <v>168</v>
      </c>
      <c r="W227" s="140"/>
      <c r="X227" s="141">
        <f t="shared" si="5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7"/>
        <v>0</v>
      </c>
      <c r="U228" s="140"/>
      <c r="V228" s="139">
        <v>168</v>
      </c>
      <c r="W228" s="140"/>
      <c r="X228" s="141">
        <f t="shared" si="5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7"/>
        <v>0</v>
      </c>
      <c r="U229" s="140"/>
      <c r="V229" s="139">
        <v>168</v>
      </c>
      <c r="W229" s="140"/>
      <c r="X229" s="141">
        <f t="shared" si="5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7"/>
        <v>0</v>
      </c>
      <c r="U230" s="140"/>
      <c r="V230" s="139">
        <v>168</v>
      </c>
      <c r="W230" s="140"/>
      <c r="X230" s="141">
        <f t="shared" si="5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8">F231*24+H231*12+J231*12+L231*6+N231*6+P231*4+R231*8</f>
        <v>0</v>
      </c>
      <c r="U231" s="140"/>
      <c r="V231" s="139">
        <v>168</v>
      </c>
      <c r="W231" s="140"/>
      <c r="X231" s="141">
        <f t="shared" ref="X231" si="9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7"/>
        <v>0</v>
      </c>
      <c r="U232" s="140"/>
      <c r="V232" s="139">
        <v>168</v>
      </c>
      <c r="W232" s="140"/>
      <c r="X232" s="141">
        <f t="shared" si="5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7"/>
        <v>0</v>
      </c>
      <c r="U233" s="140"/>
      <c r="V233" s="139">
        <v>168</v>
      </c>
      <c r="W233" s="140"/>
      <c r="X233" s="141">
        <f t="shared" si="5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7"/>
        <v>0</v>
      </c>
      <c r="U234" s="140"/>
      <c r="V234" s="139">
        <v>168</v>
      </c>
      <c r="W234" s="140"/>
      <c r="X234" s="141">
        <f t="shared" si="5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0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7"/>
        <v>0</v>
      </c>
      <c r="U235" s="140"/>
      <c r="V235" s="139">
        <v>168</v>
      </c>
      <c r="W235" s="140"/>
      <c r="X235" s="141">
        <f t="shared" si="5"/>
        <v>0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7"/>
        <v>0</v>
      </c>
      <c r="U236" s="140"/>
      <c r="V236" s="139">
        <v>168</v>
      </c>
      <c r="W236" s="140"/>
      <c r="X236" s="141">
        <f t="shared" si="5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7"/>
        <v>0</v>
      </c>
      <c r="U237" s="140"/>
      <c r="V237" s="139">
        <v>168</v>
      </c>
      <c r="W237" s="140"/>
      <c r="X237" s="141">
        <f t="shared" si="5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7"/>
        <v>0</v>
      </c>
      <c r="U238" s="140"/>
      <c r="V238" s="139">
        <v>168</v>
      </c>
      <c r="W238" s="140"/>
      <c r="X238" s="141">
        <f t="shared" si="5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7"/>
        <v>0</v>
      </c>
      <c r="U239" s="140"/>
      <c r="V239" s="139">
        <v>168</v>
      </c>
      <c r="W239" s="140"/>
      <c r="X239" s="141">
        <f t="shared" si="5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7"/>
        <v>0</v>
      </c>
      <c r="U240" s="140"/>
      <c r="V240" s="139">
        <v>168</v>
      </c>
      <c r="W240" s="140"/>
      <c r="X240" s="141">
        <f t="shared" si="5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7"/>
        <v>0</v>
      </c>
      <c r="U241" s="140"/>
      <c r="V241" s="139">
        <v>168</v>
      </c>
      <c r="W241" s="140"/>
      <c r="X241" s="141">
        <f t="shared" si="5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7"/>
        <v>0</v>
      </c>
      <c r="U242" s="140"/>
      <c r="V242" s="139">
        <v>168</v>
      </c>
      <c r="W242" s="140"/>
      <c r="X242" s="141">
        <f t="shared" si="5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7"/>
        <v>0</v>
      </c>
      <c r="U243" s="140"/>
      <c r="V243" s="139">
        <v>168</v>
      </c>
      <c r="W243" s="140"/>
      <c r="X243" s="141">
        <f t="shared" si="5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7"/>
        <v>0</v>
      </c>
      <c r="U244" s="140"/>
      <c r="V244" s="139">
        <v>168</v>
      </c>
      <c r="W244" s="140"/>
      <c r="X244" s="141">
        <f t="shared" si="5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7"/>
        <v>0</v>
      </c>
      <c r="U245" s="140"/>
      <c r="V245" s="139">
        <v>168</v>
      </c>
      <c r="W245" s="140"/>
      <c r="X245" s="141">
        <f t="shared" si="5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0</v>
      </c>
      <c r="G246" s="138"/>
      <c r="H246" s="137">
        <f>SUMPRODUCT(COUNTIF($K$40:$R$163,{"URBANSKI L."}))</f>
        <v>0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7"/>
        <v>0</v>
      </c>
      <c r="U246" s="140"/>
      <c r="V246" s="139">
        <v>168</v>
      </c>
      <c r="W246" s="140"/>
      <c r="X246" s="141">
        <f t="shared" si="5"/>
        <v>0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0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7"/>
        <v>0</v>
      </c>
      <c r="U247" s="140"/>
      <c r="V247" s="139">
        <v>168</v>
      </c>
      <c r="W247" s="140"/>
      <c r="X247" s="141">
        <f t="shared" si="5"/>
        <v>0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7"/>
        <v>0</v>
      </c>
      <c r="U248" s="140"/>
      <c r="V248" s="139">
        <v>168</v>
      </c>
      <c r="W248" s="140"/>
      <c r="X248" s="141">
        <f t="shared" si="5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7"/>
        <v>0</v>
      </c>
      <c r="U249" s="140"/>
      <c r="V249" s="139">
        <v>168</v>
      </c>
      <c r="W249" s="140"/>
      <c r="X249" s="141">
        <f t="shared" si="5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7"/>
        <v>0</v>
      </c>
      <c r="U250" s="140"/>
      <c r="V250" s="139">
        <v>168</v>
      </c>
      <c r="W250" s="140"/>
      <c r="X250" s="141">
        <f t="shared" si="5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7"/>
        <v>0</v>
      </c>
      <c r="U251" s="140"/>
      <c r="V251" s="139">
        <v>168</v>
      </c>
      <c r="W251" s="140"/>
      <c r="X251" s="141">
        <f t="shared" si="5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7"/>
        <v>0</v>
      </c>
      <c r="U252" s="140"/>
      <c r="V252" s="139">
        <v>168</v>
      </c>
      <c r="W252" s="140"/>
      <c r="X252" s="141">
        <f t="shared" si="5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7"/>
        <v>0</v>
      </c>
      <c r="U253" s="140"/>
      <c r="V253" s="139">
        <v>168</v>
      </c>
      <c r="W253" s="140"/>
      <c r="X253" s="141">
        <f t="shared" si="5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7"/>
        <v>0</v>
      </c>
      <c r="U254" s="140"/>
      <c r="V254" s="139">
        <v>168</v>
      </c>
      <c r="W254" s="140"/>
      <c r="X254" s="141">
        <f t="shared" si="5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7"/>
        <v>0</v>
      </c>
      <c r="U255" s="140"/>
      <c r="V255" s="139">
        <v>168</v>
      </c>
      <c r="W255" s="140"/>
      <c r="X255" s="141">
        <f t="shared" si="5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7"/>
        <v>0</v>
      </c>
      <c r="U256" s="140"/>
      <c r="V256" s="139">
        <v>168</v>
      </c>
      <c r="W256" s="140"/>
      <c r="X256" s="141">
        <f t="shared" si="5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7"/>
        <v>0</v>
      </c>
      <c r="U257" s="140"/>
      <c r="V257" s="139">
        <v>168</v>
      </c>
      <c r="W257" s="140"/>
      <c r="X257" s="141">
        <f t="shared" si="5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0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27" si="11">F264*24+H264*12+J264*12+L264*6+N264*6+P264*4+R264*8</f>
        <v>0</v>
      </c>
      <c r="U264" s="140"/>
      <c r="V264" s="139">
        <v>168</v>
      </c>
      <c r="W264" s="140"/>
      <c r="X264" s="141">
        <f t="shared" si="10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1"/>
        <v>0</v>
      </c>
      <c r="U265" s="140"/>
      <c r="V265" s="139">
        <v>168</v>
      </c>
      <c r="W265" s="140"/>
      <c r="X265" s="141">
        <f t="shared" si="10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1"/>
        <v>0</v>
      </c>
      <c r="U266" s="140"/>
      <c r="V266" s="139">
        <v>168</v>
      </c>
      <c r="W266" s="140"/>
      <c r="X266" s="141">
        <f t="shared" si="10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1"/>
        <v>0</v>
      </c>
      <c r="U267" s="140"/>
      <c r="V267" s="139">
        <v>168</v>
      </c>
      <c r="W267" s="140"/>
      <c r="X267" s="141">
        <f t="shared" si="10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1"/>
        <v>0</v>
      </c>
      <c r="U268" s="140"/>
      <c r="V268" s="139">
        <v>168</v>
      </c>
      <c r="W268" s="140"/>
      <c r="X268" s="141">
        <f t="shared" si="10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1"/>
        <v>0</v>
      </c>
      <c r="U269" s="140"/>
      <c r="V269" s="139">
        <v>168</v>
      </c>
      <c r="W269" s="140"/>
      <c r="X269" s="141">
        <f t="shared" si="10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1"/>
        <v>0</v>
      </c>
      <c r="U270" s="140"/>
      <c r="V270" s="139">
        <v>168</v>
      </c>
      <c r="W270" s="140"/>
      <c r="X270" s="141">
        <f t="shared" si="10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1"/>
        <v>0</v>
      </c>
      <c r="U271" s="140"/>
      <c r="V271" s="139">
        <v>168</v>
      </c>
      <c r="W271" s="140"/>
      <c r="X271" s="141">
        <f t="shared" si="10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1"/>
        <v>0</v>
      </c>
      <c r="U272" s="140"/>
      <c r="V272" s="139">
        <v>168</v>
      </c>
      <c r="W272" s="140"/>
      <c r="X272" s="141">
        <f t="shared" si="10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1"/>
        <v>0</v>
      </c>
      <c r="U273" s="140"/>
      <c r="V273" s="139">
        <v>168</v>
      </c>
      <c r="W273" s="140"/>
      <c r="X273" s="141">
        <f t="shared" si="10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1"/>
        <v>0</v>
      </c>
      <c r="U274" s="140"/>
      <c r="V274" s="139">
        <v>168</v>
      </c>
      <c r="W274" s="140"/>
      <c r="X274" s="141">
        <f t="shared" si="10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0</v>
      </c>
      <c r="G275" s="138"/>
      <c r="H275" s="137">
        <f>SUMPRODUCT(COUNTIF($K$40:$R$163,{"DRUI M."}))</f>
        <v>0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1"/>
        <v>0</v>
      </c>
      <c r="U275" s="140"/>
      <c r="V275" s="139">
        <v>168</v>
      </c>
      <c r="W275" s="140"/>
      <c r="X275" s="141">
        <f t="shared" si="10"/>
        <v>0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1"/>
        <v>0</v>
      </c>
      <c r="U276" s="140"/>
      <c r="V276" s="139">
        <v>168</v>
      </c>
      <c r="W276" s="140"/>
      <c r="X276" s="141">
        <f t="shared" si="10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1"/>
        <v>0</v>
      </c>
      <c r="U277" s="140"/>
      <c r="V277" s="139">
        <v>168</v>
      </c>
      <c r="W277" s="140"/>
      <c r="X277" s="141">
        <f t="shared" si="10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1"/>
        <v>0</v>
      </c>
      <c r="U278" s="140"/>
      <c r="V278" s="139">
        <v>168</v>
      </c>
      <c r="W278" s="140"/>
      <c r="X278" s="141">
        <f t="shared" si="10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1"/>
        <v>0</v>
      </c>
      <c r="U279" s="140"/>
      <c r="V279" s="139">
        <v>168</v>
      </c>
      <c r="W279" s="140"/>
      <c r="X279" s="141">
        <f t="shared" si="10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1"/>
        <v>0</v>
      </c>
      <c r="U280" s="140"/>
      <c r="V280" s="139">
        <v>168</v>
      </c>
      <c r="W280" s="140"/>
      <c r="X280" s="141">
        <f t="shared" si="10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1"/>
        <v>0</v>
      </c>
      <c r="U281" s="140"/>
      <c r="V281" s="139">
        <v>168</v>
      </c>
      <c r="W281" s="140"/>
      <c r="X281" s="141">
        <f t="shared" si="10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1"/>
        <v>0</v>
      </c>
      <c r="U282" s="140"/>
      <c r="V282" s="139">
        <v>168</v>
      </c>
      <c r="W282" s="140"/>
      <c r="X282" s="141">
        <f t="shared" si="10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1"/>
        <v>0</v>
      </c>
      <c r="U283" s="140"/>
      <c r="V283" s="139">
        <v>168</v>
      </c>
      <c r="W283" s="140"/>
      <c r="X283" s="141">
        <f t="shared" si="10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1"/>
        <v>0</v>
      </c>
      <c r="U284" s="140"/>
      <c r="V284" s="139">
        <v>168</v>
      </c>
      <c r="W284" s="140"/>
      <c r="X284" s="141">
        <f t="shared" si="10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1"/>
        <v>0</v>
      </c>
      <c r="U285" s="140"/>
      <c r="V285" s="139">
        <v>168</v>
      </c>
      <c r="W285" s="140"/>
      <c r="X285" s="141">
        <f t="shared" si="10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1"/>
        <v>0</v>
      </c>
      <c r="U286" s="140"/>
      <c r="V286" s="139">
        <v>168</v>
      </c>
      <c r="W286" s="140"/>
      <c r="X286" s="141">
        <f t="shared" si="10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1"/>
        <v>0</v>
      </c>
      <c r="U287" s="140"/>
      <c r="V287" s="139">
        <v>168</v>
      </c>
      <c r="W287" s="140"/>
      <c r="X287" s="141">
        <f t="shared" si="10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1"/>
        <v>0</v>
      </c>
      <c r="U288" s="140"/>
      <c r="V288" s="139">
        <v>168</v>
      </c>
      <c r="W288" s="140"/>
      <c r="X288" s="141">
        <f t="shared" si="10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1"/>
        <v>0</v>
      </c>
      <c r="U289" s="140"/>
      <c r="V289" s="139">
        <v>168</v>
      </c>
      <c r="W289" s="140"/>
      <c r="X289" s="141">
        <f t="shared" si="10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1"/>
        <v>0</v>
      </c>
      <c r="U290" s="140"/>
      <c r="V290" s="139">
        <v>168</v>
      </c>
      <c r="W290" s="140"/>
      <c r="X290" s="141">
        <f t="shared" si="10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1"/>
        <v>0</v>
      </c>
      <c r="U291" s="140"/>
      <c r="V291" s="139">
        <v>168</v>
      </c>
      <c r="W291" s="140"/>
      <c r="X291" s="141">
        <f t="shared" si="10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1"/>
        <v>0</v>
      </c>
      <c r="U292" s="140"/>
      <c r="V292" s="139">
        <v>168</v>
      </c>
      <c r="W292" s="140"/>
      <c r="X292" s="141">
        <f t="shared" si="10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1"/>
        <v>0</v>
      </c>
      <c r="U293" s="140"/>
      <c r="V293" s="139">
        <v>168</v>
      </c>
      <c r="W293" s="140"/>
      <c r="X293" s="141">
        <f t="shared" si="10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1"/>
        <v>0</v>
      </c>
      <c r="U294" s="140"/>
      <c r="V294" s="139">
        <v>168</v>
      </c>
      <c r="W294" s="140"/>
      <c r="X294" s="141">
        <f t="shared" si="10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0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1"/>
        <v>0</v>
      </c>
      <c r="U295" s="140"/>
      <c r="V295" s="139">
        <v>168</v>
      </c>
      <c r="W295" s="140"/>
      <c r="X295" s="141">
        <f t="shared" si="10"/>
        <v>0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1"/>
        <v>0</v>
      </c>
      <c r="U296" s="140"/>
      <c r="V296" s="139">
        <v>168</v>
      </c>
      <c r="W296" s="140"/>
      <c r="X296" s="141">
        <f t="shared" si="10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1"/>
        <v>0</v>
      </c>
      <c r="U297" s="140"/>
      <c r="V297" s="139">
        <v>168</v>
      </c>
      <c r="W297" s="140"/>
      <c r="X297" s="141">
        <f t="shared" si="10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1"/>
        <v>0</v>
      </c>
      <c r="U298" s="140"/>
      <c r="V298" s="139">
        <v>168</v>
      </c>
      <c r="W298" s="140"/>
      <c r="X298" s="141">
        <f t="shared" si="10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1"/>
        <v>0</v>
      </c>
      <c r="U299" s="140"/>
      <c r="V299" s="139">
        <v>168</v>
      </c>
      <c r="W299" s="140"/>
      <c r="X299" s="141">
        <f t="shared" si="10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1"/>
        <v>0</v>
      </c>
      <c r="U300" s="140"/>
      <c r="V300" s="139">
        <v>168</v>
      </c>
      <c r="W300" s="140"/>
      <c r="X300" s="141">
        <f t="shared" si="10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1"/>
        <v>0</v>
      </c>
      <c r="U301" s="140"/>
      <c r="V301" s="139">
        <v>168</v>
      </c>
      <c r="W301" s="140"/>
      <c r="X301" s="141">
        <f t="shared" si="10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1"/>
        <v>0</v>
      </c>
      <c r="U302" s="140"/>
      <c r="V302" s="139">
        <v>168</v>
      </c>
      <c r="W302" s="140"/>
      <c r="X302" s="141">
        <f t="shared" si="10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1"/>
        <v>0</v>
      </c>
      <c r="U303" s="140"/>
      <c r="V303" s="139">
        <v>168</v>
      </c>
      <c r="W303" s="140"/>
      <c r="X303" s="141">
        <f t="shared" si="10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1"/>
        <v>0</v>
      </c>
      <c r="U304" s="140"/>
      <c r="V304" s="139">
        <v>168</v>
      </c>
      <c r="W304" s="140"/>
      <c r="X304" s="141">
        <f t="shared" si="10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1"/>
        <v>0</v>
      </c>
      <c r="U305" s="140"/>
      <c r="V305" s="139">
        <v>168</v>
      </c>
      <c r="W305" s="140"/>
      <c r="X305" s="141">
        <f t="shared" si="10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1"/>
        <v>0</v>
      </c>
      <c r="U306" s="140"/>
      <c r="V306" s="139">
        <v>168</v>
      </c>
      <c r="W306" s="140"/>
      <c r="X306" s="141">
        <f t="shared" si="10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1"/>
        <v>0</v>
      </c>
      <c r="U307" s="140"/>
      <c r="V307" s="139">
        <v>168</v>
      </c>
      <c r="W307" s="140"/>
      <c r="X307" s="141">
        <f t="shared" si="10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0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1"/>
        <v>0</v>
      </c>
      <c r="U308" s="140"/>
      <c r="V308" s="139">
        <v>168</v>
      </c>
      <c r="W308" s="140"/>
      <c r="X308" s="141">
        <f t="shared" si="10"/>
        <v>0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0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0</v>
      </c>
      <c r="Q309" s="138"/>
      <c r="R309" s="137">
        <f>SUMPRODUCT(COUNTIF($AM$40:$AP$163,{"SCHWARZ S."}))</f>
        <v>0</v>
      </c>
      <c r="S309" s="138"/>
      <c r="T309" s="139">
        <f t="shared" si="11"/>
        <v>0</v>
      </c>
      <c r="U309" s="140"/>
      <c r="V309" s="139">
        <v>168</v>
      </c>
      <c r="W309" s="140"/>
      <c r="X309" s="141">
        <f t="shared" si="10"/>
        <v>0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1"/>
        <v>0</v>
      </c>
      <c r="U310" s="140"/>
      <c r="V310" s="139">
        <v>168</v>
      </c>
      <c r="W310" s="140"/>
      <c r="X310" s="141">
        <f t="shared" si="10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1"/>
        <v>0</v>
      </c>
      <c r="U311" s="140"/>
      <c r="V311" s="139">
        <v>168</v>
      </c>
      <c r="W311" s="140"/>
      <c r="X311" s="141">
        <f t="shared" si="10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1"/>
        <v>0</v>
      </c>
      <c r="U312" s="140"/>
      <c r="V312" s="139">
        <v>168</v>
      </c>
      <c r="W312" s="140"/>
      <c r="X312" s="141">
        <f t="shared" si="10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1"/>
        <v>0</v>
      </c>
      <c r="U313" s="140"/>
      <c r="V313" s="139">
        <v>168</v>
      </c>
      <c r="W313" s="140"/>
      <c r="X313" s="141">
        <f t="shared" si="10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1"/>
        <v>0</v>
      </c>
      <c r="U314" s="140"/>
      <c r="V314" s="139">
        <v>168</v>
      </c>
      <c r="W314" s="140"/>
      <c r="X314" s="141">
        <f t="shared" si="10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1"/>
        <v>0</v>
      </c>
      <c r="U315" s="140"/>
      <c r="V315" s="139">
        <v>168</v>
      </c>
      <c r="W315" s="140"/>
      <c r="X315" s="141">
        <f t="shared" si="10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1"/>
        <v>0</v>
      </c>
      <c r="U316" s="140"/>
      <c r="V316" s="139">
        <v>168</v>
      </c>
      <c r="W316" s="140"/>
      <c r="X316" s="141">
        <f t="shared" si="10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1"/>
        <v>0</v>
      </c>
      <c r="U317" s="140"/>
      <c r="V317" s="139">
        <v>168</v>
      </c>
      <c r="W317" s="140"/>
      <c r="X317" s="141">
        <f t="shared" si="10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1"/>
        <v>0</v>
      </c>
      <c r="U318" s="140"/>
      <c r="V318" s="139">
        <v>168</v>
      </c>
      <c r="W318" s="140"/>
      <c r="X318" s="141">
        <f t="shared" si="10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1"/>
        <v>0</v>
      </c>
      <c r="U319" s="140"/>
      <c r="V319" s="139">
        <v>168</v>
      </c>
      <c r="W319" s="140"/>
      <c r="X319" s="141">
        <f t="shared" si="10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si="11"/>
        <v>0</v>
      </c>
      <c r="U320" s="140"/>
      <c r="V320" s="139">
        <v>168</v>
      </c>
      <c r="W320" s="140"/>
      <c r="X320" s="141">
        <f t="shared" si="10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1"/>
        <v>0</v>
      </c>
      <c r="U321" s="140"/>
      <c r="V321" s="139">
        <v>168</v>
      </c>
      <c r="W321" s="140"/>
      <c r="X321" s="141">
        <f t="shared" si="10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1"/>
        <v>0</v>
      </c>
      <c r="U322" s="140"/>
      <c r="V322" s="139">
        <v>168</v>
      </c>
      <c r="W322" s="140"/>
      <c r="X322" s="141">
        <f t="shared" si="10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1"/>
        <v>0</v>
      </c>
      <c r="U323" s="140"/>
      <c r="V323" s="139">
        <v>168</v>
      </c>
      <c r="W323" s="140"/>
      <c r="X323" s="141">
        <f t="shared" si="10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1"/>
        <v>0</v>
      </c>
      <c r="U324" s="140"/>
      <c r="V324" s="139">
        <v>168</v>
      </c>
      <c r="W324" s="140"/>
      <c r="X324" s="141">
        <f t="shared" si="10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1"/>
        <v>0</v>
      </c>
      <c r="U325" s="140"/>
      <c r="V325" s="139">
        <v>168</v>
      </c>
      <c r="W325" s="140"/>
      <c r="X325" s="141">
        <f t="shared" si="10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1"/>
        <v>0</v>
      </c>
      <c r="U326" s="140"/>
      <c r="V326" s="139">
        <v>168</v>
      </c>
      <c r="W326" s="140"/>
      <c r="X326" s="141">
        <f t="shared" si="10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1"/>
        <v>0</v>
      </c>
      <c r="U327" s="140"/>
      <c r="V327" s="139">
        <v>168</v>
      </c>
      <c r="W327" s="140"/>
      <c r="X327" s="141">
        <f t="shared" ref="X327:X330" si="12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ref="T328:T330" si="13">F328*24+H328*12+J328*12+L328*6+N328*6+P328*4+R328*8</f>
        <v>0</v>
      </c>
      <c r="U328" s="140"/>
      <c r="V328" s="139">
        <v>168</v>
      </c>
      <c r="W328" s="140"/>
      <c r="X328" s="141">
        <f t="shared" si="12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3"/>
        <v>0</v>
      </c>
      <c r="U329" s="140"/>
      <c r="V329" s="139">
        <v>168</v>
      </c>
      <c r="W329" s="140"/>
      <c r="X329" s="141">
        <f t="shared" si="12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3"/>
        <v>0</v>
      </c>
      <c r="U330" s="140"/>
      <c r="V330" s="139">
        <v>168</v>
      </c>
      <c r="W330" s="140"/>
      <c r="X330" s="141">
        <f t="shared" si="12"/>
        <v>0</v>
      </c>
      <c r="Y330" s="142"/>
      <c r="Z330" s="143"/>
      <c r="AA330" s="136"/>
      <c r="AB330" s="136"/>
      <c r="AC330" s="136"/>
      <c r="AD330" s="124"/>
    </row>
  </sheetData>
  <sheetProtection selectLockedCells="1"/>
  <mergeCells count="3590">
    <mergeCell ref="V330:W330"/>
    <mergeCell ref="X330:Z330"/>
    <mergeCell ref="AA330:AD330"/>
    <mergeCell ref="AA329:AD329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N329:O329"/>
    <mergeCell ref="P329:Q329"/>
    <mergeCell ref="R329:S329"/>
    <mergeCell ref="T329:U329"/>
    <mergeCell ref="V329:W329"/>
    <mergeCell ref="X329:Z329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V327:W327"/>
    <mergeCell ref="X327:Z327"/>
    <mergeCell ref="AA327:AD327"/>
    <mergeCell ref="A328:D328"/>
    <mergeCell ref="F328:G328"/>
    <mergeCell ref="H328:I328"/>
    <mergeCell ref="J328:K328"/>
    <mergeCell ref="L328:M328"/>
    <mergeCell ref="N328:O328"/>
    <mergeCell ref="P328:Q328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N326:O326"/>
    <mergeCell ref="P326:Q326"/>
    <mergeCell ref="R326:S326"/>
    <mergeCell ref="T326:U326"/>
    <mergeCell ref="V326:W326"/>
    <mergeCell ref="X326:Z326"/>
    <mergeCell ref="R325:S325"/>
    <mergeCell ref="T325:U325"/>
    <mergeCell ref="V325:W325"/>
    <mergeCell ref="X325:Z325"/>
    <mergeCell ref="AA325:AD325"/>
    <mergeCell ref="A326:D326"/>
    <mergeCell ref="F326:G326"/>
    <mergeCell ref="H326:I326"/>
    <mergeCell ref="J326:K326"/>
    <mergeCell ref="L326:M326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AA323:AD323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N323:O323"/>
    <mergeCell ref="P323:Q323"/>
    <mergeCell ref="R323:S323"/>
    <mergeCell ref="T323:U323"/>
    <mergeCell ref="V323:W323"/>
    <mergeCell ref="X323:Z323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V321:W321"/>
    <mergeCell ref="X321:Z321"/>
    <mergeCell ref="AA321:AD321"/>
    <mergeCell ref="A322:D322"/>
    <mergeCell ref="F322:G322"/>
    <mergeCell ref="H322:I322"/>
    <mergeCell ref="J322:K322"/>
    <mergeCell ref="L322:M322"/>
    <mergeCell ref="N322:O322"/>
    <mergeCell ref="P322:Q322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N320:O320"/>
    <mergeCell ref="P320:Q320"/>
    <mergeCell ref="R320:S320"/>
    <mergeCell ref="T320:U320"/>
    <mergeCell ref="V320:W320"/>
    <mergeCell ref="X320:Z320"/>
    <mergeCell ref="R319:S319"/>
    <mergeCell ref="T319:U319"/>
    <mergeCell ref="V319:W319"/>
    <mergeCell ref="X319:Z319"/>
    <mergeCell ref="AA319:AD319"/>
    <mergeCell ref="A320:D320"/>
    <mergeCell ref="F320:G320"/>
    <mergeCell ref="H320:I320"/>
    <mergeCell ref="J320:K320"/>
    <mergeCell ref="L320:M320"/>
    <mergeCell ref="V318:W318"/>
    <mergeCell ref="X318:Z318"/>
    <mergeCell ref="AA318:AD318"/>
    <mergeCell ref="A319:D319"/>
    <mergeCell ref="F319:G319"/>
    <mergeCell ref="H319:I319"/>
    <mergeCell ref="J319:K319"/>
    <mergeCell ref="L319:M319"/>
    <mergeCell ref="N319:O319"/>
    <mergeCell ref="P319:Q319"/>
    <mergeCell ref="AA317:AD317"/>
    <mergeCell ref="A318:D318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N317:O317"/>
    <mergeCell ref="P317:Q317"/>
    <mergeCell ref="R317:S317"/>
    <mergeCell ref="T317:U317"/>
    <mergeCell ref="V317:W317"/>
    <mergeCell ref="X317:Z317"/>
    <mergeCell ref="R316:S316"/>
    <mergeCell ref="T316:U316"/>
    <mergeCell ref="V316:W316"/>
    <mergeCell ref="X316:Z316"/>
    <mergeCell ref="AA316:AD316"/>
    <mergeCell ref="A317:D317"/>
    <mergeCell ref="F317:G317"/>
    <mergeCell ref="H317:I317"/>
    <mergeCell ref="J317:K317"/>
    <mergeCell ref="L317:M317"/>
    <mergeCell ref="V315:W315"/>
    <mergeCell ref="X315:Z315"/>
    <mergeCell ref="AA315:AD315"/>
    <mergeCell ref="A316:D316"/>
    <mergeCell ref="F316:G316"/>
    <mergeCell ref="H316:I316"/>
    <mergeCell ref="J316:K316"/>
    <mergeCell ref="L316:M316"/>
    <mergeCell ref="N316:O316"/>
    <mergeCell ref="P316:Q316"/>
    <mergeCell ref="AA314:AD314"/>
    <mergeCell ref="A315:D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N314:O314"/>
    <mergeCell ref="P314:Q314"/>
    <mergeCell ref="R314:S314"/>
    <mergeCell ref="T314:U314"/>
    <mergeCell ref="V314:W314"/>
    <mergeCell ref="X314:Z314"/>
    <mergeCell ref="R313:S313"/>
    <mergeCell ref="T313:U313"/>
    <mergeCell ref="V313:W313"/>
    <mergeCell ref="X313:Z313"/>
    <mergeCell ref="AA313:AD313"/>
    <mergeCell ref="A314:D314"/>
    <mergeCell ref="F314:G314"/>
    <mergeCell ref="H314:I314"/>
    <mergeCell ref="J314:K314"/>
    <mergeCell ref="L314:M314"/>
    <mergeCell ref="V312:W312"/>
    <mergeCell ref="X312:Z312"/>
    <mergeCell ref="AA312:AD312"/>
    <mergeCell ref="A313:D313"/>
    <mergeCell ref="F313:G313"/>
    <mergeCell ref="H313:I313"/>
    <mergeCell ref="J313:K313"/>
    <mergeCell ref="L313:M313"/>
    <mergeCell ref="N313:O313"/>
    <mergeCell ref="P313:Q313"/>
    <mergeCell ref="AA311:AD311"/>
    <mergeCell ref="A312:D312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N311:O311"/>
    <mergeCell ref="P311:Q311"/>
    <mergeCell ref="R311:S311"/>
    <mergeCell ref="T311:U311"/>
    <mergeCell ref="V311:W311"/>
    <mergeCell ref="X311:Z311"/>
    <mergeCell ref="R310:S310"/>
    <mergeCell ref="T310:U310"/>
    <mergeCell ref="V310:W310"/>
    <mergeCell ref="X310:Z310"/>
    <mergeCell ref="AA310:AD310"/>
    <mergeCell ref="A311:D311"/>
    <mergeCell ref="F311:G311"/>
    <mergeCell ref="H311:I311"/>
    <mergeCell ref="J311:K311"/>
    <mergeCell ref="L311:M311"/>
    <mergeCell ref="V309:W309"/>
    <mergeCell ref="X309:Z309"/>
    <mergeCell ref="AA309:AD309"/>
    <mergeCell ref="A310:D310"/>
    <mergeCell ref="F310:G310"/>
    <mergeCell ref="H310:I310"/>
    <mergeCell ref="J310:K310"/>
    <mergeCell ref="L310:M310"/>
    <mergeCell ref="N310:O310"/>
    <mergeCell ref="P310:Q310"/>
    <mergeCell ref="AA308:AD308"/>
    <mergeCell ref="A309:D309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N308:O308"/>
    <mergeCell ref="P308:Q308"/>
    <mergeCell ref="R308:S308"/>
    <mergeCell ref="T308:U308"/>
    <mergeCell ref="V308:W308"/>
    <mergeCell ref="X308:Z308"/>
    <mergeCell ref="R307:S307"/>
    <mergeCell ref="T307:U307"/>
    <mergeCell ref="V307:W307"/>
    <mergeCell ref="X307:Z307"/>
    <mergeCell ref="AA307:AD307"/>
    <mergeCell ref="A308:D308"/>
    <mergeCell ref="F308:G308"/>
    <mergeCell ref="H308:I308"/>
    <mergeCell ref="J308:K308"/>
    <mergeCell ref="L308:M308"/>
    <mergeCell ref="V306:W306"/>
    <mergeCell ref="X306:Z306"/>
    <mergeCell ref="AA306:AD306"/>
    <mergeCell ref="A307:D307"/>
    <mergeCell ref="F307:G307"/>
    <mergeCell ref="H307:I307"/>
    <mergeCell ref="J307:K307"/>
    <mergeCell ref="L307:M307"/>
    <mergeCell ref="N307:O307"/>
    <mergeCell ref="P307:Q307"/>
    <mergeCell ref="AA305:AD305"/>
    <mergeCell ref="A306:D306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N305:O305"/>
    <mergeCell ref="P305:Q305"/>
    <mergeCell ref="R305:S305"/>
    <mergeCell ref="T305:U305"/>
    <mergeCell ref="V305:W305"/>
    <mergeCell ref="X305:Z305"/>
    <mergeCell ref="R304:S304"/>
    <mergeCell ref="T304:U304"/>
    <mergeCell ref="V304:W304"/>
    <mergeCell ref="X304:Z304"/>
    <mergeCell ref="AA304:AD304"/>
    <mergeCell ref="A305:D305"/>
    <mergeCell ref="F305:G305"/>
    <mergeCell ref="H305:I305"/>
    <mergeCell ref="J305:K305"/>
    <mergeCell ref="L305:M305"/>
    <mergeCell ref="V303:W303"/>
    <mergeCell ref="X303:Z303"/>
    <mergeCell ref="AA303:AD303"/>
    <mergeCell ref="A304:D304"/>
    <mergeCell ref="F304:G304"/>
    <mergeCell ref="H304:I304"/>
    <mergeCell ref="J304:K304"/>
    <mergeCell ref="L304:M304"/>
    <mergeCell ref="N304:O304"/>
    <mergeCell ref="P304:Q304"/>
    <mergeCell ref="AA302:AD302"/>
    <mergeCell ref="A303:D303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N302:O302"/>
    <mergeCell ref="P302:Q302"/>
    <mergeCell ref="R302:S302"/>
    <mergeCell ref="T302:U302"/>
    <mergeCell ref="V302:W302"/>
    <mergeCell ref="X302:Z302"/>
    <mergeCell ref="R301:S301"/>
    <mergeCell ref="T301:U301"/>
    <mergeCell ref="V301:W301"/>
    <mergeCell ref="X301:Z301"/>
    <mergeCell ref="AA301:AD301"/>
    <mergeCell ref="A302:D302"/>
    <mergeCell ref="F302:G302"/>
    <mergeCell ref="H302:I302"/>
    <mergeCell ref="J302:K302"/>
    <mergeCell ref="L302:M302"/>
    <mergeCell ref="V300:W300"/>
    <mergeCell ref="X300:Z300"/>
    <mergeCell ref="AA300:AD300"/>
    <mergeCell ref="A301:D301"/>
    <mergeCell ref="F301:G301"/>
    <mergeCell ref="H301:I301"/>
    <mergeCell ref="J301:K301"/>
    <mergeCell ref="L301:M301"/>
    <mergeCell ref="N301:O301"/>
    <mergeCell ref="P301:Q301"/>
    <mergeCell ref="AA299:AD299"/>
    <mergeCell ref="A300:D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N299:O299"/>
    <mergeCell ref="P299:Q299"/>
    <mergeCell ref="R299:S299"/>
    <mergeCell ref="T299:U299"/>
    <mergeCell ref="V299:W299"/>
    <mergeCell ref="X299:Z299"/>
    <mergeCell ref="R298:S298"/>
    <mergeCell ref="T298:U298"/>
    <mergeCell ref="V298:W298"/>
    <mergeCell ref="X298:Z298"/>
    <mergeCell ref="AA298:AD298"/>
    <mergeCell ref="A299:D299"/>
    <mergeCell ref="F299:G299"/>
    <mergeCell ref="H299:I299"/>
    <mergeCell ref="J299:K299"/>
    <mergeCell ref="L299:M299"/>
    <mergeCell ref="V297:W297"/>
    <mergeCell ref="X297:Z297"/>
    <mergeCell ref="AA297:AD297"/>
    <mergeCell ref="A298:D298"/>
    <mergeCell ref="F298:G298"/>
    <mergeCell ref="H298:I298"/>
    <mergeCell ref="J298:K298"/>
    <mergeCell ref="L298:M298"/>
    <mergeCell ref="N298:O298"/>
    <mergeCell ref="P298:Q298"/>
    <mergeCell ref="AA296:AD296"/>
    <mergeCell ref="A297:D297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N296:O296"/>
    <mergeCell ref="P296:Q296"/>
    <mergeCell ref="R296:S296"/>
    <mergeCell ref="T296:U296"/>
    <mergeCell ref="V296:W296"/>
    <mergeCell ref="X296:Z296"/>
    <mergeCell ref="R295:S295"/>
    <mergeCell ref="T295:U295"/>
    <mergeCell ref="V295:W295"/>
    <mergeCell ref="X295:Z295"/>
    <mergeCell ref="AA295:AD295"/>
    <mergeCell ref="A296:D296"/>
    <mergeCell ref="F296:G296"/>
    <mergeCell ref="H296:I296"/>
    <mergeCell ref="J296:K296"/>
    <mergeCell ref="L296:M296"/>
    <mergeCell ref="V294:W294"/>
    <mergeCell ref="X294:Z294"/>
    <mergeCell ref="AA294:AD294"/>
    <mergeCell ref="A295:D295"/>
    <mergeCell ref="F295:G295"/>
    <mergeCell ref="H295:I295"/>
    <mergeCell ref="J295:K295"/>
    <mergeCell ref="L295:M295"/>
    <mergeCell ref="N295:O295"/>
    <mergeCell ref="P295:Q295"/>
    <mergeCell ref="AA293:AD293"/>
    <mergeCell ref="A294:D294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N293:O293"/>
    <mergeCell ref="P293:Q293"/>
    <mergeCell ref="R293:S293"/>
    <mergeCell ref="T293:U293"/>
    <mergeCell ref="V293:W293"/>
    <mergeCell ref="X293:Z293"/>
    <mergeCell ref="R292:S292"/>
    <mergeCell ref="T292:U292"/>
    <mergeCell ref="V292:W292"/>
    <mergeCell ref="X292:Z292"/>
    <mergeCell ref="AA292:AD292"/>
    <mergeCell ref="A293:D293"/>
    <mergeCell ref="F293:G293"/>
    <mergeCell ref="H293:I293"/>
    <mergeCell ref="J293:K293"/>
    <mergeCell ref="L293:M293"/>
    <mergeCell ref="V291:W291"/>
    <mergeCell ref="X291:Z291"/>
    <mergeCell ref="AA291:AD291"/>
    <mergeCell ref="A292:D292"/>
    <mergeCell ref="F292:G292"/>
    <mergeCell ref="H292:I292"/>
    <mergeCell ref="J292:K292"/>
    <mergeCell ref="L292:M292"/>
    <mergeCell ref="N292:O292"/>
    <mergeCell ref="P292:Q292"/>
    <mergeCell ref="AA290:AD290"/>
    <mergeCell ref="A291:D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N290:O290"/>
    <mergeCell ref="P290:Q290"/>
    <mergeCell ref="R290:S290"/>
    <mergeCell ref="T290:U290"/>
    <mergeCell ref="V290:W290"/>
    <mergeCell ref="X290:Z290"/>
    <mergeCell ref="R289:S289"/>
    <mergeCell ref="T289:U289"/>
    <mergeCell ref="V289:W289"/>
    <mergeCell ref="X289:Z289"/>
    <mergeCell ref="AA289:AD289"/>
    <mergeCell ref="A290:D290"/>
    <mergeCell ref="F290:G290"/>
    <mergeCell ref="H290:I290"/>
    <mergeCell ref="J290:K290"/>
    <mergeCell ref="L290:M290"/>
    <mergeCell ref="V288:W288"/>
    <mergeCell ref="X288:Z288"/>
    <mergeCell ref="AA288:AD288"/>
    <mergeCell ref="A289:D289"/>
    <mergeCell ref="F289:G289"/>
    <mergeCell ref="H289:I289"/>
    <mergeCell ref="J289:K289"/>
    <mergeCell ref="L289:M289"/>
    <mergeCell ref="N289:O289"/>
    <mergeCell ref="P289:Q289"/>
    <mergeCell ref="AA287:AD287"/>
    <mergeCell ref="A288:D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N287:O287"/>
    <mergeCell ref="P287:Q287"/>
    <mergeCell ref="R287:S287"/>
    <mergeCell ref="T287:U287"/>
    <mergeCell ref="V287:W287"/>
    <mergeCell ref="X287:Z287"/>
    <mergeCell ref="R286:S286"/>
    <mergeCell ref="T286:U286"/>
    <mergeCell ref="V286:W286"/>
    <mergeCell ref="X286:Z286"/>
    <mergeCell ref="AA286:AD286"/>
    <mergeCell ref="A287:D287"/>
    <mergeCell ref="F287:G287"/>
    <mergeCell ref="H287:I287"/>
    <mergeCell ref="J287:K287"/>
    <mergeCell ref="L287:M287"/>
    <mergeCell ref="V285:W285"/>
    <mergeCell ref="X285:Z285"/>
    <mergeCell ref="AA285:AD285"/>
    <mergeCell ref="A286:D286"/>
    <mergeCell ref="F286:G286"/>
    <mergeCell ref="H286:I286"/>
    <mergeCell ref="J286:K286"/>
    <mergeCell ref="L286:M286"/>
    <mergeCell ref="N286:O286"/>
    <mergeCell ref="P286:Q286"/>
    <mergeCell ref="AA284:AD284"/>
    <mergeCell ref="A285:D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N284:O284"/>
    <mergeCell ref="P284:Q284"/>
    <mergeCell ref="R284:S284"/>
    <mergeCell ref="T284:U284"/>
    <mergeCell ref="V284:W284"/>
    <mergeCell ref="X284:Z284"/>
    <mergeCell ref="R283:S283"/>
    <mergeCell ref="T283:U283"/>
    <mergeCell ref="V283:W283"/>
    <mergeCell ref="X283:Z283"/>
    <mergeCell ref="AA283:AD283"/>
    <mergeCell ref="A284:D284"/>
    <mergeCell ref="F284:G284"/>
    <mergeCell ref="H284:I284"/>
    <mergeCell ref="J284:K284"/>
    <mergeCell ref="L284:M284"/>
    <mergeCell ref="V282:W282"/>
    <mergeCell ref="X282:Z282"/>
    <mergeCell ref="AA282:AD282"/>
    <mergeCell ref="A283:D283"/>
    <mergeCell ref="F283:G283"/>
    <mergeCell ref="H283:I283"/>
    <mergeCell ref="J283:K283"/>
    <mergeCell ref="L283:M283"/>
    <mergeCell ref="N283:O283"/>
    <mergeCell ref="P283:Q283"/>
    <mergeCell ref="AA281:AD281"/>
    <mergeCell ref="A282:D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N281:O281"/>
    <mergeCell ref="P281:Q281"/>
    <mergeCell ref="R281:S281"/>
    <mergeCell ref="T281:U281"/>
    <mergeCell ref="V281:W281"/>
    <mergeCell ref="X281:Z281"/>
    <mergeCell ref="R280:S280"/>
    <mergeCell ref="T280:U280"/>
    <mergeCell ref="V280:W280"/>
    <mergeCell ref="X280:Z280"/>
    <mergeCell ref="AA280:AD280"/>
    <mergeCell ref="A281:D281"/>
    <mergeCell ref="F281:G281"/>
    <mergeCell ref="H281:I281"/>
    <mergeCell ref="J281:K281"/>
    <mergeCell ref="L281:M281"/>
    <mergeCell ref="V279:W279"/>
    <mergeCell ref="X279:Z279"/>
    <mergeCell ref="AA279:AD279"/>
    <mergeCell ref="A280:D280"/>
    <mergeCell ref="F280:G280"/>
    <mergeCell ref="H280:I280"/>
    <mergeCell ref="J280:K280"/>
    <mergeCell ref="L280:M280"/>
    <mergeCell ref="N280:O280"/>
    <mergeCell ref="P280:Q280"/>
    <mergeCell ref="AA278:AD278"/>
    <mergeCell ref="A279:D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N278:O278"/>
    <mergeCell ref="P278:Q278"/>
    <mergeCell ref="R278:S278"/>
    <mergeCell ref="T278:U278"/>
    <mergeCell ref="V278:W278"/>
    <mergeCell ref="X278:Z278"/>
    <mergeCell ref="R277:S277"/>
    <mergeCell ref="T277:U277"/>
    <mergeCell ref="V277:W277"/>
    <mergeCell ref="X277:Z277"/>
    <mergeCell ref="AA277:AD277"/>
    <mergeCell ref="A278:D278"/>
    <mergeCell ref="F278:G278"/>
    <mergeCell ref="H278:I278"/>
    <mergeCell ref="J278:K278"/>
    <mergeCell ref="L278:M278"/>
    <mergeCell ref="V276:W276"/>
    <mergeCell ref="X276:Z276"/>
    <mergeCell ref="AA276:AD276"/>
    <mergeCell ref="A277:D277"/>
    <mergeCell ref="F277:G277"/>
    <mergeCell ref="H277:I277"/>
    <mergeCell ref="J277:K277"/>
    <mergeCell ref="L277:M277"/>
    <mergeCell ref="N277:O277"/>
    <mergeCell ref="P277:Q277"/>
    <mergeCell ref="AA275:AD275"/>
    <mergeCell ref="A276:D276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N275:O275"/>
    <mergeCell ref="P275:Q275"/>
    <mergeCell ref="R275:S275"/>
    <mergeCell ref="T275:U275"/>
    <mergeCell ref="V275:W275"/>
    <mergeCell ref="X275:Z275"/>
    <mergeCell ref="R274:S274"/>
    <mergeCell ref="T274:U274"/>
    <mergeCell ref="V274:W274"/>
    <mergeCell ref="X274:Z274"/>
    <mergeCell ref="AA274:AD274"/>
    <mergeCell ref="A275:D275"/>
    <mergeCell ref="F275:G275"/>
    <mergeCell ref="H275:I275"/>
    <mergeCell ref="J275:K275"/>
    <mergeCell ref="L275:M275"/>
    <mergeCell ref="V273:W273"/>
    <mergeCell ref="X273:Z273"/>
    <mergeCell ref="AA273:AD273"/>
    <mergeCell ref="A274:D274"/>
    <mergeCell ref="F274:G274"/>
    <mergeCell ref="H274:I274"/>
    <mergeCell ref="J274:K274"/>
    <mergeCell ref="L274:M274"/>
    <mergeCell ref="N274:O274"/>
    <mergeCell ref="P274:Q274"/>
    <mergeCell ref="AA272:AD272"/>
    <mergeCell ref="A273:D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N272:O272"/>
    <mergeCell ref="P272:Q272"/>
    <mergeCell ref="R272:S272"/>
    <mergeCell ref="T272:U272"/>
    <mergeCell ref="V272:W272"/>
    <mergeCell ref="X272:Z272"/>
    <mergeCell ref="R271:S271"/>
    <mergeCell ref="T271:U271"/>
    <mergeCell ref="V271:W271"/>
    <mergeCell ref="X271:Z271"/>
    <mergeCell ref="AA271:AD271"/>
    <mergeCell ref="A272:D272"/>
    <mergeCell ref="F272:G272"/>
    <mergeCell ref="H272:I272"/>
    <mergeCell ref="J272:K272"/>
    <mergeCell ref="L272:M272"/>
    <mergeCell ref="V270:W270"/>
    <mergeCell ref="X270:Z270"/>
    <mergeCell ref="AA270:AD270"/>
    <mergeCell ref="A271:D271"/>
    <mergeCell ref="F271:G271"/>
    <mergeCell ref="H271:I271"/>
    <mergeCell ref="J271:K271"/>
    <mergeCell ref="L271:M271"/>
    <mergeCell ref="N271:O271"/>
    <mergeCell ref="P271:Q271"/>
    <mergeCell ref="AA269:AD269"/>
    <mergeCell ref="A270:D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N269:O269"/>
    <mergeCell ref="P269:Q269"/>
    <mergeCell ref="R269:S269"/>
    <mergeCell ref="T269:U269"/>
    <mergeCell ref="V269:W269"/>
    <mergeCell ref="X269:Z269"/>
    <mergeCell ref="R268:S268"/>
    <mergeCell ref="T268:U268"/>
    <mergeCell ref="V268:W268"/>
    <mergeCell ref="X268:Z268"/>
    <mergeCell ref="AA268:AD268"/>
    <mergeCell ref="A269:D269"/>
    <mergeCell ref="F269:G269"/>
    <mergeCell ref="H269:I269"/>
    <mergeCell ref="J269:K269"/>
    <mergeCell ref="L269:M269"/>
    <mergeCell ref="V267:W267"/>
    <mergeCell ref="X267:Z267"/>
    <mergeCell ref="AA267:AD267"/>
    <mergeCell ref="A268:D268"/>
    <mergeCell ref="F268:G268"/>
    <mergeCell ref="H268:I268"/>
    <mergeCell ref="J268:K268"/>
    <mergeCell ref="L268:M268"/>
    <mergeCell ref="N268:O268"/>
    <mergeCell ref="P268:Q268"/>
    <mergeCell ref="AA266:AD266"/>
    <mergeCell ref="A267:D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N266:O266"/>
    <mergeCell ref="P266:Q266"/>
    <mergeCell ref="R266:S266"/>
    <mergeCell ref="T266:U266"/>
    <mergeCell ref="V266:W266"/>
    <mergeCell ref="X266:Z266"/>
    <mergeCell ref="R265:S265"/>
    <mergeCell ref="T265:U265"/>
    <mergeCell ref="V265:W265"/>
    <mergeCell ref="X265:Z265"/>
    <mergeCell ref="AA265:AD265"/>
    <mergeCell ref="A266:D266"/>
    <mergeCell ref="F266:G266"/>
    <mergeCell ref="H266:I266"/>
    <mergeCell ref="J266:K266"/>
    <mergeCell ref="L266:M266"/>
    <mergeCell ref="V264:W264"/>
    <mergeCell ref="X264:Z264"/>
    <mergeCell ref="AA264:AD264"/>
    <mergeCell ref="A265:D265"/>
    <mergeCell ref="F265:G265"/>
    <mergeCell ref="H265:I265"/>
    <mergeCell ref="J265:K265"/>
    <mergeCell ref="L265:M265"/>
    <mergeCell ref="N265:O265"/>
    <mergeCell ref="P265:Q265"/>
    <mergeCell ref="AA263:AD263"/>
    <mergeCell ref="A264:D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N263:O263"/>
    <mergeCell ref="P263:Q263"/>
    <mergeCell ref="R263:S263"/>
    <mergeCell ref="T263:U263"/>
    <mergeCell ref="V263:W263"/>
    <mergeCell ref="X263:Z263"/>
    <mergeCell ref="R262:S262"/>
    <mergeCell ref="T262:U262"/>
    <mergeCell ref="V262:W262"/>
    <mergeCell ref="X262:Z262"/>
    <mergeCell ref="AA262:AD262"/>
    <mergeCell ref="A263:D263"/>
    <mergeCell ref="F263:G263"/>
    <mergeCell ref="H263:I263"/>
    <mergeCell ref="J263:K263"/>
    <mergeCell ref="L263:M263"/>
    <mergeCell ref="T260:U260"/>
    <mergeCell ref="V260:W260"/>
    <mergeCell ref="X260:Z260"/>
    <mergeCell ref="A262:D262"/>
    <mergeCell ref="F262:G262"/>
    <mergeCell ref="H262:I262"/>
    <mergeCell ref="J262:K262"/>
    <mergeCell ref="L262:M262"/>
    <mergeCell ref="N262:O262"/>
    <mergeCell ref="P262:Q262"/>
    <mergeCell ref="A259:D260"/>
    <mergeCell ref="E259:Z259"/>
    <mergeCell ref="AA259:AD260"/>
    <mergeCell ref="F260:G260"/>
    <mergeCell ref="H260:I260"/>
    <mergeCell ref="J260:K260"/>
    <mergeCell ref="L260:M260"/>
    <mergeCell ref="N260:O260"/>
    <mergeCell ref="P260:Q260"/>
    <mergeCell ref="R260:S260"/>
    <mergeCell ref="P257:Q257"/>
    <mergeCell ref="R257:S257"/>
    <mergeCell ref="T257:U257"/>
    <mergeCell ref="V257:W257"/>
    <mergeCell ref="X257:Z257"/>
    <mergeCell ref="AA257:AD257"/>
    <mergeCell ref="A257:D257"/>
    <mergeCell ref="F257:G257"/>
    <mergeCell ref="H257:I257"/>
    <mergeCell ref="J257:K257"/>
    <mergeCell ref="L257:M257"/>
    <mergeCell ref="N257:O257"/>
    <mergeCell ref="P256:Q256"/>
    <mergeCell ref="R256:S256"/>
    <mergeCell ref="T256:U256"/>
    <mergeCell ref="V256:W256"/>
    <mergeCell ref="X256:Z256"/>
    <mergeCell ref="AA256:AD256"/>
    <mergeCell ref="A256:D256"/>
    <mergeCell ref="F256:G256"/>
    <mergeCell ref="H256:I256"/>
    <mergeCell ref="J256:K256"/>
    <mergeCell ref="L256:M256"/>
    <mergeCell ref="N256:O256"/>
    <mergeCell ref="P255:Q255"/>
    <mergeCell ref="R255:S255"/>
    <mergeCell ref="T255:U255"/>
    <mergeCell ref="V255:W255"/>
    <mergeCell ref="X255:Z255"/>
    <mergeCell ref="AA255:AD255"/>
    <mergeCell ref="A255:D255"/>
    <mergeCell ref="F255:G255"/>
    <mergeCell ref="H255:I255"/>
    <mergeCell ref="J255:K255"/>
    <mergeCell ref="L255:M255"/>
    <mergeCell ref="N255:O255"/>
    <mergeCell ref="P254:Q254"/>
    <mergeCell ref="R254:S254"/>
    <mergeCell ref="T254:U254"/>
    <mergeCell ref="V254:W254"/>
    <mergeCell ref="X254:Z254"/>
    <mergeCell ref="AA254:AD254"/>
    <mergeCell ref="A254:D254"/>
    <mergeCell ref="F254:G254"/>
    <mergeCell ref="H254:I254"/>
    <mergeCell ref="J254:K254"/>
    <mergeCell ref="L254:M254"/>
    <mergeCell ref="N254:O254"/>
    <mergeCell ref="P253:Q253"/>
    <mergeCell ref="R253:S253"/>
    <mergeCell ref="T253:U253"/>
    <mergeCell ref="V253:W253"/>
    <mergeCell ref="X253:Z253"/>
    <mergeCell ref="AA253:AD253"/>
    <mergeCell ref="A253:D253"/>
    <mergeCell ref="F253:G253"/>
    <mergeCell ref="H253:I253"/>
    <mergeCell ref="J253:K253"/>
    <mergeCell ref="L253:M253"/>
    <mergeCell ref="N253:O253"/>
    <mergeCell ref="P252:Q252"/>
    <mergeCell ref="R252:S252"/>
    <mergeCell ref="T252:U252"/>
    <mergeCell ref="V252:W252"/>
    <mergeCell ref="X252:Z252"/>
    <mergeCell ref="AA252:AD252"/>
    <mergeCell ref="A252:D252"/>
    <mergeCell ref="F252:G252"/>
    <mergeCell ref="H252:I252"/>
    <mergeCell ref="J252:K252"/>
    <mergeCell ref="L252:M252"/>
    <mergeCell ref="N252:O252"/>
    <mergeCell ref="P251:Q251"/>
    <mergeCell ref="R251:S251"/>
    <mergeCell ref="T251:U251"/>
    <mergeCell ref="V251:W251"/>
    <mergeCell ref="X251:Z251"/>
    <mergeCell ref="AA251:AD251"/>
    <mergeCell ref="A251:D251"/>
    <mergeCell ref="F251:G251"/>
    <mergeCell ref="H251:I251"/>
    <mergeCell ref="J251:K251"/>
    <mergeCell ref="L251:M251"/>
    <mergeCell ref="N251:O251"/>
    <mergeCell ref="P250:Q250"/>
    <mergeCell ref="R250:S250"/>
    <mergeCell ref="T250:U250"/>
    <mergeCell ref="V250:W250"/>
    <mergeCell ref="X250:Z250"/>
    <mergeCell ref="AA250:AD250"/>
    <mergeCell ref="A250:D250"/>
    <mergeCell ref="F250:G250"/>
    <mergeCell ref="H250:I250"/>
    <mergeCell ref="J250:K250"/>
    <mergeCell ref="L250:M250"/>
    <mergeCell ref="N250:O250"/>
    <mergeCell ref="P249:Q249"/>
    <mergeCell ref="R249:S249"/>
    <mergeCell ref="T249:U249"/>
    <mergeCell ref="V249:W249"/>
    <mergeCell ref="X249:Z249"/>
    <mergeCell ref="AA249:AD249"/>
    <mergeCell ref="A249:D249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Z248"/>
    <mergeCell ref="AA248:AD248"/>
    <mergeCell ref="A248:D248"/>
    <mergeCell ref="F248:G248"/>
    <mergeCell ref="H248:I248"/>
    <mergeCell ref="J248:K248"/>
    <mergeCell ref="L248:M248"/>
    <mergeCell ref="N248:O248"/>
    <mergeCell ref="P247:Q247"/>
    <mergeCell ref="R247:S247"/>
    <mergeCell ref="T247:U247"/>
    <mergeCell ref="V247:W247"/>
    <mergeCell ref="X247:Z247"/>
    <mergeCell ref="AA247:AD247"/>
    <mergeCell ref="A247:D247"/>
    <mergeCell ref="F247:G247"/>
    <mergeCell ref="H247:I247"/>
    <mergeCell ref="J247:K247"/>
    <mergeCell ref="L247:M247"/>
    <mergeCell ref="N247:O247"/>
    <mergeCell ref="P246:Q246"/>
    <mergeCell ref="R246:S246"/>
    <mergeCell ref="T246:U246"/>
    <mergeCell ref="V246:W246"/>
    <mergeCell ref="X246:Z246"/>
    <mergeCell ref="AA246:AD246"/>
    <mergeCell ref="A246:D246"/>
    <mergeCell ref="F246:G246"/>
    <mergeCell ref="H246:I246"/>
    <mergeCell ref="J246:K246"/>
    <mergeCell ref="L246:M246"/>
    <mergeCell ref="N246:O246"/>
    <mergeCell ref="P245:Q245"/>
    <mergeCell ref="R245:S245"/>
    <mergeCell ref="T245:U245"/>
    <mergeCell ref="V245:W245"/>
    <mergeCell ref="X245:Z245"/>
    <mergeCell ref="AA245:AD245"/>
    <mergeCell ref="A245:D245"/>
    <mergeCell ref="F245:G245"/>
    <mergeCell ref="H245:I245"/>
    <mergeCell ref="J245:K245"/>
    <mergeCell ref="L245:M245"/>
    <mergeCell ref="N245:O245"/>
    <mergeCell ref="P244:Q244"/>
    <mergeCell ref="R244:S244"/>
    <mergeCell ref="T244:U244"/>
    <mergeCell ref="V244:W244"/>
    <mergeCell ref="X244:Z244"/>
    <mergeCell ref="AA244:AD244"/>
    <mergeCell ref="A244:D244"/>
    <mergeCell ref="F244:G244"/>
    <mergeCell ref="H244:I244"/>
    <mergeCell ref="J244:K244"/>
    <mergeCell ref="L244:M244"/>
    <mergeCell ref="N244:O244"/>
    <mergeCell ref="P243:Q243"/>
    <mergeCell ref="R243:S243"/>
    <mergeCell ref="T243:U243"/>
    <mergeCell ref="V243:W243"/>
    <mergeCell ref="X243:Z243"/>
    <mergeCell ref="AA243:AD243"/>
    <mergeCell ref="A243:D243"/>
    <mergeCell ref="F243:G243"/>
    <mergeCell ref="H243:I243"/>
    <mergeCell ref="J243:K243"/>
    <mergeCell ref="L243:M243"/>
    <mergeCell ref="N243:O243"/>
    <mergeCell ref="P242:Q242"/>
    <mergeCell ref="R242:S242"/>
    <mergeCell ref="T242:U242"/>
    <mergeCell ref="V242:W242"/>
    <mergeCell ref="X242:Z242"/>
    <mergeCell ref="AA242:AD242"/>
    <mergeCell ref="A242:D242"/>
    <mergeCell ref="F242:G242"/>
    <mergeCell ref="H242:I242"/>
    <mergeCell ref="J242:K242"/>
    <mergeCell ref="L242:M242"/>
    <mergeCell ref="N242:O242"/>
    <mergeCell ref="P241:Q241"/>
    <mergeCell ref="R241:S241"/>
    <mergeCell ref="T241:U241"/>
    <mergeCell ref="V241:W241"/>
    <mergeCell ref="X241:Z241"/>
    <mergeCell ref="AA241:AD241"/>
    <mergeCell ref="A241:D241"/>
    <mergeCell ref="F241:G241"/>
    <mergeCell ref="H241:I241"/>
    <mergeCell ref="J241:K241"/>
    <mergeCell ref="L241:M241"/>
    <mergeCell ref="N241:O241"/>
    <mergeCell ref="P240:Q240"/>
    <mergeCell ref="R240:S240"/>
    <mergeCell ref="T240:U240"/>
    <mergeCell ref="V240:W240"/>
    <mergeCell ref="X240:Z240"/>
    <mergeCell ref="AA240:AD240"/>
    <mergeCell ref="A240:D240"/>
    <mergeCell ref="F240:G240"/>
    <mergeCell ref="H240:I240"/>
    <mergeCell ref="J240:K240"/>
    <mergeCell ref="L240:M240"/>
    <mergeCell ref="N240:O240"/>
    <mergeCell ref="P239:Q239"/>
    <mergeCell ref="R239:S239"/>
    <mergeCell ref="T239:U239"/>
    <mergeCell ref="V239:W239"/>
    <mergeCell ref="X239:Z239"/>
    <mergeCell ref="AA239:AD239"/>
    <mergeCell ref="A239:D239"/>
    <mergeCell ref="F239:G239"/>
    <mergeCell ref="H239:I239"/>
    <mergeCell ref="J239:K239"/>
    <mergeCell ref="L239:M239"/>
    <mergeCell ref="N239:O239"/>
    <mergeCell ref="P238:Q238"/>
    <mergeCell ref="R238:S238"/>
    <mergeCell ref="T238:U238"/>
    <mergeCell ref="V238:W238"/>
    <mergeCell ref="X238:Z238"/>
    <mergeCell ref="AA238:AD238"/>
    <mergeCell ref="A238:D238"/>
    <mergeCell ref="F238:G238"/>
    <mergeCell ref="H238:I238"/>
    <mergeCell ref="J238:K238"/>
    <mergeCell ref="L238:M238"/>
    <mergeCell ref="N238:O238"/>
    <mergeCell ref="P237:Q237"/>
    <mergeCell ref="R237:S237"/>
    <mergeCell ref="T237:U237"/>
    <mergeCell ref="V237:W237"/>
    <mergeCell ref="X237:Z237"/>
    <mergeCell ref="AA237:AD237"/>
    <mergeCell ref="A237:D237"/>
    <mergeCell ref="F237:G237"/>
    <mergeCell ref="H237:I237"/>
    <mergeCell ref="J237:K237"/>
    <mergeCell ref="L237:M237"/>
    <mergeCell ref="N237:O237"/>
    <mergeCell ref="P236:Q236"/>
    <mergeCell ref="R236:S236"/>
    <mergeCell ref="T236:U236"/>
    <mergeCell ref="V236:W236"/>
    <mergeCell ref="X236:Z236"/>
    <mergeCell ref="AA236:AD236"/>
    <mergeCell ref="A236:D236"/>
    <mergeCell ref="F236:G236"/>
    <mergeCell ref="H236:I236"/>
    <mergeCell ref="J236:K236"/>
    <mergeCell ref="L236:M236"/>
    <mergeCell ref="N236:O236"/>
    <mergeCell ref="P235:Q235"/>
    <mergeCell ref="R235:S235"/>
    <mergeCell ref="T235:U235"/>
    <mergeCell ref="V235:W235"/>
    <mergeCell ref="X235:Z235"/>
    <mergeCell ref="AA235:AD235"/>
    <mergeCell ref="A235:D235"/>
    <mergeCell ref="F235:G235"/>
    <mergeCell ref="H235:I235"/>
    <mergeCell ref="J235:K235"/>
    <mergeCell ref="L235:M235"/>
    <mergeCell ref="N235:O235"/>
    <mergeCell ref="P234:Q234"/>
    <mergeCell ref="R234:S234"/>
    <mergeCell ref="T234:U234"/>
    <mergeCell ref="V234:W234"/>
    <mergeCell ref="X234:Z234"/>
    <mergeCell ref="AA234:AD234"/>
    <mergeCell ref="A234:D234"/>
    <mergeCell ref="F234:G234"/>
    <mergeCell ref="H234:I234"/>
    <mergeCell ref="J234:K234"/>
    <mergeCell ref="L234:M234"/>
    <mergeCell ref="N234:O234"/>
    <mergeCell ref="P233:Q233"/>
    <mergeCell ref="R233:S233"/>
    <mergeCell ref="T233:U233"/>
    <mergeCell ref="V233:W233"/>
    <mergeCell ref="X233:Z233"/>
    <mergeCell ref="AA233:AD233"/>
    <mergeCell ref="A233:D233"/>
    <mergeCell ref="F233:G233"/>
    <mergeCell ref="H233:I233"/>
    <mergeCell ref="J233:K233"/>
    <mergeCell ref="L233:M233"/>
    <mergeCell ref="N233:O233"/>
    <mergeCell ref="P232:Q232"/>
    <mergeCell ref="R232:S232"/>
    <mergeCell ref="T232:U232"/>
    <mergeCell ref="V232:W232"/>
    <mergeCell ref="X232:Z232"/>
    <mergeCell ref="AA232:AD232"/>
    <mergeCell ref="A232:D232"/>
    <mergeCell ref="F232:G232"/>
    <mergeCell ref="H232:I232"/>
    <mergeCell ref="J232:K232"/>
    <mergeCell ref="L232:M232"/>
    <mergeCell ref="N232:O232"/>
    <mergeCell ref="P231:Q231"/>
    <mergeCell ref="R231:S231"/>
    <mergeCell ref="T231:U231"/>
    <mergeCell ref="V231:W231"/>
    <mergeCell ref="X231:Z231"/>
    <mergeCell ref="AA231:AD231"/>
    <mergeCell ref="A231:D231"/>
    <mergeCell ref="F231:G231"/>
    <mergeCell ref="H231:I231"/>
    <mergeCell ref="J231:K231"/>
    <mergeCell ref="L231:M231"/>
    <mergeCell ref="N231:O231"/>
    <mergeCell ref="P230:Q230"/>
    <mergeCell ref="R230:S230"/>
    <mergeCell ref="T230:U230"/>
    <mergeCell ref="V230:W230"/>
    <mergeCell ref="X230:Z230"/>
    <mergeCell ref="AA230:AD230"/>
    <mergeCell ref="A230:D230"/>
    <mergeCell ref="F230:G230"/>
    <mergeCell ref="H230:I230"/>
    <mergeCell ref="J230:K230"/>
    <mergeCell ref="L230:M230"/>
    <mergeCell ref="N230:O230"/>
    <mergeCell ref="P229:Q229"/>
    <mergeCell ref="R229:S229"/>
    <mergeCell ref="T229:U229"/>
    <mergeCell ref="V229:W229"/>
    <mergeCell ref="X229:Z229"/>
    <mergeCell ref="AA229:AD229"/>
    <mergeCell ref="A229:D229"/>
    <mergeCell ref="F229:G229"/>
    <mergeCell ref="H229:I229"/>
    <mergeCell ref="J229:K229"/>
    <mergeCell ref="L229:M229"/>
    <mergeCell ref="N229:O229"/>
    <mergeCell ref="P228:Q228"/>
    <mergeCell ref="R228:S228"/>
    <mergeCell ref="T228:U228"/>
    <mergeCell ref="V228:W228"/>
    <mergeCell ref="X228:Z228"/>
    <mergeCell ref="AA228:AD228"/>
    <mergeCell ref="A228:D228"/>
    <mergeCell ref="F228:G228"/>
    <mergeCell ref="H228:I228"/>
    <mergeCell ref="J228:K228"/>
    <mergeCell ref="L228:M228"/>
    <mergeCell ref="N228:O228"/>
    <mergeCell ref="P227:Q227"/>
    <mergeCell ref="R227:S227"/>
    <mergeCell ref="T227:U227"/>
    <mergeCell ref="V227:W227"/>
    <mergeCell ref="X227:Z227"/>
    <mergeCell ref="AA227:AD227"/>
    <mergeCell ref="A227:D227"/>
    <mergeCell ref="F227:G227"/>
    <mergeCell ref="H227:I227"/>
    <mergeCell ref="J227:K227"/>
    <mergeCell ref="L227:M227"/>
    <mergeCell ref="N227:O227"/>
    <mergeCell ref="P226:Q226"/>
    <mergeCell ref="R226:S226"/>
    <mergeCell ref="T226:U226"/>
    <mergeCell ref="V226:W226"/>
    <mergeCell ref="X226:Z226"/>
    <mergeCell ref="AA226:AD226"/>
    <mergeCell ref="A226:D226"/>
    <mergeCell ref="F226:G226"/>
    <mergeCell ref="H226:I226"/>
    <mergeCell ref="J226:K226"/>
    <mergeCell ref="L226:M226"/>
    <mergeCell ref="N226:O226"/>
    <mergeCell ref="P225:Q225"/>
    <mergeCell ref="R225:S225"/>
    <mergeCell ref="T225:U225"/>
    <mergeCell ref="V225:W225"/>
    <mergeCell ref="X225:Z225"/>
    <mergeCell ref="AA225:AD225"/>
    <mergeCell ref="A225:D225"/>
    <mergeCell ref="F225:G225"/>
    <mergeCell ref="H225:I225"/>
    <mergeCell ref="J225:K225"/>
    <mergeCell ref="L225:M225"/>
    <mergeCell ref="N225:O225"/>
    <mergeCell ref="P224:Q224"/>
    <mergeCell ref="R224:S224"/>
    <mergeCell ref="T224:U224"/>
    <mergeCell ref="V224:W224"/>
    <mergeCell ref="X224:Z224"/>
    <mergeCell ref="AA224:AD224"/>
    <mergeCell ref="A224:D224"/>
    <mergeCell ref="F224:G224"/>
    <mergeCell ref="H224:I224"/>
    <mergeCell ref="J224:K224"/>
    <mergeCell ref="L224:M224"/>
    <mergeCell ref="N224:O224"/>
    <mergeCell ref="P223:Q223"/>
    <mergeCell ref="R223:S223"/>
    <mergeCell ref="T223:U223"/>
    <mergeCell ref="V223:W223"/>
    <mergeCell ref="X223:Z223"/>
    <mergeCell ref="AA223:AD223"/>
    <mergeCell ref="A223:D223"/>
    <mergeCell ref="F223:G223"/>
    <mergeCell ref="H223:I223"/>
    <mergeCell ref="J223:K223"/>
    <mergeCell ref="L223:M223"/>
    <mergeCell ref="N223:O223"/>
    <mergeCell ref="P222:Q222"/>
    <mergeCell ref="R222:S222"/>
    <mergeCell ref="T222:U222"/>
    <mergeCell ref="V222:W222"/>
    <mergeCell ref="X222:Z222"/>
    <mergeCell ref="AA222:AD222"/>
    <mergeCell ref="A222:D222"/>
    <mergeCell ref="F222:G222"/>
    <mergeCell ref="H222:I222"/>
    <mergeCell ref="J222:K222"/>
    <mergeCell ref="L222:M222"/>
    <mergeCell ref="N222:O222"/>
    <mergeCell ref="P221:Q221"/>
    <mergeCell ref="R221:S221"/>
    <mergeCell ref="T221:U221"/>
    <mergeCell ref="V221:W221"/>
    <mergeCell ref="X221:Z221"/>
    <mergeCell ref="AA221:AD221"/>
    <mergeCell ref="T220:U220"/>
    <mergeCell ref="V220:W220"/>
    <mergeCell ref="X220:Z220"/>
    <mergeCell ref="AA220:AD220"/>
    <mergeCell ref="A221:D221"/>
    <mergeCell ref="F221:G221"/>
    <mergeCell ref="H221:I221"/>
    <mergeCell ref="J221:K221"/>
    <mergeCell ref="L221:M221"/>
    <mergeCell ref="N221:O221"/>
    <mergeCell ref="V218:W218"/>
    <mergeCell ref="X218:Z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J218:K218"/>
    <mergeCell ref="L218:M218"/>
    <mergeCell ref="N218:O218"/>
    <mergeCell ref="P218:Q218"/>
    <mergeCell ref="R218:S218"/>
    <mergeCell ref="T218:U218"/>
    <mergeCell ref="R215:S215"/>
    <mergeCell ref="T215:U215"/>
    <mergeCell ref="V215:W215"/>
    <mergeCell ref="X215:Z215"/>
    <mergeCell ref="AA215:AD215"/>
    <mergeCell ref="A217:D218"/>
    <mergeCell ref="E217:Z217"/>
    <mergeCell ref="AA217:AD218"/>
    <mergeCell ref="F218:G218"/>
    <mergeCell ref="H218:I218"/>
    <mergeCell ref="V214:W214"/>
    <mergeCell ref="X214:Z214"/>
    <mergeCell ref="AA214:AD214"/>
    <mergeCell ref="A215:D215"/>
    <mergeCell ref="F215:G215"/>
    <mergeCell ref="H215:I215"/>
    <mergeCell ref="J215:K215"/>
    <mergeCell ref="L215:M215"/>
    <mergeCell ref="N215:O215"/>
    <mergeCell ref="P215:Q215"/>
    <mergeCell ref="AA213:AD213"/>
    <mergeCell ref="A214:D214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N213:O213"/>
    <mergeCell ref="P213:Q213"/>
    <mergeCell ref="R213:S213"/>
    <mergeCell ref="T213:U213"/>
    <mergeCell ref="V213:W213"/>
    <mergeCell ref="X213:Z213"/>
    <mergeCell ref="R212:S212"/>
    <mergeCell ref="T212:U212"/>
    <mergeCell ref="V212:W212"/>
    <mergeCell ref="X212:Z212"/>
    <mergeCell ref="AA212:AD212"/>
    <mergeCell ref="A213:D213"/>
    <mergeCell ref="F213:G213"/>
    <mergeCell ref="H213:I213"/>
    <mergeCell ref="J213:K213"/>
    <mergeCell ref="L213:M213"/>
    <mergeCell ref="V211:W211"/>
    <mergeCell ref="X211:Z211"/>
    <mergeCell ref="AA211:AD211"/>
    <mergeCell ref="A212:D212"/>
    <mergeCell ref="F212:G212"/>
    <mergeCell ref="H212:I212"/>
    <mergeCell ref="J212:K212"/>
    <mergeCell ref="L212:M212"/>
    <mergeCell ref="N212:O212"/>
    <mergeCell ref="P212:Q212"/>
    <mergeCell ref="AA210:AD210"/>
    <mergeCell ref="A211:D211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N210:O210"/>
    <mergeCell ref="P210:Q210"/>
    <mergeCell ref="R210:S210"/>
    <mergeCell ref="T210:U210"/>
    <mergeCell ref="V210:W210"/>
    <mergeCell ref="X210:Z210"/>
    <mergeCell ref="R209:S209"/>
    <mergeCell ref="T209:U209"/>
    <mergeCell ref="V209:W209"/>
    <mergeCell ref="X209:Z209"/>
    <mergeCell ref="AA209:AD209"/>
    <mergeCell ref="A210:D210"/>
    <mergeCell ref="F210:G210"/>
    <mergeCell ref="H210:I210"/>
    <mergeCell ref="J210:K210"/>
    <mergeCell ref="L210:M210"/>
    <mergeCell ref="V208:W208"/>
    <mergeCell ref="X208:Z208"/>
    <mergeCell ref="AA208:AD208"/>
    <mergeCell ref="A209:D209"/>
    <mergeCell ref="F209:G209"/>
    <mergeCell ref="H209:I209"/>
    <mergeCell ref="J209:K209"/>
    <mergeCell ref="L209:M209"/>
    <mergeCell ref="N209:O209"/>
    <mergeCell ref="P209:Q209"/>
    <mergeCell ref="AA207:AD207"/>
    <mergeCell ref="A208:D208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N207:O207"/>
    <mergeCell ref="P207:Q207"/>
    <mergeCell ref="R207:S207"/>
    <mergeCell ref="T207:U207"/>
    <mergeCell ref="V207:W207"/>
    <mergeCell ref="X207:Z207"/>
    <mergeCell ref="A207:D207"/>
    <mergeCell ref="F207:G207"/>
    <mergeCell ref="H207:I207"/>
    <mergeCell ref="J207:K207"/>
    <mergeCell ref="L207:M207"/>
    <mergeCell ref="V206:W206"/>
    <mergeCell ref="X206:Z206"/>
    <mergeCell ref="AA206:AD206"/>
    <mergeCell ref="AA205:AD205"/>
    <mergeCell ref="A206:D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N205:O205"/>
    <mergeCell ref="P205:Q205"/>
    <mergeCell ref="R205:S205"/>
    <mergeCell ref="T205:U205"/>
    <mergeCell ref="V205:W205"/>
    <mergeCell ref="X205:Z205"/>
    <mergeCell ref="R204:S204"/>
    <mergeCell ref="T204:U204"/>
    <mergeCell ref="V204:W204"/>
    <mergeCell ref="X204:Z204"/>
    <mergeCell ref="AA204:AD204"/>
    <mergeCell ref="A205:D205"/>
    <mergeCell ref="F205:G205"/>
    <mergeCell ref="H205:I205"/>
    <mergeCell ref="J205:K205"/>
    <mergeCell ref="L205:M205"/>
    <mergeCell ref="V203:W203"/>
    <mergeCell ref="X203:Z203"/>
    <mergeCell ref="AA203:AD203"/>
    <mergeCell ref="A204:D204"/>
    <mergeCell ref="F204:G204"/>
    <mergeCell ref="H204:I204"/>
    <mergeCell ref="J204:K204"/>
    <mergeCell ref="L204:M204"/>
    <mergeCell ref="N204:O204"/>
    <mergeCell ref="P204:Q204"/>
    <mergeCell ref="AA202:AD202"/>
    <mergeCell ref="A203:D203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N202:O202"/>
    <mergeCell ref="P202:Q202"/>
    <mergeCell ref="R202:S202"/>
    <mergeCell ref="T202:U202"/>
    <mergeCell ref="V202:W202"/>
    <mergeCell ref="X202:Z202"/>
    <mergeCell ref="R201:S201"/>
    <mergeCell ref="T201:U201"/>
    <mergeCell ref="V201:W201"/>
    <mergeCell ref="X201:Z201"/>
    <mergeCell ref="AA201:AD201"/>
    <mergeCell ref="A202:D202"/>
    <mergeCell ref="F202:G202"/>
    <mergeCell ref="H202:I202"/>
    <mergeCell ref="J202:K202"/>
    <mergeCell ref="L202:M202"/>
    <mergeCell ref="V200:W200"/>
    <mergeCell ref="X200:Z200"/>
    <mergeCell ref="AA200:AD200"/>
    <mergeCell ref="A201:D201"/>
    <mergeCell ref="F201:G201"/>
    <mergeCell ref="H201:I201"/>
    <mergeCell ref="J201:K201"/>
    <mergeCell ref="L201:M201"/>
    <mergeCell ref="N201:O201"/>
    <mergeCell ref="P201:Q201"/>
    <mergeCell ref="A200:D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R199:S199"/>
    <mergeCell ref="T199:U199"/>
    <mergeCell ref="V199:W199"/>
    <mergeCell ref="X199:Z199"/>
    <mergeCell ref="AA199:AD199"/>
    <mergeCell ref="V198:W198"/>
    <mergeCell ref="X198:Z198"/>
    <mergeCell ref="AA198:AD198"/>
    <mergeCell ref="A199:D199"/>
    <mergeCell ref="F199:G199"/>
    <mergeCell ref="H199:I199"/>
    <mergeCell ref="J199:K199"/>
    <mergeCell ref="L199:M199"/>
    <mergeCell ref="N199:O199"/>
    <mergeCell ref="P199:Q199"/>
    <mergeCell ref="AA197:AD197"/>
    <mergeCell ref="A198:D198"/>
    <mergeCell ref="F198:G198"/>
    <mergeCell ref="H198:I198"/>
    <mergeCell ref="J198:K198"/>
    <mergeCell ref="L198:M198"/>
    <mergeCell ref="N198:O198"/>
    <mergeCell ref="P198:Q198"/>
    <mergeCell ref="R198:S198"/>
    <mergeCell ref="T198:U198"/>
    <mergeCell ref="N197:O197"/>
    <mergeCell ref="P197:Q197"/>
    <mergeCell ref="R197:S197"/>
    <mergeCell ref="T197:U197"/>
    <mergeCell ref="V197:W197"/>
    <mergeCell ref="X197:Z197"/>
    <mergeCell ref="R196:S196"/>
    <mergeCell ref="T196:U196"/>
    <mergeCell ref="V196:W196"/>
    <mergeCell ref="X196:Z196"/>
    <mergeCell ref="AA196:AD196"/>
    <mergeCell ref="A197:D197"/>
    <mergeCell ref="F197:G197"/>
    <mergeCell ref="H197:I197"/>
    <mergeCell ref="J197:K197"/>
    <mergeCell ref="L197:M197"/>
    <mergeCell ref="V195:W195"/>
    <mergeCell ref="X195:Z195"/>
    <mergeCell ref="AA195:AD195"/>
    <mergeCell ref="A196:D196"/>
    <mergeCell ref="F196:G196"/>
    <mergeCell ref="H196:I196"/>
    <mergeCell ref="J196:K196"/>
    <mergeCell ref="L196:M196"/>
    <mergeCell ref="N196:O196"/>
    <mergeCell ref="P196:Q196"/>
    <mergeCell ref="AA194:AD194"/>
    <mergeCell ref="A195:D195"/>
    <mergeCell ref="F195:G195"/>
    <mergeCell ref="H195:I195"/>
    <mergeCell ref="J195:K195"/>
    <mergeCell ref="L195:M195"/>
    <mergeCell ref="N195:O195"/>
    <mergeCell ref="P195:Q195"/>
    <mergeCell ref="R195:S195"/>
    <mergeCell ref="T195:U195"/>
    <mergeCell ref="N194:O194"/>
    <mergeCell ref="P194:Q194"/>
    <mergeCell ref="R194:S194"/>
    <mergeCell ref="T194:U194"/>
    <mergeCell ref="V194:W194"/>
    <mergeCell ref="X194:Z194"/>
    <mergeCell ref="R193:S193"/>
    <mergeCell ref="T193:U193"/>
    <mergeCell ref="V193:W193"/>
    <mergeCell ref="X193:Z193"/>
    <mergeCell ref="AA193:AD193"/>
    <mergeCell ref="A194:D194"/>
    <mergeCell ref="F194:G194"/>
    <mergeCell ref="H194:I194"/>
    <mergeCell ref="J194:K194"/>
    <mergeCell ref="L194:M194"/>
    <mergeCell ref="V192:W192"/>
    <mergeCell ref="X192:Z192"/>
    <mergeCell ref="AA192:AD192"/>
    <mergeCell ref="A193:D193"/>
    <mergeCell ref="F193:G193"/>
    <mergeCell ref="H193:I193"/>
    <mergeCell ref="J193:K193"/>
    <mergeCell ref="L193:M193"/>
    <mergeCell ref="N193:O193"/>
    <mergeCell ref="P193:Q193"/>
    <mergeCell ref="AA191:AD191"/>
    <mergeCell ref="A192:D192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N191:O191"/>
    <mergeCell ref="P191:Q191"/>
    <mergeCell ref="R191:S191"/>
    <mergeCell ref="T191:U191"/>
    <mergeCell ref="V191:W191"/>
    <mergeCell ref="X191:Z191"/>
    <mergeCell ref="R190:S190"/>
    <mergeCell ref="T190:U190"/>
    <mergeCell ref="V190:W190"/>
    <mergeCell ref="X190:Z190"/>
    <mergeCell ref="AA190:AD190"/>
    <mergeCell ref="A191:D191"/>
    <mergeCell ref="F191:G191"/>
    <mergeCell ref="H191:I191"/>
    <mergeCell ref="J191:K191"/>
    <mergeCell ref="L191:M191"/>
    <mergeCell ref="V189:W189"/>
    <mergeCell ref="X189:Z189"/>
    <mergeCell ref="AA189:AD189"/>
    <mergeCell ref="A190:D190"/>
    <mergeCell ref="F190:G190"/>
    <mergeCell ref="H190:I190"/>
    <mergeCell ref="J190:K190"/>
    <mergeCell ref="L190:M190"/>
    <mergeCell ref="N190:O190"/>
    <mergeCell ref="P190:Q190"/>
    <mergeCell ref="AA188:AD188"/>
    <mergeCell ref="A189:D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N188:O188"/>
    <mergeCell ref="P188:Q188"/>
    <mergeCell ref="R188:S188"/>
    <mergeCell ref="T188:U188"/>
    <mergeCell ref="V188:W188"/>
    <mergeCell ref="X188:Z188"/>
    <mergeCell ref="R187:S187"/>
    <mergeCell ref="T187:U187"/>
    <mergeCell ref="V187:W187"/>
    <mergeCell ref="X187:Z187"/>
    <mergeCell ref="AA187:AD187"/>
    <mergeCell ref="A188:D188"/>
    <mergeCell ref="F188:G188"/>
    <mergeCell ref="H188:I188"/>
    <mergeCell ref="J188:K188"/>
    <mergeCell ref="L188:M188"/>
    <mergeCell ref="V186:W186"/>
    <mergeCell ref="X186:Z186"/>
    <mergeCell ref="AA186:AD186"/>
    <mergeCell ref="A187:D187"/>
    <mergeCell ref="F187:G187"/>
    <mergeCell ref="H187:I187"/>
    <mergeCell ref="J187:K187"/>
    <mergeCell ref="L187:M187"/>
    <mergeCell ref="N187:O187"/>
    <mergeCell ref="P187:Q187"/>
    <mergeCell ref="AA185:AD185"/>
    <mergeCell ref="A186:D186"/>
    <mergeCell ref="F186:G186"/>
    <mergeCell ref="H186:I186"/>
    <mergeCell ref="J186:K186"/>
    <mergeCell ref="L186:M186"/>
    <mergeCell ref="N186:O186"/>
    <mergeCell ref="P186:Q186"/>
    <mergeCell ref="R186:S186"/>
    <mergeCell ref="T186:U186"/>
    <mergeCell ref="N185:O185"/>
    <mergeCell ref="P185:Q185"/>
    <mergeCell ref="R185:S185"/>
    <mergeCell ref="T185:U185"/>
    <mergeCell ref="V185:W185"/>
    <mergeCell ref="X185:Z185"/>
    <mergeCell ref="P183:Q183"/>
    <mergeCell ref="R183:S183"/>
    <mergeCell ref="T183:U183"/>
    <mergeCell ref="V183:W183"/>
    <mergeCell ref="X183:Z183"/>
    <mergeCell ref="A185:D185"/>
    <mergeCell ref="F185:G185"/>
    <mergeCell ref="H185:I185"/>
    <mergeCell ref="J185:K185"/>
    <mergeCell ref="L185:M185"/>
    <mergeCell ref="Y169:Z169"/>
    <mergeCell ref="AB169:AC169"/>
    <mergeCell ref="A182:D183"/>
    <mergeCell ref="E182:Z182"/>
    <mergeCell ref="AA182:AD183"/>
    <mergeCell ref="F183:G183"/>
    <mergeCell ref="H183:I183"/>
    <mergeCell ref="J183:K183"/>
    <mergeCell ref="L183:M183"/>
    <mergeCell ref="N183:O183"/>
    <mergeCell ref="V168:X168"/>
    <mergeCell ref="Y168:AA168"/>
    <mergeCell ref="AB168:AD168"/>
    <mergeCell ref="A169:B169"/>
    <mergeCell ref="D169:F169"/>
    <mergeCell ref="H169:I169"/>
    <mergeCell ref="L169:M169"/>
    <mergeCell ref="O169:P169"/>
    <mergeCell ref="R169:S169"/>
    <mergeCell ref="V169:W169"/>
    <mergeCell ref="A166:J166"/>
    <mergeCell ref="L166:T166"/>
    <mergeCell ref="V166:AD166"/>
    <mergeCell ref="A156:A159"/>
    <mergeCell ref="B156:F156"/>
    <mergeCell ref="G156:J156"/>
    <mergeCell ref="K156:N156"/>
    <mergeCell ref="O156:R156"/>
    <mergeCell ref="S156:V156"/>
    <mergeCell ref="W156:Z156"/>
    <mergeCell ref="AA156:AD156"/>
    <mergeCell ref="W158:Z158"/>
    <mergeCell ref="AA158:AD158"/>
    <mergeCell ref="AE156:AH156"/>
    <mergeCell ref="AM157:AP157"/>
    <mergeCell ref="AQ157:AT157"/>
    <mergeCell ref="A168:C168"/>
    <mergeCell ref="D168:G168"/>
    <mergeCell ref="H168:J168"/>
    <mergeCell ref="L168:N168"/>
    <mergeCell ref="O168:Q168"/>
    <mergeCell ref="R168:T168"/>
    <mergeCell ref="AI156:AL156"/>
    <mergeCell ref="AM156:AP156"/>
    <mergeCell ref="AQ156:AT156"/>
    <mergeCell ref="AU156:AV156"/>
    <mergeCell ref="AW156:AZ156"/>
    <mergeCell ref="BA156:BB156"/>
    <mergeCell ref="BA159:BB159"/>
    <mergeCell ref="AE159:AH159"/>
    <mergeCell ref="AI159:AL159"/>
    <mergeCell ref="AM159:AP159"/>
    <mergeCell ref="AQ159:AT159"/>
    <mergeCell ref="AU159:AV159"/>
    <mergeCell ref="AW159:AZ159"/>
    <mergeCell ref="AU158:AV158"/>
    <mergeCell ref="AW158:AZ158"/>
    <mergeCell ref="BA158:BB158"/>
    <mergeCell ref="B159:F159"/>
    <mergeCell ref="G159:J159"/>
    <mergeCell ref="K159:N159"/>
    <mergeCell ref="O159:R159"/>
    <mergeCell ref="S159:V159"/>
    <mergeCell ref="W159:Z159"/>
    <mergeCell ref="AA159:AD159"/>
    <mergeCell ref="AE158:AH158"/>
    <mergeCell ref="AI158:AL158"/>
    <mergeCell ref="AM158:AP158"/>
    <mergeCell ref="AQ158:AT158"/>
    <mergeCell ref="AU157:AV157"/>
    <mergeCell ref="AW157:AZ157"/>
    <mergeCell ref="BA157:BB157"/>
    <mergeCell ref="B158:F158"/>
    <mergeCell ref="G158:J158"/>
    <mergeCell ref="K158:N158"/>
    <mergeCell ref="O158:R158"/>
    <mergeCell ref="S158:V158"/>
    <mergeCell ref="B157:F157"/>
    <mergeCell ref="G157:J157"/>
    <mergeCell ref="K157:N157"/>
    <mergeCell ref="O157:R157"/>
    <mergeCell ref="S157:V157"/>
    <mergeCell ref="W157:Z157"/>
    <mergeCell ref="AA157:AD157"/>
    <mergeCell ref="AE157:AH157"/>
    <mergeCell ref="AI157:AL157"/>
    <mergeCell ref="AW152:AZ152"/>
    <mergeCell ref="BA152:BB152"/>
    <mergeCell ref="BA155:BB155"/>
    <mergeCell ref="BA154:BB154"/>
    <mergeCell ref="AE155:AH155"/>
    <mergeCell ref="AI155:AL155"/>
    <mergeCell ref="AM155:AP155"/>
    <mergeCell ref="AQ155:AT155"/>
    <mergeCell ref="AU155:AV155"/>
    <mergeCell ref="AW155:AZ155"/>
    <mergeCell ref="AU154:AV154"/>
    <mergeCell ref="AW154:AZ154"/>
    <mergeCell ref="B155:F155"/>
    <mergeCell ref="G155:J155"/>
    <mergeCell ref="K155:N155"/>
    <mergeCell ref="O155:R155"/>
    <mergeCell ref="S155:V155"/>
    <mergeCell ref="W155:Z155"/>
    <mergeCell ref="AA155:AD155"/>
    <mergeCell ref="W154:Z154"/>
    <mergeCell ref="AA154:AD154"/>
    <mergeCell ref="AE154:AH154"/>
    <mergeCell ref="AI154:AL154"/>
    <mergeCell ref="AM154:AP154"/>
    <mergeCell ref="AQ154:AT154"/>
    <mergeCell ref="AM153:AP153"/>
    <mergeCell ref="AQ153:AT153"/>
    <mergeCell ref="AU153:AV153"/>
    <mergeCell ref="BA153:BB153"/>
    <mergeCell ref="B154:F154"/>
    <mergeCell ref="G154:J154"/>
    <mergeCell ref="O154:R154"/>
    <mergeCell ref="S154:V154"/>
    <mergeCell ref="B153:F153"/>
    <mergeCell ref="G153:J153"/>
    <mergeCell ref="K153:N153"/>
    <mergeCell ref="O153:R153"/>
    <mergeCell ref="S153:V153"/>
    <mergeCell ref="W153:Z153"/>
    <mergeCell ref="AA153:AD153"/>
    <mergeCell ref="AE153:AH153"/>
    <mergeCell ref="AI153:AL153"/>
    <mergeCell ref="AI148:AL148"/>
    <mergeCell ref="AM148:AP148"/>
    <mergeCell ref="AQ148:AT148"/>
    <mergeCell ref="AU148:AV148"/>
    <mergeCell ref="AW148:AZ148"/>
    <mergeCell ref="O151:R151"/>
    <mergeCell ref="S151:V151"/>
    <mergeCell ref="W151:Z151"/>
    <mergeCell ref="AA151:AD151"/>
    <mergeCell ref="B150:F150"/>
    <mergeCell ref="G150:J150"/>
    <mergeCell ref="K150:N150"/>
    <mergeCell ref="O150:R150"/>
    <mergeCell ref="S150:V150"/>
    <mergeCell ref="AW153:AZ153"/>
    <mergeCell ref="AM152:AP152"/>
    <mergeCell ref="AQ152:AT152"/>
    <mergeCell ref="O149:R149"/>
    <mergeCell ref="S149:V149"/>
    <mergeCell ref="W149:Z149"/>
    <mergeCell ref="AU152:AV152"/>
    <mergeCell ref="W150:Z150"/>
    <mergeCell ref="BA151:BB151"/>
    <mergeCell ref="BA150:BB150"/>
    <mergeCell ref="AM149:AP149"/>
    <mergeCell ref="AQ149:AT149"/>
    <mergeCell ref="AU149:AV149"/>
    <mergeCell ref="AW149:AZ149"/>
    <mergeCell ref="BA149:BB149"/>
    <mergeCell ref="B149:F149"/>
    <mergeCell ref="G149:J149"/>
    <mergeCell ref="K149:N149"/>
    <mergeCell ref="AI152:AL152"/>
    <mergeCell ref="A152:A155"/>
    <mergeCell ref="B152:F152"/>
    <mergeCell ref="G152:J152"/>
    <mergeCell ref="K152:N152"/>
    <mergeCell ref="O152:R152"/>
    <mergeCell ref="S152:V152"/>
    <mergeCell ref="W152:Z152"/>
    <mergeCell ref="AA152:AD152"/>
    <mergeCell ref="AE152:AH152"/>
    <mergeCell ref="AE151:AH151"/>
    <mergeCell ref="AI151:AL151"/>
    <mergeCell ref="AM151:AP151"/>
    <mergeCell ref="AQ151:AT151"/>
    <mergeCell ref="AU151:AV151"/>
    <mergeCell ref="AW151:AZ151"/>
    <mergeCell ref="AU150:AV150"/>
    <mergeCell ref="AW150:AZ150"/>
    <mergeCell ref="B151:F151"/>
    <mergeCell ref="G151:J151"/>
    <mergeCell ref="K151:N151"/>
    <mergeCell ref="K154:N154"/>
    <mergeCell ref="AA150:AD150"/>
    <mergeCell ref="AE150:AH150"/>
    <mergeCell ref="AI150:AL150"/>
    <mergeCell ref="AM150:AP150"/>
    <mergeCell ref="AQ150:AT150"/>
    <mergeCell ref="AI144:AL144"/>
    <mergeCell ref="AM144:AP144"/>
    <mergeCell ref="AQ144:AT144"/>
    <mergeCell ref="AU144:AV144"/>
    <mergeCell ref="AW144:AZ144"/>
    <mergeCell ref="AM146:AP146"/>
    <mergeCell ref="AQ146:AT146"/>
    <mergeCell ref="BA144:BB144"/>
    <mergeCell ref="BA147:BB147"/>
    <mergeCell ref="BA146:BB146"/>
    <mergeCell ref="AM145:AP145"/>
    <mergeCell ref="AQ145:AT145"/>
    <mergeCell ref="AU145:AV145"/>
    <mergeCell ref="AW145:AZ145"/>
    <mergeCell ref="BA145:BB145"/>
    <mergeCell ref="BA148:BB148"/>
    <mergeCell ref="A148:A151"/>
    <mergeCell ref="B148:F148"/>
    <mergeCell ref="G148:J148"/>
    <mergeCell ref="K148:N148"/>
    <mergeCell ref="O148:R148"/>
    <mergeCell ref="S148:V148"/>
    <mergeCell ref="W148:Z148"/>
    <mergeCell ref="AA148:AD148"/>
    <mergeCell ref="AE148:AH148"/>
    <mergeCell ref="AE147:AH147"/>
    <mergeCell ref="AI147:AL147"/>
    <mergeCell ref="AM147:AP147"/>
    <mergeCell ref="AQ147:AT147"/>
    <mergeCell ref="AU147:AV147"/>
    <mergeCell ref="AW147:AZ147"/>
    <mergeCell ref="AU146:AV146"/>
    <mergeCell ref="AW146:AZ146"/>
    <mergeCell ref="B147:F147"/>
    <mergeCell ref="G147:J147"/>
    <mergeCell ref="K147:N147"/>
    <mergeCell ref="O147:R147"/>
    <mergeCell ref="S147:V147"/>
    <mergeCell ref="W147:Z147"/>
    <mergeCell ref="AA147:AD147"/>
    <mergeCell ref="B146:F146"/>
    <mergeCell ref="G146:J146"/>
    <mergeCell ref="K146:N146"/>
    <mergeCell ref="O146:R146"/>
    <mergeCell ref="S146:V146"/>
    <mergeCell ref="AA149:AD149"/>
    <mergeCell ref="AE149:AH149"/>
    <mergeCell ref="AI149:AL149"/>
    <mergeCell ref="B145:F145"/>
    <mergeCell ref="G145:J145"/>
    <mergeCell ref="K145:N145"/>
    <mergeCell ref="O145:R145"/>
    <mergeCell ref="S145:V145"/>
    <mergeCell ref="W145:Z145"/>
    <mergeCell ref="AA145:AD145"/>
    <mergeCell ref="AE145:AH145"/>
    <mergeCell ref="AI145:AL145"/>
    <mergeCell ref="W146:Z146"/>
    <mergeCell ref="AA146:AD146"/>
    <mergeCell ref="AE146:AH146"/>
    <mergeCell ref="AI146:AL146"/>
    <mergeCell ref="AI140:AL140"/>
    <mergeCell ref="AM140:AP140"/>
    <mergeCell ref="AQ140:AT140"/>
    <mergeCell ref="AU140:AV140"/>
    <mergeCell ref="AW140:AZ140"/>
    <mergeCell ref="BA140:BB140"/>
    <mergeCell ref="BA143:BB143"/>
    <mergeCell ref="BA142:BB142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E143:AH143"/>
    <mergeCell ref="AI143:AL143"/>
    <mergeCell ref="AM143:AP143"/>
    <mergeCell ref="AQ143:AT143"/>
    <mergeCell ref="AU143:AV143"/>
    <mergeCell ref="AW143:AZ143"/>
    <mergeCell ref="AU142:AV142"/>
    <mergeCell ref="AW142:AZ142"/>
    <mergeCell ref="B143:F143"/>
    <mergeCell ref="G143:J143"/>
    <mergeCell ref="K143:N143"/>
    <mergeCell ref="O143:R143"/>
    <mergeCell ref="S143:V143"/>
    <mergeCell ref="W143:Z143"/>
    <mergeCell ref="AA143:AD143"/>
    <mergeCell ref="AM141:AP141"/>
    <mergeCell ref="AQ141:AT141"/>
    <mergeCell ref="AU141:AV141"/>
    <mergeCell ref="AW141:AZ141"/>
    <mergeCell ref="BA141:BB141"/>
    <mergeCell ref="B142:F142"/>
    <mergeCell ref="G142:J142"/>
    <mergeCell ref="K142:N142"/>
    <mergeCell ref="O142:R142"/>
    <mergeCell ref="S142:V142"/>
    <mergeCell ref="B141:F141"/>
    <mergeCell ref="G141:J141"/>
    <mergeCell ref="K141:N141"/>
    <mergeCell ref="O141:R141"/>
    <mergeCell ref="S141:V141"/>
    <mergeCell ref="W141:Z141"/>
    <mergeCell ref="AA141:AD141"/>
    <mergeCell ref="AE141:AH141"/>
    <mergeCell ref="AI141:AL141"/>
    <mergeCell ref="W142:Z142"/>
    <mergeCell ref="AA142:AD142"/>
    <mergeCell ref="AE142:AH142"/>
    <mergeCell ref="AI142:AL142"/>
    <mergeCell ref="AM142:AP142"/>
    <mergeCell ref="AQ142:AT142"/>
    <mergeCell ref="AI136:AL136"/>
    <mergeCell ref="AM136:AP136"/>
    <mergeCell ref="AQ136:AT136"/>
    <mergeCell ref="AU136:AV136"/>
    <mergeCell ref="AW136:AZ136"/>
    <mergeCell ref="BA136:BB136"/>
    <mergeCell ref="BA139:BB139"/>
    <mergeCell ref="BA138:BB138"/>
    <mergeCell ref="A140:A143"/>
    <mergeCell ref="B140:F140"/>
    <mergeCell ref="G140:J140"/>
    <mergeCell ref="K140:N140"/>
    <mergeCell ref="O140:R140"/>
    <mergeCell ref="S140:V140"/>
    <mergeCell ref="W140:Z140"/>
    <mergeCell ref="AA140:AD140"/>
    <mergeCell ref="AE140:AH140"/>
    <mergeCell ref="AE139:AH139"/>
    <mergeCell ref="AI139:AL139"/>
    <mergeCell ref="AM139:AP139"/>
    <mergeCell ref="AQ139:AT139"/>
    <mergeCell ref="AU139:AV139"/>
    <mergeCell ref="AW139:AZ139"/>
    <mergeCell ref="AU138:AV138"/>
    <mergeCell ref="AW138:AZ138"/>
    <mergeCell ref="B139:F139"/>
    <mergeCell ref="G139:J139"/>
    <mergeCell ref="K139:N139"/>
    <mergeCell ref="O139:R139"/>
    <mergeCell ref="S139:V139"/>
    <mergeCell ref="W139:Z139"/>
    <mergeCell ref="AA139:AD139"/>
    <mergeCell ref="AM137:AP137"/>
    <mergeCell ref="AQ137:AT137"/>
    <mergeCell ref="AU137:AV137"/>
    <mergeCell ref="AW137:AZ137"/>
    <mergeCell ref="BA137:BB137"/>
    <mergeCell ref="B138:F138"/>
    <mergeCell ref="G138:J138"/>
    <mergeCell ref="K138:N138"/>
    <mergeCell ref="O138:R138"/>
    <mergeCell ref="S138:V138"/>
    <mergeCell ref="B137:F137"/>
    <mergeCell ref="G137:J137"/>
    <mergeCell ref="K137:N137"/>
    <mergeCell ref="O137:R137"/>
    <mergeCell ref="S137:V137"/>
    <mergeCell ref="W137:Z137"/>
    <mergeCell ref="AA137:AD137"/>
    <mergeCell ref="AE137:AH137"/>
    <mergeCell ref="AI137:AL137"/>
    <mergeCell ref="W138:Z138"/>
    <mergeCell ref="AA138:AD138"/>
    <mergeCell ref="AE138:AH138"/>
    <mergeCell ref="AI138:AL138"/>
    <mergeCell ref="AM138:AP138"/>
    <mergeCell ref="AQ138:AT138"/>
    <mergeCell ref="AI132:AL132"/>
    <mergeCell ref="AM132:AP132"/>
    <mergeCell ref="AQ132:AT132"/>
    <mergeCell ref="AU132:AV132"/>
    <mergeCell ref="AW132:AZ132"/>
    <mergeCell ref="BA132:BB132"/>
    <mergeCell ref="BA135:BB135"/>
    <mergeCell ref="BA134:BB134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E135:AH135"/>
    <mergeCell ref="AI135:AL135"/>
    <mergeCell ref="AM135:AP135"/>
    <mergeCell ref="AQ135:AT135"/>
    <mergeCell ref="AU135:AV135"/>
    <mergeCell ref="AW135:AZ135"/>
    <mergeCell ref="AU134:AV134"/>
    <mergeCell ref="AW134:AZ134"/>
    <mergeCell ref="B135:F135"/>
    <mergeCell ref="G135:J135"/>
    <mergeCell ref="K135:N135"/>
    <mergeCell ref="O135:R135"/>
    <mergeCell ref="S135:V135"/>
    <mergeCell ref="W135:Z135"/>
    <mergeCell ref="AA135:AD135"/>
    <mergeCell ref="AM133:AP133"/>
    <mergeCell ref="AQ133:AT133"/>
    <mergeCell ref="AU133:AV133"/>
    <mergeCell ref="AW133:AZ133"/>
    <mergeCell ref="BA133:BB133"/>
    <mergeCell ref="B134:F134"/>
    <mergeCell ref="G134:J134"/>
    <mergeCell ref="K134:N134"/>
    <mergeCell ref="O134:R134"/>
    <mergeCell ref="S134:V134"/>
    <mergeCell ref="B133:F133"/>
    <mergeCell ref="G133:J133"/>
    <mergeCell ref="K133:N133"/>
    <mergeCell ref="O133:R133"/>
    <mergeCell ref="S133:V133"/>
    <mergeCell ref="W133:Z133"/>
    <mergeCell ref="AA133:AD133"/>
    <mergeCell ref="AE133:AH133"/>
    <mergeCell ref="AI133:AL133"/>
    <mergeCell ref="W134:Z134"/>
    <mergeCell ref="AA134:AD134"/>
    <mergeCell ref="AE134:AH134"/>
    <mergeCell ref="AI134:AL134"/>
    <mergeCell ref="AM134:AP134"/>
    <mergeCell ref="AQ134:AT134"/>
    <mergeCell ref="AI128:AL128"/>
    <mergeCell ref="AM128:AP128"/>
    <mergeCell ref="AQ128:AT128"/>
    <mergeCell ref="AU128:AV128"/>
    <mergeCell ref="AW128:AZ128"/>
    <mergeCell ref="BA128:BB128"/>
    <mergeCell ref="BA131:BB131"/>
    <mergeCell ref="BA130:BB130"/>
    <mergeCell ref="A132:A135"/>
    <mergeCell ref="B132:F132"/>
    <mergeCell ref="G132:J132"/>
    <mergeCell ref="K132:N132"/>
    <mergeCell ref="O132:R132"/>
    <mergeCell ref="S132:V132"/>
    <mergeCell ref="W132:Z132"/>
    <mergeCell ref="AA132:AD132"/>
    <mergeCell ref="AE132:AH132"/>
    <mergeCell ref="AE131:AH131"/>
    <mergeCell ref="AI131:AL131"/>
    <mergeCell ref="AM131:AP131"/>
    <mergeCell ref="AQ131:AT131"/>
    <mergeCell ref="AU131:AV131"/>
    <mergeCell ref="AW131:AZ131"/>
    <mergeCell ref="AU130:AV130"/>
    <mergeCell ref="AW130:AZ130"/>
    <mergeCell ref="B131:F131"/>
    <mergeCell ref="G131:J131"/>
    <mergeCell ref="K131:N131"/>
    <mergeCell ref="O131:R131"/>
    <mergeCell ref="S131:V131"/>
    <mergeCell ref="W131:Z131"/>
    <mergeCell ref="AA131:AD131"/>
    <mergeCell ref="AM129:AP129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B129:F129"/>
    <mergeCell ref="G129:J129"/>
    <mergeCell ref="K129:N129"/>
    <mergeCell ref="O129:R129"/>
    <mergeCell ref="S129:V129"/>
    <mergeCell ref="W129:Z129"/>
    <mergeCell ref="AA129:AD129"/>
    <mergeCell ref="AE129:AH129"/>
    <mergeCell ref="AI129:AL129"/>
    <mergeCell ref="W130:Z130"/>
    <mergeCell ref="AA130:AD130"/>
    <mergeCell ref="AE130:AH130"/>
    <mergeCell ref="AI130:AL130"/>
    <mergeCell ref="AM130:AP130"/>
    <mergeCell ref="AQ130:AT130"/>
    <mergeCell ref="AI124:AL124"/>
    <mergeCell ref="AM124:AP124"/>
    <mergeCell ref="AQ124:AT124"/>
    <mergeCell ref="AU124:AV124"/>
    <mergeCell ref="AW124:AZ124"/>
    <mergeCell ref="BA124:BB124"/>
    <mergeCell ref="BA127:BB127"/>
    <mergeCell ref="BA126:BB126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E127:AH127"/>
    <mergeCell ref="AI127:AL127"/>
    <mergeCell ref="AM127:AP127"/>
    <mergeCell ref="AQ127:AT127"/>
    <mergeCell ref="AU127:AV127"/>
    <mergeCell ref="AW127:AZ127"/>
    <mergeCell ref="AU126:AV126"/>
    <mergeCell ref="AW126:AZ126"/>
    <mergeCell ref="B127:F127"/>
    <mergeCell ref="G127:J127"/>
    <mergeCell ref="K127:N127"/>
    <mergeCell ref="O127:R127"/>
    <mergeCell ref="S127:V127"/>
    <mergeCell ref="W127:Z127"/>
    <mergeCell ref="AA127:AD127"/>
    <mergeCell ref="AM125:AP125"/>
    <mergeCell ref="AQ125:AT125"/>
    <mergeCell ref="AU125:AV125"/>
    <mergeCell ref="AW125:AZ125"/>
    <mergeCell ref="BA125:BB125"/>
    <mergeCell ref="B126:F126"/>
    <mergeCell ref="G126:J126"/>
    <mergeCell ref="K126:N126"/>
    <mergeCell ref="O126:R126"/>
    <mergeCell ref="S126:V126"/>
    <mergeCell ref="B125:F125"/>
    <mergeCell ref="G125:J125"/>
    <mergeCell ref="K125:N125"/>
    <mergeCell ref="O125:R125"/>
    <mergeCell ref="S125:V125"/>
    <mergeCell ref="W125:Z125"/>
    <mergeCell ref="AA125:AD125"/>
    <mergeCell ref="AE125:AH125"/>
    <mergeCell ref="AI125:AL125"/>
    <mergeCell ref="W126:Z126"/>
    <mergeCell ref="AA126:AD126"/>
    <mergeCell ref="AE126:AH126"/>
    <mergeCell ref="AI126:AL126"/>
    <mergeCell ref="AM126:AP126"/>
    <mergeCell ref="AQ126:AT126"/>
    <mergeCell ref="AI120:AL120"/>
    <mergeCell ref="AM120:AP120"/>
    <mergeCell ref="AQ120:AT120"/>
    <mergeCell ref="AU120:AV120"/>
    <mergeCell ref="AW120:AZ120"/>
    <mergeCell ref="BA120:BB120"/>
    <mergeCell ref="BA123:BB123"/>
    <mergeCell ref="BA122:BB122"/>
    <mergeCell ref="A124:A127"/>
    <mergeCell ref="B124:F124"/>
    <mergeCell ref="G124:J124"/>
    <mergeCell ref="K124:N124"/>
    <mergeCell ref="O124:R124"/>
    <mergeCell ref="S124:V124"/>
    <mergeCell ref="W124:Z124"/>
    <mergeCell ref="AA124:AD124"/>
    <mergeCell ref="AE124:AH124"/>
    <mergeCell ref="AE123:AH123"/>
    <mergeCell ref="AI123:AL123"/>
    <mergeCell ref="AM123:AP123"/>
    <mergeCell ref="AQ123:AT123"/>
    <mergeCell ref="AU123:AV123"/>
    <mergeCell ref="AW123:AZ123"/>
    <mergeCell ref="AU122:AV122"/>
    <mergeCell ref="AW122:AZ122"/>
    <mergeCell ref="B123:F123"/>
    <mergeCell ref="G123:J123"/>
    <mergeCell ref="K123:N123"/>
    <mergeCell ref="O123:R123"/>
    <mergeCell ref="S123:V123"/>
    <mergeCell ref="W123:Z123"/>
    <mergeCell ref="AA123:AD123"/>
    <mergeCell ref="AM121:AP121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B121:F121"/>
    <mergeCell ref="G121:J121"/>
    <mergeCell ref="K121:N121"/>
    <mergeCell ref="O121:R121"/>
    <mergeCell ref="S121:V121"/>
    <mergeCell ref="W121:Z121"/>
    <mergeCell ref="AA121:AD121"/>
    <mergeCell ref="AE121:AH121"/>
    <mergeCell ref="AI121:AL121"/>
    <mergeCell ref="W122:Z122"/>
    <mergeCell ref="AA122:AD122"/>
    <mergeCell ref="AE122:AH122"/>
    <mergeCell ref="AI122:AL122"/>
    <mergeCell ref="AM122:AP122"/>
    <mergeCell ref="AQ122:AT122"/>
    <mergeCell ref="AI116:AL116"/>
    <mergeCell ref="AM116:AP116"/>
    <mergeCell ref="AQ116:AT116"/>
    <mergeCell ref="AU116:AV116"/>
    <mergeCell ref="AW116:AZ116"/>
    <mergeCell ref="BA116:BB116"/>
    <mergeCell ref="BA119:BB119"/>
    <mergeCell ref="BA118:BB118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E119:AH119"/>
    <mergeCell ref="AI119:AL119"/>
    <mergeCell ref="AM119:AP119"/>
    <mergeCell ref="AQ119:AT119"/>
    <mergeCell ref="AU119:AV119"/>
    <mergeCell ref="AW119:AZ119"/>
    <mergeCell ref="AU118:AV118"/>
    <mergeCell ref="AW118:AZ118"/>
    <mergeCell ref="B119:F119"/>
    <mergeCell ref="G119:J119"/>
    <mergeCell ref="K119:N119"/>
    <mergeCell ref="O119:R119"/>
    <mergeCell ref="S119:V119"/>
    <mergeCell ref="W119:Z119"/>
    <mergeCell ref="AA119:AD119"/>
    <mergeCell ref="AM117:AP117"/>
    <mergeCell ref="AQ117:AT117"/>
    <mergeCell ref="AU117:AV117"/>
    <mergeCell ref="AW117:AZ117"/>
    <mergeCell ref="BA117:BB117"/>
    <mergeCell ref="B118:F118"/>
    <mergeCell ref="G118:J118"/>
    <mergeCell ref="K118:N118"/>
    <mergeCell ref="O118:R118"/>
    <mergeCell ref="S118:V118"/>
    <mergeCell ref="B117:F117"/>
    <mergeCell ref="G117:J117"/>
    <mergeCell ref="K117:N117"/>
    <mergeCell ref="O117:R117"/>
    <mergeCell ref="S117:V117"/>
    <mergeCell ref="W117:Z117"/>
    <mergeCell ref="AA117:AD117"/>
    <mergeCell ref="AE117:AH117"/>
    <mergeCell ref="AI117:AL117"/>
    <mergeCell ref="W118:Z118"/>
    <mergeCell ref="AA118:AD118"/>
    <mergeCell ref="AE118:AH118"/>
    <mergeCell ref="AI118:AL118"/>
    <mergeCell ref="AM118:AP118"/>
    <mergeCell ref="AQ118:AT118"/>
    <mergeCell ref="AI112:AL112"/>
    <mergeCell ref="AM112:AP112"/>
    <mergeCell ref="AQ112:AT112"/>
    <mergeCell ref="AU112:AV112"/>
    <mergeCell ref="AW112:AZ112"/>
    <mergeCell ref="BA112:BB112"/>
    <mergeCell ref="BA115:BB115"/>
    <mergeCell ref="BA114:BB114"/>
    <mergeCell ref="A116:A119"/>
    <mergeCell ref="B116:F116"/>
    <mergeCell ref="G116:J116"/>
    <mergeCell ref="K116:N116"/>
    <mergeCell ref="O116:R116"/>
    <mergeCell ref="S116:V116"/>
    <mergeCell ref="W116:Z116"/>
    <mergeCell ref="AA116:AD116"/>
    <mergeCell ref="AE116:AH116"/>
    <mergeCell ref="AE115:AH115"/>
    <mergeCell ref="AI115:AL115"/>
    <mergeCell ref="AM115:AP115"/>
    <mergeCell ref="AQ115:AT115"/>
    <mergeCell ref="AU115:AV115"/>
    <mergeCell ref="AW115:AZ115"/>
    <mergeCell ref="AU114:AV114"/>
    <mergeCell ref="AW114:AZ114"/>
    <mergeCell ref="B115:F115"/>
    <mergeCell ref="G115:J115"/>
    <mergeCell ref="K115:N115"/>
    <mergeCell ref="O115:R115"/>
    <mergeCell ref="S115:V115"/>
    <mergeCell ref="W115:Z115"/>
    <mergeCell ref="AA115:AD115"/>
    <mergeCell ref="AM113:AP113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B113:F113"/>
    <mergeCell ref="G113:J113"/>
    <mergeCell ref="K113:N113"/>
    <mergeCell ref="O113:R113"/>
    <mergeCell ref="S113:V113"/>
    <mergeCell ref="W113:Z113"/>
    <mergeCell ref="AA113:AD113"/>
    <mergeCell ref="AE113:AH113"/>
    <mergeCell ref="AI113:AL113"/>
    <mergeCell ref="W114:Z114"/>
    <mergeCell ref="AA114:AD114"/>
    <mergeCell ref="AE114:AH114"/>
    <mergeCell ref="AI114:AL114"/>
    <mergeCell ref="AM114:AP114"/>
    <mergeCell ref="AQ114:AT114"/>
    <mergeCell ref="AI108:AL108"/>
    <mergeCell ref="AM108:AP108"/>
    <mergeCell ref="AQ108:AT108"/>
    <mergeCell ref="AU108:AV108"/>
    <mergeCell ref="AW108:AZ108"/>
    <mergeCell ref="BA108:BB108"/>
    <mergeCell ref="BA111:BB111"/>
    <mergeCell ref="BA110:BB110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E111:AH111"/>
    <mergeCell ref="AI111:AL111"/>
    <mergeCell ref="AM111:AP111"/>
    <mergeCell ref="AQ111:AT111"/>
    <mergeCell ref="AU111:AV111"/>
    <mergeCell ref="AW111:AZ111"/>
    <mergeCell ref="AU110:AV110"/>
    <mergeCell ref="AW110:AZ110"/>
    <mergeCell ref="B111:F111"/>
    <mergeCell ref="G111:J111"/>
    <mergeCell ref="K111:N111"/>
    <mergeCell ref="O111:R111"/>
    <mergeCell ref="S111:V111"/>
    <mergeCell ref="W111:Z111"/>
    <mergeCell ref="AA111:AD111"/>
    <mergeCell ref="AM109:AP109"/>
    <mergeCell ref="AQ109:AT109"/>
    <mergeCell ref="AU109:AV109"/>
    <mergeCell ref="AW109:AZ109"/>
    <mergeCell ref="BA109:BB109"/>
    <mergeCell ref="B110:F110"/>
    <mergeCell ref="G110:J110"/>
    <mergeCell ref="K110:N110"/>
    <mergeCell ref="O110:R110"/>
    <mergeCell ref="S110:V110"/>
    <mergeCell ref="B109:F109"/>
    <mergeCell ref="G109:J109"/>
    <mergeCell ref="K109:N109"/>
    <mergeCell ref="O109:R109"/>
    <mergeCell ref="S109:V109"/>
    <mergeCell ref="W109:Z109"/>
    <mergeCell ref="AA109:AD109"/>
    <mergeCell ref="AE109:AH109"/>
    <mergeCell ref="AI109:AL109"/>
    <mergeCell ref="W110:Z110"/>
    <mergeCell ref="AA110:AD110"/>
    <mergeCell ref="AE110:AH110"/>
    <mergeCell ref="AI110:AL110"/>
    <mergeCell ref="AM110:AP110"/>
    <mergeCell ref="AQ110:AT110"/>
    <mergeCell ref="AI104:AL104"/>
    <mergeCell ref="AM104:AP104"/>
    <mergeCell ref="AQ104:AT104"/>
    <mergeCell ref="AU104:AV104"/>
    <mergeCell ref="AW104:AZ104"/>
    <mergeCell ref="BA104:BB104"/>
    <mergeCell ref="BA107:BB107"/>
    <mergeCell ref="BA106:BB106"/>
    <mergeCell ref="A108:A111"/>
    <mergeCell ref="B108:F108"/>
    <mergeCell ref="G108:J108"/>
    <mergeCell ref="K108:N108"/>
    <mergeCell ref="O108:R108"/>
    <mergeCell ref="S108:V108"/>
    <mergeCell ref="W108:Z108"/>
    <mergeCell ref="AA108:AD108"/>
    <mergeCell ref="AE108:AH108"/>
    <mergeCell ref="AE107:AH107"/>
    <mergeCell ref="AI107:AL107"/>
    <mergeCell ref="AM107:AP107"/>
    <mergeCell ref="AQ107:AT107"/>
    <mergeCell ref="AU107:AV107"/>
    <mergeCell ref="AW107:AZ107"/>
    <mergeCell ref="AU106:AV106"/>
    <mergeCell ref="AW106:AZ106"/>
    <mergeCell ref="B107:F107"/>
    <mergeCell ref="G107:J107"/>
    <mergeCell ref="K107:N107"/>
    <mergeCell ref="O107:R107"/>
    <mergeCell ref="S107:V107"/>
    <mergeCell ref="W107:Z107"/>
    <mergeCell ref="AA107:AD107"/>
    <mergeCell ref="AM105:AP105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B105:F105"/>
    <mergeCell ref="G105:J105"/>
    <mergeCell ref="K105:N105"/>
    <mergeCell ref="O105:R105"/>
    <mergeCell ref="S105:V105"/>
    <mergeCell ref="W105:Z105"/>
    <mergeCell ref="AA105:AD105"/>
    <mergeCell ref="AE105:AH105"/>
    <mergeCell ref="AI105:AL105"/>
    <mergeCell ref="W106:Z106"/>
    <mergeCell ref="AA106:AD106"/>
    <mergeCell ref="AE106:AH106"/>
    <mergeCell ref="AI106:AL106"/>
    <mergeCell ref="AM106:AP106"/>
    <mergeCell ref="AQ106:AT106"/>
    <mergeCell ref="AI100:AL100"/>
    <mergeCell ref="AM100:AP100"/>
    <mergeCell ref="AQ100:AT100"/>
    <mergeCell ref="AU100:AV100"/>
    <mergeCell ref="AW100:AZ100"/>
    <mergeCell ref="BA100:BB100"/>
    <mergeCell ref="BA103:BB103"/>
    <mergeCell ref="BA102:BB102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E103:AH103"/>
    <mergeCell ref="AI103:AL103"/>
    <mergeCell ref="AM103:AP103"/>
    <mergeCell ref="AQ103:AT103"/>
    <mergeCell ref="AU103:AV103"/>
    <mergeCell ref="AW103:AZ103"/>
    <mergeCell ref="AU102:AV102"/>
    <mergeCell ref="AW102:AZ102"/>
    <mergeCell ref="B103:F103"/>
    <mergeCell ref="G103:J103"/>
    <mergeCell ref="K103:N103"/>
    <mergeCell ref="O103:R103"/>
    <mergeCell ref="S103:V103"/>
    <mergeCell ref="W103:Z103"/>
    <mergeCell ref="AA103:AD103"/>
    <mergeCell ref="AM101:AP101"/>
    <mergeCell ref="AQ101:AT101"/>
    <mergeCell ref="AU101:AV101"/>
    <mergeCell ref="AW101:AZ101"/>
    <mergeCell ref="BA101:BB101"/>
    <mergeCell ref="B102:F102"/>
    <mergeCell ref="G102:J102"/>
    <mergeCell ref="K102:N102"/>
    <mergeCell ref="O102:R102"/>
    <mergeCell ref="S102:V102"/>
    <mergeCell ref="B101:F101"/>
    <mergeCell ref="G101:J101"/>
    <mergeCell ref="K101:N101"/>
    <mergeCell ref="O101:R101"/>
    <mergeCell ref="S101:V101"/>
    <mergeCell ref="W101:Z101"/>
    <mergeCell ref="AA101:AD101"/>
    <mergeCell ref="AE101:AH101"/>
    <mergeCell ref="AI101:AL101"/>
    <mergeCell ref="W102:Z102"/>
    <mergeCell ref="AA102:AD102"/>
    <mergeCell ref="AE102:AH102"/>
    <mergeCell ref="AI102:AL102"/>
    <mergeCell ref="AM102:AP102"/>
    <mergeCell ref="AQ102:AT102"/>
    <mergeCell ref="AI96:AL96"/>
    <mergeCell ref="AM96:AP96"/>
    <mergeCell ref="AQ96:AT96"/>
    <mergeCell ref="AU96:AV96"/>
    <mergeCell ref="AW96:AZ96"/>
    <mergeCell ref="BA96:BB96"/>
    <mergeCell ref="BA99:BB99"/>
    <mergeCell ref="BA98:BB98"/>
    <mergeCell ref="A100:A103"/>
    <mergeCell ref="B100:F100"/>
    <mergeCell ref="G100:J100"/>
    <mergeCell ref="K100:N100"/>
    <mergeCell ref="O100:R100"/>
    <mergeCell ref="S100:V100"/>
    <mergeCell ref="W100:Z100"/>
    <mergeCell ref="AA100:AD100"/>
    <mergeCell ref="AE100:AH100"/>
    <mergeCell ref="AE99:AH99"/>
    <mergeCell ref="AI99:AL99"/>
    <mergeCell ref="AM99:AP99"/>
    <mergeCell ref="AQ99:AT99"/>
    <mergeCell ref="AU99:AV99"/>
    <mergeCell ref="AW99:AZ99"/>
    <mergeCell ref="AU98:AV98"/>
    <mergeCell ref="AW98:AZ98"/>
    <mergeCell ref="B99:F99"/>
    <mergeCell ref="G99:J99"/>
    <mergeCell ref="K99:N99"/>
    <mergeCell ref="O99:R99"/>
    <mergeCell ref="S99:V99"/>
    <mergeCell ref="W99:Z99"/>
    <mergeCell ref="AA99:AD99"/>
    <mergeCell ref="AM97:AP97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B97:F97"/>
    <mergeCell ref="G97:J97"/>
    <mergeCell ref="K97:N97"/>
    <mergeCell ref="O97:R97"/>
    <mergeCell ref="S97:V97"/>
    <mergeCell ref="W97:Z97"/>
    <mergeCell ref="AA97:AD97"/>
    <mergeCell ref="AE97:AH97"/>
    <mergeCell ref="AI97:AL97"/>
    <mergeCell ref="W98:Z98"/>
    <mergeCell ref="AA98:AD98"/>
    <mergeCell ref="AE98:AH98"/>
    <mergeCell ref="AI98:AL98"/>
    <mergeCell ref="AM98:AP98"/>
    <mergeCell ref="AQ98:AT98"/>
    <mergeCell ref="AI92:AL92"/>
    <mergeCell ref="AM92:AP92"/>
    <mergeCell ref="AQ92:AT92"/>
    <mergeCell ref="AU92:AV92"/>
    <mergeCell ref="AW92:AZ92"/>
    <mergeCell ref="BA92:BB92"/>
    <mergeCell ref="BA95:BB95"/>
    <mergeCell ref="BA94:BB94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E95:AH95"/>
    <mergeCell ref="AI95:AL95"/>
    <mergeCell ref="AM95:AP95"/>
    <mergeCell ref="AQ95:AT95"/>
    <mergeCell ref="AU95:AV95"/>
    <mergeCell ref="AW95:AZ95"/>
    <mergeCell ref="AU94:AV94"/>
    <mergeCell ref="AW94:AZ94"/>
    <mergeCell ref="B95:F95"/>
    <mergeCell ref="G95:J95"/>
    <mergeCell ref="K95:N95"/>
    <mergeCell ref="O95:R95"/>
    <mergeCell ref="S95:V95"/>
    <mergeCell ref="W95:Z95"/>
    <mergeCell ref="AA95:AD95"/>
    <mergeCell ref="AM93:AP93"/>
    <mergeCell ref="AQ93:AT93"/>
    <mergeCell ref="AU93:AV93"/>
    <mergeCell ref="AW93:AZ93"/>
    <mergeCell ref="BA93:BB93"/>
    <mergeCell ref="B94:F94"/>
    <mergeCell ref="G94:J94"/>
    <mergeCell ref="K94:N94"/>
    <mergeCell ref="O94:R94"/>
    <mergeCell ref="S94:V94"/>
    <mergeCell ref="B93:F93"/>
    <mergeCell ref="G93:J93"/>
    <mergeCell ref="K93:N93"/>
    <mergeCell ref="O93:R93"/>
    <mergeCell ref="S93:V93"/>
    <mergeCell ref="W93:Z93"/>
    <mergeCell ref="AA93:AD93"/>
    <mergeCell ref="AE93:AH93"/>
    <mergeCell ref="AI93:AL93"/>
    <mergeCell ref="W94:Z94"/>
    <mergeCell ref="AA94:AD94"/>
    <mergeCell ref="AE94:AH94"/>
    <mergeCell ref="AI94:AL94"/>
    <mergeCell ref="AM94:AP94"/>
    <mergeCell ref="AQ94:AT94"/>
    <mergeCell ref="AI88:AL88"/>
    <mergeCell ref="AM88:AP88"/>
    <mergeCell ref="AQ88:AT88"/>
    <mergeCell ref="AU88:AV88"/>
    <mergeCell ref="AW88:AZ88"/>
    <mergeCell ref="BA88:BB88"/>
    <mergeCell ref="BA91:BB91"/>
    <mergeCell ref="BA90:BB90"/>
    <mergeCell ref="A92:A95"/>
    <mergeCell ref="B92:F92"/>
    <mergeCell ref="G92:J92"/>
    <mergeCell ref="K92:N92"/>
    <mergeCell ref="O92:R92"/>
    <mergeCell ref="S92:V92"/>
    <mergeCell ref="W92:Z92"/>
    <mergeCell ref="AA92:AD92"/>
    <mergeCell ref="AE92:AH92"/>
    <mergeCell ref="AE91:AH91"/>
    <mergeCell ref="AI91:AL91"/>
    <mergeCell ref="AM91:AP91"/>
    <mergeCell ref="AQ91:AT91"/>
    <mergeCell ref="AU91:AV91"/>
    <mergeCell ref="AW91:AZ91"/>
    <mergeCell ref="AU90:AV90"/>
    <mergeCell ref="AW90:AZ90"/>
    <mergeCell ref="B91:F91"/>
    <mergeCell ref="G91:J91"/>
    <mergeCell ref="K91:N91"/>
    <mergeCell ref="O91:R91"/>
    <mergeCell ref="S91:V91"/>
    <mergeCell ref="W91:Z91"/>
    <mergeCell ref="AA91:AD91"/>
    <mergeCell ref="AM89:AP89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B89:F89"/>
    <mergeCell ref="G89:J89"/>
    <mergeCell ref="K89:N89"/>
    <mergeCell ref="O89:R89"/>
    <mergeCell ref="S89:V89"/>
    <mergeCell ref="W89:Z89"/>
    <mergeCell ref="AA89:AD89"/>
    <mergeCell ref="AE89:AH89"/>
    <mergeCell ref="AI89:AL89"/>
    <mergeCell ref="W90:Z90"/>
    <mergeCell ref="AA90:AD90"/>
    <mergeCell ref="AE90:AH90"/>
    <mergeCell ref="AI90:AL90"/>
    <mergeCell ref="AM90:AP90"/>
    <mergeCell ref="AQ90:AT90"/>
    <mergeCell ref="AI84:AL84"/>
    <mergeCell ref="AM84:AP84"/>
    <mergeCell ref="AQ84:AT84"/>
    <mergeCell ref="AU84:AV84"/>
    <mergeCell ref="AW84:AZ84"/>
    <mergeCell ref="BA84:BB84"/>
    <mergeCell ref="BA87:BB87"/>
    <mergeCell ref="BA86:BB86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E87:AH87"/>
    <mergeCell ref="AI87:AL87"/>
    <mergeCell ref="AM87:AP87"/>
    <mergeCell ref="AQ87:AT87"/>
    <mergeCell ref="AU87:AV87"/>
    <mergeCell ref="AW87:AZ87"/>
    <mergeCell ref="AU86:AV86"/>
    <mergeCell ref="AW86:AZ86"/>
    <mergeCell ref="B87:F87"/>
    <mergeCell ref="G87:J87"/>
    <mergeCell ref="K87:N87"/>
    <mergeCell ref="O87:R87"/>
    <mergeCell ref="S87:V87"/>
    <mergeCell ref="W87:Z87"/>
    <mergeCell ref="AA87:AD87"/>
    <mergeCell ref="AM85:AP85"/>
    <mergeCell ref="AQ85:AT85"/>
    <mergeCell ref="AU85:AV85"/>
    <mergeCell ref="AW85:AZ85"/>
    <mergeCell ref="BA85:BB85"/>
    <mergeCell ref="B86:F86"/>
    <mergeCell ref="G86:J86"/>
    <mergeCell ref="K86:N86"/>
    <mergeCell ref="O86:R86"/>
    <mergeCell ref="S86:V86"/>
    <mergeCell ref="B85:F85"/>
    <mergeCell ref="G85:J85"/>
    <mergeCell ref="K85:N85"/>
    <mergeCell ref="O85:R85"/>
    <mergeCell ref="S85:V85"/>
    <mergeCell ref="W85:Z85"/>
    <mergeCell ref="AA85:AD85"/>
    <mergeCell ref="AE85:AH85"/>
    <mergeCell ref="AI85:AL85"/>
    <mergeCell ref="W86:Z86"/>
    <mergeCell ref="AA86:AD86"/>
    <mergeCell ref="AE86:AH86"/>
    <mergeCell ref="AI86:AL86"/>
    <mergeCell ref="AM86:AP86"/>
    <mergeCell ref="AQ86:AT86"/>
    <mergeCell ref="AI80:AL80"/>
    <mergeCell ref="AM80:AP80"/>
    <mergeCell ref="AQ80:AT80"/>
    <mergeCell ref="AU80:AV80"/>
    <mergeCell ref="AW80:AZ80"/>
    <mergeCell ref="BA80:BB80"/>
    <mergeCell ref="BA83:BB83"/>
    <mergeCell ref="BA82:BB82"/>
    <mergeCell ref="A84:A87"/>
    <mergeCell ref="B84:F84"/>
    <mergeCell ref="G84:J84"/>
    <mergeCell ref="K84:N84"/>
    <mergeCell ref="O84:R84"/>
    <mergeCell ref="S84:V84"/>
    <mergeCell ref="W84:Z84"/>
    <mergeCell ref="AA84:AD84"/>
    <mergeCell ref="AE84:AH84"/>
    <mergeCell ref="AE83:AH83"/>
    <mergeCell ref="AI83:AL83"/>
    <mergeCell ref="AM83:AP83"/>
    <mergeCell ref="AQ83:AT83"/>
    <mergeCell ref="AU83:AV83"/>
    <mergeCell ref="AW83:AZ83"/>
    <mergeCell ref="AU82:AV82"/>
    <mergeCell ref="AW82:AZ82"/>
    <mergeCell ref="B83:F83"/>
    <mergeCell ref="G83:J83"/>
    <mergeCell ref="K83:N83"/>
    <mergeCell ref="O83:R83"/>
    <mergeCell ref="S83:V83"/>
    <mergeCell ref="W83:Z83"/>
    <mergeCell ref="AA83:AD83"/>
    <mergeCell ref="AM81:AP81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B81:F81"/>
    <mergeCell ref="G81:J81"/>
    <mergeCell ref="K81:N81"/>
    <mergeCell ref="O81:R81"/>
    <mergeCell ref="S81:V81"/>
    <mergeCell ref="W81:Z81"/>
    <mergeCell ref="AA81:AD81"/>
    <mergeCell ref="AE81:AH81"/>
    <mergeCell ref="AI81:AL81"/>
    <mergeCell ref="W82:Z82"/>
    <mergeCell ref="AA82:AD82"/>
    <mergeCell ref="AE82:AH82"/>
    <mergeCell ref="AI82:AL82"/>
    <mergeCell ref="AM82:AP82"/>
    <mergeCell ref="AQ82:AT82"/>
    <mergeCell ref="CV79:CY79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M79:AP79"/>
    <mergeCell ref="AQ79:AT79"/>
    <mergeCell ref="AU79:AV79"/>
    <mergeCell ref="AW79:AZ79"/>
    <mergeCell ref="BA79:BB79"/>
    <mergeCell ref="BH79:BK79"/>
    <mergeCell ref="CV78:CY78"/>
    <mergeCell ref="B79:F79"/>
    <mergeCell ref="G79:J79"/>
    <mergeCell ref="K79:N79"/>
    <mergeCell ref="O79:R79"/>
    <mergeCell ref="S79:V79"/>
    <mergeCell ref="W79:Z79"/>
    <mergeCell ref="AA79:AD79"/>
    <mergeCell ref="AE79:AH79"/>
    <mergeCell ref="AI79:AL79"/>
    <mergeCell ref="AM78:AP78"/>
    <mergeCell ref="AQ78:AT78"/>
    <mergeCell ref="AU78:AV78"/>
    <mergeCell ref="AW78:AZ78"/>
    <mergeCell ref="BA78:BB78"/>
    <mergeCell ref="BH78:BK78"/>
    <mergeCell ref="CV77:CY77"/>
    <mergeCell ref="B78:F78"/>
    <mergeCell ref="G78:J78"/>
    <mergeCell ref="K78:N78"/>
    <mergeCell ref="O78:R78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BH77:BK77"/>
    <mergeCell ref="CV76:CY76"/>
    <mergeCell ref="B77:F77"/>
    <mergeCell ref="G77:J77"/>
    <mergeCell ref="K77:N77"/>
    <mergeCell ref="O77:R77"/>
    <mergeCell ref="S77:V77"/>
    <mergeCell ref="W77:Z77"/>
    <mergeCell ref="AA77:AD77"/>
    <mergeCell ref="AE77:AH77"/>
    <mergeCell ref="AI77:AL77"/>
    <mergeCell ref="AU76:AV76"/>
    <mergeCell ref="AW76:AZ76"/>
    <mergeCell ref="BA76:BB76"/>
    <mergeCell ref="BH76:BK76"/>
    <mergeCell ref="CS76:CT76"/>
    <mergeCell ref="CS77:CT77"/>
    <mergeCell ref="CS78:CT78"/>
    <mergeCell ref="CS79:CT79"/>
    <mergeCell ref="W76:Z76"/>
    <mergeCell ref="AA76:AD76"/>
    <mergeCell ref="AE76:AH76"/>
    <mergeCell ref="AI76:AL76"/>
    <mergeCell ref="AM76:AP76"/>
    <mergeCell ref="AQ76:AT76"/>
    <mergeCell ref="A76:A79"/>
    <mergeCell ref="B76:F76"/>
    <mergeCell ref="G76:J76"/>
    <mergeCell ref="K76:N76"/>
    <mergeCell ref="O76:R76"/>
    <mergeCell ref="S76:V76"/>
    <mergeCell ref="AU75:AV75"/>
    <mergeCell ref="AW75:AZ75"/>
    <mergeCell ref="BA75:BB75"/>
    <mergeCell ref="BH75:BK75"/>
    <mergeCell ref="CS75:CT75"/>
    <mergeCell ref="B75:F75"/>
    <mergeCell ref="G75:J75"/>
    <mergeCell ref="K75:N75"/>
    <mergeCell ref="O75:R75"/>
    <mergeCell ref="S75:V75"/>
    <mergeCell ref="AA75:AD75"/>
    <mergeCell ref="AE75:AH75"/>
    <mergeCell ref="AI75:AL75"/>
    <mergeCell ref="AM75:AP75"/>
    <mergeCell ref="AQ75:AT75"/>
    <mergeCell ref="A72:A75"/>
    <mergeCell ref="B72:F72"/>
    <mergeCell ref="G72:J72"/>
    <mergeCell ref="BH73:BK73"/>
    <mergeCell ref="CS73:CT73"/>
    <mergeCell ref="B74:F74"/>
    <mergeCell ref="G74:J74"/>
    <mergeCell ref="K74:N74"/>
    <mergeCell ref="O74:R74"/>
    <mergeCell ref="S74:V74"/>
    <mergeCell ref="W74:Z74"/>
    <mergeCell ref="BA72:BB72"/>
    <mergeCell ref="BH72:BK72"/>
    <mergeCell ref="CS72:CT72"/>
    <mergeCell ref="CV72:CY72"/>
    <mergeCell ref="CV75:CY75"/>
    <mergeCell ref="W75:Z75"/>
    <mergeCell ref="CV73:CY73"/>
    <mergeCell ref="W73:Z73"/>
    <mergeCell ref="AA73:AD73"/>
    <mergeCell ref="AE73:AH73"/>
    <mergeCell ref="AI73:AL73"/>
    <mergeCell ref="AM73:AP73"/>
    <mergeCell ref="AQ73:AT73"/>
    <mergeCell ref="B73:F73"/>
    <mergeCell ref="G73:J73"/>
    <mergeCell ref="K73:N73"/>
    <mergeCell ref="O73:R73"/>
    <mergeCell ref="S73:V73"/>
    <mergeCell ref="AW74:AZ74"/>
    <mergeCell ref="BA74:BB74"/>
    <mergeCell ref="BH74:BK74"/>
    <mergeCell ref="CS74:CT74"/>
    <mergeCell ref="CV74:CY74"/>
    <mergeCell ref="AA74:AD74"/>
    <mergeCell ref="K72:N72"/>
    <mergeCell ref="O72:R72"/>
    <mergeCell ref="S72:V72"/>
    <mergeCell ref="W72:Z72"/>
    <mergeCell ref="AA72:AD72"/>
    <mergeCell ref="AI71:AL71"/>
    <mergeCell ref="AM71:AP71"/>
    <mergeCell ref="AQ71:AT71"/>
    <mergeCell ref="AU71:AV71"/>
    <mergeCell ref="AW71:AZ71"/>
    <mergeCell ref="BA71:BB71"/>
    <mergeCell ref="AU73:AV73"/>
    <mergeCell ref="AW73:AZ73"/>
    <mergeCell ref="BA73:BB73"/>
    <mergeCell ref="AE74:AH74"/>
    <mergeCell ref="AI74:AL74"/>
    <mergeCell ref="AM74:AP74"/>
    <mergeCell ref="AQ74:AT74"/>
    <mergeCell ref="AU74:AV74"/>
    <mergeCell ref="AE72:AH72"/>
    <mergeCell ref="AI72:AL72"/>
    <mergeCell ref="AM72:AP72"/>
    <mergeCell ref="AQ72:AT72"/>
    <mergeCell ref="AU72:AV72"/>
    <mergeCell ref="AW72:AZ72"/>
    <mergeCell ref="CS70:CT70"/>
    <mergeCell ref="CV70:CY70"/>
    <mergeCell ref="B71:F71"/>
    <mergeCell ref="G71:J71"/>
    <mergeCell ref="K71:N71"/>
    <mergeCell ref="O71:R71"/>
    <mergeCell ref="S71:V71"/>
    <mergeCell ref="AW70:AZ70"/>
    <mergeCell ref="BA70:BB70"/>
    <mergeCell ref="CS69:CT69"/>
    <mergeCell ref="CV69:CY69"/>
    <mergeCell ref="B70:F70"/>
    <mergeCell ref="G70:J70"/>
    <mergeCell ref="K70:N70"/>
    <mergeCell ref="CS68:CT68"/>
    <mergeCell ref="BA69:BB69"/>
    <mergeCell ref="CS71:CT71"/>
    <mergeCell ref="CV71:CY71"/>
    <mergeCell ref="B67:F67"/>
    <mergeCell ref="G67:J67"/>
    <mergeCell ref="K67:N67"/>
    <mergeCell ref="O67:R67"/>
    <mergeCell ref="S67:V67"/>
    <mergeCell ref="W67:Z67"/>
    <mergeCell ref="W71:Z71"/>
    <mergeCell ref="AA71:AD71"/>
    <mergeCell ref="AE71:AH71"/>
    <mergeCell ref="AI70:AL70"/>
    <mergeCell ref="AM70:AP70"/>
    <mergeCell ref="AQ70:AT70"/>
    <mergeCell ref="AU70:AV70"/>
    <mergeCell ref="S68:V68"/>
    <mergeCell ref="W68:Z68"/>
    <mergeCell ref="AA68:AD68"/>
    <mergeCell ref="AE68:AH68"/>
    <mergeCell ref="AI68:AL68"/>
    <mergeCell ref="AM68:AP68"/>
    <mergeCell ref="A68:A71"/>
    <mergeCell ref="B68:F68"/>
    <mergeCell ref="G68:J68"/>
    <mergeCell ref="K68:N68"/>
    <mergeCell ref="O68:R68"/>
    <mergeCell ref="CV68:CY68"/>
    <mergeCell ref="B69:F69"/>
    <mergeCell ref="G69:J69"/>
    <mergeCell ref="K69:N69"/>
    <mergeCell ref="O69:R69"/>
    <mergeCell ref="S69:V69"/>
    <mergeCell ref="W69:Z69"/>
    <mergeCell ref="AA69:AD69"/>
    <mergeCell ref="AE69:AH69"/>
    <mergeCell ref="AQ68:AT68"/>
    <mergeCell ref="AU68:AV68"/>
    <mergeCell ref="AW68:AZ68"/>
    <mergeCell ref="BA68:BB68"/>
    <mergeCell ref="BH68:BK68"/>
    <mergeCell ref="BH69:BK69"/>
    <mergeCell ref="BH70:BK70"/>
    <mergeCell ref="BH71:BK71"/>
    <mergeCell ref="O70:R70"/>
    <mergeCell ref="S70:V70"/>
    <mergeCell ref="W70:Z70"/>
    <mergeCell ref="AA70:AD70"/>
    <mergeCell ref="AE70:AH70"/>
    <mergeCell ref="AI69:AL69"/>
    <mergeCell ref="AM69:AP69"/>
    <mergeCell ref="AQ69:AT69"/>
    <mergeCell ref="AU69:AV69"/>
    <mergeCell ref="AW69:AZ69"/>
    <mergeCell ref="W66:Z66"/>
    <mergeCell ref="AA66:AD66"/>
    <mergeCell ref="AE66:AH66"/>
    <mergeCell ref="AI66:AL66"/>
    <mergeCell ref="AM66:AP66"/>
    <mergeCell ref="AQ66:AT66"/>
    <mergeCell ref="AW65:AZ65"/>
    <mergeCell ref="BA65:BB65"/>
    <mergeCell ref="BH65:BK65"/>
    <mergeCell ref="CS65:CT65"/>
    <mergeCell ref="CV65:CY65"/>
    <mergeCell ref="AW67:AZ67"/>
    <mergeCell ref="BA67:BB67"/>
    <mergeCell ref="BH67:BK67"/>
    <mergeCell ref="CS67:CT67"/>
    <mergeCell ref="CV67:CY67"/>
    <mergeCell ref="AA67:AD67"/>
    <mergeCell ref="AE67:AH67"/>
    <mergeCell ref="AI67:AL67"/>
    <mergeCell ref="AM67:AP67"/>
    <mergeCell ref="AQ67:AT67"/>
    <mergeCell ref="AU67:AV67"/>
    <mergeCell ref="B66:F66"/>
    <mergeCell ref="G66:J66"/>
    <mergeCell ref="K66:N66"/>
    <mergeCell ref="O66:R66"/>
    <mergeCell ref="S66:V66"/>
    <mergeCell ref="AA65:AD65"/>
    <mergeCell ref="AE65:AH65"/>
    <mergeCell ref="AI65:AL65"/>
    <mergeCell ref="AM65:AP65"/>
    <mergeCell ref="AQ65:AT65"/>
    <mergeCell ref="AU65:AV65"/>
    <mergeCell ref="BH64:BK64"/>
    <mergeCell ref="CS64:CT64"/>
    <mergeCell ref="CV64:CY64"/>
    <mergeCell ref="B65:F65"/>
    <mergeCell ref="G65:J65"/>
    <mergeCell ref="K65:N65"/>
    <mergeCell ref="O65:R65"/>
    <mergeCell ref="S65:V65"/>
    <mergeCell ref="W65:Z65"/>
    <mergeCell ref="AI64:AL64"/>
    <mergeCell ref="AM64:AP64"/>
    <mergeCell ref="AQ64:AT64"/>
    <mergeCell ref="AU64:AV64"/>
    <mergeCell ref="AW64:AZ64"/>
    <mergeCell ref="BA64:BB64"/>
    <mergeCell ref="AU66:AV66"/>
    <mergeCell ref="AW66:AZ66"/>
    <mergeCell ref="BA66:BB66"/>
    <mergeCell ref="BH66:BK66"/>
    <mergeCell ref="CS66:CT66"/>
    <mergeCell ref="CV66:CY66"/>
    <mergeCell ref="CV63:CY63"/>
    <mergeCell ref="A64:A67"/>
    <mergeCell ref="B64:F64"/>
    <mergeCell ref="G64:J64"/>
    <mergeCell ref="K64:N64"/>
    <mergeCell ref="O64:R64"/>
    <mergeCell ref="S64:V64"/>
    <mergeCell ref="W64:Z64"/>
    <mergeCell ref="AA64:AD64"/>
    <mergeCell ref="AE64:AH64"/>
    <mergeCell ref="AM63:AP63"/>
    <mergeCell ref="AQ63:AT63"/>
    <mergeCell ref="AU63:AV63"/>
    <mergeCell ref="AW63:AZ63"/>
    <mergeCell ref="BA63:BB63"/>
    <mergeCell ref="BH63:BK63"/>
    <mergeCell ref="CV62:CY62"/>
    <mergeCell ref="B63:F63"/>
    <mergeCell ref="G63:J63"/>
    <mergeCell ref="K63:N63"/>
    <mergeCell ref="O63:R63"/>
    <mergeCell ref="S63:V63"/>
    <mergeCell ref="W63:Z63"/>
    <mergeCell ref="AA63:AD63"/>
    <mergeCell ref="AE63:AH63"/>
    <mergeCell ref="AI63:AL63"/>
    <mergeCell ref="AM62:AP62"/>
    <mergeCell ref="AQ62:AT62"/>
    <mergeCell ref="AU62:AV62"/>
    <mergeCell ref="AW62:AZ62"/>
    <mergeCell ref="BA62:BB62"/>
    <mergeCell ref="BH62:BK62"/>
    <mergeCell ref="CV61:CY61"/>
    <mergeCell ref="B62:F62"/>
    <mergeCell ref="G62:J62"/>
    <mergeCell ref="K62:N62"/>
    <mergeCell ref="O62:R62"/>
    <mergeCell ref="S62:V62"/>
    <mergeCell ref="W62:Z62"/>
    <mergeCell ref="AA62:AD62"/>
    <mergeCell ref="AE62:AH62"/>
    <mergeCell ref="AI62:AL62"/>
    <mergeCell ref="AM61:AP61"/>
    <mergeCell ref="AQ61:AT61"/>
    <mergeCell ref="AU61:AV61"/>
    <mergeCell ref="AW61:AZ61"/>
    <mergeCell ref="BA61:BB61"/>
    <mergeCell ref="BH61:BK61"/>
    <mergeCell ref="CV60:CY60"/>
    <mergeCell ref="B61:F61"/>
    <mergeCell ref="G61:J61"/>
    <mergeCell ref="K61:N61"/>
    <mergeCell ref="O61:R61"/>
    <mergeCell ref="S61:V61"/>
    <mergeCell ref="W61:Z61"/>
    <mergeCell ref="AA61:AD61"/>
    <mergeCell ref="AE61:AH61"/>
    <mergeCell ref="AI61:AL61"/>
    <mergeCell ref="AU60:AV60"/>
    <mergeCell ref="AW60:AZ60"/>
    <mergeCell ref="BA60:BB60"/>
    <mergeCell ref="BH60:BK60"/>
    <mergeCell ref="CS60:CT60"/>
    <mergeCell ref="CS61:CT61"/>
    <mergeCell ref="CS62:CT62"/>
    <mergeCell ref="CS63:CT63"/>
    <mergeCell ref="W60:Z60"/>
    <mergeCell ref="AA60:AD60"/>
    <mergeCell ref="AE60:AH60"/>
    <mergeCell ref="AI60:AL60"/>
    <mergeCell ref="AM60:AP60"/>
    <mergeCell ref="AQ60:AT60"/>
    <mergeCell ref="A60:A63"/>
    <mergeCell ref="B60:F60"/>
    <mergeCell ref="G60:J60"/>
    <mergeCell ref="K60:N60"/>
    <mergeCell ref="O60:R60"/>
    <mergeCell ref="S60:V60"/>
    <mergeCell ref="AU59:AV59"/>
    <mergeCell ref="AW59:AZ59"/>
    <mergeCell ref="BA59:BB59"/>
    <mergeCell ref="BH59:BK59"/>
    <mergeCell ref="CS59:CT59"/>
    <mergeCell ref="B59:F59"/>
    <mergeCell ref="G59:J59"/>
    <mergeCell ref="K59:N59"/>
    <mergeCell ref="O59:R59"/>
    <mergeCell ref="S59:V59"/>
    <mergeCell ref="AA59:AD59"/>
    <mergeCell ref="AE59:AH59"/>
    <mergeCell ref="AI59:AL59"/>
    <mergeCell ref="AM59:AP59"/>
    <mergeCell ref="AQ59:AT59"/>
    <mergeCell ref="A56:A59"/>
    <mergeCell ref="B56:F56"/>
    <mergeCell ref="G56:J56"/>
    <mergeCell ref="BH57:BK57"/>
    <mergeCell ref="CS57:CT57"/>
    <mergeCell ref="B58:F58"/>
    <mergeCell ref="G58:J58"/>
    <mergeCell ref="K58:N58"/>
    <mergeCell ref="O58:R58"/>
    <mergeCell ref="S58:V58"/>
    <mergeCell ref="W58:Z58"/>
    <mergeCell ref="BA56:BB56"/>
    <mergeCell ref="BH56:BK56"/>
    <mergeCell ref="CS56:CT56"/>
    <mergeCell ref="CV56:CY56"/>
    <mergeCell ref="CV59:CY59"/>
    <mergeCell ref="W59:Z59"/>
    <mergeCell ref="CV57:CY57"/>
    <mergeCell ref="W57:Z57"/>
    <mergeCell ref="AA57:AD57"/>
    <mergeCell ref="AE57:AH57"/>
    <mergeCell ref="AI57:AL57"/>
    <mergeCell ref="AM57:AP57"/>
    <mergeCell ref="AQ57:AT57"/>
    <mergeCell ref="B57:F57"/>
    <mergeCell ref="G57:J57"/>
    <mergeCell ref="K57:N57"/>
    <mergeCell ref="O57:R57"/>
    <mergeCell ref="S57:V57"/>
    <mergeCell ref="AW58:AZ58"/>
    <mergeCell ref="BA58:BB58"/>
    <mergeCell ref="BH58:BK58"/>
    <mergeCell ref="CS58:CT58"/>
    <mergeCell ref="CV58:CY58"/>
    <mergeCell ref="AA58:AD58"/>
    <mergeCell ref="K56:N56"/>
    <mergeCell ref="O56:R56"/>
    <mergeCell ref="S56:V56"/>
    <mergeCell ref="W56:Z56"/>
    <mergeCell ref="AA56:AD56"/>
    <mergeCell ref="AI55:AL55"/>
    <mergeCell ref="AM55:AP55"/>
    <mergeCell ref="AQ55:AT55"/>
    <mergeCell ref="AU55:AV55"/>
    <mergeCell ref="AW55:AZ55"/>
    <mergeCell ref="BA55:BB55"/>
    <mergeCell ref="AU57:AV57"/>
    <mergeCell ref="AW57:AZ57"/>
    <mergeCell ref="BA57:BB57"/>
    <mergeCell ref="AE58:AH58"/>
    <mergeCell ref="AI58:AL58"/>
    <mergeCell ref="AM58:AP58"/>
    <mergeCell ref="AQ58:AT58"/>
    <mergeCell ref="AU58:AV58"/>
    <mergeCell ref="AE56:AH56"/>
    <mergeCell ref="AI56:AL56"/>
    <mergeCell ref="AM56:AP56"/>
    <mergeCell ref="AQ56:AT56"/>
    <mergeCell ref="AU56:AV56"/>
    <mergeCell ref="AW56:AZ56"/>
    <mergeCell ref="CS54:CT54"/>
    <mergeCell ref="CV54:CY54"/>
    <mergeCell ref="B55:F55"/>
    <mergeCell ref="G55:J55"/>
    <mergeCell ref="K55:N55"/>
    <mergeCell ref="O55:R55"/>
    <mergeCell ref="S55:V55"/>
    <mergeCell ref="AW54:AZ54"/>
    <mergeCell ref="BA54:BB54"/>
    <mergeCell ref="CS53:CT53"/>
    <mergeCell ref="CV53:CY53"/>
    <mergeCell ref="B54:F54"/>
    <mergeCell ref="G54:J54"/>
    <mergeCell ref="K54:N54"/>
    <mergeCell ref="CS52:CT52"/>
    <mergeCell ref="BA53:BB53"/>
    <mergeCell ref="CS55:CT55"/>
    <mergeCell ref="CV55:CY55"/>
    <mergeCell ref="B51:F51"/>
    <mergeCell ref="G51:J51"/>
    <mergeCell ref="K51:N51"/>
    <mergeCell ref="O51:R51"/>
    <mergeCell ref="S51:V51"/>
    <mergeCell ref="W51:Z51"/>
    <mergeCell ref="W55:Z55"/>
    <mergeCell ref="AA55:AD55"/>
    <mergeCell ref="AE55:AH55"/>
    <mergeCell ref="AI54:AL54"/>
    <mergeCell ref="AM54:AP54"/>
    <mergeCell ref="AQ54:AT54"/>
    <mergeCell ref="AU54:AV54"/>
    <mergeCell ref="S52:V52"/>
    <mergeCell ref="W52:Z52"/>
    <mergeCell ref="AA52:AD52"/>
    <mergeCell ref="AE52:AH52"/>
    <mergeCell ref="AI52:AL52"/>
    <mergeCell ref="AM52:AP52"/>
    <mergeCell ref="A52:A55"/>
    <mergeCell ref="B52:F52"/>
    <mergeCell ref="G52:J52"/>
    <mergeCell ref="K52:N52"/>
    <mergeCell ref="O52:R52"/>
    <mergeCell ref="CV52:CY52"/>
    <mergeCell ref="B53:F53"/>
    <mergeCell ref="G53:J53"/>
    <mergeCell ref="K53:N53"/>
    <mergeCell ref="O53:R53"/>
    <mergeCell ref="S53:V53"/>
    <mergeCell ref="W53:Z53"/>
    <mergeCell ref="AA53:AD53"/>
    <mergeCell ref="AE53:AH53"/>
    <mergeCell ref="AQ52:AT52"/>
    <mergeCell ref="AU52:AV52"/>
    <mergeCell ref="AW52:AZ52"/>
    <mergeCell ref="BA52:BB52"/>
    <mergeCell ref="BH52:BK52"/>
    <mergeCell ref="BH53:BK53"/>
    <mergeCell ref="BH54:BK54"/>
    <mergeCell ref="BH55:BK55"/>
    <mergeCell ref="O54:R54"/>
    <mergeCell ref="S54:V54"/>
    <mergeCell ref="W54:Z54"/>
    <mergeCell ref="AA54:AD54"/>
    <mergeCell ref="AE54:AH54"/>
    <mergeCell ref="AI53:AL53"/>
    <mergeCell ref="AM53:AP53"/>
    <mergeCell ref="AQ53:AT53"/>
    <mergeCell ref="AU53:AV53"/>
    <mergeCell ref="AW53:AZ53"/>
    <mergeCell ref="W50:Z50"/>
    <mergeCell ref="AA50:AD50"/>
    <mergeCell ref="AE50:AH50"/>
    <mergeCell ref="AI50:AL50"/>
    <mergeCell ref="AM50:AP50"/>
    <mergeCell ref="AQ50:AT50"/>
    <mergeCell ref="AW49:AZ49"/>
    <mergeCell ref="BA49:BB49"/>
    <mergeCell ref="BH49:BK49"/>
    <mergeCell ref="CS49:CT49"/>
    <mergeCell ref="CV49:CY49"/>
    <mergeCell ref="AW51:AZ51"/>
    <mergeCell ref="BA51:BB51"/>
    <mergeCell ref="BH51:BK51"/>
    <mergeCell ref="CS51:CT51"/>
    <mergeCell ref="CV51:CY51"/>
    <mergeCell ref="AA51:AD51"/>
    <mergeCell ref="AE51:AH51"/>
    <mergeCell ref="AI51:AL51"/>
    <mergeCell ref="AM51:AP51"/>
    <mergeCell ref="AQ51:AT51"/>
    <mergeCell ref="AU51:AV51"/>
    <mergeCell ref="B50:F50"/>
    <mergeCell ref="G50:J50"/>
    <mergeCell ref="K50:N50"/>
    <mergeCell ref="O50:R50"/>
    <mergeCell ref="S50:V50"/>
    <mergeCell ref="AA49:AD49"/>
    <mergeCell ref="AE49:AH49"/>
    <mergeCell ref="AI49:AL49"/>
    <mergeCell ref="AM49:AP49"/>
    <mergeCell ref="AQ49:AT49"/>
    <mergeCell ref="AU49:AV49"/>
    <mergeCell ref="BH48:BK48"/>
    <mergeCell ref="CS48:CT48"/>
    <mergeCell ref="CV48:CY48"/>
    <mergeCell ref="B49:F49"/>
    <mergeCell ref="G49:J49"/>
    <mergeCell ref="K49:N49"/>
    <mergeCell ref="O49:R49"/>
    <mergeCell ref="S49:V49"/>
    <mergeCell ref="W49:Z49"/>
    <mergeCell ref="AI48:AL48"/>
    <mergeCell ref="AM48:AP48"/>
    <mergeCell ref="AQ48:AT48"/>
    <mergeCell ref="AU48:AV48"/>
    <mergeCell ref="AW48:AZ48"/>
    <mergeCell ref="BA48:BB48"/>
    <mergeCell ref="AU50:AV50"/>
    <mergeCell ref="AW50:AZ50"/>
    <mergeCell ref="BA50:BB50"/>
    <mergeCell ref="BH50:BK50"/>
    <mergeCell ref="CS50:CT50"/>
    <mergeCell ref="CV50:CY50"/>
    <mergeCell ref="CV47:CY47"/>
    <mergeCell ref="A48:A51"/>
    <mergeCell ref="B48:F48"/>
    <mergeCell ref="G48:J48"/>
    <mergeCell ref="K48:N48"/>
    <mergeCell ref="O48:R48"/>
    <mergeCell ref="S48:V48"/>
    <mergeCell ref="W48:Z48"/>
    <mergeCell ref="AA48:AD48"/>
    <mergeCell ref="AE48:AH48"/>
    <mergeCell ref="AM47:AP47"/>
    <mergeCell ref="AQ47:AT47"/>
    <mergeCell ref="AU47:AV47"/>
    <mergeCell ref="AW47:AZ47"/>
    <mergeCell ref="BA47:BB47"/>
    <mergeCell ref="BH47:BK47"/>
    <mergeCell ref="CV46:CY46"/>
    <mergeCell ref="B47:F47"/>
    <mergeCell ref="G47:J47"/>
    <mergeCell ref="K47:N47"/>
    <mergeCell ref="O47:R47"/>
    <mergeCell ref="S47:V47"/>
    <mergeCell ref="W47:Z47"/>
    <mergeCell ref="AA47:AD47"/>
    <mergeCell ref="AE47:AH47"/>
    <mergeCell ref="AI47:AL47"/>
    <mergeCell ref="AM46:AP46"/>
    <mergeCell ref="AQ46:AT46"/>
    <mergeCell ref="AU46:AV46"/>
    <mergeCell ref="AW46:AZ46"/>
    <mergeCell ref="BA46:BB46"/>
    <mergeCell ref="BH46:BK46"/>
    <mergeCell ref="CV45:CY45"/>
    <mergeCell ref="B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5:AP45"/>
    <mergeCell ref="AQ45:AT45"/>
    <mergeCell ref="AU45:AV45"/>
    <mergeCell ref="AW45:AZ45"/>
    <mergeCell ref="BA45:BB45"/>
    <mergeCell ref="BH45:BK45"/>
    <mergeCell ref="CV44:CY44"/>
    <mergeCell ref="B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U44:AV44"/>
    <mergeCell ref="AW44:AZ44"/>
    <mergeCell ref="BA44:BB44"/>
    <mergeCell ref="BH44:BK44"/>
    <mergeCell ref="CS44:CT44"/>
    <mergeCell ref="CS45:CT45"/>
    <mergeCell ref="CS46:CT46"/>
    <mergeCell ref="CS47:CT47"/>
    <mergeCell ref="W44:Z44"/>
    <mergeCell ref="AA44:AD44"/>
    <mergeCell ref="AE44:AH44"/>
    <mergeCell ref="AI44:AL44"/>
    <mergeCell ref="AM44:AP44"/>
    <mergeCell ref="AQ44:AT44"/>
    <mergeCell ref="A44:A47"/>
    <mergeCell ref="B44:F44"/>
    <mergeCell ref="G44:J44"/>
    <mergeCell ref="K44:N44"/>
    <mergeCell ref="O44:R44"/>
    <mergeCell ref="S44:V44"/>
    <mergeCell ref="AU43:AV43"/>
    <mergeCell ref="AW43:AZ43"/>
    <mergeCell ref="BA43:BB43"/>
    <mergeCell ref="BH43:BK43"/>
    <mergeCell ref="CS43:CT43"/>
    <mergeCell ref="B43:F43"/>
    <mergeCell ref="G43:J43"/>
    <mergeCell ref="K43:N43"/>
    <mergeCell ref="O43:R43"/>
    <mergeCell ref="S43:V43"/>
    <mergeCell ref="AQ43:AT43"/>
    <mergeCell ref="CV41:CY41"/>
    <mergeCell ref="W41:Z41"/>
    <mergeCell ref="AA41:AD41"/>
    <mergeCell ref="AE41:AH41"/>
    <mergeCell ref="AI41:AL41"/>
    <mergeCell ref="AM41:AP41"/>
    <mergeCell ref="AQ41:AT41"/>
    <mergeCell ref="B41:F41"/>
    <mergeCell ref="G41:J41"/>
    <mergeCell ref="K41:N41"/>
    <mergeCell ref="O41:R41"/>
    <mergeCell ref="S41:V41"/>
    <mergeCell ref="AW42:AZ42"/>
    <mergeCell ref="BA42:BB42"/>
    <mergeCell ref="BH42:BK42"/>
    <mergeCell ref="CS42:CT42"/>
    <mergeCell ref="CV42:CY42"/>
    <mergeCell ref="CS41:CT41"/>
    <mergeCell ref="O40:R40"/>
    <mergeCell ref="S40:V40"/>
    <mergeCell ref="W40:Z40"/>
    <mergeCell ref="AA40:AD40"/>
    <mergeCell ref="AE37:AH38"/>
    <mergeCell ref="AI37:AL38"/>
    <mergeCell ref="AM37:AP38"/>
    <mergeCell ref="AQ37:BB38"/>
    <mergeCell ref="BC37:BC38"/>
    <mergeCell ref="BH37:BK38"/>
    <mergeCell ref="AU41:AV41"/>
    <mergeCell ref="AW41:AZ41"/>
    <mergeCell ref="BA41:BB41"/>
    <mergeCell ref="BH41:BK41"/>
    <mergeCell ref="B42:F42"/>
    <mergeCell ref="G42:J42"/>
    <mergeCell ref="K42:N42"/>
    <mergeCell ref="O42:R42"/>
    <mergeCell ref="S42:V42"/>
    <mergeCell ref="W42:Z42"/>
    <mergeCell ref="BA40:BB40"/>
    <mergeCell ref="BH40:BK40"/>
    <mergeCell ref="CS40:CT40"/>
    <mergeCell ref="CV40:CY40"/>
    <mergeCell ref="CV43:CY43"/>
    <mergeCell ref="W43:Z43"/>
    <mergeCell ref="AA43:AD43"/>
    <mergeCell ref="AE43:AH43"/>
    <mergeCell ref="AI43:AL43"/>
    <mergeCell ref="AM43:AP43"/>
    <mergeCell ref="A34:D34"/>
    <mergeCell ref="A37:A38"/>
    <mergeCell ref="B37:J38"/>
    <mergeCell ref="K37:R38"/>
    <mergeCell ref="S37:Z38"/>
    <mergeCell ref="AA37:AD38"/>
    <mergeCell ref="AE40:AH40"/>
    <mergeCell ref="AI40:AL40"/>
    <mergeCell ref="AM40:AP40"/>
    <mergeCell ref="AQ40:AT40"/>
    <mergeCell ref="AU40:AV40"/>
    <mergeCell ref="AW40:AZ40"/>
    <mergeCell ref="AA42:AD42"/>
    <mergeCell ref="AE42:AH42"/>
    <mergeCell ref="AI42:AL42"/>
    <mergeCell ref="AM42:AP42"/>
    <mergeCell ref="AQ42:AT42"/>
    <mergeCell ref="AU42:AV42"/>
    <mergeCell ref="CS37:CT38"/>
    <mergeCell ref="CV37:CY38"/>
    <mergeCell ref="A40:A43"/>
    <mergeCell ref="B40:F40"/>
    <mergeCell ref="G40:J40"/>
    <mergeCell ref="K40:N40"/>
    <mergeCell ref="A30:D30"/>
    <mergeCell ref="A33:D33"/>
    <mergeCell ref="A28:D28"/>
    <mergeCell ref="A29:D29"/>
    <mergeCell ref="A25:D25"/>
    <mergeCell ref="A26:D26"/>
    <mergeCell ref="A27:D27"/>
    <mergeCell ref="A23:D23"/>
    <mergeCell ref="A24:D24"/>
    <mergeCell ref="A19:D19"/>
    <mergeCell ref="A20:D20"/>
    <mergeCell ref="A21:D21"/>
    <mergeCell ref="A16:D16"/>
    <mergeCell ref="A17:D17"/>
    <mergeCell ref="A18:D18"/>
    <mergeCell ref="A14:D14"/>
    <mergeCell ref="A15:D15"/>
    <mergeCell ref="A2:D2"/>
    <mergeCell ref="A3:D3"/>
    <mergeCell ref="A11:D11"/>
    <mergeCell ref="A12:D12"/>
    <mergeCell ref="A8:D8"/>
    <mergeCell ref="A9:D9"/>
    <mergeCell ref="A10:D10"/>
    <mergeCell ref="A5:D5"/>
    <mergeCell ref="A6:D6"/>
    <mergeCell ref="A7:D7"/>
    <mergeCell ref="AM1:AP1"/>
    <mergeCell ref="AM2:AN2"/>
    <mergeCell ref="AO2:AP2"/>
  </mergeCells>
  <conditionalFormatting sqref="AJ2:AJ3">
    <cfRule type="containsText" dxfId="741" priority="128" operator="containsText" text="D">
      <formula>NOT(ISERROR(SEARCH("D",AJ2)))</formula>
    </cfRule>
    <cfRule type="containsText" dxfId="740" priority="129" operator="containsText" text="S">
      <formula>NOT(ISERROR(SEARCH("S",AJ2)))</formula>
    </cfRule>
  </conditionalFormatting>
  <conditionalFormatting sqref="EW37:EW38 ET37:ET38 EQ37:EQ38 EN37:EN38 EK37:EK38 EH37:EH38 EE37:EE38 EB37:EB38 DY37:DY38 DV37:DV38">
    <cfRule type="containsText" dxfId="739" priority="119" operator="containsText" text="D">
      <formula>NOT(ISERROR(SEARCH("D",DV37)))</formula>
    </cfRule>
    <cfRule type="containsText" dxfId="738" priority="120" operator="containsText" text="S">
      <formula>NOT(ISERROR(SEARCH("S",DV37)))</formula>
    </cfRule>
  </conditionalFormatting>
  <conditionalFormatting sqref="CU37">
    <cfRule type="containsText" dxfId="737" priority="115" operator="containsText" text="D">
      <formula>NOT(ISERROR(SEARCH("D",CU37)))</formula>
    </cfRule>
    <cfRule type="containsText" dxfId="736" priority="116" operator="containsText" text="S">
      <formula>NOT(ISERROR(SEARCH("S",CU37)))</formula>
    </cfRule>
  </conditionalFormatting>
  <conditionalFormatting sqref="CU38">
    <cfRule type="containsText" dxfId="735" priority="113" operator="containsText" text="D">
      <formula>NOT(ISERROR(SEARCH("D",CU38)))</formula>
    </cfRule>
    <cfRule type="containsText" dxfId="734" priority="114" operator="containsText" text="S">
      <formula>NOT(ISERROR(SEARCH("S",CU38)))</formula>
    </cfRule>
  </conditionalFormatting>
  <conditionalFormatting sqref="DA37">
    <cfRule type="containsText" dxfId="733" priority="111" operator="containsText" text="D">
      <formula>NOT(ISERROR(SEARCH("D",DA37)))</formula>
    </cfRule>
    <cfRule type="containsText" dxfId="732" priority="112" operator="containsText" text="S">
      <formula>NOT(ISERROR(SEARCH("S",DA37)))</formula>
    </cfRule>
  </conditionalFormatting>
  <conditionalFormatting sqref="DA38">
    <cfRule type="containsText" dxfId="731" priority="109" operator="containsText" text="D">
      <formula>NOT(ISERROR(SEARCH("D",DA38)))</formula>
    </cfRule>
    <cfRule type="containsText" dxfId="730" priority="110" operator="containsText" text="S">
      <formula>NOT(ISERROR(SEARCH("S",DA38)))</formula>
    </cfRule>
  </conditionalFormatting>
  <conditionalFormatting sqref="DC37:DC38">
    <cfRule type="containsText" dxfId="729" priority="107" operator="containsText" text="D">
      <formula>NOT(ISERROR(SEARCH("D",DC37)))</formula>
    </cfRule>
    <cfRule type="containsText" dxfId="728" priority="108" operator="containsText" text="S">
      <formula>NOT(ISERROR(SEARCH("S",DC37)))</formula>
    </cfRule>
  </conditionalFormatting>
  <conditionalFormatting sqref="DE37">
    <cfRule type="containsText" dxfId="727" priority="105" operator="containsText" text="D">
      <formula>NOT(ISERROR(SEARCH("D",DE37)))</formula>
    </cfRule>
    <cfRule type="containsText" dxfId="726" priority="106" operator="containsText" text="S">
      <formula>NOT(ISERROR(SEARCH("S",DE37)))</formula>
    </cfRule>
  </conditionalFormatting>
  <conditionalFormatting sqref="DE38">
    <cfRule type="containsText" dxfId="725" priority="103" operator="containsText" text="D">
      <formula>NOT(ISERROR(SEARCH("D",DE38)))</formula>
    </cfRule>
    <cfRule type="containsText" dxfId="724" priority="104" operator="containsText" text="S">
      <formula>NOT(ISERROR(SEARCH("S",DE38)))</formula>
    </cfRule>
  </conditionalFormatting>
  <conditionalFormatting sqref="DG37">
    <cfRule type="containsText" dxfId="723" priority="101" operator="containsText" text="D">
      <formula>NOT(ISERROR(SEARCH("D",DG37)))</formula>
    </cfRule>
    <cfRule type="containsText" dxfId="722" priority="102" operator="containsText" text="S">
      <formula>NOT(ISERROR(SEARCH("S",DG37)))</formula>
    </cfRule>
  </conditionalFormatting>
  <conditionalFormatting sqref="DG38">
    <cfRule type="containsText" dxfId="721" priority="99" operator="containsText" text="D">
      <formula>NOT(ISERROR(SEARCH("D",DG38)))</formula>
    </cfRule>
    <cfRule type="containsText" dxfId="720" priority="100" operator="containsText" text="S">
      <formula>NOT(ISERROR(SEARCH("S",DG38)))</formula>
    </cfRule>
  </conditionalFormatting>
  <conditionalFormatting sqref="DI37:DI38">
    <cfRule type="containsText" dxfId="719" priority="97" operator="containsText" text="D">
      <formula>NOT(ISERROR(SEARCH("D",DI37)))</formula>
    </cfRule>
    <cfRule type="containsText" dxfId="718" priority="98" operator="containsText" text="S">
      <formula>NOT(ISERROR(SEARCH("S",DI37)))</formula>
    </cfRule>
  </conditionalFormatting>
  <conditionalFormatting sqref="DK37">
    <cfRule type="containsText" dxfId="717" priority="95" operator="containsText" text="D">
      <formula>NOT(ISERROR(SEARCH("D",DK37)))</formula>
    </cfRule>
    <cfRule type="containsText" dxfId="716" priority="96" operator="containsText" text="S">
      <formula>NOT(ISERROR(SEARCH("S",DK37)))</formula>
    </cfRule>
  </conditionalFormatting>
  <conditionalFormatting sqref="DK38">
    <cfRule type="containsText" dxfId="715" priority="93" operator="containsText" text="D">
      <formula>NOT(ISERROR(SEARCH("D",DK38)))</formula>
    </cfRule>
    <cfRule type="containsText" dxfId="714" priority="94" operator="containsText" text="S">
      <formula>NOT(ISERROR(SEARCH("S",DK38)))</formula>
    </cfRule>
  </conditionalFormatting>
  <conditionalFormatting sqref="DM37">
    <cfRule type="containsText" dxfId="713" priority="91" operator="containsText" text="D">
      <formula>NOT(ISERROR(SEARCH("D",DM37)))</formula>
    </cfRule>
    <cfRule type="containsText" dxfId="712" priority="92" operator="containsText" text="S">
      <formula>NOT(ISERROR(SEARCH("S",DM37)))</formula>
    </cfRule>
  </conditionalFormatting>
  <conditionalFormatting sqref="DM38">
    <cfRule type="containsText" dxfId="711" priority="89" operator="containsText" text="D">
      <formula>NOT(ISERROR(SEARCH("D",DM38)))</formula>
    </cfRule>
    <cfRule type="containsText" dxfId="710" priority="90" operator="containsText" text="S">
      <formula>NOT(ISERROR(SEARCH("S",DM38)))</formula>
    </cfRule>
  </conditionalFormatting>
  <conditionalFormatting sqref="DO37:DO38">
    <cfRule type="containsText" dxfId="709" priority="87" operator="containsText" text="D">
      <formula>NOT(ISERROR(SEARCH("D",DO37)))</formula>
    </cfRule>
    <cfRule type="containsText" dxfId="708" priority="88" operator="containsText" text="S">
      <formula>NOT(ISERROR(SEARCH("S",DO37)))</formula>
    </cfRule>
  </conditionalFormatting>
  <conditionalFormatting sqref="DQ37">
    <cfRule type="containsText" dxfId="707" priority="85" operator="containsText" text="D">
      <formula>NOT(ISERROR(SEARCH("D",DQ37)))</formula>
    </cfRule>
    <cfRule type="containsText" dxfId="706" priority="86" operator="containsText" text="S">
      <formula>NOT(ISERROR(SEARCH("S",DQ37)))</formula>
    </cfRule>
  </conditionalFormatting>
  <conditionalFormatting sqref="DQ38">
    <cfRule type="containsText" dxfId="705" priority="83" operator="containsText" text="D">
      <formula>NOT(ISERROR(SEARCH("D",DQ38)))</formula>
    </cfRule>
    <cfRule type="containsText" dxfId="704" priority="84" operator="containsText" text="S">
      <formula>NOT(ISERROR(SEARCH("S",DQ38)))</formula>
    </cfRule>
  </conditionalFormatting>
  <conditionalFormatting sqref="DS37">
    <cfRule type="containsText" dxfId="703" priority="81" operator="containsText" text="D">
      <formula>NOT(ISERROR(SEARCH("D",DS37)))</formula>
    </cfRule>
    <cfRule type="containsText" dxfId="702" priority="82" operator="containsText" text="S">
      <formula>NOT(ISERROR(SEARCH("S",DS37)))</formula>
    </cfRule>
  </conditionalFormatting>
  <conditionalFormatting sqref="DS38">
    <cfRule type="containsText" dxfId="701" priority="79" operator="containsText" text="D">
      <formula>NOT(ISERROR(SEARCH("D",DS38)))</formula>
    </cfRule>
    <cfRule type="containsText" dxfId="700" priority="80" operator="containsText" text="S">
      <formula>NOT(ISERROR(SEARCH("S",DS38)))</formula>
    </cfRule>
  </conditionalFormatting>
  <conditionalFormatting sqref="CR37:CR38">
    <cfRule type="containsText" dxfId="699" priority="117" operator="containsText" text="D">
      <formula>NOT(ISERROR(SEARCH("D",CR37)))</formula>
    </cfRule>
    <cfRule type="containsText" dxfId="698" priority="118" operator="containsText" text="S">
      <formula>NOT(ISERROR(SEARCH("S",CR37)))</formula>
    </cfRule>
  </conditionalFormatting>
  <conditionalFormatting sqref="CQ37:CQ38">
    <cfRule type="containsText" dxfId="697" priority="77" operator="containsText" text="D">
      <formula>NOT(ISERROR(SEARCH("D",CQ37)))</formula>
    </cfRule>
    <cfRule type="containsText" dxfId="696" priority="78" operator="containsText" text="S">
      <formula>NOT(ISERROR(SEARCH("S",CQ37)))</formula>
    </cfRule>
  </conditionalFormatting>
  <conditionalFormatting sqref="T262:U330 T185:U215 T220:U230 T232:U257">
    <cfRule type="cellIs" dxfId="695" priority="66" operator="between">
      <formula>48</formula>
      <formula>168</formula>
    </cfRule>
    <cfRule type="cellIs" dxfId="694" priority="76" operator="greaterThan">
      <formula>168</formula>
    </cfRule>
  </conditionalFormatting>
  <conditionalFormatting sqref="AA185:AD215 AA220:AD230 AA232:AD257">
    <cfRule type="expression" dxfId="693" priority="59">
      <formula>IF(T185&gt;47,T185&lt;169)</formula>
    </cfRule>
    <cfRule type="expression" dxfId="692" priority="65">
      <formula>T185&gt;168</formula>
    </cfRule>
  </conditionalFormatting>
  <conditionalFormatting sqref="A185:D215 A220:D230 A232:D257">
    <cfRule type="expression" dxfId="691" priority="57">
      <formula>IF(T185&gt;47,T185&lt;169)</formula>
    </cfRule>
    <cfRule type="expression" dxfId="690" priority="64">
      <formula>T185&gt;168</formula>
    </cfRule>
  </conditionalFormatting>
  <conditionalFormatting sqref="AA262:AD330">
    <cfRule type="expression" dxfId="689" priority="55">
      <formula>IF(T262&gt;47,T262&lt;169)</formula>
    </cfRule>
    <cfRule type="expression" dxfId="688" priority="61">
      <formula>T262&gt;168</formula>
    </cfRule>
  </conditionalFormatting>
  <conditionalFormatting sqref="A262:D330">
    <cfRule type="expression" dxfId="687" priority="54">
      <formula>IF(T262&gt;47,T262&lt;169)</formula>
    </cfRule>
    <cfRule type="expression" dxfId="686" priority="60">
      <formula>T262&gt;168</formula>
    </cfRule>
  </conditionalFormatting>
  <conditionalFormatting sqref="BM37:CP38">
    <cfRule type="containsText" dxfId="685" priority="52" operator="containsText" text="D">
      <formula>NOT(ISERROR(SEARCH("D",BM37)))</formula>
    </cfRule>
    <cfRule type="containsText" dxfId="684" priority="53" operator="containsText" text="S">
      <formula>NOT(ISERROR(SEARCH("S",BM37)))</formula>
    </cfRule>
  </conditionalFormatting>
  <conditionalFormatting sqref="F2:AI3">
    <cfRule type="expression" dxfId="683" priority="48">
      <formula>F$6="F"</formula>
    </cfRule>
  </conditionalFormatting>
  <conditionalFormatting sqref="CS40:CT74">
    <cfRule type="cellIs" dxfId="682" priority="47" operator="greaterThan">
      <formula>23</formula>
    </cfRule>
  </conditionalFormatting>
  <conditionalFormatting sqref="CV65:CY74">
    <cfRule type="expression" dxfId="681" priority="46">
      <formula>CS65&gt;23</formula>
    </cfRule>
  </conditionalFormatting>
  <conditionalFormatting sqref="BH40:BK40">
    <cfRule type="expression" dxfId="680" priority="45">
      <formula>CS40&gt;23</formula>
    </cfRule>
  </conditionalFormatting>
  <conditionalFormatting sqref="BH41:BK74">
    <cfRule type="expression" dxfId="679" priority="44">
      <formula>CS41&gt;23</formula>
    </cfRule>
  </conditionalFormatting>
  <conditionalFormatting sqref="CS75:CT79">
    <cfRule type="cellIs" dxfId="678" priority="43" operator="greaterThan">
      <formula>23</formula>
    </cfRule>
  </conditionalFormatting>
  <conditionalFormatting sqref="CV75:CY79">
    <cfRule type="expression" dxfId="677" priority="42">
      <formula>CS75&gt;23</formula>
    </cfRule>
  </conditionalFormatting>
  <conditionalFormatting sqref="BH75:BK79">
    <cfRule type="expression" dxfId="676" priority="41">
      <formula>CS75&gt;23</formula>
    </cfRule>
  </conditionalFormatting>
  <conditionalFormatting sqref="CV40:CY40">
    <cfRule type="expression" dxfId="675" priority="40">
      <formula>EG40&gt;23</formula>
    </cfRule>
  </conditionalFormatting>
  <conditionalFormatting sqref="CV41:CY64">
    <cfRule type="expression" dxfId="674" priority="39">
      <formula>EG41&gt;23</formula>
    </cfRule>
  </conditionalFormatting>
  <conditionalFormatting sqref="F33:AI34">
    <cfRule type="cellIs" dxfId="673" priority="34" operator="greaterThanOrEqual">
      <formula>5</formula>
    </cfRule>
    <cfRule type="cellIs" dxfId="672" priority="35" operator="lessThan">
      <formula>5</formula>
    </cfRule>
  </conditionalFormatting>
  <conditionalFormatting sqref="T231:U231">
    <cfRule type="cellIs" dxfId="671" priority="32" operator="between">
      <formula>48</formula>
      <formula>168</formula>
    </cfRule>
    <cfRule type="cellIs" dxfId="670" priority="33" operator="greaterThan">
      <formula>168</formula>
    </cfRule>
  </conditionalFormatting>
  <conditionalFormatting sqref="AA231:AD231">
    <cfRule type="expression" dxfId="669" priority="29">
      <formula>IF(T231&gt;47,T231&lt;169)</formula>
    </cfRule>
    <cfRule type="expression" dxfId="668" priority="31">
      <formula>T231&gt;168</formula>
    </cfRule>
  </conditionalFormatting>
  <conditionalFormatting sqref="A231:D231">
    <cfRule type="expression" dxfId="667" priority="28">
      <formula>IF(T231&gt;47,T231&lt;169)</formula>
    </cfRule>
    <cfRule type="expression" dxfId="666" priority="30">
      <formula>T231&gt;168</formula>
    </cfRule>
  </conditionalFormatting>
  <conditionalFormatting sqref="F5:AJ31">
    <cfRule type="containsText" dxfId="665" priority="1" operator="containsText" text="F">
      <formula>NOT(ISERROR(SEARCH("F",F5)))</formula>
    </cfRule>
    <cfRule type="containsText" dxfId="664" priority="2" operator="containsText" text="C">
      <formula>NOT(ISERROR(SEARCH("C",F5)))</formula>
    </cfRule>
    <cfRule type="containsText" dxfId="663" priority="3" operator="containsText" text="N">
      <formula>NOT(ISERROR(SEARCH("N",F5)))</formula>
    </cfRule>
    <cfRule type="containsText" dxfId="662" priority="4" operator="containsText" text="J">
      <formula>NOT(ISERROR(SEARCH("J",F5)))</formula>
    </cfRule>
    <cfRule type="containsText" dxfId="661" priority="5" operator="containsText" text="G">
      <formula>NOT(ISERROR(SEARCH("G",F5)))</formula>
    </cfRule>
  </conditionalFormatting>
  <dataValidations count="2">
    <dataValidation type="list" allowBlank="1" showInputMessage="1" showErrorMessage="1" sqref="AW40:AZ163 AQ40:AT163">
      <formula1>OFFSET(Personnels,MATCH(AQ40,Personnels),,)</formula1>
    </dataValidation>
    <dataValidation type="list" allowBlank="1" showInputMessage="1" sqref="B40:AP163">
      <formula1>OFFSET(Personnels,MATCH(B40,Personnels),,)</formula1>
    </dataValidation>
  </dataValidations>
  <printOptions horizontalCentered="1" verticalCentered="1"/>
  <pageMargins left="0" right="0" top="0" bottom="0" header="0" footer="0"/>
  <pageSetup paperSize="9" orientation="landscape" r:id="rId1"/>
  <ignoredErrors>
    <ignoredError sqref="F33:AI34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 t="s">
        <v>0</v>
      </c>
      <c r="AL1" s="72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270</v>
      </c>
      <c r="B2" s="174"/>
      <c r="C2" s="174"/>
      <c r="D2" s="174"/>
      <c r="F2" s="76" t="s">
        <v>3</v>
      </c>
      <c r="G2" s="2" t="s">
        <v>3</v>
      </c>
      <c r="H2" s="2" t="s">
        <v>4</v>
      </c>
      <c r="I2" s="2" t="s">
        <v>5</v>
      </c>
      <c r="J2" s="76" t="s">
        <v>6</v>
      </c>
      <c r="K2" s="76" t="s">
        <v>1</v>
      </c>
      <c r="L2" s="2" t="s">
        <v>2</v>
      </c>
      <c r="M2" s="76" t="s">
        <v>3</v>
      </c>
      <c r="N2" s="2" t="s">
        <v>3</v>
      </c>
      <c r="O2" s="76" t="s">
        <v>4</v>
      </c>
      <c r="P2" s="2" t="s">
        <v>5</v>
      </c>
      <c r="Q2" s="76" t="s">
        <v>6</v>
      </c>
      <c r="R2" s="76" t="s">
        <v>1</v>
      </c>
      <c r="S2" s="2" t="s">
        <v>2</v>
      </c>
      <c r="T2" s="2" t="s">
        <v>3</v>
      </c>
      <c r="U2" s="2" t="s">
        <v>3</v>
      </c>
      <c r="V2" s="2" t="s">
        <v>4</v>
      </c>
      <c r="W2" s="2" t="s">
        <v>5</v>
      </c>
      <c r="X2" s="76" t="s">
        <v>6</v>
      </c>
      <c r="Y2" s="76" t="s">
        <v>1</v>
      </c>
      <c r="Z2" s="76" t="s">
        <v>2</v>
      </c>
      <c r="AA2" s="2" t="s">
        <v>3</v>
      </c>
      <c r="AB2" s="2" t="s">
        <v>3</v>
      </c>
      <c r="AC2" s="2" t="s">
        <v>4</v>
      </c>
      <c r="AD2" s="2" t="s">
        <v>5</v>
      </c>
      <c r="AE2" s="76" t="s">
        <v>6</v>
      </c>
      <c r="AF2" s="76" t="s">
        <v>1</v>
      </c>
      <c r="AG2" s="2" t="s">
        <v>2</v>
      </c>
      <c r="AH2" s="2" t="s">
        <v>3</v>
      </c>
      <c r="AI2" s="2" t="s">
        <v>3</v>
      </c>
      <c r="AJ2" s="2" t="s">
        <v>4</v>
      </c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75">
        <v>2018</v>
      </c>
      <c r="B3" s="175"/>
      <c r="C3" s="175"/>
      <c r="D3" s="175"/>
      <c r="F3" s="76">
        <v>1</v>
      </c>
      <c r="G3" s="2">
        <v>2</v>
      </c>
      <c r="H3" s="2">
        <v>3</v>
      </c>
      <c r="I3" s="2">
        <v>4</v>
      </c>
      <c r="J3" s="76">
        <v>5</v>
      </c>
      <c r="K3" s="76">
        <v>6</v>
      </c>
      <c r="L3" s="73">
        <v>7</v>
      </c>
      <c r="M3" s="76">
        <v>8</v>
      </c>
      <c r="N3" s="73">
        <v>9</v>
      </c>
      <c r="O3" s="76">
        <v>10</v>
      </c>
      <c r="P3" s="73">
        <v>11</v>
      </c>
      <c r="Q3" s="76">
        <v>12</v>
      </c>
      <c r="R3" s="76">
        <v>13</v>
      </c>
      <c r="S3" s="73">
        <v>14</v>
      </c>
      <c r="T3" s="73">
        <v>15</v>
      </c>
      <c r="U3" s="73">
        <v>16</v>
      </c>
      <c r="V3" s="73">
        <v>17</v>
      </c>
      <c r="W3" s="73">
        <v>18</v>
      </c>
      <c r="X3" s="76">
        <v>19</v>
      </c>
      <c r="Y3" s="76">
        <v>20</v>
      </c>
      <c r="Z3" s="76">
        <v>21</v>
      </c>
      <c r="AA3" s="73">
        <v>22</v>
      </c>
      <c r="AB3" s="73">
        <v>23</v>
      </c>
      <c r="AC3" s="73">
        <v>24</v>
      </c>
      <c r="AD3" s="73">
        <v>25</v>
      </c>
      <c r="AE3" s="76">
        <v>26</v>
      </c>
      <c r="AF3" s="76">
        <v>27</v>
      </c>
      <c r="AG3" s="73">
        <v>28</v>
      </c>
      <c r="AH3" s="2">
        <v>29</v>
      </c>
      <c r="AI3" s="2">
        <v>30</v>
      </c>
      <c r="AJ3" s="2">
        <v>31</v>
      </c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K4" s="59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 t="s">
        <v>309</v>
      </c>
      <c r="G5" s="85" t="s">
        <v>309</v>
      </c>
      <c r="H5" s="85" t="s">
        <v>309</v>
      </c>
      <c r="I5" s="84"/>
      <c r="J5" s="84"/>
      <c r="K5" s="84" t="s">
        <v>296</v>
      </c>
      <c r="L5" s="84"/>
      <c r="M5" s="84"/>
      <c r="N5" s="84" t="s">
        <v>299</v>
      </c>
      <c r="O5" s="84" t="s">
        <v>103</v>
      </c>
      <c r="P5" s="84"/>
      <c r="Q5" s="84" t="s">
        <v>296</v>
      </c>
      <c r="R5" s="84"/>
      <c r="S5" s="84"/>
      <c r="T5" s="84" t="s">
        <v>4</v>
      </c>
      <c r="U5" s="84"/>
      <c r="V5" s="84" t="s">
        <v>103</v>
      </c>
      <c r="W5" s="84"/>
      <c r="X5" s="84"/>
      <c r="Y5" s="84"/>
      <c r="Z5" s="84"/>
      <c r="AA5" s="84"/>
      <c r="AB5" s="84"/>
      <c r="AC5" s="84" t="s">
        <v>296</v>
      </c>
      <c r="AD5" s="84"/>
      <c r="AE5" s="84"/>
      <c r="AF5" s="84" t="s">
        <v>296</v>
      </c>
      <c r="AG5" s="84"/>
      <c r="AH5" s="84"/>
      <c r="AI5" s="84" t="s">
        <v>4</v>
      </c>
      <c r="AJ5" s="84"/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/>
      <c r="G6" s="84"/>
      <c r="H6" s="84" t="s">
        <v>296</v>
      </c>
      <c r="I6" s="84"/>
      <c r="J6" s="84"/>
      <c r="K6" s="84"/>
      <c r="L6" s="84"/>
      <c r="M6" s="84"/>
      <c r="N6" s="84" t="s">
        <v>296</v>
      </c>
      <c r="O6" s="84"/>
      <c r="P6" s="84" t="s">
        <v>103</v>
      </c>
      <c r="Q6" s="84" t="s">
        <v>310</v>
      </c>
      <c r="R6" s="84"/>
      <c r="S6" s="84"/>
      <c r="T6" s="84" t="s">
        <v>4</v>
      </c>
      <c r="U6" s="84"/>
      <c r="V6" s="84"/>
      <c r="W6" s="84" t="s">
        <v>296</v>
      </c>
      <c r="X6" s="84"/>
      <c r="Y6" s="84" t="s">
        <v>309</v>
      </c>
      <c r="Z6" s="84" t="s">
        <v>296</v>
      </c>
      <c r="AA6" s="84"/>
      <c r="AB6" s="84"/>
      <c r="AC6" s="84" t="s">
        <v>103</v>
      </c>
      <c r="AD6" s="84"/>
      <c r="AE6" s="84"/>
      <c r="AF6" s="84" t="s">
        <v>309</v>
      </c>
      <c r="AG6" s="84"/>
      <c r="AH6" s="84"/>
      <c r="AI6" s="84" t="s">
        <v>296</v>
      </c>
      <c r="AJ6" s="84"/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/>
      <c r="G7" s="84"/>
      <c r="H7" s="84"/>
      <c r="I7" s="84"/>
      <c r="J7" s="84"/>
      <c r="K7" s="84" t="s">
        <v>296</v>
      </c>
      <c r="L7" s="84"/>
      <c r="M7" s="84"/>
      <c r="N7" s="84" t="s">
        <v>296</v>
      </c>
      <c r="O7" s="84"/>
      <c r="P7" s="84"/>
      <c r="Q7" s="84" t="s">
        <v>296</v>
      </c>
      <c r="R7" s="84"/>
      <c r="S7" s="84"/>
      <c r="T7" s="84" t="s">
        <v>103</v>
      </c>
      <c r="U7" s="84" t="s">
        <v>103</v>
      </c>
      <c r="V7" s="84"/>
      <c r="W7" s="84"/>
      <c r="X7" s="84" t="s">
        <v>4</v>
      </c>
      <c r="Y7" s="84"/>
      <c r="Z7" s="84" t="s">
        <v>296</v>
      </c>
      <c r="AA7" s="84"/>
      <c r="AB7" s="84"/>
      <c r="AC7" s="84" t="s">
        <v>296</v>
      </c>
      <c r="AD7" s="84"/>
      <c r="AE7" s="84"/>
      <c r="AF7" s="84"/>
      <c r="AG7" s="84"/>
      <c r="AH7" s="84"/>
      <c r="AI7" s="84" t="s">
        <v>296</v>
      </c>
      <c r="AJ7" s="84"/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/>
      <c r="G8" s="84"/>
      <c r="H8" s="84" t="s">
        <v>296</v>
      </c>
      <c r="I8" s="84"/>
      <c r="J8" s="84" t="s">
        <v>310</v>
      </c>
      <c r="K8" s="84" t="s">
        <v>310</v>
      </c>
      <c r="L8" s="84" t="s">
        <v>310</v>
      </c>
      <c r="M8" s="84" t="s">
        <v>310</v>
      </c>
      <c r="N8" s="84" t="s">
        <v>103</v>
      </c>
      <c r="O8" s="84"/>
      <c r="P8" s="84"/>
      <c r="Q8" s="84" t="s">
        <v>299</v>
      </c>
      <c r="R8" s="84" t="s">
        <v>4</v>
      </c>
      <c r="S8" s="84"/>
      <c r="T8" s="84" t="s">
        <v>296</v>
      </c>
      <c r="U8" s="84"/>
      <c r="V8" s="84"/>
      <c r="W8" s="84" t="s">
        <v>296</v>
      </c>
      <c r="X8" s="84"/>
      <c r="Y8" s="84"/>
      <c r="Z8" s="84" t="s">
        <v>4</v>
      </c>
      <c r="AA8" s="84"/>
      <c r="AB8" s="84"/>
      <c r="AC8" s="84" t="s">
        <v>296</v>
      </c>
      <c r="AD8" s="84"/>
      <c r="AE8" s="84"/>
      <c r="AF8" s="84" t="s">
        <v>310</v>
      </c>
      <c r="AG8" s="84"/>
      <c r="AH8" s="84"/>
      <c r="AI8" s="84" t="s">
        <v>296</v>
      </c>
      <c r="AJ8" s="84"/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/>
      <c r="G9" s="84"/>
      <c r="H9" s="84" t="s">
        <v>296</v>
      </c>
      <c r="I9" s="84"/>
      <c r="J9" s="84"/>
      <c r="K9" s="84" t="s">
        <v>296</v>
      </c>
      <c r="L9" s="84"/>
      <c r="M9" s="84"/>
      <c r="N9" s="84" t="s">
        <v>4</v>
      </c>
      <c r="O9" s="84" t="s">
        <v>4</v>
      </c>
      <c r="P9" s="84"/>
      <c r="Q9" s="84" t="s">
        <v>296</v>
      </c>
      <c r="R9" s="84"/>
      <c r="S9" s="84" t="s">
        <v>299</v>
      </c>
      <c r="T9" s="84" t="s">
        <v>299</v>
      </c>
      <c r="U9" s="84" t="s">
        <v>299</v>
      </c>
      <c r="V9" s="84"/>
      <c r="W9" s="84" t="s">
        <v>296</v>
      </c>
      <c r="X9" s="84"/>
      <c r="Y9" s="84"/>
      <c r="Z9" s="84"/>
      <c r="AA9" s="84"/>
      <c r="AB9" s="84"/>
      <c r="AC9" s="84" t="s">
        <v>301</v>
      </c>
      <c r="AD9" s="84"/>
      <c r="AE9" s="84"/>
      <c r="AF9" s="84" t="s">
        <v>296</v>
      </c>
      <c r="AG9" s="84"/>
      <c r="AH9" s="84"/>
      <c r="AI9" s="84" t="s">
        <v>103</v>
      </c>
      <c r="AJ9" s="84"/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/>
      <c r="G10" s="84"/>
      <c r="H10" s="84"/>
      <c r="I10" s="84"/>
      <c r="J10" s="84"/>
      <c r="K10" s="84" t="s">
        <v>296</v>
      </c>
      <c r="L10" s="84"/>
      <c r="M10" s="84"/>
      <c r="N10" s="84" t="s">
        <v>296</v>
      </c>
      <c r="O10" s="84"/>
      <c r="P10" s="84"/>
      <c r="Q10" s="84" t="s">
        <v>296</v>
      </c>
      <c r="R10" s="84"/>
      <c r="S10" s="84"/>
      <c r="T10" s="84" t="s">
        <v>296</v>
      </c>
      <c r="U10" s="84"/>
      <c r="V10" s="84" t="s">
        <v>4</v>
      </c>
      <c r="W10" s="84"/>
      <c r="X10" s="84"/>
      <c r="Y10" s="84"/>
      <c r="Z10" s="84" t="s">
        <v>296</v>
      </c>
      <c r="AA10" s="84"/>
      <c r="AB10" s="84"/>
      <c r="AC10" s="84"/>
      <c r="AD10" s="84"/>
      <c r="AE10" s="84"/>
      <c r="AF10" s="84" t="s">
        <v>296</v>
      </c>
      <c r="AG10" s="84"/>
      <c r="AH10" s="84" t="s">
        <v>4</v>
      </c>
      <c r="AI10" s="84"/>
      <c r="AJ10" s="84"/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 t="s">
        <v>309</v>
      </c>
      <c r="G11" s="84" t="s">
        <v>309</v>
      </c>
      <c r="H11" s="84" t="s">
        <v>309</v>
      </c>
      <c r="I11" s="84" t="s">
        <v>309</v>
      </c>
      <c r="J11" s="84" t="s">
        <v>309</v>
      </c>
      <c r="K11" s="84" t="s">
        <v>4</v>
      </c>
      <c r="L11" s="84" t="s">
        <v>4</v>
      </c>
      <c r="M11" s="84"/>
      <c r="N11" s="84" t="s">
        <v>296</v>
      </c>
      <c r="O11" s="84"/>
      <c r="P11" s="84"/>
      <c r="Q11" s="84" t="s">
        <v>299</v>
      </c>
      <c r="R11" s="84"/>
      <c r="S11" s="84"/>
      <c r="T11" s="84" t="s">
        <v>296</v>
      </c>
      <c r="U11" s="84"/>
      <c r="V11" s="84"/>
      <c r="W11" s="84" t="s">
        <v>296</v>
      </c>
      <c r="X11" s="84"/>
      <c r="Y11" s="84"/>
      <c r="Z11" s="84"/>
      <c r="AA11" s="84"/>
      <c r="AB11" s="84"/>
      <c r="AC11" s="84" t="s">
        <v>296</v>
      </c>
      <c r="AD11" s="84"/>
      <c r="AE11" s="84"/>
      <c r="AF11" s="84" t="s">
        <v>296</v>
      </c>
      <c r="AG11" s="84"/>
      <c r="AH11" s="84"/>
      <c r="AI11" s="84" t="s">
        <v>4</v>
      </c>
      <c r="AJ11" s="84"/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/>
      <c r="G12" s="84"/>
      <c r="H12" s="84" t="s">
        <v>296</v>
      </c>
      <c r="I12" s="84"/>
      <c r="J12" s="84"/>
      <c r="K12" s="84"/>
      <c r="L12" s="84" t="s">
        <v>310</v>
      </c>
      <c r="M12" s="84" t="s">
        <v>310</v>
      </c>
      <c r="N12" s="84" t="s">
        <v>310</v>
      </c>
      <c r="O12" s="84" t="s">
        <v>310</v>
      </c>
      <c r="P12" s="84" t="s">
        <v>310</v>
      </c>
      <c r="Q12" s="84" t="s">
        <v>310</v>
      </c>
      <c r="R12" s="84" t="s">
        <v>310</v>
      </c>
      <c r="S12" s="84"/>
      <c r="T12" s="84" t="s">
        <v>296</v>
      </c>
      <c r="U12" s="84"/>
      <c r="V12" s="84"/>
      <c r="W12" s="84" t="s">
        <v>296</v>
      </c>
      <c r="X12" s="84"/>
      <c r="Y12" s="84"/>
      <c r="Z12" s="84" t="s">
        <v>296</v>
      </c>
      <c r="AA12" s="84"/>
      <c r="AB12" s="84"/>
      <c r="AC12" s="84" t="s">
        <v>4</v>
      </c>
      <c r="AD12" s="84"/>
      <c r="AE12" s="84"/>
      <c r="AF12" s="84" t="s">
        <v>310</v>
      </c>
      <c r="AG12" s="84"/>
      <c r="AH12" s="84"/>
      <c r="AI12" s="84" t="s">
        <v>296</v>
      </c>
      <c r="AJ12" s="84"/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 t="s">
        <v>296</v>
      </c>
      <c r="G14" s="84"/>
      <c r="H14" s="84"/>
      <c r="I14" s="84" t="s">
        <v>296</v>
      </c>
      <c r="J14" s="84"/>
      <c r="K14" s="84"/>
      <c r="L14" s="84" t="s">
        <v>309</v>
      </c>
      <c r="M14" s="84" t="s">
        <v>309</v>
      </c>
      <c r="N14" s="84" t="s">
        <v>309</v>
      </c>
      <c r="O14" s="84" t="s">
        <v>309</v>
      </c>
      <c r="P14" s="84" t="s">
        <v>309</v>
      </c>
      <c r="Q14" s="84" t="s">
        <v>309</v>
      </c>
      <c r="R14" s="84" t="s">
        <v>309</v>
      </c>
      <c r="S14" s="84" t="s">
        <v>309</v>
      </c>
      <c r="T14" s="84" t="s">
        <v>103</v>
      </c>
      <c r="U14" s="84" t="s">
        <v>103</v>
      </c>
      <c r="V14" s="84"/>
      <c r="W14" s="84"/>
      <c r="X14" s="84" t="s">
        <v>296</v>
      </c>
      <c r="Y14" s="84"/>
      <c r="Z14" s="84"/>
      <c r="AA14" s="84" t="s">
        <v>296</v>
      </c>
      <c r="AB14" s="84"/>
      <c r="AC14" s="84"/>
      <c r="AD14" s="84" t="s">
        <v>301</v>
      </c>
      <c r="AE14" s="84"/>
      <c r="AF14" s="84"/>
      <c r="AG14" s="84" t="s">
        <v>296</v>
      </c>
      <c r="AH14" s="84"/>
      <c r="AI14" s="84"/>
      <c r="AJ14" s="84"/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 t="s">
        <v>4</v>
      </c>
      <c r="G15" s="84" t="s">
        <v>4</v>
      </c>
      <c r="H15" s="84"/>
      <c r="I15" s="84" t="s">
        <v>296</v>
      </c>
      <c r="J15" s="84"/>
      <c r="K15" s="84"/>
      <c r="L15" s="84" t="s">
        <v>296</v>
      </c>
      <c r="M15" s="84"/>
      <c r="N15" s="84"/>
      <c r="O15" s="84"/>
      <c r="P15" s="84"/>
      <c r="Q15" s="84"/>
      <c r="R15" s="84" t="s">
        <v>296</v>
      </c>
      <c r="S15" s="84"/>
      <c r="T15" s="84"/>
      <c r="U15" s="84" t="s">
        <v>296</v>
      </c>
      <c r="V15" s="84"/>
      <c r="W15" s="84"/>
      <c r="X15" s="84"/>
      <c r="Y15" s="84"/>
      <c r="Z15" s="84"/>
      <c r="AA15" s="84"/>
      <c r="AB15" s="84"/>
      <c r="AC15" s="84"/>
      <c r="AD15" s="84" t="s">
        <v>296</v>
      </c>
      <c r="AE15" s="84"/>
      <c r="AF15" s="84" t="s">
        <v>4</v>
      </c>
      <c r="AG15" s="84" t="s">
        <v>4</v>
      </c>
      <c r="AH15" s="84"/>
      <c r="AI15" s="84"/>
      <c r="AJ15" s="84" t="s">
        <v>296</v>
      </c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/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 t="s">
        <v>309</v>
      </c>
      <c r="G16" s="84" t="s">
        <v>309</v>
      </c>
      <c r="H16" s="84" t="s">
        <v>309</v>
      </c>
      <c r="I16" s="84" t="s">
        <v>309</v>
      </c>
      <c r="J16" s="84"/>
      <c r="K16" s="84"/>
      <c r="L16" s="84" t="s">
        <v>296</v>
      </c>
      <c r="M16" s="84"/>
      <c r="N16" s="84"/>
      <c r="O16" s="84" t="s">
        <v>296</v>
      </c>
      <c r="P16" s="84"/>
      <c r="Q16" s="84"/>
      <c r="R16" s="84"/>
      <c r="S16" s="84" t="s">
        <v>299</v>
      </c>
      <c r="T16" s="84" t="s">
        <v>299</v>
      </c>
      <c r="U16" s="84" t="s">
        <v>299</v>
      </c>
      <c r="V16" s="84"/>
      <c r="W16" s="84" t="s">
        <v>4</v>
      </c>
      <c r="X16" s="84" t="s">
        <v>4</v>
      </c>
      <c r="Y16" s="84"/>
      <c r="Z16" s="84"/>
      <c r="AA16" s="84" t="s">
        <v>296</v>
      </c>
      <c r="AB16" s="84"/>
      <c r="AC16" s="84"/>
      <c r="AD16" s="84" t="s">
        <v>296</v>
      </c>
      <c r="AE16" s="84"/>
      <c r="AF16" s="84"/>
      <c r="AG16" s="84" t="s">
        <v>296</v>
      </c>
      <c r="AH16" s="84"/>
      <c r="AI16" s="84"/>
      <c r="AJ16" s="84"/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 t="s">
        <v>296</v>
      </c>
      <c r="G17" s="84"/>
      <c r="H17" s="84"/>
      <c r="I17" s="84" t="s">
        <v>296</v>
      </c>
      <c r="J17" s="84"/>
      <c r="K17" s="84"/>
      <c r="L17" s="84" t="s">
        <v>103</v>
      </c>
      <c r="M17" s="84"/>
      <c r="N17" s="84"/>
      <c r="O17" s="84" t="s">
        <v>309</v>
      </c>
      <c r="P17" s="84" t="s">
        <v>299</v>
      </c>
      <c r="Q17" s="84"/>
      <c r="R17" s="84" t="s">
        <v>296</v>
      </c>
      <c r="S17" s="84"/>
      <c r="T17" s="84"/>
      <c r="U17" s="84" t="s">
        <v>296</v>
      </c>
      <c r="V17" s="84"/>
      <c r="W17" s="84"/>
      <c r="X17" s="84" t="s">
        <v>103</v>
      </c>
      <c r="Y17" s="84"/>
      <c r="Z17" s="84" t="s">
        <v>103</v>
      </c>
      <c r="AA17" s="84"/>
      <c r="AB17" s="84"/>
      <c r="AC17" s="84"/>
      <c r="AD17" s="84" t="s">
        <v>296</v>
      </c>
      <c r="AE17" s="84"/>
      <c r="AF17" s="84"/>
      <c r="AG17" s="84"/>
      <c r="AH17" s="84"/>
      <c r="AI17" s="84"/>
      <c r="AJ17" s="84" t="s">
        <v>296</v>
      </c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 t="s">
        <v>296</v>
      </c>
      <c r="G18" s="84"/>
      <c r="H18" s="84" t="s">
        <v>103</v>
      </c>
      <c r="I18" s="84" t="s">
        <v>103</v>
      </c>
      <c r="J18" s="84"/>
      <c r="K18" s="84"/>
      <c r="L18" s="84" t="s">
        <v>296</v>
      </c>
      <c r="M18" s="84"/>
      <c r="N18" s="84"/>
      <c r="O18" s="84"/>
      <c r="P18" s="84"/>
      <c r="Q18" s="84"/>
      <c r="R18" s="84" t="s">
        <v>296</v>
      </c>
      <c r="S18" s="84"/>
      <c r="T18" s="84"/>
      <c r="U18" s="84" t="s">
        <v>4</v>
      </c>
      <c r="V18" s="84" t="s">
        <v>4</v>
      </c>
      <c r="W18" s="84"/>
      <c r="X18" s="84" t="s">
        <v>296</v>
      </c>
      <c r="Y18" s="84"/>
      <c r="Z18" s="84"/>
      <c r="AA18" s="84" t="s">
        <v>4</v>
      </c>
      <c r="AB18" s="84"/>
      <c r="AC18" s="84"/>
      <c r="AD18" s="84" t="s">
        <v>296</v>
      </c>
      <c r="AE18" s="84"/>
      <c r="AF18" s="84"/>
      <c r="AG18" s="84" t="s">
        <v>296</v>
      </c>
      <c r="AH18" s="84"/>
      <c r="AI18" s="84"/>
      <c r="AJ18" s="84" t="s">
        <v>296</v>
      </c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 t="s">
        <v>296</v>
      </c>
      <c r="G19" s="84"/>
      <c r="H19" s="84"/>
      <c r="I19" s="84" t="s">
        <v>4</v>
      </c>
      <c r="J19" s="84"/>
      <c r="K19" s="84"/>
      <c r="L19" s="84" t="s">
        <v>296</v>
      </c>
      <c r="M19" s="84"/>
      <c r="N19" s="84"/>
      <c r="O19" s="84"/>
      <c r="P19" s="84" t="s">
        <v>4</v>
      </c>
      <c r="Q19" s="84" t="s">
        <v>299</v>
      </c>
      <c r="R19" s="84"/>
      <c r="S19" s="84" t="s">
        <v>0</v>
      </c>
      <c r="T19" s="84"/>
      <c r="U19" s="84" t="s">
        <v>296</v>
      </c>
      <c r="V19" s="84"/>
      <c r="W19" s="84"/>
      <c r="X19" s="84" t="s">
        <v>4</v>
      </c>
      <c r="Y19" s="84" t="s">
        <v>4</v>
      </c>
      <c r="Z19" s="84"/>
      <c r="AA19" s="84" t="s">
        <v>296</v>
      </c>
      <c r="AB19" s="84"/>
      <c r="AC19" s="84"/>
      <c r="AD19" s="84" t="s">
        <v>296</v>
      </c>
      <c r="AE19" s="84"/>
      <c r="AF19" s="84"/>
      <c r="AG19" s="84"/>
      <c r="AH19" s="84"/>
      <c r="AI19" s="84"/>
      <c r="AJ19" s="84" t="s">
        <v>296</v>
      </c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 t="s">
        <v>296</v>
      </c>
      <c r="G20" s="84"/>
      <c r="H20" s="84"/>
      <c r="I20" s="84" t="s">
        <v>296</v>
      </c>
      <c r="J20" s="84"/>
      <c r="K20" s="84"/>
      <c r="L20" s="84"/>
      <c r="M20" s="84"/>
      <c r="N20" s="84"/>
      <c r="O20" s="84" t="s">
        <v>296</v>
      </c>
      <c r="P20" s="84"/>
      <c r="Q20" s="84" t="s">
        <v>299</v>
      </c>
      <c r="R20" s="84" t="s">
        <v>103</v>
      </c>
      <c r="S20" s="84"/>
      <c r="T20" s="84"/>
      <c r="U20" s="84" t="s">
        <v>296</v>
      </c>
      <c r="V20" s="84"/>
      <c r="W20" s="84"/>
      <c r="X20" s="84" t="s">
        <v>103</v>
      </c>
      <c r="Y20" s="84"/>
      <c r="Z20" s="84"/>
      <c r="AA20" s="84" t="s">
        <v>296</v>
      </c>
      <c r="AB20" s="84"/>
      <c r="AC20" s="84"/>
      <c r="AD20" s="84" t="s">
        <v>4</v>
      </c>
      <c r="AE20" s="84"/>
      <c r="AF20" s="84"/>
      <c r="AG20" s="84" t="s">
        <v>296</v>
      </c>
      <c r="AH20" s="84"/>
      <c r="AI20" s="84"/>
      <c r="AJ20" s="84" t="s">
        <v>4</v>
      </c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 t="s">
        <v>103</v>
      </c>
      <c r="G21" s="84"/>
      <c r="H21" s="84" t="s">
        <v>4</v>
      </c>
      <c r="I21" s="84" t="s">
        <v>4</v>
      </c>
      <c r="J21" s="84"/>
      <c r="K21" s="84"/>
      <c r="L21" s="84"/>
      <c r="M21" s="84"/>
      <c r="N21" s="84"/>
      <c r="O21" s="84" t="s">
        <v>296</v>
      </c>
      <c r="P21" s="84"/>
      <c r="Q21" s="84"/>
      <c r="R21" s="84" t="s">
        <v>296</v>
      </c>
      <c r="S21" s="84"/>
      <c r="T21" s="84"/>
      <c r="U21" s="84" t="s">
        <v>4</v>
      </c>
      <c r="V21" s="84"/>
      <c r="W21" s="84"/>
      <c r="X21" s="84" t="s">
        <v>296</v>
      </c>
      <c r="Y21" s="84"/>
      <c r="Z21" s="84"/>
      <c r="AA21" s="84" t="s">
        <v>296</v>
      </c>
      <c r="AB21" s="84"/>
      <c r="AC21" s="84"/>
      <c r="AD21" s="84"/>
      <c r="AE21" s="84"/>
      <c r="AF21" s="84"/>
      <c r="AG21" s="84" t="s">
        <v>296</v>
      </c>
      <c r="AH21" s="84"/>
      <c r="AI21" s="84"/>
      <c r="AJ21" s="84" t="s">
        <v>296</v>
      </c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/>
      <c r="G23" s="84" t="s">
        <v>309</v>
      </c>
      <c r="H23" s="84" t="s">
        <v>4</v>
      </c>
      <c r="I23" s="84"/>
      <c r="J23" s="84" t="s">
        <v>296</v>
      </c>
      <c r="K23" s="84"/>
      <c r="L23" s="84"/>
      <c r="M23" s="84" t="s">
        <v>296</v>
      </c>
      <c r="N23" s="84"/>
      <c r="O23" s="84"/>
      <c r="P23" s="84" t="s">
        <v>296</v>
      </c>
      <c r="Q23" s="84"/>
      <c r="R23" s="84"/>
      <c r="S23" s="84" t="s">
        <v>4</v>
      </c>
      <c r="T23" s="84"/>
      <c r="U23" s="84"/>
      <c r="V23" s="84" t="s">
        <v>310</v>
      </c>
      <c r="W23" s="84"/>
      <c r="X23" s="84"/>
      <c r="Y23" s="84" t="s">
        <v>296</v>
      </c>
      <c r="Z23" s="84"/>
      <c r="AA23" s="84"/>
      <c r="AB23" s="84" t="s">
        <v>103</v>
      </c>
      <c r="AC23" s="84"/>
      <c r="AD23" s="84"/>
      <c r="AE23" s="84" t="s">
        <v>296</v>
      </c>
      <c r="AF23" s="84"/>
      <c r="AG23" s="84"/>
      <c r="AH23" s="84"/>
      <c r="AI23" s="84"/>
      <c r="AJ23" s="84"/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/>
      <c r="G24" s="84" t="s">
        <v>4</v>
      </c>
      <c r="H24" s="84"/>
      <c r="I24" s="84"/>
      <c r="J24" s="84" t="s">
        <v>296</v>
      </c>
      <c r="K24" s="84"/>
      <c r="L24" s="84"/>
      <c r="M24" s="84" t="s">
        <v>296</v>
      </c>
      <c r="N24" s="84"/>
      <c r="O24" s="84"/>
      <c r="P24" s="84" t="s">
        <v>296</v>
      </c>
      <c r="Q24" s="84"/>
      <c r="R24" s="84"/>
      <c r="S24" s="84"/>
      <c r="T24" s="84"/>
      <c r="U24" s="84"/>
      <c r="V24" s="84" t="s">
        <v>296</v>
      </c>
      <c r="W24" s="84"/>
      <c r="X24" s="84"/>
      <c r="Y24" s="84" t="s">
        <v>296</v>
      </c>
      <c r="Z24" s="84"/>
      <c r="AA24" s="84"/>
      <c r="AB24" s="84" t="s">
        <v>4</v>
      </c>
      <c r="AC24" s="84" t="s">
        <v>4</v>
      </c>
      <c r="AD24" s="84"/>
      <c r="AE24" s="84"/>
      <c r="AF24" s="84"/>
      <c r="AG24" s="84"/>
      <c r="AH24" s="84" t="s">
        <v>4</v>
      </c>
      <c r="AI24" s="84"/>
      <c r="AJ24" s="84"/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/>
      <c r="G25" s="84" t="s">
        <v>103</v>
      </c>
      <c r="H25" s="84"/>
      <c r="I25" s="84"/>
      <c r="J25" s="84" t="s">
        <v>296</v>
      </c>
      <c r="K25" s="84"/>
      <c r="L25" s="84"/>
      <c r="M25" s="84" t="s">
        <v>296</v>
      </c>
      <c r="N25" s="84"/>
      <c r="O25" s="84" t="s">
        <v>4</v>
      </c>
      <c r="P25" s="84" t="s">
        <v>299</v>
      </c>
      <c r="Q25" s="84"/>
      <c r="R25" s="84"/>
      <c r="S25" s="84" t="s">
        <v>296</v>
      </c>
      <c r="T25" s="84"/>
      <c r="U25" s="84"/>
      <c r="V25" s="84" t="s">
        <v>310</v>
      </c>
      <c r="W25" s="84"/>
      <c r="X25" s="84"/>
      <c r="Y25" s="84"/>
      <c r="Z25" s="84"/>
      <c r="AA25" s="84"/>
      <c r="AB25" s="84" t="s">
        <v>296</v>
      </c>
      <c r="AC25" s="84"/>
      <c r="AD25" s="84"/>
      <c r="AE25" s="84" t="s">
        <v>296</v>
      </c>
      <c r="AF25" s="84"/>
      <c r="AG25" s="84"/>
      <c r="AH25" s="84" t="s">
        <v>4</v>
      </c>
      <c r="AI25" s="84"/>
      <c r="AJ25" s="84"/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/>
      <c r="G26" s="84" t="s">
        <v>296</v>
      </c>
      <c r="H26" s="84"/>
      <c r="I26" s="84"/>
      <c r="J26" s="84"/>
      <c r="K26" s="84" t="s">
        <v>310</v>
      </c>
      <c r="L26" s="84"/>
      <c r="M26" s="84" t="s">
        <v>296</v>
      </c>
      <c r="N26" s="84"/>
      <c r="O26" s="84" t="s">
        <v>103</v>
      </c>
      <c r="P26" s="84"/>
      <c r="Q26" s="84" t="s">
        <v>299</v>
      </c>
      <c r="R26" s="84"/>
      <c r="S26" s="84" t="s">
        <v>296</v>
      </c>
      <c r="T26" s="84"/>
      <c r="U26" s="84"/>
      <c r="V26" s="84" t="s">
        <v>296</v>
      </c>
      <c r="W26" s="84"/>
      <c r="X26" s="84"/>
      <c r="Y26" s="84"/>
      <c r="Z26" s="84"/>
      <c r="AA26" s="84"/>
      <c r="AB26" s="84" t="s">
        <v>296</v>
      </c>
      <c r="AC26" s="84"/>
      <c r="AD26" s="84"/>
      <c r="AE26" s="84" t="s">
        <v>296</v>
      </c>
      <c r="AF26" s="84"/>
      <c r="AG26" s="84"/>
      <c r="AH26" s="84" t="s">
        <v>296</v>
      </c>
      <c r="AI26" s="84"/>
      <c r="AJ26" s="84"/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/>
      <c r="G27" s="84"/>
      <c r="H27" s="84" t="s">
        <v>309</v>
      </c>
      <c r="I27" s="84" t="s">
        <v>309</v>
      </c>
      <c r="J27" s="84" t="s">
        <v>309</v>
      </c>
      <c r="K27" s="84" t="s">
        <v>309</v>
      </c>
      <c r="L27" s="84" t="s">
        <v>309</v>
      </c>
      <c r="M27" s="84"/>
      <c r="N27" s="84"/>
      <c r="O27" s="84"/>
      <c r="P27" s="84" t="s">
        <v>296</v>
      </c>
      <c r="Q27" s="84"/>
      <c r="R27" s="84"/>
      <c r="S27" s="84"/>
      <c r="T27" s="84"/>
      <c r="U27" s="84"/>
      <c r="V27" s="84" t="s">
        <v>296</v>
      </c>
      <c r="W27" s="84"/>
      <c r="X27" s="84"/>
      <c r="Y27" s="84" t="s">
        <v>296</v>
      </c>
      <c r="Z27" s="84"/>
      <c r="AA27" s="84"/>
      <c r="AB27" s="84"/>
      <c r="AC27" s="84" t="s">
        <v>301</v>
      </c>
      <c r="AD27" s="84"/>
      <c r="AE27" s="84" t="s">
        <v>296</v>
      </c>
      <c r="AF27" s="84"/>
      <c r="AG27" s="84"/>
      <c r="AH27" s="84" t="s">
        <v>296</v>
      </c>
      <c r="AI27" s="84"/>
      <c r="AJ27" s="84"/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/>
      <c r="G28" s="84" t="s">
        <v>296</v>
      </c>
      <c r="H28" s="84"/>
      <c r="I28" s="84"/>
      <c r="J28" s="84" t="s">
        <v>296</v>
      </c>
      <c r="K28" s="84"/>
      <c r="L28" s="84"/>
      <c r="M28" s="84" t="s">
        <v>4</v>
      </c>
      <c r="N28" s="84" t="s">
        <v>299</v>
      </c>
      <c r="O28" s="84"/>
      <c r="P28" s="84" t="s">
        <v>103</v>
      </c>
      <c r="Q28" s="84" t="s">
        <v>103</v>
      </c>
      <c r="R28" s="84"/>
      <c r="S28" s="84" t="s">
        <v>296</v>
      </c>
      <c r="T28" s="84"/>
      <c r="U28" s="84"/>
      <c r="V28" s="84"/>
      <c r="W28" s="84"/>
      <c r="X28" s="84"/>
      <c r="Y28" s="84" t="s">
        <v>296</v>
      </c>
      <c r="Z28" s="84"/>
      <c r="AA28" s="84"/>
      <c r="AB28" s="84" t="s">
        <v>296</v>
      </c>
      <c r="AC28" s="84"/>
      <c r="AD28" s="84"/>
      <c r="AE28" s="84"/>
      <c r="AF28" s="84" t="s">
        <v>4</v>
      </c>
      <c r="AG28" s="84"/>
      <c r="AH28" s="84" t="s">
        <v>296</v>
      </c>
      <c r="AI28" s="84"/>
      <c r="AJ28" s="84"/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/>
      <c r="G29" s="84" t="s">
        <v>296</v>
      </c>
      <c r="H29" s="84"/>
      <c r="I29" s="84"/>
      <c r="J29" s="84" t="s">
        <v>296</v>
      </c>
      <c r="K29" s="84"/>
      <c r="L29" s="84"/>
      <c r="M29" s="84" t="s">
        <v>103</v>
      </c>
      <c r="N29" s="84"/>
      <c r="O29" s="84"/>
      <c r="P29" s="84" t="s">
        <v>4</v>
      </c>
      <c r="Q29" s="84" t="s">
        <v>299</v>
      </c>
      <c r="R29" s="84"/>
      <c r="S29" s="84" t="s">
        <v>296</v>
      </c>
      <c r="T29" s="84"/>
      <c r="U29" s="84"/>
      <c r="V29" s="84" t="s">
        <v>296</v>
      </c>
      <c r="W29" s="84"/>
      <c r="X29" s="84"/>
      <c r="Y29" s="84"/>
      <c r="Z29" s="84"/>
      <c r="AA29" s="84"/>
      <c r="AB29" s="84" t="s">
        <v>296</v>
      </c>
      <c r="AC29" s="84"/>
      <c r="AD29" s="84"/>
      <c r="AE29" s="84" t="s">
        <v>296</v>
      </c>
      <c r="AF29" s="84"/>
      <c r="AG29" s="84"/>
      <c r="AH29" s="84" t="s">
        <v>103</v>
      </c>
      <c r="AI29" s="84"/>
      <c r="AJ29" s="84"/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/>
      <c r="G30" s="84" t="s">
        <v>296</v>
      </c>
      <c r="H30" s="84"/>
      <c r="I30" s="84"/>
      <c r="J30" s="84" t="s">
        <v>4</v>
      </c>
      <c r="K30" s="84" t="s">
        <v>103</v>
      </c>
      <c r="L30" s="84"/>
      <c r="M30" s="84" t="s">
        <v>296</v>
      </c>
      <c r="N30" s="84"/>
      <c r="O30" s="84"/>
      <c r="P30" s="84" t="s">
        <v>299</v>
      </c>
      <c r="Q30" s="84" t="s">
        <v>4</v>
      </c>
      <c r="R30" s="84"/>
      <c r="S30" s="84" t="s">
        <v>296</v>
      </c>
      <c r="T30" s="84"/>
      <c r="U30" s="84"/>
      <c r="V30" s="84"/>
      <c r="W30" s="84"/>
      <c r="X30" s="84"/>
      <c r="Y30" s="84" t="s">
        <v>296</v>
      </c>
      <c r="Z30" s="84"/>
      <c r="AA30" s="84"/>
      <c r="AB30" s="84" t="s">
        <v>4</v>
      </c>
      <c r="AC30" s="84"/>
      <c r="AD30" s="84"/>
      <c r="AE30" s="84" t="s">
        <v>4</v>
      </c>
      <c r="AF30" s="84" t="s">
        <v>103</v>
      </c>
      <c r="AG30" s="84"/>
      <c r="AH30" s="84" t="s">
        <v>296</v>
      </c>
      <c r="AI30" s="84"/>
      <c r="AJ30" s="84"/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/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6</v>
      </c>
      <c r="G33" s="2">
        <f>SUMPRODUCT(COUNTIF(G4:G31,{"G";"J";"CG"}))</f>
        <v>6</v>
      </c>
      <c r="H33" s="2">
        <f>SUMPRODUCT(COUNTIF(H4:H31,{"G";"J";"CG"}))</f>
        <v>6</v>
      </c>
      <c r="I33" s="2">
        <f>SUMPRODUCT(COUNTIF(I4:I31,{"G";"J";"CG"}))</f>
        <v>6</v>
      </c>
      <c r="J33" s="2">
        <f>SUMPRODUCT(COUNTIF(J4:J31,{"G";"J";"CG"}))</f>
        <v>6</v>
      </c>
      <c r="K33" s="2">
        <f>SUMPRODUCT(COUNTIF(K4:K31,{"G";"J";"CG"}))</f>
        <v>5</v>
      </c>
      <c r="L33" s="2">
        <f>SUMPRODUCT(COUNTIF(L4:L31,{"G";"J";"CG"}))</f>
        <v>5</v>
      </c>
      <c r="M33" s="2">
        <f>SUMPRODUCT(COUNTIF(M4:M31,{"G";"J";"CG"}))</f>
        <v>6</v>
      </c>
      <c r="N33" s="2">
        <f>SUMPRODUCT(COUNTIF(N4:N31,{"G";"J";"CG"}))</f>
        <v>5</v>
      </c>
      <c r="O33" s="2">
        <f>SUMPRODUCT(COUNTIF(O4:O31,{"G";"J";"CG"}))</f>
        <v>5</v>
      </c>
      <c r="P33" s="2">
        <f>SUMPRODUCT(COUNTIF(P4:P31,{"G";"J";"CG"}))</f>
        <v>5</v>
      </c>
      <c r="Q33" s="2">
        <f>SUMPRODUCT(COUNTIF(Q4:Q31,{"G";"J";"CG"}))</f>
        <v>5</v>
      </c>
      <c r="R33" s="2">
        <f>SUMPRODUCT(COUNTIF(R4:R31,{"G";"J";"CG"}))</f>
        <v>5</v>
      </c>
      <c r="S33" s="2">
        <f>SUMPRODUCT(COUNTIF(S4:S31,{"G";"J";"CG"}))</f>
        <v>6</v>
      </c>
      <c r="T33" s="2">
        <f>SUMPRODUCT(COUNTIF(T4:T31,{"G";"J";"CG"}))</f>
        <v>6</v>
      </c>
      <c r="U33" s="2">
        <f>SUMPRODUCT(COUNTIF(U4:U31,{"G";"J";"CG"}))</f>
        <v>6</v>
      </c>
      <c r="V33" s="2">
        <f>SUMPRODUCT(COUNTIF(V4:V31,{"G";"J";"CG"}))</f>
        <v>6</v>
      </c>
      <c r="W33" s="2">
        <f>SUMPRODUCT(COUNTIF(W4:W31,{"G";"J";"CG"}))</f>
        <v>6</v>
      </c>
      <c r="X33" s="2">
        <f>SUMPRODUCT(COUNTIF(X4:X31,{"G";"J";"CG"}))</f>
        <v>6</v>
      </c>
      <c r="Y33" s="2">
        <f>SUMPRODUCT(COUNTIF(Y4:Y31,{"G";"J";"CG"}))</f>
        <v>6</v>
      </c>
      <c r="Z33" s="2">
        <f>SUMPRODUCT(COUNTIF(Z4:Z31,{"G";"J";"CG"}))</f>
        <v>5</v>
      </c>
      <c r="AA33" s="2">
        <f>SUMPRODUCT(COUNTIF(AA4:AA31,{"G";"J";"CG"}))</f>
        <v>6</v>
      </c>
      <c r="AB33" s="2">
        <f>SUMPRODUCT(COUNTIF(AB4:AB31,{"G";"J";"CG"}))</f>
        <v>6</v>
      </c>
      <c r="AC33" s="2">
        <f>SUMPRODUCT(COUNTIF(AC4:AC31,{"G";"J";"CG"}))</f>
        <v>6</v>
      </c>
      <c r="AD33" s="2">
        <f>SUMPRODUCT(COUNTIF(AD4:AD31,{"G";"J";"CG"}))</f>
        <v>6</v>
      </c>
      <c r="AE33" s="2">
        <f>SUMPRODUCT(COUNTIF(AE4:AE31,{"G";"J";"CG"}))</f>
        <v>6</v>
      </c>
      <c r="AF33" s="2">
        <f>SUMPRODUCT(COUNTIF(AF4:AF31,{"G";"J";"CG"}))</f>
        <v>6</v>
      </c>
      <c r="AG33" s="2">
        <f>SUMPRODUCT(COUNTIF(AG4:AG31,{"G";"J";"CG"}))</f>
        <v>6</v>
      </c>
      <c r="AH33" s="2">
        <f>SUMPRODUCT(COUNTIF(AH4:AH31,{"G";"J";"CG"}))</f>
        <v>7</v>
      </c>
      <c r="AI33" s="2">
        <f>SUMPRODUCT(COUNTIF(AI4:AI31,{"G";"J";"CG"}))</f>
        <v>6</v>
      </c>
      <c r="AJ33" s="2">
        <f>SUMPRODUCT(COUNTIF(AJ4:AJ31,{"G";"J";"CG"}))</f>
        <v>6</v>
      </c>
      <c r="AL33" s="4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SUMPRODUCT(COUNTIF(F5:F31,{"G";"N";"CG"}))</f>
        <v>6</v>
      </c>
      <c r="G34" s="2">
        <f>SUMPRODUCT(COUNTIF(G5:G31,{"G";"N";"CG"}))</f>
        <v>5</v>
      </c>
      <c r="H34" s="2">
        <f>SUMPRODUCT(COUNTIF(H5:H31,{"G";"N";"CG"}))</f>
        <v>5</v>
      </c>
      <c r="I34" s="2">
        <f>SUMPRODUCT(COUNTIF(I5:I31,{"G";"N";"CG"}))</f>
        <v>5</v>
      </c>
      <c r="J34" s="2">
        <f>SUMPRODUCT(COUNTIF(J5:J31,{"G";"N";"CG"}))</f>
        <v>5</v>
      </c>
      <c r="K34" s="2">
        <f>SUMPRODUCT(COUNTIF(K5:K31,{"G";"N";"CG"}))</f>
        <v>5</v>
      </c>
      <c r="L34" s="2">
        <f>SUMPRODUCT(COUNTIF(L5:L31,{"G";"N";"CG"}))</f>
        <v>5</v>
      </c>
      <c r="M34" s="2">
        <f>SUMPRODUCT(COUNTIF(M5:M31,{"G";"N";"CG"}))</f>
        <v>6</v>
      </c>
      <c r="N34" s="2">
        <f>SUMPRODUCT(COUNTIF(N5:N31,{"G";"N";"CG"}))</f>
        <v>5</v>
      </c>
      <c r="O34" s="2">
        <f>SUMPRODUCT(COUNTIF(O5:O31,{"G";"N";"CG"}))</f>
        <v>5</v>
      </c>
      <c r="P34" s="2">
        <f>SUMPRODUCT(COUNTIF(P5:P31,{"G";"N";"CG"}))</f>
        <v>5</v>
      </c>
      <c r="Q34" s="2">
        <f>SUMPRODUCT(COUNTIF(Q5:Q31,{"G";"N";"CG"}))</f>
        <v>5</v>
      </c>
      <c r="R34" s="2">
        <f>SUMPRODUCT(COUNTIF(R5:R31,{"G";"N";"CG"}))</f>
        <v>5</v>
      </c>
      <c r="S34" s="2">
        <f>SUMPRODUCT(COUNTIF(S5:S31,{"G";"N";"CG"}))</f>
        <v>5</v>
      </c>
      <c r="T34" s="2">
        <f>SUMPRODUCT(COUNTIF(T5:T31,{"G";"N";"CG"}))</f>
        <v>6</v>
      </c>
      <c r="U34" s="2">
        <f>SUMPRODUCT(COUNTIF(U5:U31,{"G";"N";"CG"}))</f>
        <v>6</v>
      </c>
      <c r="V34" s="2">
        <f>SUMPRODUCT(COUNTIF(V5:V31,{"G";"N";"CG"}))</f>
        <v>5</v>
      </c>
      <c r="W34" s="2">
        <f>SUMPRODUCT(COUNTIF(W5:W31,{"G";"N";"CG"}))</f>
        <v>5</v>
      </c>
      <c r="X34" s="2">
        <f>SUMPRODUCT(COUNTIF(X5:X31,{"G";"N";"CG"}))</f>
        <v>5</v>
      </c>
      <c r="Y34" s="2">
        <f>SUMPRODUCT(COUNTIF(Y5:Y31,{"G";"N";"CG"}))</f>
        <v>5</v>
      </c>
      <c r="Z34" s="2">
        <f>SUMPRODUCT(COUNTIF(Z5:Z31,{"G";"N";"CG"}))</f>
        <v>5</v>
      </c>
      <c r="AA34" s="2">
        <f>SUMPRODUCT(COUNTIF(AA5:AA31,{"G";"N";"CG"}))</f>
        <v>5</v>
      </c>
      <c r="AB34" s="2">
        <f>SUMPRODUCT(COUNTIF(AB5:AB31,{"G";"N";"CG"}))</f>
        <v>5</v>
      </c>
      <c r="AC34" s="2">
        <f>SUMPRODUCT(COUNTIF(AC5:AC31,{"G";"N";"CG"}))</f>
        <v>5</v>
      </c>
      <c r="AD34" s="2">
        <f>SUMPRODUCT(COUNTIF(AD5:AD31,{"G";"N";"CG"}))</f>
        <v>5</v>
      </c>
      <c r="AE34" s="2">
        <f>SUMPRODUCT(COUNTIF(AE5:AE31,{"G";"N";"CG"}))</f>
        <v>5</v>
      </c>
      <c r="AF34" s="2">
        <f>SUMPRODUCT(COUNTIF(AF5:AF31,{"G";"N";"CG"}))</f>
        <v>5</v>
      </c>
      <c r="AG34" s="2">
        <f>SUMPRODUCT(COUNTIF(AG5:AG31,{"G";"N";"CG"}))</f>
        <v>5</v>
      </c>
      <c r="AH34" s="2">
        <f>SUMPRODUCT(COUNTIF(AH5:AH31,{"G";"N";"CG"}))</f>
        <v>5</v>
      </c>
      <c r="AI34" s="2">
        <f>SUMPRODUCT(COUNTIF(AI5:AI31,{"G";"N";"CG"}))</f>
        <v>5</v>
      </c>
      <c r="AJ34" s="2">
        <f>SUMPRODUCT(COUNTIF(AJ5:AJ31,{"G";"N";"CG"}))</f>
        <v>5</v>
      </c>
      <c r="AL34" s="4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281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2017</v>
      </c>
      <c r="BD37" s="43"/>
      <c r="BE37" s="49"/>
      <c r="BG37" s="18"/>
      <c r="BH37" s="116" t="s">
        <v>257</v>
      </c>
      <c r="BI37" s="117"/>
      <c r="BJ37" s="117"/>
      <c r="BK37" s="118"/>
      <c r="BM37" s="3" t="s">
        <v>2</v>
      </c>
      <c r="BN37" s="2" t="s">
        <v>3</v>
      </c>
      <c r="BO37" s="2" t="s">
        <v>3</v>
      </c>
      <c r="BP37" s="2" t="s">
        <v>4</v>
      </c>
      <c r="BQ37" s="2" t="s">
        <v>5</v>
      </c>
      <c r="BR37" s="2" t="s">
        <v>6</v>
      </c>
      <c r="BS37" s="2" t="s">
        <v>1</v>
      </c>
      <c r="BT37" s="3" t="s">
        <v>2</v>
      </c>
      <c r="BU37" s="2" t="s">
        <v>3</v>
      </c>
      <c r="BV37" s="2" t="s">
        <v>3</v>
      </c>
      <c r="BW37" s="2" t="s">
        <v>4</v>
      </c>
      <c r="BX37" s="2" t="s">
        <v>5</v>
      </c>
      <c r="BY37" s="2" t="s">
        <v>6</v>
      </c>
      <c r="BZ37" s="2" t="s">
        <v>1</v>
      </c>
      <c r="CA37" s="2" t="s">
        <v>2</v>
      </c>
      <c r="CB37" s="2" t="s">
        <v>3</v>
      </c>
      <c r="CC37" s="2" t="s">
        <v>3</v>
      </c>
      <c r="CD37" s="2" t="s">
        <v>4</v>
      </c>
      <c r="CE37" s="2" t="s">
        <v>5</v>
      </c>
      <c r="CF37" s="2" t="s">
        <v>6</v>
      </c>
      <c r="CG37" s="2" t="s">
        <v>1</v>
      </c>
      <c r="CH37" s="2" t="s">
        <v>2</v>
      </c>
      <c r="CI37" s="2" t="s">
        <v>3</v>
      </c>
      <c r="CJ37" s="2" t="s">
        <v>3</v>
      </c>
      <c r="CK37" s="3" t="s">
        <v>4</v>
      </c>
      <c r="CL37" s="2" t="s">
        <v>5</v>
      </c>
      <c r="CM37" s="2" t="s">
        <v>6</v>
      </c>
      <c r="CN37" s="2" t="s">
        <v>1</v>
      </c>
      <c r="CO37" s="2" t="s">
        <v>2</v>
      </c>
      <c r="CP37" s="2" t="s">
        <v>3</v>
      </c>
      <c r="CQ37" s="2" t="s">
        <v>3</v>
      </c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3">
        <v>1</v>
      </c>
      <c r="BN38" s="73">
        <v>2</v>
      </c>
      <c r="BO38" s="73">
        <v>3</v>
      </c>
      <c r="BP38" s="73">
        <v>4</v>
      </c>
      <c r="BQ38" s="73">
        <v>5</v>
      </c>
      <c r="BR38" s="3">
        <v>6</v>
      </c>
      <c r="BS38" s="3">
        <v>7</v>
      </c>
      <c r="BT38" s="3">
        <v>8</v>
      </c>
      <c r="BU38" s="73">
        <v>9</v>
      </c>
      <c r="BV38" s="73">
        <v>10</v>
      </c>
      <c r="BW38" s="73">
        <v>11</v>
      </c>
      <c r="BX38" s="73">
        <v>12</v>
      </c>
      <c r="BY38" s="3">
        <v>13</v>
      </c>
      <c r="BZ38" s="3">
        <v>14</v>
      </c>
      <c r="CA38" s="73">
        <v>15</v>
      </c>
      <c r="CB38" s="73">
        <v>16</v>
      </c>
      <c r="CC38" s="73">
        <v>17</v>
      </c>
      <c r="CD38" s="73">
        <v>18</v>
      </c>
      <c r="CE38" s="73">
        <v>19</v>
      </c>
      <c r="CF38" s="3">
        <v>20</v>
      </c>
      <c r="CG38" s="3">
        <v>21</v>
      </c>
      <c r="CH38" s="73">
        <v>22</v>
      </c>
      <c r="CI38" s="73">
        <v>23</v>
      </c>
      <c r="CJ38" s="73">
        <v>24</v>
      </c>
      <c r="CK38" s="3">
        <v>25</v>
      </c>
      <c r="CL38" s="73">
        <v>26</v>
      </c>
      <c r="CM38" s="3">
        <v>27</v>
      </c>
      <c r="CN38" s="3">
        <v>28</v>
      </c>
      <c r="CO38" s="73">
        <v>29</v>
      </c>
      <c r="CP38" s="73">
        <v>30</v>
      </c>
      <c r="CQ38" s="73">
        <v>31</v>
      </c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98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/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98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10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98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98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10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62">
        <v>2</v>
      </c>
      <c r="B44" s="163"/>
      <c r="C44" s="164"/>
      <c r="D44" s="164"/>
      <c r="E44" s="164"/>
      <c r="F44" s="164"/>
      <c r="G44" s="128"/>
      <c r="H44" s="128"/>
      <c r="I44" s="128"/>
      <c r="J44" s="158"/>
      <c r="K44" s="127"/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62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10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62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62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11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62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/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/>
      <c r="AR48" s="128"/>
      <c r="AS48" s="128"/>
      <c r="AT48" s="128"/>
      <c r="AU48" s="129"/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62"/>
      <c r="B49" s="165"/>
      <c r="C49" s="166"/>
      <c r="D49" s="166"/>
      <c r="E49" s="166"/>
      <c r="F49" s="166"/>
      <c r="G49" s="132"/>
      <c r="H49" s="132"/>
      <c r="I49" s="132"/>
      <c r="J49" s="133"/>
      <c r="K49" s="131"/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10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62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62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11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62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/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/>
      <c r="AJ52" s="128"/>
      <c r="AK52" s="128"/>
      <c r="AL52" s="15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62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10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62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62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11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62">
        <v>5</v>
      </c>
      <c r="B56" s="163"/>
      <c r="C56" s="164"/>
      <c r="D56" s="164"/>
      <c r="E56" s="164"/>
      <c r="F56" s="164"/>
      <c r="G56" s="128"/>
      <c r="H56" s="128"/>
      <c r="I56" s="128"/>
      <c r="J56" s="158"/>
      <c r="K56" s="127"/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/>
      <c r="AR56" s="128"/>
      <c r="AS56" s="128"/>
      <c r="AT56" s="128"/>
      <c r="AU56" s="129"/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62"/>
      <c r="B57" s="165"/>
      <c r="C57" s="166"/>
      <c r="D57" s="166"/>
      <c r="E57" s="166"/>
      <c r="F57" s="166"/>
      <c r="G57" s="132"/>
      <c r="H57" s="132"/>
      <c r="I57" s="132"/>
      <c r="J57" s="133"/>
      <c r="K57" s="131"/>
      <c r="L57" s="132"/>
      <c r="M57" s="132"/>
      <c r="N57" s="132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10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62"/>
      <c r="B58" s="165"/>
      <c r="C58" s="166"/>
      <c r="D58" s="166"/>
      <c r="E58" s="166"/>
      <c r="F58" s="166"/>
      <c r="G58" s="132"/>
      <c r="H58" s="132"/>
      <c r="I58" s="132"/>
      <c r="J58" s="133"/>
      <c r="K58" s="131"/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62"/>
      <c r="B59" s="160"/>
      <c r="C59" s="161"/>
      <c r="D59" s="161"/>
      <c r="E59" s="161"/>
      <c r="F59" s="161"/>
      <c r="G59" s="153"/>
      <c r="H59" s="153"/>
      <c r="I59" s="153"/>
      <c r="J59" s="159"/>
      <c r="K59" s="152"/>
      <c r="L59" s="153"/>
      <c r="M59" s="153"/>
      <c r="N59" s="153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11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97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97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11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97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97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11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98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/>
      <c r="L64" s="128"/>
      <c r="M64" s="128"/>
      <c r="N64" s="128"/>
      <c r="O64" s="128"/>
      <c r="P64" s="128"/>
      <c r="Q64" s="128"/>
      <c r="R64" s="158"/>
      <c r="S64" s="127"/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/>
      <c r="AR64" s="128"/>
      <c r="AS64" s="128"/>
      <c r="AT64" s="128"/>
      <c r="AU64" s="129"/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98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11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98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98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11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98">
        <v>8</v>
      </c>
      <c r="B68" s="163"/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/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98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10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98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98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10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62">
        <v>9</v>
      </c>
      <c r="B72" s="163"/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/>
      <c r="AR72" s="128"/>
      <c r="AS72" s="128"/>
      <c r="AT72" s="128"/>
      <c r="AU72" s="129"/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62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11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62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62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11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62">
        <v>10</v>
      </c>
      <c r="B76" s="163"/>
      <c r="C76" s="164"/>
      <c r="D76" s="164"/>
      <c r="E76" s="164"/>
      <c r="F76" s="164"/>
      <c r="G76" s="128"/>
      <c r="H76" s="128"/>
      <c r="I76" s="128"/>
      <c r="J76" s="158"/>
      <c r="K76" s="127"/>
      <c r="L76" s="128"/>
      <c r="M76" s="128"/>
      <c r="N76" s="128"/>
      <c r="O76" s="128"/>
      <c r="P76" s="128"/>
      <c r="Q76" s="128"/>
      <c r="R76" s="158"/>
      <c r="S76" s="127"/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/>
      <c r="AR76" s="128"/>
      <c r="AS76" s="128"/>
      <c r="AT76" s="128"/>
      <c r="AU76" s="129"/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62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/>
      <c r="AR77" s="132"/>
      <c r="AS77" s="132"/>
      <c r="AT77" s="132"/>
      <c r="AU77" s="134"/>
      <c r="AV77" s="135"/>
      <c r="AW77" s="131"/>
      <c r="AX77" s="132"/>
      <c r="AY77" s="132"/>
      <c r="AZ77" s="132"/>
      <c r="BA77" s="134"/>
      <c r="BB77" s="135"/>
      <c r="BC77" s="82">
        <f>16-O33</f>
        <v>11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62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62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11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62">
        <v>11</v>
      </c>
      <c r="B80" s="163"/>
      <c r="C80" s="164"/>
      <c r="D80" s="164"/>
      <c r="E80" s="164"/>
      <c r="F80" s="164"/>
      <c r="G80" s="128"/>
      <c r="H80" s="128"/>
      <c r="I80" s="128"/>
      <c r="J80" s="158"/>
      <c r="K80" s="127"/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27"/>
      <c r="AR80" s="128"/>
      <c r="AS80" s="128"/>
      <c r="AT80" s="128"/>
      <c r="AU80" s="129"/>
      <c r="AV80" s="130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62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11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62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62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11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62">
        <v>12</v>
      </c>
      <c r="B84" s="163"/>
      <c r="C84" s="164"/>
      <c r="D84" s="164"/>
      <c r="E84" s="164"/>
      <c r="F84" s="164"/>
      <c r="G84" s="128"/>
      <c r="H84" s="128"/>
      <c r="I84" s="128"/>
      <c r="J84" s="158"/>
      <c r="K84" s="127"/>
      <c r="L84" s="128"/>
      <c r="M84" s="128"/>
      <c r="N84" s="128"/>
      <c r="O84" s="128"/>
      <c r="P84" s="128"/>
      <c r="Q84" s="128"/>
      <c r="R84" s="158"/>
      <c r="S84" s="127"/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/>
      <c r="AJ84" s="128"/>
      <c r="AK84" s="128"/>
      <c r="AL84" s="158"/>
      <c r="AM84" s="127"/>
      <c r="AN84" s="128"/>
      <c r="AO84" s="128"/>
      <c r="AP84" s="158"/>
      <c r="AQ84" s="127"/>
      <c r="AR84" s="128"/>
      <c r="AS84" s="128"/>
      <c r="AT84" s="128"/>
      <c r="AU84" s="129"/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62"/>
      <c r="B85" s="165"/>
      <c r="C85" s="166"/>
      <c r="D85" s="166"/>
      <c r="E85" s="166"/>
      <c r="F85" s="166"/>
      <c r="G85" s="132"/>
      <c r="H85" s="132"/>
      <c r="I85" s="132"/>
      <c r="J85" s="133"/>
      <c r="K85" s="131"/>
      <c r="L85" s="132"/>
      <c r="M85" s="132"/>
      <c r="N85" s="132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11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62"/>
      <c r="B86" s="165"/>
      <c r="C86" s="166"/>
      <c r="D86" s="166"/>
      <c r="E86" s="166"/>
      <c r="F86" s="166"/>
      <c r="G86" s="132"/>
      <c r="H86" s="132"/>
      <c r="I86" s="132"/>
      <c r="J86" s="133"/>
      <c r="K86" s="131"/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62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11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97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97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11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97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97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11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97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/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/>
      <c r="AR92" s="128"/>
      <c r="AS92" s="128"/>
      <c r="AT92" s="128"/>
      <c r="AU92" s="129"/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/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97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31"/>
      <c r="AR93" s="132"/>
      <c r="AS93" s="132"/>
      <c r="AT93" s="132"/>
      <c r="AU93" s="134"/>
      <c r="AV93" s="135"/>
      <c r="AW93" s="131"/>
      <c r="AX93" s="132"/>
      <c r="AY93" s="132"/>
      <c r="AZ93" s="132"/>
      <c r="BA93" s="134"/>
      <c r="BB93" s="135"/>
      <c r="BC93" s="82">
        <f>16-S33</f>
        <v>10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97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97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11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96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/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/>
      <c r="AR96" s="128"/>
      <c r="AS96" s="128"/>
      <c r="AT96" s="128"/>
      <c r="AU96" s="129"/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96"/>
      <c r="B97" s="165"/>
      <c r="C97" s="166"/>
      <c r="D97" s="166"/>
      <c r="E97" s="166"/>
      <c r="F97" s="166"/>
      <c r="G97" s="132"/>
      <c r="H97" s="132"/>
      <c r="I97" s="132"/>
      <c r="J97" s="133"/>
      <c r="K97" s="131"/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10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96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96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10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96">
        <v>16</v>
      </c>
      <c r="B100" s="163"/>
      <c r="C100" s="164"/>
      <c r="D100" s="164"/>
      <c r="E100" s="164"/>
      <c r="F100" s="164"/>
      <c r="G100" s="128"/>
      <c r="H100" s="128"/>
      <c r="I100" s="128"/>
      <c r="J100" s="158"/>
      <c r="K100" s="127"/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/>
      <c r="AJ100" s="128"/>
      <c r="AK100" s="128"/>
      <c r="AL100" s="15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96"/>
      <c r="B101" s="165"/>
      <c r="C101" s="166"/>
      <c r="D101" s="166"/>
      <c r="E101" s="166"/>
      <c r="F101" s="166"/>
      <c r="G101" s="132"/>
      <c r="H101" s="132"/>
      <c r="I101" s="132"/>
      <c r="J101" s="133"/>
      <c r="K101" s="131"/>
      <c r="L101" s="132"/>
      <c r="M101" s="132"/>
      <c r="N101" s="132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10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96"/>
      <c r="B102" s="165"/>
      <c r="C102" s="166"/>
      <c r="D102" s="166"/>
      <c r="E102" s="166"/>
      <c r="F102" s="166"/>
      <c r="G102" s="132"/>
      <c r="H102" s="132"/>
      <c r="I102" s="132"/>
      <c r="J102" s="133"/>
      <c r="K102" s="131"/>
      <c r="L102" s="132"/>
      <c r="M102" s="132"/>
      <c r="N102" s="132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96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10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96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27"/>
      <c r="L104" s="128"/>
      <c r="M104" s="128"/>
      <c r="N104" s="128"/>
      <c r="O104" s="128"/>
      <c r="P104" s="128"/>
      <c r="Q104" s="128"/>
      <c r="R104" s="158"/>
      <c r="S104" s="127"/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/>
      <c r="AR104" s="128"/>
      <c r="AS104" s="128"/>
      <c r="AT104" s="128"/>
      <c r="AU104" s="129"/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96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/>
      <c r="AR105" s="132"/>
      <c r="AS105" s="132"/>
      <c r="AT105" s="132"/>
      <c r="AU105" s="134"/>
      <c r="AV105" s="135"/>
      <c r="AW105" s="131"/>
      <c r="AX105" s="132"/>
      <c r="AY105" s="132"/>
      <c r="AZ105" s="132"/>
      <c r="BA105" s="134"/>
      <c r="BB105" s="135"/>
      <c r="BC105" s="82">
        <f>16-V33</f>
        <v>10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96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96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11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96">
        <v>18</v>
      </c>
      <c r="B108" s="163"/>
      <c r="C108" s="164"/>
      <c r="D108" s="164"/>
      <c r="E108" s="164"/>
      <c r="F108" s="164"/>
      <c r="G108" s="128"/>
      <c r="H108" s="128"/>
      <c r="I108" s="128"/>
      <c r="J108" s="158"/>
      <c r="K108" s="127"/>
      <c r="L108" s="128"/>
      <c r="M108" s="128"/>
      <c r="N108" s="128"/>
      <c r="O108" s="128"/>
      <c r="P108" s="128"/>
      <c r="Q108" s="128"/>
      <c r="R108" s="158"/>
      <c r="S108" s="127"/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96"/>
      <c r="B109" s="165"/>
      <c r="C109" s="166"/>
      <c r="D109" s="166"/>
      <c r="E109" s="166"/>
      <c r="F109" s="166"/>
      <c r="G109" s="132"/>
      <c r="H109" s="132"/>
      <c r="I109" s="132"/>
      <c r="J109" s="133"/>
      <c r="K109" s="131"/>
      <c r="L109" s="132"/>
      <c r="M109" s="132"/>
      <c r="N109" s="132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10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96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96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11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96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/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/>
      <c r="AJ112" s="128"/>
      <c r="AK112" s="128"/>
      <c r="AL112" s="158"/>
      <c r="AM112" s="127"/>
      <c r="AN112" s="128"/>
      <c r="AO112" s="128"/>
      <c r="AP112" s="158"/>
      <c r="AQ112" s="127"/>
      <c r="AR112" s="128"/>
      <c r="AS112" s="128"/>
      <c r="AT112" s="128"/>
      <c r="AU112" s="129"/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96"/>
      <c r="B113" s="165"/>
      <c r="C113" s="166"/>
      <c r="D113" s="166"/>
      <c r="E113" s="166"/>
      <c r="F113" s="166"/>
      <c r="G113" s="132"/>
      <c r="H113" s="132"/>
      <c r="I113" s="132"/>
      <c r="J113" s="133"/>
      <c r="K113" s="131"/>
      <c r="L113" s="132"/>
      <c r="M113" s="132"/>
      <c r="N113" s="132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/>
      <c r="AR113" s="132"/>
      <c r="AS113" s="132"/>
      <c r="AT113" s="132"/>
      <c r="AU113" s="134"/>
      <c r="AV113" s="135"/>
      <c r="AW113" s="131"/>
      <c r="AX113" s="132"/>
      <c r="AY113" s="132"/>
      <c r="AZ113" s="132"/>
      <c r="BA113" s="134"/>
      <c r="BB113" s="135"/>
      <c r="BC113" s="82">
        <f>16-X33</f>
        <v>10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96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/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96"/>
      <c r="B115" s="160"/>
      <c r="C115" s="161"/>
      <c r="D115" s="161"/>
      <c r="E115" s="161"/>
      <c r="F115" s="161"/>
      <c r="G115" s="153"/>
      <c r="H115" s="153"/>
      <c r="I115" s="153"/>
      <c r="J115" s="159"/>
      <c r="K115" s="152"/>
      <c r="L115" s="153"/>
      <c r="M115" s="153"/>
      <c r="N115" s="153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11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97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/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97"/>
      <c r="B117" s="165"/>
      <c r="C117" s="166"/>
      <c r="D117" s="166"/>
      <c r="E117" s="166"/>
      <c r="F117" s="166"/>
      <c r="G117" s="132"/>
      <c r="H117" s="132"/>
      <c r="I117" s="132"/>
      <c r="J117" s="133"/>
      <c r="K117" s="131"/>
      <c r="L117" s="132"/>
      <c r="M117" s="132"/>
      <c r="N117" s="132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10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97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97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11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97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/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97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31"/>
      <c r="T121" s="132"/>
      <c r="U121" s="132"/>
      <c r="V121" s="132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11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97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/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97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96">
        <v>22</v>
      </c>
      <c r="B124" s="163"/>
      <c r="C124" s="164"/>
      <c r="D124" s="164"/>
      <c r="E124" s="164"/>
      <c r="F124" s="164"/>
      <c r="G124" s="128"/>
      <c r="H124" s="128"/>
      <c r="I124" s="128"/>
      <c r="J124" s="158"/>
      <c r="K124" s="127"/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27"/>
      <c r="AR124" s="128"/>
      <c r="AS124" s="128"/>
      <c r="AT124" s="128"/>
      <c r="AU124" s="129"/>
      <c r="AV124" s="130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96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10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96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96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11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96">
        <v>23</v>
      </c>
      <c r="B128" s="163"/>
      <c r="C128" s="164"/>
      <c r="D128" s="164"/>
      <c r="E128" s="164"/>
      <c r="F128" s="164"/>
      <c r="G128" s="128"/>
      <c r="H128" s="128"/>
      <c r="I128" s="128"/>
      <c r="J128" s="158"/>
      <c r="K128" s="127"/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/>
      <c r="AJ128" s="128"/>
      <c r="AK128" s="128"/>
      <c r="AL128" s="158"/>
      <c r="AM128" s="127"/>
      <c r="AN128" s="128"/>
      <c r="AO128" s="128"/>
      <c r="AP128" s="158"/>
      <c r="AQ128" s="127"/>
      <c r="AR128" s="128"/>
      <c r="AS128" s="128"/>
      <c r="AT128" s="128"/>
      <c r="AU128" s="129"/>
      <c r="AV128" s="130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96"/>
      <c r="B129" s="165"/>
      <c r="C129" s="166"/>
      <c r="D129" s="166"/>
      <c r="E129" s="166"/>
      <c r="F129" s="166"/>
      <c r="G129" s="132"/>
      <c r="H129" s="132"/>
      <c r="I129" s="132"/>
      <c r="J129" s="133"/>
      <c r="K129" s="131"/>
      <c r="L129" s="132"/>
      <c r="M129" s="132"/>
      <c r="N129" s="132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10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96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96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11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96">
        <v>24</v>
      </c>
      <c r="B132" s="163"/>
      <c r="C132" s="164"/>
      <c r="D132" s="164"/>
      <c r="E132" s="164"/>
      <c r="F132" s="164"/>
      <c r="G132" s="128"/>
      <c r="H132" s="128"/>
      <c r="I132" s="128"/>
      <c r="J132" s="158"/>
      <c r="K132" s="127"/>
      <c r="L132" s="128"/>
      <c r="M132" s="128"/>
      <c r="N132" s="128"/>
      <c r="O132" s="128"/>
      <c r="P132" s="128"/>
      <c r="Q132" s="128"/>
      <c r="R132" s="158"/>
      <c r="S132" s="127"/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/>
      <c r="AJ132" s="128"/>
      <c r="AK132" s="128"/>
      <c r="AL132" s="158"/>
      <c r="AM132" s="127"/>
      <c r="AN132" s="128"/>
      <c r="AO132" s="128"/>
      <c r="AP132" s="158"/>
      <c r="AQ132" s="127"/>
      <c r="AR132" s="128"/>
      <c r="AS132" s="128"/>
      <c r="AT132" s="128"/>
      <c r="AU132" s="129"/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96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10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96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96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11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97">
        <v>25</v>
      </c>
      <c r="B136" s="163"/>
      <c r="C136" s="164"/>
      <c r="D136" s="164"/>
      <c r="E136" s="164"/>
      <c r="F136" s="164"/>
      <c r="G136" s="128"/>
      <c r="H136" s="128"/>
      <c r="I136" s="128"/>
      <c r="J136" s="158"/>
      <c r="K136" s="127"/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/>
      <c r="AJ136" s="128"/>
      <c r="AK136" s="128"/>
      <c r="AL136" s="15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97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10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97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97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11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96">
        <v>26</v>
      </c>
      <c r="B140" s="163"/>
      <c r="C140" s="164"/>
      <c r="D140" s="164"/>
      <c r="E140" s="164"/>
      <c r="F140" s="164"/>
      <c r="G140" s="128"/>
      <c r="H140" s="128"/>
      <c r="I140" s="128"/>
      <c r="J140" s="158"/>
      <c r="K140" s="127"/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/>
      <c r="AR140" s="128"/>
      <c r="AS140" s="128"/>
      <c r="AT140" s="128"/>
      <c r="AU140" s="129"/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96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/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10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96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96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11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97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/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97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10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97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97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11</v>
      </c>
      <c r="BD147" s="12"/>
      <c r="BE147" s="47"/>
      <c r="BG147" s="34"/>
      <c r="BH147" s="27"/>
      <c r="BI147" s="27"/>
      <c r="BJ147" s="27"/>
      <c r="BK147" s="27"/>
      <c r="BL147" s="35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97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/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97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31"/>
      <c r="T149" s="132"/>
      <c r="U149" s="132"/>
      <c r="V149" s="132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10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97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97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11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196">
        <v>29</v>
      </c>
      <c r="B152" s="163"/>
      <c r="C152" s="164"/>
      <c r="D152" s="164"/>
      <c r="E152" s="164"/>
      <c r="F152" s="164"/>
      <c r="G152" s="128"/>
      <c r="H152" s="128"/>
      <c r="I152" s="128"/>
      <c r="J152" s="158"/>
      <c r="K152" s="127"/>
      <c r="L152" s="128"/>
      <c r="M152" s="128"/>
      <c r="N152" s="128"/>
      <c r="O152" s="128"/>
      <c r="P152" s="128"/>
      <c r="Q152" s="128"/>
      <c r="R152" s="158"/>
      <c r="S152" s="127"/>
      <c r="T152" s="128"/>
      <c r="U152" s="128"/>
      <c r="V152" s="128"/>
      <c r="W152" s="128"/>
      <c r="X152" s="128"/>
      <c r="Y152" s="128"/>
      <c r="Z152" s="158"/>
      <c r="AA152" s="127"/>
      <c r="AB152" s="128"/>
      <c r="AC152" s="128"/>
      <c r="AD152" s="158"/>
      <c r="AE152" s="127"/>
      <c r="AF152" s="128"/>
      <c r="AG152" s="128"/>
      <c r="AH152" s="158"/>
      <c r="AI152" s="127"/>
      <c r="AJ152" s="128"/>
      <c r="AK152" s="128"/>
      <c r="AL152" s="158"/>
      <c r="AM152" s="127"/>
      <c r="AN152" s="128"/>
      <c r="AO152" s="128"/>
      <c r="AP152" s="158"/>
      <c r="AQ152" s="127"/>
      <c r="AR152" s="128"/>
      <c r="AS152" s="128"/>
      <c r="AT152" s="128"/>
      <c r="AU152" s="129"/>
      <c r="AV152" s="130"/>
      <c r="AW152" s="127"/>
      <c r="AX152" s="128"/>
      <c r="AY152" s="128"/>
      <c r="AZ152" s="128"/>
      <c r="BA152" s="129"/>
      <c r="BB152" s="130"/>
      <c r="BC152" s="77" t="s">
        <v>4</v>
      </c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196"/>
      <c r="B153" s="165"/>
      <c r="C153" s="166"/>
      <c r="D153" s="166"/>
      <c r="E153" s="166"/>
      <c r="F153" s="166"/>
      <c r="G153" s="132"/>
      <c r="H153" s="132"/>
      <c r="I153" s="132"/>
      <c r="J153" s="133"/>
      <c r="K153" s="131"/>
      <c r="L153" s="132"/>
      <c r="M153" s="132"/>
      <c r="N153" s="132"/>
      <c r="O153" s="132"/>
      <c r="P153" s="132"/>
      <c r="Q153" s="132"/>
      <c r="R153" s="133"/>
      <c r="S153" s="131"/>
      <c r="T153" s="132"/>
      <c r="U153" s="132"/>
      <c r="V153" s="132"/>
      <c r="W153" s="132"/>
      <c r="X153" s="132"/>
      <c r="Y153" s="132"/>
      <c r="Z153" s="133"/>
      <c r="AA153" s="131"/>
      <c r="AB153" s="132"/>
      <c r="AC153" s="132"/>
      <c r="AD153" s="133"/>
      <c r="AE153" s="131"/>
      <c r="AF153" s="132"/>
      <c r="AG153" s="132"/>
      <c r="AH153" s="133"/>
      <c r="AI153" s="131"/>
      <c r="AJ153" s="132"/>
      <c r="AK153" s="132"/>
      <c r="AL153" s="133"/>
      <c r="AM153" s="131"/>
      <c r="AN153" s="132"/>
      <c r="AO153" s="132"/>
      <c r="AP153" s="133"/>
      <c r="AQ153" s="131"/>
      <c r="AR153" s="132"/>
      <c r="AS153" s="132"/>
      <c r="AT153" s="132"/>
      <c r="AU153" s="134"/>
      <c r="AV153" s="135"/>
      <c r="AW153" s="131"/>
      <c r="AX153" s="132"/>
      <c r="AY153" s="132"/>
      <c r="AZ153" s="132"/>
      <c r="BA153" s="134"/>
      <c r="BB153" s="135"/>
      <c r="BC153" s="82">
        <f>16-AH33</f>
        <v>9</v>
      </c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196"/>
      <c r="B154" s="165"/>
      <c r="C154" s="166"/>
      <c r="D154" s="166"/>
      <c r="E154" s="166"/>
      <c r="F154" s="166"/>
      <c r="G154" s="132"/>
      <c r="H154" s="132"/>
      <c r="I154" s="132"/>
      <c r="J154" s="133"/>
      <c r="K154" s="131"/>
      <c r="L154" s="132"/>
      <c r="M154" s="132"/>
      <c r="N154" s="132"/>
      <c r="O154" s="132"/>
      <c r="P154" s="132"/>
      <c r="Q154" s="132"/>
      <c r="R154" s="133"/>
      <c r="S154" s="131"/>
      <c r="T154" s="132"/>
      <c r="U154" s="132"/>
      <c r="V154" s="132"/>
      <c r="W154" s="132"/>
      <c r="X154" s="132"/>
      <c r="Y154" s="132"/>
      <c r="Z154" s="133"/>
      <c r="AA154" s="131"/>
      <c r="AB154" s="132"/>
      <c r="AC154" s="132"/>
      <c r="AD154" s="133"/>
      <c r="AE154" s="131"/>
      <c r="AF154" s="132"/>
      <c r="AG154" s="132"/>
      <c r="AH154" s="133"/>
      <c r="AI154" s="131"/>
      <c r="AJ154" s="132"/>
      <c r="AK154" s="132"/>
      <c r="AL154" s="133"/>
      <c r="AM154" s="131"/>
      <c r="AN154" s="132"/>
      <c r="AO154" s="132"/>
      <c r="AP154" s="133"/>
      <c r="AQ154" s="131"/>
      <c r="AR154" s="132"/>
      <c r="AS154" s="132"/>
      <c r="AT154" s="132"/>
      <c r="AU154" s="134"/>
      <c r="AV154" s="135"/>
      <c r="AW154" s="131"/>
      <c r="AX154" s="132"/>
      <c r="AY154" s="132"/>
      <c r="AZ154" s="132"/>
      <c r="BA154" s="134"/>
      <c r="BB154" s="135"/>
      <c r="BC154" s="83" t="s">
        <v>103</v>
      </c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196"/>
      <c r="B155" s="160"/>
      <c r="C155" s="161"/>
      <c r="D155" s="161"/>
      <c r="E155" s="161"/>
      <c r="F155" s="161"/>
      <c r="G155" s="153"/>
      <c r="H155" s="153"/>
      <c r="I155" s="153"/>
      <c r="J155" s="159"/>
      <c r="K155" s="152"/>
      <c r="L155" s="153"/>
      <c r="M155" s="153"/>
      <c r="N155" s="153"/>
      <c r="O155" s="153"/>
      <c r="P155" s="153"/>
      <c r="Q155" s="153"/>
      <c r="R155" s="159"/>
      <c r="S155" s="152"/>
      <c r="T155" s="153"/>
      <c r="U155" s="153"/>
      <c r="V155" s="153"/>
      <c r="W155" s="153"/>
      <c r="X155" s="153"/>
      <c r="Y155" s="153"/>
      <c r="Z155" s="159"/>
      <c r="AA155" s="152"/>
      <c r="AB155" s="153"/>
      <c r="AC155" s="153"/>
      <c r="AD155" s="159"/>
      <c r="AE155" s="152"/>
      <c r="AF155" s="153"/>
      <c r="AG155" s="153"/>
      <c r="AH155" s="159"/>
      <c r="AI155" s="152"/>
      <c r="AJ155" s="153"/>
      <c r="AK155" s="153"/>
      <c r="AL155" s="159"/>
      <c r="AM155" s="152"/>
      <c r="AN155" s="153"/>
      <c r="AO155" s="153"/>
      <c r="AP155" s="159"/>
      <c r="AQ155" s="152"/>
      <c r="AR155" s="153"/>
      <c r="AS155" s="153"/>
      <c r="AT155" s="153"/>
      <c r="AU155" s="154"/>
      <c r="AV155" s="155"/>
      <c r="AW155" s="152"/>
      <c r="AX155" s="153"/>
      <c r="AY155" s="153"/>
      <c r="AZ155" s="153"/>
      <c r="BA155" s="154"/>
      <c r="BB155" s="155"/>
      <c r="BC155" s="78">
        <f>16-AH34</f>
        <v>11</v>
      </c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196">
        <v>30</v>
      </c>
      <c r="B156" s="163"/>
      <c r="C156" s="164"/>
      <c r="D156" s="164"/>
      <c r="E156" s="164"/>
      <c r="F156" s="164"/>
      <c r="G156" s="128"/>
      <c r="H156" s="128"/>
      <c r="I156" s="128"/>
      <c r="J156" s="158"/>
      <c r="K156" s="127"/>
      <c r="L156" s="128"/>
      <c r="M156" s="128"/>
      <c r="N156" s="128"/>
      <c r="O156" s="128"/>
      <c r="P156" s="128"/>
      <c r="Q156" s="128"/>
      <c r="R156" s="158"/>
      <c r="S156" s="127"/>
      <c r="T156" s="128"/>
      <c r="U156" s="128"/>
      <c r="V156" s="128"/>
      <c r="W156" s="128"/>
      <c r="X156" s="128"/>
      <c r="Y156" s="128"/>
      <c r="Z156" s="158"/>
      <c r="AA156" s="127"/>
      <c r="AB156" s="128"/>
      <c r="AC156" s="128"/>
      <c r="AD156" s="158"/>
      <c r="AE156" s="127"/>
      <c r="AF156" s="128"/>
      <c r="AG156" s="128"/>
      <c r="AH156" s="158"/>
      <c r="AI156" s="127"/>
      <c r="AJ156" s="128"/>
      <c r="AK156" s="128"/>
      <c r="AL156" s="158"/>
      <c r="AM156" s="127"/>
      <c r="AN156" s="128"/>
      <c r="AO156" s="128"/>
      <c r="AP156" s="158"/>
      <c r="AQ156" s="127"/>
      <c r="AR156" s="128"/>
      <c r="AS156" s="128"/>
      <c r="AT156" s="128"/>
      <c r="AU156" s="129"/>
      <c r="AV156" s="130"/>
      <c r="AW156" s="127"/>
      <c r="AX156" s="128"/>
      <c r="AY156" s="128"/>
      <c r="AZ156" s="128"/>
      <c r="BA156" s="129"/>
      <c r="BB156" s="130"/>
      <c r="BC156" s="77" t="s">
        <v>4</v>
      </c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196"/>
      <c r="B157" s="165"/>
      <c r="C157" s="166"/>
      <c r="D157" s="166"/>
      <c r="E157" s="166"/>
      <c r="F157" s="166"/>
      <c r="G157" s="132"/>
      <c r="H157" s="132"/>
      <c r="I157" s="132"/>
      <c r="J157" s="133"/>
      <c r="K157" s="131"/>
      <c r="L157" s="132"/>
      <c r="M157" s="132"/>
      <c r="N157" s="132"/>
      <c r="O157" s="132"/>
      <c r="P157" s="132"/>
      <c r="Q157" s="132"/>
      <c r="R157" s="133"/>
      <c r="S157" s="131"/>
      <c r="T157" s="132"/>
      <c r="U157" s="132"/>
      <c r="V157" s="132"/>
      <c r="W157" s="132"/>
      <c r="X157" s="132"/>
      <c r="Y157" s="132"/>
      <c r="Z157" s="133"/>
      <c r="AA157" s="131"/>
      <c r="AB157" s="132"/>
      <c r="AC157" s="132"/>
      <c r="AD157" s="133"/>
      <c r="AE157" s="131"/>
      <c r="AF157" s="132"/>
      <c r="AG157" s="132"/>
      <c r="AH157" s="133"/>
      <c r="AI157" s="131"/>
      <c r="AJ157" s="132"/>
      <c r="AK157" s="132"/>
      <c r="AL157" s="133"/>
      <c r="AM157" s="131"/>
      <c r="AN157" s="132"/>
      <c r="AO157" s="132"/>
      <c r="AP157" s="133"/>
      <c r="AQ157" s="131"/>
      <c r="AR157" s="132"/>
      <c r="AS157" s="132"/>
      <c r="AT157" s="132"/>
      <c r="AU157" s="134"/>
      <c r="AV157" s="135"/>
      <c r="AW157" s="131"/>
      <c r="AX157" s="132"/>
      <c r="AY157" s="132"/>
      <c r="AZ157" s="132"/>
      <c r="BA157" s="134"/>
      <c r="BB157" s="135"/>
      <c r="BC157" s="82">
        <f>16-AI33</f>
        <v>10</v>
      </c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196"/>
      <c r="B158" s="165"/>
      <c r="C158" s="166"/>
      <c r="D158" s="166"/>
      <c r="E158" s="166"/>
      <c r="F158" s="166"/>
      <c r="G158" s="132"/>
      <c r="H158" s="132"/>
      <c r="I158" s="132"/>
      <c r="J158" s="133"/>
      <c r="K158" s="131"/>
      <c r="L158" s="132"/>
      <c r="M158" s="132"/>
      <c r="N158" s="132"/>
      <c r="O158" s="132"/>
      <c r="P158" s="132"/>
      <c r="Q158" s="132"/>
      <c r="R158" s="133"/>
      <c r="S158" s="131"/>
      <c r="T158" s="132"/>
      <c r="U158" s="132"/>
      <c r="V158" s="132"/>
      <c r="W158" s="132"/>
      <c r="X158" s="132"/>
      <c r="Y158" s="132"/>
      <c r="Z158" s="133"/>
      <c r="AA158" s="131"/>
      <c r="AB158" s="132"/>
      <c r="AC158" s="132"/>
      <c r="AD158" s="133"/>
      <c r="AE158" s="131"/>
      <c r="AF158" s="132"/>
      <c r="AG158" s="132"/>
      <c r="AH158" s="133"/>
      <c r="AI158" s="131"/>
      <c r="AJ158" s="132"/>
      <c r="AK158" s="132"/>
      <c r="AL158" s="133"/>
      <c r="AM158" s="131"/>
      <c r="AN158" s="132"/>
      <c r="AO158" s="132"/>
      <c r="AP158" s="133"/>
      <c r="AQ158" s="131"/>
      <c r="AR158" s="132"/>
      <c r="AS158" s="132"/>
      <c r="AT158" s="132"/>
      <c r="AU158" s="134"/>
      <c r="AV158" s="135"/>
      <c r="AW158" s="131"/>
      <c r="AX158" s="132"/>
      <c r="AY158" s="132"/>
      <c r="AZ158" s="132"/>
      <c r="BA158" s="134"/>
      <c r="BB158" s="135"/>
      <c r="BC158" s="83" t="s">
        <v>103</v>
      </c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196"/>
      <c r="B159" s="160"/>
      <c r="C159" s="161"/>
      <c r="D159" s="161"/>
      <c r="E159" s="161"/>
      <c r="F159" s="161"/>
      <c r="G159" s="153"/>
      <c r="H159" s="153"/>
      <c r="I159" s="153"/>
      <c r="J159" s="159"/>
      <c r="K159" s="152"/>
      <c r="L159" s="153"/>
      <c r="M159" s="153"/>
      <c r="N159" s="153"/>
      <c r="O159" s="153"/>
      <c r="P159" s="153"/>
      <c r="Q159" s="153"/>
      <c r="R159" s="159"/>
      <c r="S159" s="152"/>
      <c r="T159" s="153"/>
      <c r="U159" s="153"/>
      <c r="V159" s="153"/>
      <c r="W159" s="153"/>
      <c r="X159" s="153"/>
      <c r="Y159" s="153"/>
      <c r="Z159" s="159"/>
      <c r="AA159" s="152"/>
      <c r="AB159" s="153"/>
      <c r="AC159" s="153"/>
      <c r="AD159" s="159"/>
      <c r="AE159" s="152"/>
      <c r="AF159" s="153"/>
      <c r="AG159" s="153"/>
      <c r="AH159" s="159"/>
      <c r="AI159" s="152"/>
      <c r="AJ159" s="153"/>
      <c r="AK159" s="153"/>
      <c r="AL159" s="159"/>
      <c r="AM159" s="152"/>
      <c r="AN159" s="153"/>
      <c r="AO159" s="153"/>
      <c r="AP159" s="159"/>
      <c r="AQ159" s="152"/>
      <c r="AR159" s="153"/>
      <c r="AS159" s="153"/>
      <c r="AT159" s="153"/>
      <c r="AU159" s="154"/>
      <c r="AV159" s="155"/>
      <c r="AW159" s="152"/>
      <c r="AX159" s="153"/>
      <c r="AY159" s="153"/>
      <c r="AZ159" s="153"/>
      <c r="BA159" s="154"/>
      <c r="BB159" s="155"/>
      <c r="BC159" s="78">
        <f>16-AI34</f>
        <v>11</v>
      </c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196">
        <v>31</v>
      </c>
      <c r="B160" s="163"/>
      <c r="C160" s="164"/>
      <c r="D160" s="164"/>
      <c r="E160" s="164"/>
      <c r="F160" s="164"/>
      <c r="G160" s="128"/>
      <c r="H160" s="128"/>
      <c r="I160" s="128"/>
      <c r="J160" s="158"/>
      <c r="K160" s="127"/>
      <c r="L160" s="128"/>
      <c r="M160" s="128"/>
      <c r="N160" s="128"/>
      <c r="O160" s="128"/>
      <c r="P160" s="128"/>
      <c r="Q160" s="128"/>
      <c r="R160" s="158"/>
      <c r="S160" s="127"/>
      <c r="T160" s="128"/>
      <c r="U160" s="128"/>
      <c r="V160" s="128"/>
      <c r="W160" s="128"/>
      <c r="X160" s="128"/>
      <c r="Y160" s="128"/>
      <c r="Z160" s="158"/>
      <c r="AA160" s="127"/>
      <c r="AB160" s="128"/>
      <c r="AC160" s="128"/>
      <c r="AD160" s="158"/>
      <c r="AE160" s="127"/>
      <c r="AF160" s="128"/>
      <c r="AG160" s="128"/>
      <c r="AH160" s="158"/>
      <c r="AI160" s="127"/>
      <c r="AJ160" s="128"/>
      <c r="AK160" s="128"/>
      <c r="AL160" s="158"/>
      <c r="AM160" s="127"/>
      <c r="AN160" s="128"/>
      <c r="AO160" s="128"/>
      <c r="AP160" s="158"/>
      <c r="AQ160" s="127"/>
      <c r="AR160" s="128"/>
      <c r="AS160" s="128"/>
      <c r="AT160" s="128"/>
      <c r="AU160" s="129"/>
      <c r="AV160" s="130"/>
      <c r="AW160" s="127"/>
      <c r="AX160" s="128"/>
      <c r="AY160" s="128"/>
      <c r="AZ160" s="128"/>
      <c r="BA160" s="129"/>
      <c r="BB160" s="130"/>
      <c r="BC160" s="77" t="s">
        <v>4</v>
      </c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196"/>
      <c r="B161" s="165"/>
      <c r="C161" s="166"/>
      <c r="D161" s="166"/>
      <c r="E161" s="166"/>
      <c r="F161" s="166"/>
      <c r="G161" s="132"/>
      <c r="H161" s="132"/>
      <c r="I161" s="132"/>
      <c r="J161" s="133"/>
      <c r="K161" s="131"/>
      <c r="L161" s="132"/>
      <c r="M161" s="132"/>
      <c r="N161" s="132"/>
      <c r="O161" s="132"/>
      <c r="P161" s="132"/>
      <c r="Q161" s="132"/>
      <c r="R161" s="133"/>
      <c r="S161" s="131"/>
      <c r="T161" s="132"/>
      <c r="U161" s="132"/>
      <c r="V161" s="132"/>
      <c r="W161" s="132"/>
      <c r="X161" s="132"/>
      <c r="Y161" s="132"/>
      <c r="Z161" s="133"/>
      <c r="AA161" s="131"/>
      <c r="AB161" s="132"/>
      <c r="AC161" s="132"/>
      <c r="AD161" s="133"/>
      <c r="AE161" s="131"/>
      <c r="AF161" s="132"/>
      <c r="AG161" s="132"/>
      <c r="AH161" s="133"/>
      <c r="AI161" s="131"/>
      <c r="AJ161" s="132"/>
      <c r="AK161" s="132"/>
      <c r="AL161" s="133"/>
      <c r="AM161" s="131"/>
      <c r="AN161" s="132"/>
      <c r="AO161" s="132"/>
      <c r="AP161" s="133"/>
      <c r="AQ161" s="131"/>
      <c r="AR161" s="132"/>
      <c r="AS161" s="132"/>
      <c r="AT161" s="132"/>
      <c r="AU161" s="134"/>
      <c r="AV161" s="135"/>
      <c r="AW161" s="131"/>
      <c r="AX161" s="132"/>
      <c r="AY161" s="132"/>
      <c r="AZ161" s="132"/>
      <c r="BA161" s="134"/>
      <c r="BB161" s="135"/>
      <c r="BC161" s="82">
        <f>16-AJ33</f>
        <v>10</v>
      </c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196"/>
      <c r="B162" s="165"/>
      <c r="C162" s="166"/>
      <c r="D162" s="166"/>
      <c r="E162" s="166"/>
      <c r="F162" s="166"/>
      <c r="G162" s="132"/>
      <c r="H162" s="132"/>
      <c r="I162" s="132"/>
      <c r="J162" s="133"/>
      <c r="K162" s="131"/>
      <c r="L162" s="132"/>
      <c r="M162" s="132"/>
      <c r="N162" s="132"/>
      <c r="O162" s="132"/>
      <c r="P162" s="132"/>
      <c r="Q162" s="132"/>
      <c r="R162" s="133"/>
      <c r="S162" s="131"/>
      <c r="T162" s="132"/>
      <c r="U162" s="132"/>
      <c r="V162" s="132"/>
      <c r="W162" s="132"/>
      <c r="X162" s="132"/>
      <c r="Y162" s="132"/>
      <c r="Z162" s="133"/>
      <c r="AA162" s="131"/>
      <c r="AB162" s="132"/>
      <c r="AC162" s="132"/>
      <c r="AD162" s="133"/>
      <c r="AE162" s="131"/>
      <c r="AF162" s="132"/>
      <c r="AG162" s="132"/>
      <c r="AH162" s="133"/>
      <c r="AI162" s="131"/>
      <c r="AJ162" s="132"/>
      <c r="AK162" s="132"/>
      <c r="AL162" s="133"/>
      <c r="AM162" s="131"/>
      <c r="AN162" s="132"/>
      <c r="AO162" s="132"/>
      <c r="AP162" s="133"/>
      <c r="AQ162" s="131"/>
      <c r="AR162" s="132"/>
      <c r="AS162" s="132"/>
      <c r="AT162" s="132"/>
      <c r="AU162" s="134"/>
      <c r="AV162" s="135"/>
      <c r="AW162" s="131"/>
      <c r="AX162" s="132"/>
      <c r="AY162" s="132"/>
      <c r="AZ162" s="132"/>
      <c r="BA162" s="134"/>
      <c r="BB162" s="135"/>
      <c r="BC162" s="83" t="s">
        <v>103</v>
      </c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196"/>
      <c r="B163" s="160"/>
      <c r="C163" s="161"/>
      <c r="D163" s="161"/>
      <c r="E163" s="161"/>
      <c r="F163" s="161"/>
      <c r="G163" s="153"/>
      <c r="H163" s="153"/>
      <c r="I163" s="153"/>
      <c r="J163" s="159"/>
      <c r="K163" s="152"/>
      <c r="L163" s="153"/>
      <c r="M163" s="153"/>
      <c r="N163" s="153"/>
      <c r="O163" s="153"/>
      <c r="P163" s="153"/>
      <c r="Q163" s="153"/>
      <c r="R163" s="159"/>
      <c r="S163" s="152"/>
      <c r="T163" s="153"/>
      <c r="U163" s="153"/>
      <c r="V163" s="153"/>
      <c r="W163" s="153"/>
      <c r="X163" s="153"/>
      <c r="Y163" s="153"/>
      <c r="Z163" s="159"/>
      <c r="AA163" s="152"/>
      <c r="AB163" s="153"/>
      <c r="AC163" s="153"/>
      <c r="AD163" s="159"/>
      <c r="AE163" s="152"/>
      <c r="AF163" s="153"/>
      <c r="AG163" s="153"/>
      <c r="AH163" s="159"/>
      <c r="AI163" s="152"/>
      <c r="AJ163" s="153"/>
      <c r="AK163" s="153"/>
      <c r="AL163" s="159"/>
      <c r="AM163" s="152"/>
      <c r="AN163" s="153"/>
      <c r="AO163" s="153"/>
      <c r="AP163" s="159"/>
      <c r="AQ163" s="152"/>
      <c r="AR163" s="153"/>
      <c r="AS163" s="153"/>
      <c r="AT163" s="153"/>
      <c r="AU163" s="154"/>
      <c r="AV163" s="155"/>
      <c r="AW163" s="152"/>
      <c r="AX163" s="153"/>
      <c r="AY163" s="153"/>
      <c r="AZ163" s="153"/>
      <c r="BA163" s="154"/>
      <c r="BB163" s="155"/>
      <c r="BC163" s="78">
        <f>16-AJ34</f>
        <v>11</v>
      </c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0</v>
      </c>
      <c r="B169" s="182"/>
      <c r="C169" s="65" t="s">
        <v>261</v>
      </c>
      <c r="D169" s="180">
        <f>SUM(T220:U257)</f>
        <v>0</v>
      </c>
      <c r="E169" s="180"/>
      <c r="F169" s="180"/>
      <c r="G169" s="64" t="s">
        <v>261</v>
      </c>
      <c r="H169" s="185">
        <f>SUM(T262:U330)</f>
        <v>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:T21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si="3"/>
        <v>0</v>
      </c>
      <c r="U186" s="140"/>
      <c r="V186" s="139">
        <v>168</v>
      </c>
      <c r="W186" s="140"/>
      <c r="X186" s="141">
        <f t="shared" ref="X186:X215" si="4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si="3"/>
        <v>0</v>
      </c>
      <c r="U187" s="140"/>
      <c r="V187" s="139">
        <v>168</v>
      </c>
      <c r="W187" s="140"/>
      <c r="X187" s="141">
        <f t="shared" si="4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3"/>
        <v>0</v>
      </c>
      <c r="U188" s="140"/>
      <c r="V188" s="139">
        <v>168</v>
      </c>
      <c r="W188" s="140"/>
      <c r="X188" s="141">
        <f t="shared" si="4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3"/>
        <v>0</v>
      </c>
      <c r="U189" s="140"/>
      <c r="V189" s="139">
        <v>168</v>
      </c>
      <c r="W189" s="140"/>
      <c r="X189" s="141">
        <f t="shared" si="4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3"/>
        <v>0</v>
      </c>
      <c r="U190" s="140"/>
      <c r="V190" s="139">
        <v>168</v>
      </c>
      <c r="W190" s="140"/>
      <c r="X190" s="141">
        <f t="shared" si="4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3"/>
        <v>0</v>
      </c>
      <c r="U191" s="140"/>
      <c r="V191" s="139">
        <v>168</v>
      </c>
      <c r="W191" s="140"/>
      <c r="X191" s="141">
        <f t="shared" si="4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3"/>
        <v>0</v>
      </c>
      <c r="U192" s="140"/>
      <c r="V192" s="139">
        <v>168</v>
      </c>
      <c r="W192" s="140"/>
      <c r="X192" s="141">
        <f t="shared" si="4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3"/>
        <v>0</v>
      </c>
      <c r="U193" s="140"/>
      <c r="V193" s="139">
        <v>168</v>
      </c>
      <c r="W193" s="140"/>
      <c r="X193" s="141">
        <f t="shared" si="4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3"/>
        <v>0</v>
      </c>
      <c r="U194" s="140"/>
      <c r="V194" s="139">
        <v>168</v>
      </c>
      <c r="W194" s="140"/>
      <c r="X194" s="141">
        <f t="shared" si="4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3"/>
        <v>0</v>
      </c>
      <c r="U195" s="140"/>
      <c r="V195" s="139">
        <v>168</v>
      </c>
      <c r="W195" s="140"/>
      <c r="X195" s="141">
        <f t="shared" si="4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3"/>
        <v>0</v>
      </c>
      <c r="U196" s="140"/>
      <c r="V196" s="139">
        <v>168</v>
      </c>
      <c r="W196" s="140"/>
      <c r="X196" s="141">
        <f t="shared" si="4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3"/>
        <v>0</v>
      </c>
      <c r="U197" s="140"/>
      <c r="V197" s="139">
        <v>168</v>
      </c>
      <c r="W197" s="140"/>
      <c r="X197" s="141">
        <f t="shared" si="4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3"/>
        <v>0</v>
      </c>
      <c r="U198" s="140"/>
      <c r="V198" s="139">
        <v>168</v>
      </c>
      <c r="W198" s="140"/>
      <c r="X198" s="141">
        <f t="shared" si="4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si="3"/>
        <v>0</v>
      </c>
      <c r="U199" s="140"/>
      <c r="V199" s="139">
        <v>168</v>
      </c>
      <c r="W199" s="140"/>
      <c r="X199" s="141">
        <f t="shared" si="4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3"/>
        <v>0</v>
      </c>
      <c r="U200" s="140"/>
      <c r="V200" s="139">
        <v>168</v>
      </c>
      <c r="W200" s="140"/>
      <c r="X200" s="141">
        <f t="shared" si="4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0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3"/>
        <v>0</v>
      </c>
      <c r="U201" s="140"/>
      <c r="V201" s="139">
        <v>168</v>
      </c>
      <c r="W201" s="140"/>
      <c r="X201" s="141">
        <f t="shared" si="4"/>
        <v>0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3"/>
        <v>0</v>
      </c>
      <c r="U202" s="140"/>
      <c r="V202" s="139">
        <v>168</v>
      </c>
      <c r="W202" s="140"/>
      <c r="X202" s="141">
        <f t="shared" si="4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3"/>
        <v>0</v>
      </c>
      <c r="U203" s="140"/>
      <c r="V203" s="139">
        <v>168</v>
      </c>
      <c r="W203" s="140"/>
      <c r="X203" s="141">
        <f t="shared" si="4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3"/>
        <v>0</v>
      </c>
      <c r="U204" s="140"/>
      <c r="V204" s="139">
        <v>168</v>
      </c>
      <c r="W204" s="140"/>
      <c r="X204" s="141">
        <f t="shared" si="4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3"/>
        <v>0</v>
      </c>
      <c r="U205" s="140"/>
      <c r="V205" s="139">
        <v>168</v>
      </c>
      <c r="W205" s="140"/>
      <c r="X205" s="141">
        <f t="shared" si="4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3"/>
        <v>0</v>
      </c>
      <c r="U206" s="140"/>
      <c r="V206" s="139">
        <v>168</v>
      </c>
      <c r="W206" s="140"/>
      <c r="X206" s="141">
        <f t="shared" si="4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3"/>
        <v>0</v>
      </c>
      <c r="U207" s="140"/>
      <c r="V207" s="139">
        <v>168</v>
      </c>
      <c r="W207" s="140"/>
      <c r="X207" s="141">
        <f t="shared" si="4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3"/>
        <v>0</v>
      </c>
      <c r="U208" s="140"/>
      <c r="V208" s="139">
        <v>168</v>
      </c>
      <c r="W208" s="140"/>
      <c r="X208" s="141">
        <f t="shared" si="4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3"/>
        <v>0</v>
      </c>
      <c r="U209" s="140"/>
      <c r="V209" s="139">
        <v>168</v>
      </c>
      <c r="W209" s="140"/>
      <c r="X209" s="141">
        <f t="shared" si="4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3"/>
        <v>0</v>
      </c>
      <c r="U210" s="140"/>
      <c r="V210" s="139">
        <v>168</v>
      </c>
      <c r="W210" s="140"/>
      <c r="X210" s="141">
        <f t="shared" si="4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3"/>
        <v>0</v>
      </c>
      <c r="U211" s="140"/>
      <c r="V211" s="139">
        <v>168</v>
      </c>
      <c r="W211" s="140"/>
      <c r="X211" s="141">
        <f t="shared" si="4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3"/>
        <v>0</v>
      </c>
      <c r="U212" s="140"/>
      <c r="V212" s="139">
        <v>168</v>
      </c>
      <c r="W212" s="140"/>
      <c r="X212" s="141">
        <f t="shared" si="4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3"/>
        <v>0</v>
      </c>
      <c r="U213" s="140"/>
      <c r="V213" s="139">
        <v>168</v>
      </c>
      <c r="W213" s="140"/>
      <c r="X213" s="141">
        <f t="shared" si="4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si="3"/>
        <v>0</v>
      </c>
      <c r="U214" s="140"/>
      <c r="V214" s="139">
        <v>168</v>
      </c>
      <c r="W214" s="140"/>
      <c r="X214" s="141">
        <f t="shared" si="4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3"/>
        <v>0</v>
      </c>
      <c r="U215" s="140"/>
      <c r="V215" s="139">
        <v>168</v>
      </c>
      <c r="W215" s="140"/>
      <c r="X215" s="141">
        <f t="shared" si="4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5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6">F222*24+H222*12+J222*12+L222*6+N222*6+P222*4+R222*8</f>
        <v>0</v>
      </c>
      <c r="U222" s="140"/>
      <c r="V222" s="139">
        <v>168</v>
      </c>
      <c r="W222" s="140"/>
      <c r="X222" s="141">
        <f t="shared" si="5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6"/>
        <v>0</v>
      </c>
      <c r="U223" s="140"/>
      <c r="V223" s="139">
        <v>168</v>
      </c>
      <c r="W223" s="140"/>
      <c r="X223" s="141">
        <f t="shared" si="5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6"/>
        <v>0</v>
      </c>
      <c r="U224" s="140"/>
      <c r="V224" s="139">
        <v>168</v>
      </c>
      <c r="W224" s="140"/>
      <c r="X224" s="141">
        <f t="shared" si="5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5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7">F226*24+H226*12+J226*12+L226*6+N226*6+P226*4+R226*8</f>
        <v>0</v>
      </c>
      <c r="U226" s="140"/>
      <c r="V226" s="139">
        <v>168</v>
      </c>
      <c r="W226" s="140"/>
      <c r="X226" s="141">
        <f t="shared" si="5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7"/>
        <v>0</v>
      </c>
      <c r="U227" s="140"/>
      <c r="V227" s="139">
        <v>168</v>
      </c>
      <c r="W227" s="140"/>
      <c r="X227" s="141">
        <f t="shared" si="5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7"/>
        <v>0</v>
      </c>
      <c r="U228" s="140"/>
      <c r="V228" s="139">
        <v>168</v>
      </c>
      <c r="W228" s="140"/>
      <c r="X228" s="141">
        <f t="shared" si="5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7"/>
        <v>0</v>
      </c>
      <c r="U229" s="140"/>
      <c r="V229" s="139">
        <v>168</v>
      </c>
      <c r="W229" s="140"/>
      <c r="X229" s="141">
        <f t="shared" si="5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7"/>
        <v>0</v>
      </c>
      <c r="U230" s="140"/>
      <c r="V230" s="139">
        <v>168</v>
      </c>
      <c r="W230" s="140"/>
      <c r="X230" s="141">
        <f t="shared" si="5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8">F231*24+H231*12+J231*12+L231*6+N231*6+P231*4+R231*8</f>
        <v>0</v>
      </c>
      <c r="U231" s="140"/>
      <c r="V231" s="139">
        <v>168</v>
      </c>
      <c r="W231" s="140"/>
      <c r="X231" s="141">
        <f t="shared" ref="X231" si="9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7"/>
        <v>0</v>
      </c>
      <c r="U232" s="140"/>
      <c r="V232" s="139">
        <v>168</v>
      </c>
      <c r="W232" s="140"/>
      <c r="X232" s="141">
        <f t="shared" si="5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7"/>
        <v>0</v>
      </c>
      <c r="U233" s="140"/>
      <c r="V233" s="139">
        <v>168</v>
      </c>
      <c r="W233" s="140"/>
      <c r="X233" s="141">
        <f t="shared" si="5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7"/>
        <v>0</v>
      </c>
      <c r="U234" s="140"/>
      <c r="V234" s="139">
        <v>168</v>
      </c>
      <c r="W234" s="140"/>
      <c r="X234" s="141">
        <f t="shared" si="5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0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7"/>
        <v>0</v>
      </c>
      <c r="U235" s="140"/>
      <c r="V235" s="139">
        <v>168</v>
      </c>
      <c r="W235" s="140"/>
      <c r="X235" s="141">
        <f t="shared" si="5"/>
        <v>0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7"/>
        <v>0</v>
      </c>
      <c r="U236" s="140"/>
      <c r="V236" s="139">
        <v>168</v>
      </c>
      <c r="W236" s="140"/>
      <c r="X236" s="141">
        <f t="shared" si="5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7"/>
        <v>0</v>
      </c>
      <c r="U237" s="140"/>
      <c r="V237" s="139">
        <v>168</v>
      </c>
      <c r="W237" s="140"/>
      <c r="X237" s="141">
        <f t="shared" si="5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7"/>
        <v>0</v>
      </c>
      <c r="U238" s="140"/>
      <c r="V238" s="139">
        <v>168</v>
      </c>
      <c r="W238" s="140"/>
      <c r="X238" s="141">
        <f t="shared" si="5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7"/>
        <v>0</v>
      </c>
      <c r="U239" s="140"/>
      <c r="V239" s="139">
        <v>168</v>
      </c>
      <c r="W239" s="140"/>
      <c r="X239" s="141">
        <f t="shared" si="5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7"/>
        <v>0</v>
      </c>
      <c r="U240" s="140"/>
      <c r="V240" s="139">
        <v>168</v>
      </c>
      <c r="W240" s="140"/>
      <c r="X240" s="141">
        <f t="shared" si="5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7"/>
        <v>0</v>
      </c>
      <c r="U241" s="140"/>
      <c r="V241" s="139">
        <v>168</v>
      </c>
      <c r="W241" s="140"/>
      <c r="X241" s="141">
        <f t="shared" si="5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7"/>
        <v>0</v>
      </c>
      <c r="U242" s="140"/>
      <c r="V242" s="139">
        <v>168</v>
      </c>
      <c r="W242" s="140"/>
      <c r="X242" s="141">
        <f t="shared" si="5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7"/>
        <v>0</v>
      </c>
      <c r="U243" s="140"/>
      <c r="V243" s="139">
        <v>168</v>
      </c>
      <c r="W243" s="140"/>
      <c r="X243" s="141">
        <f t="shared" si="5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7"/>
        <v>0</v>
      </c>
      <c r="U244" s="140"/>
      <c r="V244" s="139">
        <v>168</v>
      </c>
      <c r="W244" s="140"/>
      <c r="X244" s="141">
        <f t="shared" si="5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7"/>
        <v>0</v>
      </c>
      <c r="U245" s="140"/>
      <c r="V245" s="139">
        <v>168</v>
      </c>
      <c r="W245" s="140"/>
      <c r="X245" s="141">
        <f t="shared" si="5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0</v>
      </c>
      <c r="G246" s="138"/>
      <c r="H246" s="137">
        <f>SUMPRODUCT(COUNTIF($K$40:$R$163,{"URBANSKI L."}))</f>
        <v>0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7"/>
        <v>0</v>
      </c>
      <c r="U246" s="140"/>
      <c r="V246" s="139">
        <v>168</v>
      </c>
      <c r="W246" s="140"/>
      <c r="X246" s="141">
        <f t="shared" si="5"/>
        <v>0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0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7"/>
        <v>0</v>
      </c>
      <c r="U247" s="140"/>
      <c r="V247" s="139">
        <v>168</v>
      </c>
      <c r="W247" s="140"/>
      <c r="X247" s="141">
        <f t="shared" si="5"/>
        <v>0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7"/>
        <v>0</v>
      </c>
      <c r="U248" s="140"/>
      <c r="V248" s="139">
        <v>168</v>
      </c>
      <c r="W248" s="140"/>
      <c r="X248" s="141">
        <f t="shared" si="5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7"/>
        <v>0</v>
      </c>
      <c r="U249" s="140"/>
      <c r="V249" s="139">
        <v>168</v>
      </c>
      <c r="W249" s="140"/>
      <c r="X249" s="141">
        <f t="shared" si="5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7"/>
        <v>0</v>
      </c>
      <c r="U250" s="140"/>
      <c r="V250" s="139">
        <v>168</v>
      </c>
      <c r="W250" s="140"/>
      <c r="X250" s="141">
        <f t="shared" si="5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7"/>
        <v>0</v>
      </c>
      <c r="U251" s="140"/>
      <c r="V251" s="139">
        <v>168</v>
      </c>
      <c r="W251" s="140"/>
      <c r="X251" s="141">
        <f t="shared" si="5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7"/>
        <v>0</v>
      </c>
      <c r="U252" s="140"/>
      <c r="V252" s="139">
        <v>168</v>
      </c>
      <c r="W252" s="140"/>
      <c r="X252" s="141">
        <f t="shared" si="5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7"/>
        <v>0</v>
      </c>
      <c r="U253" s="140"/>
      <c r="V253" s="139">
        <v>168</v>
      </c>
      <c r="W253" s="140"/>
      <c r="X253" s="141">
        <f t="shared" si="5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7"/>
        <v>0</v>
      </c>
      <c r="U254" s="140"/>
      <c r="V254" s="139">
        <v>168</v>
      </c>
      <c r="W254" s="140"/>
      <c r="X254" s="141">
        <f t="shared" si="5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7"/>
        <v>0</v>
      </c>
      <c r="U255" s="140"/>
      <c r="V255" s="139">
        <v>168</v>
      </c>
      <c r="W255" s="140"/>
      <c r="X255" s="141">
        <f t="shared" si="5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7"/>
        <v>0</v>
      </c>
      <c r="U256" s="140"/>
      <c r="V256" s="139">
        <v>168</v>
      </c>
      <c r="W256" s="140"/>
      <c r="X256" s="141">
        <f t="shared" si="5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7"/>
        <v>0</v>
      </c>
      <c r="U257" s="140"/>
      <c r="V257" s="139">
        <v>168</v>
      </c>
      <c r="W257" s="140"/>
      <c r="X257" s="141">
        <f t="shared" si="5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0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27" si="11">F264*24+H264*12+J264*12+L264*6+N264*6+P264*4+R264*8</f>
        <v>0</v>
      </c>
      <c r="U264" s="140"/>
      <c r="V264" s="139">
        <v>168</v>
      </c>
      <c r="W264" s="140"/>
      <c r="X264" s="141">
        <f t="shared" si="10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1"/>
        <v>0</v>
      </c>
      <c r="U265" s="140"/>
      <c r="V265" s="139">
        <v>168</v>
      </c>
      <c r="W265" s="140"/>
      <c r="X265" s="141">
        <f t="shared" si="10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1"/>
        <v>0</v>
      </c>
      <c r="U266" s="140"/>
      <c r="V266" s="139">
        <v>168</v>
      </c>
      <c r="W266" s="140"/>
      <c r="X266" s="141">
        <f t="shared" si="10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1"/>
        <v>0</v>
      </c>
      <c r="U267" s="140"/>
      <c r="V267" s="139">
        <v>168</v>
      </c>
      <c r="W267" s="140"/>
      <c r="X267" s="141">
        <f t="shared" si="10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1"/>
        <v>0</v>
      </c>
      <c r="U268" s="140"/>
      <c r="V268" s="139">
        <v>168</v>
      </c>
      <c r="W268" s="140"/>
      <c r="X268" s="141">
        <f t="shared" si="10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1"/>
        <v>0</v>
      </c>
      <c r="U269" s="140"/>
      <c r="V269" s="139">
        <v>168</v>
      </c>
      <c r="W269" s="140"/>
      <c r="X269" s="141">
        <f t="shared" si="10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1"/>
        <v>0</v>
      </c>
      <c r="U270" s="140"/>
      <c r="V270" s="139">
        <v>168</v>
      </c>
      <c r="W270" s="140"/>
      <c r="X270" s="141">
        <f t="shared" si="10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1"/>
        <v>0</v>
      </c>
      <c r="U271" s="140"/>
      <c r="V271" s="139">
        <v>168</v>
      </c>
      <c r="W271" s="140"/>
      <c r="X271" s="141">
        <f t="shared" si="10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1"/>
        <v>0</v>
      </c>
      <c r="U272" s="140"/>
      <c r="V272" s="139">
        <v>168</v>
      </c>
      <c r="W272" s="140"/>
      <c r="X272" s="141">
        <f t="shared" si="10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1"/>
        <v>0</v>
      </c>
      <c r="U273" s="140"/>
      <c r="V273" s="139">
        <v>168</v>
      </c>
      <c r="W273" s="140"/>
      <c r="X273" s="141">
        <f t="shared" si="10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1"/>
        <v>0</v>
      </c>
      <c r="U274" s="140"/>
      <c r="V274" s="139">
        <v>168</v>
      </c>
      <c r="W274" s="140"/>
      <c r="X274" s="141">
        <f t="shared" si="10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0</v>
      </c>
      <c r="G275" s="138"/>
      <c r="H275" s="137">
        <f>SUMPRODUCT(COUNTIF($K$40:$R$163,{"DRUI M."}))</f>
        <v>0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1"/>
        <v>0</v>
      </c>
      <c r="U275" s="140"/>
      <c r="V275" s="139">
        <v>168</v>
      </c>
      <c r="W275" s="140"/>
      <c r="X275" s="141">
        <f t="shared" si="10"/>
        <v>0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1"/>
        <v>0</v>
      </c>
      <c r="U276" s="140"/>
      <c r="V276" s="139">
        <v>168</v>
      </c>
      <c r="W276" s="140"/>
      <c r="X276" s="141">
        <f t="shared" si="10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1"/>
        <v>0</v>
      </c>
      <c r="U277" s="140"/>
      <c r="V277" s="139">
        <v>168</v>
      </c>
      <c r="W277" s="140"/>
      <c r="X277" s="141">
        <f t="shared" si="10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1"/>
        <v>0</v>
      </c>
      <c r="U278" s="140"/>
      <c r="V278" s="139">
        <v>168</v>
      </c>
      <c r="W278" s="140"/>
      <c r="X278" s="141">
        <f t="shared" si="10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1"/>
        <v>0</v>
      </c>
      <c r="U279" s="140"/>
      <c r="V279" s="139">
        <v>168</v>
      </c>
      <c r="W279" s="140"/>
      <c r="X279" s="141">
        <f t="shared" si="10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1"/>
        <v>0</v>
      </c>
      <c r="U280" s="140"/>
      <c r="V280" s="139">
        <v>168</v>
      </c>
      <c r="W280" s="140"/>
      <c r="X280" s="141">
        <f t="shared" si="10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1"/>
        <v>0</v>
      </c>
      <c r="U281" s="140"/>
      <c r="V281" s="139">
        <v>168</v>
      </c>
      <c r="W281" s="140"/>
      <c r="X281" s="141">
        <f t="shared" si="10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1"/>
        <v>0</v>
      </c>
      <c r="U282" s="140"/>
      <c r="V282" s="139">
        <v>168</v>
      </c>
      <c r="W282" s="140"/>
      <c r="X282" s="141">
        <f t="shared" si="10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1"/>
        <v>0</v>
      </c>
      <c r="U283" s="140"/>
      <c r="V283" s="139">
        <v>168</v>
      </c>
      <c r="W283" s="140"/>
      <c r="X283" s="141">
        <f t="shared" si="10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1"/>
        <v>0</v>
      </c>
      <c r="U284" s="140"/>
      <c r="V284" s="139">
        <v>168</v>
      </c>
      <c r="W284" s="140"/>
      <c r="X284" s="141">
        <f t="shared" si="10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1"/>
        <v>0</v>
      </c>
      <c r="U285" s="140"/>
      <c r="V285" s="139">
        <v>168</v>
      </c>
      <c r="W285" s="140"/>
      <c r="X285" s="141">
        <f t="shared" si="10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1"/>
        <v>0</v>
      </c>
      <c r="U286" s="140"/>
      <c r="V286" s="139">
        <v>168</v>
      </c>
      <c r="W286" s="140"/>
      <c r="X286" s="141">
        <f t="shared" si="10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1"/>
        <v>0</v>
      </c>
      <c r="U287" s="140"/>
      <c r="V287" s="139">
        <v>168</v>
      </c>
      <c r="W287" s="140"/>
      <c r="X287" s="141">
        <f t="shared" si="10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1"/>
        <v>0</v>
      </c>
      <c r="U288" s="140"/>
      <c r="V288" s="139">
        <v>168</v>
      </c>
      <c r="W288" s="140"/>
      <c r="X288" s="141">
        <f t="shared" si="10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1"/>
        <v>0</v>
      </c>
      <c r="U289" s="140"/>
      <c r="V289" s="139">
        <v>168</v>
      </c>
      <c r="W289" s="140"/>
      <c r="X289" s="141">
        <f t="shared" si="10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1"/>
        <v>0</v>
      </c>
      <c r="U290" s="140"/>
      <c r="V290" s="139">
        <v>168</v>
      </c>
      <c r="W290" s="140"/>
      <c r="X290" s="141">
        <f t="shared" si="10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1"/>
        <v>0</v>
      </c>
      <c r="U291" s="140"/>
      <c r="V291" s="139">
        <v>168</v>
      </c>
      <c r="W291" s="140"/>
      <c r="X291" s="141">
        <f t="shared" si="10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1"/>
        <v>0</v>
      </c>
      <c r="U292" s="140"/>
      <c r="V292" s="139">
        <v>168</v>
      </c>
      <c r="W292" s="140"/>
      <c r="X292" s="141">
        <f t="shared" si="10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1"/>
        <v>0</v>
      </c>
      <c r="U293" s="140"/>
      <c r="V293" s="139">
        <v>168</v>
      </c>
      <c r="W293" s="140"/>
      <c r="X293" s="141">
        <f t="shared" si="10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1"/>
        <v>0</v>
      </c>
      <c r="U294" s="140"/>
      <c r="V294" s="139">
        <v>168</v>
      </c>
      <c r="W294" s="140"/>
      <c r="X294" s="141">
        <f t="shared" si="10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0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1"/>
        <v>0</v>
      </c>
      <c r="U295" s="140"/>
      <c r="V295" s="139">
        <v>168</v>
      </c>
      <c r="W295" s="140"/>
      <c r="X295" s="141">
        <f t="shared" si="10"/>
        <v>0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1"/>
        <v>0</v>
      </c>
      <c r="U296" s="140"/>
      <c r="V296" s="139">
        <v>168</v>
      </c>
      <c r="W296" s="140"/>
      <c r="X296" s="141">
        <f t="shared" si="10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1"/>
        <v>0</v>
      </c>
      <c r="U297" s="140"/>
      <c r="V297" s="139">
        <v>168</v>
      </c>
      <c r="W297" s="140"/>
      <c r="X297" s="141">
        <f t="shared" si="10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1"/>
        <v>0</v>
      </c>
      <c r="U298" s="140"/>
      <c r="V298" s="139">
        <v>168</v>
      </c>
      <c r="W298" s="140"/>
      <c r="X298" s="141">
        <f t="shared" si="10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1"/>
        <v>0</v>
      </c>
      <c r="U299" s="140"/>
      <c r="V299" s="139">
        <v>168</v>
      </c>
      <c r="W299" s="140"/>
      <c r="X299" s="141">
        <f t="shared" si="10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1"/>
        <v>0</v>
      </c>
      <c r="U300" s="140"/>
      <c r="V300" s="139">
        <v>168</v>
      </c>
      <c r="W300" s="140"/>
      <c r="X300" s="141">
        <f t="shared" si="10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1"/>
        <v>0</v>
      </c>
      <c r="U301" s="140"/>
      <c r="V301" s="139">
        <v>168</v>
      </c>
      <c r="W301" s="140"/>
      <c r="X301" s="141">
        <f t="shared" si="10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1"/>
        <v>0</v>
      </c>
      <c r="U302" s="140"/>
      <c r="V302" s="139">
        <v>168</v>
      </c>
      <c r="W302" s="140"/>
      <c r="X302" s="141">
        <f t="shared" si="10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1"/>
        <v>0</v>
      </c>
      <c r="U303" s="140"/>
      <c r="V303" s="139">
        <v>168</v>
      </c>
      <c r="W303" s="140"/>
      <c r="X303" s="141">
        <f t="shared" si="10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1"/>
        <v>0</v>
      </c>
      <c r="U304" s="140"/>
      <c r="V304" s="139">
        <v>168</v>
      </c>
      <c r="W304" s="140"/>
      <c r="X304" s="141">
        <f t="shared" si="10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1"/>
        <v>0</v>
      </c>
      <c r="U305" s="140"/>
      <c r="V305" s="139">
        <v>168</v>
      </c>
      <c r="W305" s="140"/>
      <c r="X305" s="141">
        <f t="shared" si="10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1"/>
        <v>0</v>
      </c>
      <c r="U306" s="140"/>
      <c r="V306" s="139">
        <v>168</v>
      </c>
      <c r="W306" s="140"/>
      <c r="X306" s="141">
        <f t="shared" si="10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1"/>
        <v>0</v>
      </c>
      <c r="U307" s="140"/>
      <c r="V307" s="139">
        <v>168</v>
      </c>
      <c r="W307" s="140"/>
      <c r="X307" s="141">
        <f t="shared" si="10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0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1"/>
        <v>0</v>
      </c>
      <c r="U308" s="140"/>
      <c r="V308" s="139">
        <v>168</v>
      </c>
      <c r="W308" s="140"/>
      <c r="X308" s="141">
        <f t="shared" si="10"/>
        <v>0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0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0</v>
      </c>
      <c r="Q309" s="138"/>
      <c r="R309" s="137">
        <f>SUMPRODUCT(COUNTIF($AM$40:$AP$163,{"SCHWARZ S."}))</f>
        <v>0</v>
      </c>
      <c r="S309" s="138"/>
      <c r="T309" s="139">
        <f t="shared" si="11"/>
        <v>0</v>
      </c>
      <c r="U309" s="140"/>
      <c r="V309" s="139">
        <v>168</v>
      </c>
      <c r="W309" s="140"/>
      <c r="X309" s="141">
        <f t="shared" si="10"/>
        <v>0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1"/>
        <v>0</v>
      </c>
      <c r="U310" s="140"/>
      <c r="V310" s="139">
        <v>168</v>
      </c>
      <c r="W310" s="140"/>
      <c r="X310" s="141">
        <f t="shared" si="10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1"/>
        <v>0</v>
      </c>
      <c r="U311" s="140"/>
      <c r="V311" s="139">
        <v>168</v>
      </c>
      <c r="W311" s="140"/>
      <c r="X311" s="141">
        <f t="shared" si="10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1"/>
        <v>0</v>
      </c>
      <c r="U312" s="140"/>
      <c r="V312" s="139">
        <v>168</v>
      </c>
      <c r="W312" s="140"/>
      <c r="X312" s="141">
        <f t="shared" si="10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1"/>
        <v>0</v>
      </c>
      <c r="U313" s="140"/>
      <c r="V313" s="139">
        <v>168</v>
      </c>
      <c r="W313" s="140"/>
      <c r="X313" s="141">
        <f t="shared" si="10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1"/>
        <v>0</v>
      </c>
      <c r="U314" s="140"/>
      <c r="V314" s="139">
        <v>168</v>
      </c>
      <c r="W314" s="140"/>
      <c r="X314" s="141">
        <f t="shared" si="10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1"/>
        <v>0</v>
      </c>
      <c r="U315" s="140"/>
      <c r="V315" s="139">
        <v>168</v>
      </c>
      <c r="W315" s="140"/>
      <c r="X315" s="141">
        <f t="shared" si="10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1"/>
        <v>0</v>
      </c>
      <c r="U316" s="140"/>
      <c r="V316" s="139">
        <v>168</v>
      </c>
      <c r="W316" s="140"/>
      <c r="X316" s="141">
        <f t="shared" si="10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1"/>
        <v>0</v>
      </c>
      <c r="U317" s="140"/>
      <c r="V317" s="139">
        <v>168</v>
      </c>
      <c r="W317" s="140"/>
      <c r="X317" s="141">
        <f t="shared" si="10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1"/>
        <v>0</v>
      </c>
      <c r="U318" s="140"/>
      <c r="V318" s="139">
        <v>168</v>
      </c>
      <c r="W318" s="140"/>
      <c r="X318" s="141">
        <f t="shared" si="10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1"/>
        <v>0</v>
      </c>
      <c r="U319" s="140"/>
      <c r="V319" s="139">
        <v>168</v>
      </c>
      <c r="W319" s="140"/>
      <c r="X319" s="141">
        <f t="shared" si="10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si="11"/>
        <v>0</v>
      </c>
      <c r="U320" s="140"/>
      <c r="V320" s="139">
        <v>168</v>
      </c>
      <c r="W320" s="140"/>
      <c r="X320" s="141">
        <f t="shared" si="10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1"/>
        <v>0</v>
      </c>
      <c r="U321" s="140"/>
      <c r="V321" s="139">
        <v>168</v>
      </c>
      <c r="W321" s="140"/>
      <c r="X321" s="141">
        <f t="shared" si="10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1"/>
        <v>0</v>
      </c>
      <c r="U322" s="140"/>
      <c r="V322" s="139">
        <v>168</v>
      </c>
      <c r="W322" s="140"/>
      <c r="X322" s="141">
        <f t="shared" si="10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1"/>
        <v>0</v>
      </c>
      <c r="U323" s="140"/>
      <c r="V323" s="139">
        <v>168</v>
      </c>
      <c r="W323" s="140"/>
      <c r="X323" s="141">
        <f t="shared" si="10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1"/>
        <v>0</v>
      </c>
      <c r="U324" s="140"/>
      <c r="V324" s="139">
        <v>168</v>
      </c>
      <c r="W324" s="140"/>
      <c r="X324" s="141">
        <f t="shared" si="10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1"/>
        <v>0</v>
      </c>
      <c r="U325" s="140"/>
      <c r="V325" s="139">
        <v>168</v>
      </c>
      <c r="W325" s="140"/>
      <c r="X325" s="141">
        <f t="shared" si="10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1"/>
        <v>0</v>
      </c>
      <c r="U326" s="140"/>
      <c r="V326" s="139">
        <v>168</v>
      </c>
      <c r="W326" s="140"/>
      <c r="X326" s="141">
        <f t="shared" si="10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1"/>
        <v>0</v>
      </c>
      <c r="U327" s="140"/>
      <c r="V327" s="139">
        <v>168</v>
      </c>
      <c r="W327" s="140"/>
      <c r="X327" s="141">
        <f t="shared" ref="X327:X330" si="12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ref="T328:T330" si="13">F328*24+H328*12+J328*12+L328*6+N328*6+P328*4+R328*8</f>
        <v>0</v>
      </c>
      <c r="U328" s="140"/>
      <c r="V328" s="139">
        <v>168</v>
      </c>
      <c r="W328" s="140"/>
      <c r="X328" s="141">
        <f t="shared" si="12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3"/>
        <v>0</v>
      </c>
      <c r="U329" s="140"/>
      <c r="V329" s="139">
        <v>168</v>
      </c>
      <c r="W329" s="140"/>
      <c r="X329" s="141">
        <f t="shared" si="12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3"/>
        <v>0</v>
      </c>
      <c r="U330" s="140"/>
      <c r="V330" s="139">
        <v>168</v>
      </c>
      <c r="W330" s="140"/>
      <c r="X330" s="141">
        <f t="shared" si="12"/>
        <v>0</v>
      </c>
      <c r="Y330" s="142"/>
      <c r="Z330" s="143"/>
      <c r="AA330" s="136"/>
      <c r="AB330" s="136"/>
      <c r="AC330" s="136"/>
      <c r="AD330" s="124"/>
    </row>
  </sheetData>
  <sheetProtection selectLockedCells="1"/>
  <mergeCells count="3647">
    <mergeCell ref="V330:W330"/>
    <mergeCell ref="X330:Z330"/>
    <mergeCell ref="AA330:AD330"/>
    <mergeCell ref="AA329:AD329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N329:O329"/>
    <mergeCell ref="P329:Q329"/>
    <mergeCell ref="R329:S329"/>
    <mergeCell ref="T329:U329"/>
    <mergeCell ref="V329:W329"/>
    <mergeCell ref="X329:Z329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V327:W327"/>
    <mergeCell ref="X327:Z327"/>
    <mergeCell ref="AA327:AD327"/>
    <mergeCell ref="A328:D328"/>
    <mergeCell ref="F328:G328"/>
    <mergeCell ref="H328:I328"/>
    <mergeCell ref="J328:K328"/>
    <mergeCell ref="L328:M328"/>
    <mergeCell ref="N328:O328"/>
    <mergeCell ref="P328:Q328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N326:O326"/>
    <mergeCell ref="P326:Q326"/>
    <mergeCell ref="R326:S326"/>
    <mergeCell ref="T326:U326"/>
    <mergeCell ref="V326:W326"/>
    <mergeCell ref="X326:Z326"/>
    <mergeCell ref="R325:S325"/>
    <mergeCell ref="T325:U325"/>
    <mergeCell ref="V325:W325"/>
    <mergeCell ref="X325:Z325"/>
    <mergeCell ref="AA325:AD325"/>
    <mergeCell ref="A326:D326"/>
    <mergeCell ref="F326:G326"/>
    <mergeCell ref="H326:I326"/>
    <mergeCell ref="J326:K326"/>
    <mergeCell ref="L326:M326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AA323:AD323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N323:O323"/>
    <mergeCell ref="P323:Q323"/>
    <mergeCell ref="R323:S323"/>
    <mergeCell ref="T323:U323"/>
    <mergeCell ref="V323:W323"/>
    <mergeCell ref="X323:Z323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V321:W321"/>
    <mergeCell ref="X321:Z321"/>
    <mergeCell ref="AA321:AD321"/>
    <mergeCell ref="A322:D322"/>
    <mergeCell ref="F322:G322"/>
    <mergeCell ref="H322:I322"/>
    <mergeCell ref="J322:K322"/>
    <mergeCell ref="L322:M322"/>
    <mergeCell ref="N322:O322"/>
    <mergeCell ref="P322:Q322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N320:O320"/>
    <mergeCell ref="P320:Q320"/>
    <mergeCell ref="R320:S320"/>
    <mergeCell ref="T320:U320"/>
    <mergeCell ref="V320:W320"/>
    <mergeCell ref="X320:Z320"/>
    <mergeCell ref="R319:S319"/>
    <mergeCell ref="T319:U319"/>
    <mergeCell ref="V319:W319"/>
    <mergeCell ref="X319:Z319"/>
    <mergeCell ref="AA319:AD319"/>
    <mergeCell ref="A320:D320"/>
    <mergeCell ref="F320:G320"/>
    <mergeCell ref="H320:I320"/>
    <mergeCell ref="J320:K320"/>
    <mergeCell ref="L320:M320"/>
    <mergeCell ref="V318:W318"/>
    <mergeCell ref="X318:Z318"/>
    <mergeCell ref="AA318:AD318"/>
    <mergeCell ref="A319:D319"/>
    <mergeCell ref="F319:G319"/>
    <mergeCell ref="H319:I319"/>
    <mergeCell ref="J319:K319"/>
    <mergeCell ref="L319:M319"/>
    <mergeCell ref="N319:O319"/>
    <mergeCell ref="P319:Q319"/>
    <mergeCell ref="AA317:AD317"/>
    <mergeCell ref="A318:D318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N317:O317"/>
    <mergeCell ref="P317:Q317"/>
    <mergeCell ref="R317:S317"/>
    <mergeCell ref="T317:U317"/>
    <mergeCell ref="V317:W317"/>
    <mergeCell ref="X317:Z317"/>
    <mergeCell ref="R316:S316"/>
    <mergeCell ref="T316:U316"/>
    <mergeCell ref="V316:W316"/>
    <mergeCell ref="X316:Z316"/>
    <mergeCell ref="AA316:AD316"/>
    <mergeCell ref="A317:D317"/>
    <mergeCell ref="F317:G317"/>
    <mergeCell ref="H317:I317"/>
    <mergeCell ref="J317:K317"/>
    <mergeCell ref="L317:M317"/>
    <mergeCell ref="V315:W315"/>
    <mergeCell ref="X315:Z315"/>
    <mergeCell ref="AA315:AD315"/>
    <mergeCell ref="A316:D316"/>
    <mergeCell ref="F316:G316"/>
    <mergeCell ref="H316:I316"/>
    <mergeCell ref="J316:K316"/>
    <mergeCell ref="L316:M316"/>
    <mergeCell ref="N316:O316"/>
    <mergeCell ref="P316:Q316"/>
    <mergeCell ref="AA314:AD314"/>
    <mergeCell ref="A315:D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N314:O314"/>
    <mergeCell ref="P314:Q314"/>
    <mergeCell ref="R314:S314"/>
    <mergeCell ref="T314:U314"/>
    <mergeCell ref="V314:W314"/>
    <mergeCell ref="X314:Z314"/>
    <mergeCell ref="R313:S313"/>
    <mergeCell ref="T313:U313"/>
    <mergeCell ref="V313:W313"/>
    <mergeCell ref="X313:Z313"/>
    <mergeCell ref="AA313:AD313"/>
    <mergeCell ref="A314:D314"/>
    <mergeCell ref="F314:G314"/>
    <mergeCell ref="H314:I314"/>
    <mergeCell ref="J314:K314"/>
    <mergeCell ref="L314:M314"/>
    <mergeCell ref="V312:W312"/>
    <mergeCell ref="X312:Z312"/>
    <mergeCell ref="AA312:AD312"/>
    <mergeCell ref="A313:D313"/>
    <mergeCell ref="F313:G313"/>
    <mergeCell ref="H313:I313"/>
    <mergeCell ref="J313:K313"/>
    <mergeCell ref="L313:M313"/>
    <mergeCell ref="N313:O313"/>
    <mergeCell ref="P313:Q313"/>
    <mergeCell ref="AA311:AD311"/>
    <mergeCell ref="A312:D312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N311:O311"/>
    <mergeCell ref="P311:Q311"/>
    <mergeCell ref="R311:S311"/>
    <mergeCell ref="T311:U311"/>
    <mergeCell ref="V311:W311"/>
    <mergeCell ref="X311:Z311"/>
    <mergeCell ref="R310:S310"/>
    <mergeCell ref="T310:U310"/>
    <mergeCell ref="V310:W310"/>
    <mergeCell ref="X310:Z310"/>
    <mergeCell ref="AA310:AD310"/>
    <mergeCell ref="A311:D311"/>
    <mergeCell ref="F311:G311"/>
    <mergeCell ref="H311:I311"/>
    <mergeCell ref="J311:K311"/>
    <mergeCell ref="L311:M311"/>
    <mergeCell ref="V309:W309"/>
    <mergeCell ref="X309:Z309"/>
    <mergeCell ref="AA309:AD309"/>
    <mergeCell ref="A310:D310"/>
    <mergeCell ref="F310:G310"/>
    <mergeCell ref="H310:I310"/>
    <mergeCell ref="J310:K310"/>
    <mergeCell ref="L310:M310"/>
    <mergeCell ref="N310:O310"/>
    <mergeCell ref="P310:Q310"/>
    <mergeCell ref="AA308:AD308"/>
    <mergeCell ref="A309:D309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N308:O308"/>
    <mergeCell ref="P308:Q308"/>
    <mergeCell ref="R308:S308"/>
    <mergeCell ref="T308:U308"/>
    <mergeCell ref="V308:W308"/>
    <mergeCell ref="X308:Z308"/>
    <mergeCell ref="R307:S307"/>
    <mergeCell ref="T307:U307"/>
    <mergeCell ref="V307:W307"/>
    <mergeCell ref="X307:Z307"/>
    <mergeCell ref="AA307:AD307"/>
    <mergeCell ref="A308:D308"/>
    <mergeCell ref="F308:G308"/>
    <mergeCell ref="H308:I308"/>
    <mergeCell ref="J308:K308"/>
    <mergeCell ref="L308:M308"/>
    <mergeCell ref="V306:W306"/>
    <mergeCell ref="X306:Z306"/>
    <mergeCell ref="AA306:AD306"/>
    <mergeCell ref="A307:D307"/>
    <mergeCell ref="F307:G307"/>
    <mergeCell ref="H307:I307"/>
    <mergeCell ref="J307:K307"/>
    <mergeCell ref="L307:M307"/>
    <mergeCell ref="N307:O307"/>
    <mergeCell ref="P307:Q307"/>
    <mergeCell ref="AA305:AD305"/>
    <mergeCell ref="A306:D306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N305:O305"/>
    <mergeCell ref="P305:Q305"/>
    <mergeCell ref="R305:S305"/>
    <mergeCell ref="T305:U305"/>
    <mergeCell ref="V305:W305"/>
    <mergeCell ref="X305:Z305"/>
    <mergeCell ref="R304:S304"/>
    <mergeCell ref="T304:U304"/>
    <mergeCell ref="V304:W304"/>
    <mergeCell ref="X304:Z304"/>
    <mergeCell ref="AA304:AD304"/>
    <mergeCell ref="A305:D305"/>
    <mergeCell ref="F305:G305"/>
    <mergeCell ref="H305:I305"/>
    <mergeCell ref="J305:K305"/>
    <mergeCell ref="L305:M305"/>
    <mergeCell ref="V303:W303"/>
    <mergeCell ref="X303:Z303"/>
    <mergeCell ref="AA303:AD303"/>
    <mergeCell ref="A304:D304"/>
    <mergeCell ref="F304:G304"/>
    <mergeCell ref="H304:I304"/>
    <mergeCell ref="J304:K304"/>
    <mergeCell ref="L304:M304"/>
    <mergeCell ref="N304:O304"/>
    <mergeCell ref="P304:Q304"/>
    <mergeCell ref="AA302:AD302"/>
    <mergeCell ref="A303:D303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N302:O302"/>
    <mergeCell ref="P302:Q302"/>
    <mergeCell ref="R302:S302"/>
    <mergeCell ref="T302:U302"/>
    <mergeCell ref="V302:W302"/>
    <mergeCell ref="X302:Z302"/>
    <mergeCell ref="R301:S301"/>
    <mergeCell ref="T301:U301"/>
    <mergeCell ref="V301:W301"/>
    <mergeCell ref="X301:Z301"/>
    <mergeCell ref="AA301:AD301"/>
    <mergeCell ref="A302:D302"/>
    <mergeCell ref="F302:G302"/>
    <mergeCell ref="H302:I302"/>
    <mergeCell ref="J302:K302"/>
    <mergeCell ref="L302:M302"/>
    <mergeCell ref="V300:W300"/>
    <mergeCell ref="X300:Z300"/>
    <mergeCell ref="AA300:AD300"/>
    <mergeCell ref="A301:D301"/>
    <mergeCell ref="F301:G301"/>
    <mergeCell ref="H301:I301"/>
    <mergeCell ref="J301:K301"/>
    <mergeCell ref="L301:M301"/>
    <mergeCell ref="N301:O301"/>
    <mergeCell ref="P301:Q301"/>
    <mergeCell ref="AA299:AD299"/>
    <mergeCell ref="A300:D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N299:O299"/>
    <mergeCell ref="P299:Q299"/>
    <mergeCell ref="R299:S299"/>
    <mergeCell ref="T299:U299"/>
    <mergeCell ref="V299:W299"/>
    <mergeCell ref="X299:Z299"/>
    <mergeCell ref="R298:S298"/>
    <mergeCell ref="T298:U298"/>
    <mergeCell ref="V298:W298"/>
    <mergeCell ref="X298:Z298"/>
    <mergeCell ref="AA298:AD298"/>
    <mergeCell ref="A299:D299"/>
    <mergeCell ref="F299:G299"/>
    <mergeCell ref="H299:I299"/>
    <mergeCell ref="J299:K299"/>
    <mergeCell ref="L299:M299"/>
    <mergeCell ref="V297:W297"/>
    <mergeCell ref="X297:Z297"/>
    <mergeCell ref="AA297:AD297"/>
    <mergeCell ref="A298:D298"/>
    <mergeCell ref="F298:G298"/>
    <mergeCell ref="H298:I298"/>
    <mergeCell ref="J298:K298"/>
    <mergeCell ref="L298:M298"/>
    <mergeCell ref="N298:O298"/>
    <mergeCell ref="P298:Q298"/>
    <mergeCell ref="AA296:AD296"/>
    <mergeCell ref="A297:D297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N296:O296"/>
    <mergeCell ref="P296:Q296"/>
    <mergeCell ref="R296:S296"/>
    <mergeCell ref="T296:U296"/>
    <mergeCell ref="V296:W296"/>
    <mergeCell ref="X296:Z296"/>
    <mergeCell ref="R295:S295"/>
    <mergeCell ref="T295:U295"/>
    <mergeCell ref="V295:W295"/>
    <mergeCell ref="X295:Z295"/>
    <mergeCell ref="AA295:AD295"/>
    <mergeCell ref="A296:D296"/>
    <mergeCell ref="F296:G296"/>
    <mergeCell ref="H296:I296"/>
    <mergeCell ref="J296:K296"/>
    <mergeCell ref="L296:M296"/>
    <mergeCell ref="V294:W294"/>
    <mergeCell ref="X294:Z294"/>
    <mergeCell ref="AA294:AD294"/>
    <mergeCell ref="A295:D295"/>
    <mergeCell ref="F295:G295"/>
    <mergeCell ref="H295:I295"/>
    <mergeCell ref="J295:K295"/>
    <mergeCell ref="L295:M295"/>
    <mergeCell ref="N295:O295"/>
    <mergeCell ref="P295:Q295"/>
    <mergeCell ref="AA293:AD293"/>
    <mergeCell ref="A294:D294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N293:O293"/>
    <mergeCell ref="P293:Q293"/>
    <mergeCell ref="R293:S293"/>
    <mergeCell ref="T293:U293"/>
    <mergeCell ref="V293:W293"/>
    <mergeCell ref="X293:Z293"/>
    <mergeCell ref="R292:S292"/>
    <mergeCell ref="T292:U292"/>
    <mergeCell ref="V292:W292"/>
    <mergeCell ref="X292:Z292"/>
    <mergeCell ref="AA292:AD292"/>
    <mergeCell ref="A293:D293"/>
    <mergeCell ref="F293:G293"/>
    <mergeCell ref="H293:I293"/>
    <mergeCell ref="J293:K293"/>
    <mergeCell ref="L293:M293"/>
    <mergeCell ref="V291:W291"/>
    <mergeCell ref="X291:Z291"/>
    <mergeCell ref="AA291:AD291"/>
    <mergeCell ref="A292:D292"/>
    <mergeCell ref="F292:G292"/>
    <mergeCell ref="H292:I292"/>
    <mergeCell ref="J292:K292"/>
    <mergeCell ref="L292:M292"/>
    <mergeCell ref="N292:O292"/>
    <mergeCell ref="P292:Q292"/>
    <mergeCell ref="AA290:AD290"/>
    <mergeCell ref="A291:D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N290:O290"/>
    <mergeCell ref="P290:Q290"/>
    <mergeCell ref="R290:S290"/>
    <mergeCell ref="T290:U290"/>
    <mergeCell ref="V290:W290"/>
    <mergeCell ref="X290:Z290"/>
    <mergeCell ref="R289:S289"/>
    <mergeCell ref="T289:U289"/>
    <mergeCell ref="V289:W289"/>
    <mergeCell ref="X289:Z289"/>
    <mergeCell ref="AA289:AD289"/>
    <mergeCell ref="A290:D290"/>
    <mergeCell ref="F290:G290"/>
    <mergeCell ref="H290:I290"/>
    <mergeCell ref="J290:K290"/>
    <mergeCell ref="L290:M290"/>
    <mergeCell ref="V288:W288"/>
    <mergeCell ref="X288:Z288"/>
    <mergeCell ref="AA288:AD288"/>
    <mergeCell ref="A289:D289"/>
    <mergeCell ref="F289:G289"/>
    <mergeCell ref="H289:I289"/>
    <mergeCell ref="J289:K289"/>
    <mergeCell ref="L289:M289"/>
    <mergeCell ref="N289:O289"/>
    <mergeCell ref="P289:Q289"/>
    <mergeCell ref="AA287:AD287"/>
    <mergeCell ref="A288:D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N287:O287"/>
    <mergeCell ref="P287:Q287"/>
    <mergeCell ref="R287:S287"/>
    <mergeCell ref="T287:U287"/>
    <mergeCell ref="V287:W287"/>
    <mergeCell ref="X287:Z287"/>
    <mergeCell ref="R286:S286"/>
    <mergeCell ref="T286:U286"/>
    <mergeCell ref="V286:W286"/>
    <mergeCell ref="X286:Z286"/>
    <mergeCell ref="AA286:AD286"/>
    <mergeCell ref="A287:D287"/>
    <mergeCell ref="F287:G287"/>
    <mergeCell ref="H287:I287"/>
    <mergeCell ref="J287:K287"/>
    <mergeCell ref="L287:M287"/>
    <mergeCell ref="V285:W285"/>
    <mergeCell ref="X285:Z285"/>
    <mergeCell ref="AA285:AD285"/>
    <mergeCell ref="A286:D286"/>
    <mergeCell ref="F286:G286"/>
    <mergeCell ref="H286:I286"/>
    <mergeCell ref="J286:K286"/>
    <mergeCell ref="L286:M286"/>
    <mergeCell ref="N286:O286"/>
    <mergeCell ref="P286:Q286"/>
    <mergeCell ref="AA284:AD284"/>
    <mergeCell ref="A285:D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N284:O284"/>
    <mergeCell ref="P284:Q284"/>
    <mergeCell ref="R284:S284"/>
    <mergeCell ref="T284:U284"/>
    <mergeCell ref="V284:W284"/>
    <mergeCell ref="X284:Z284"/>
    <mergeCell ref="R283:S283"/>
    <mergeCell ref="T283:U283"/>
    <mergeCell ref="V283:W283"/>
    <mergeCell ref="X283:Z283"/>
    <mergeCell ref="AA283:AD283"/>
    <mergeCell ref="A284:D284"/>
    <mergeCell ref="F284:G284"/>
    <mergeCell ref="H284:I284"/>
    <mergeCell ref="J284:K284"/>
    <mergeCell ref="L284:M284"/>
    <mergeCell ref="V282:W282"/>
    <mergeCell ref="X282:Z282"/>
    <mergeCell ref="AA282:AD282"/>
    <mergeCell ref="A283:D283"/>
    <mergeCell ref="F283:G283"/>
    <mergeCell ref="H283:I283"/>
    <mergeCell ref="J283:K283"/>
    <mergeCell ref="L283:M283"/>
    <mergeCell ref="N283:O283"/>
    <mergeCell ref="P283:Q283"/>
    <mergeCell ref="AA281:AD281"/>
    <mergeCell ref="A282:D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N281:O281"/>
    <mergeCell ref="P281:Q281"/>
    <mergeCell ref="R281:S281"/>
    <mergeCell ref="T281:U281"/>
    <mergeCell ref="V281:W281"/>
    <mergeCell ref="X281:Z281"/>
    <mergeCell ref="R280:S280"/>
    <mergeCell ref="T280:U280"/>
    <mergeCell ref="V280:W280"/>
    <mergeCell ref="X280:Z280"/>
    <mergeCell ref="AA280:AD280"/>
    <mergeCell ref="A281:D281"/>
    <mergeCell ref="F281:G281"/>
    <mergeCell ref="H281:I281"/>
    <mergeCell ref="J281:K281"/>
    <mergeCell ref="L281:M281"/>
    <mergeCell ref="V279:W279"/>
    <mergeCell ref="X279:Z279"/>
    <mergeCell ref="AA279:AD279"/>
    <mergeCell ref="A280:D280"/>
    <mergeCell ref="F280:G280"/>
    <mergeCell ref="H280:I280"/>
    <mergeCell ref="J280:K280"/>
    <mergeCell ref="L280:M280"/>
    <mergeCell ref="N280:O280"/>
    <mergeCell ref="P280:Q280"/>
    <mergeCell ref="AA278:AD278"/>
    <mergeCell ref="A279:D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N278:O278"/>
    <mergeCell ref="P278:Q278"/>
    <mergeCell ref="R278:S278"/>
    <mergeCell ref="T278:U278"/>
    <mergeCell ref="V278:W278"/>
    <mergeCell ref="X278:Z278"/>
    <mergeCell ref="R277:S277"/>
    <mergeCell ref="T277:U277"/>
    <mergeCell ref="V277:W277"/>
    <mergeCell ref="X277:Z277"/>
    <mergeCell ref="AA277:AD277"/>
    <mergeCell ref="A278:D278"/>
    <mergeCell ref="F278:G278"/>
    <mergeCell ref="H278:I278"/>
    <mergeCell ref="J278:K278"/>
    <mergeCell ref="L278:M278"/>
    <mergeCell ref="V276:W276"/>
    <mergeCell ref="X276:Z276"/>
    <mergeCell ref="AA276:AD276"/>
    <mergeCell ref="A277:D277"/>
    <mergeCell ref="F277:G277"/>
    <mergeCell ref="H277:I277"/>
    <mergeCell ref="J277:K277"/>
    <mergeCell ref="L277:M277"/>
    <mergeCell ref="N277:O277"/>
    <mergeCell ref="P277:Q277"/>
    <mergeCell ref="AA275:AD275"/>
    <mergeCell ref="A276:D276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N275:O275"/>
    <mergeCell ref="P275:Q275"/>
    <mergeCell ref="R275:S275"/>
    <mergeCell ref="T275:U275"/>
    <mergeCell ref="V275:W275"/>
    <mergeCell ref="X275:Z275"/>
    <mergeCell ref="R274:S274"/>
    <mergeCell ref="T274:U274"/>
    <mergeCell ref="V274:W274"/>
    <mergeCell ref="X274:Z274"/>
    <mergeCell ref="AA274:AD274"/>
    <mergeCell ref="A275:D275"/>
    <mergeCell ref="F275:G275"/>
    <mergeCell ref="H275:I275"/>
    <mergeCell ref="J275:K275"/>
    <mergeCell ref="L275:M275"/>
    <mergeCell ref="V273:W273"/>
    <mergeCell ref="X273:Z273"/>
    <mergeCell ref="AA273:AD273"/>
    <mergeCell ref="A274:D274"/>
    <mergeCell ref="F274:G274"/>
    <mergeCell ref="H274:I274"/>
    <mergeCell ref="J274:K274"/>
    <mergeCell ref="L274:M274"/>
    <mergeCell ref="N274:O274"/>
    <mergeCell ref="P274:Q274"/>
    <mergeCell ref="AA272:AD272"/>
    <mergeCell ref="A273:D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N272:O272"/>
    <mergeCell ref="P272:Q272"/>
    <mergeCell ref="R272:S272"/>
    <mergeCell ref="T272:U272"/>
    <mergeCell ref="V272:W272"/>
    <mergeCell ref="X272:Z272"/>
    <mergeCell ref="R271:S271"/>
    <mergeCell ref="T271:U271"/>
    <mergeCell ref="V271:W271"/>
    <mergeCell ref="X271:Z271"/>
    <mergeCell ref="AA271:AD271"/>
    <mergeCell ref="A272:D272"/>
    <mergeCell ref="F272:G272"/>
    <mergeCell ref="H272:I272"/>
    <mergeCell ref="J272:K272"/>
    <mergeCell ref="L272:M272"/>
    <mergeCell ref="V270:W270"/>
    <mergeCell ref="X270:Z270"/>
    <mergeCell ref="AA270:AD270"/>
    <mergeCell ref="A271:D271"/>
    <mergeCell ref="F271:G271"/>
    <mergeCell ref="H271:I271"/>
    <mergeCell ref="J271:K271"/>
    <mergeCell ref="L271:M271"/>
    <mergeCell ref="N271:O271"/>
    <mergeCell ref="P271:Q271"/>
    <mergeCell ref="AA269:AD269"/>
    <mergeCell ref="A270:D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N269:O269"/>
    <mergeCell ref="P269:Q269"/>
    <mergeCell ref="R269:S269"/>
    <mergeCell ref="T269:U269"/>
    <mergeCell ref="V269:W269"/>
    <mergeCell ref="X269:Z269"/>
    <mergeCell ref="R268:S268"/>
    <mergeCell ref="T268:U268"/>
    <mergeCell ref="V268:W268"/>
    <mergeCell ref="X268:Z268"/>
    <mergeCell ref="AA268:AD268"/>
    <mergeCell ref="A269:D269"/>
    <mergeCell ref="F269:G269"/>
    <mergeCell ref="H269:I269"/>
    <mergeCell ref="J269:K269"/>
    <mergeCell ref="L269:M269"/>
    <mergeCell ref="V267:W267"/>
    <mergeCell ref="X267:Z267"/>
    <mergeCell ref="AA267:AD267"/>
    <mergeCell ref="A268:D268"/>
    <mergeCell ref="F268:G268"/>
    <mergeCell ref="H268:I268"/>
    <mergeCell ref="J268:K268"/>
    <mergeCell ref="L268:M268"/>
    <mergeCell ref="N268:O268"/>
    <mergeCell ref="P268:Q268"/>
    <mergeCell ref="AA266:AD266"/>
    <mergeCell ref="A267:D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N266:O266"/>
    <mergeCell ref="P266:Q266"/>
    <mergeCell ref="R266:S266"/>
    <mergeCell ref="T266:U266"/>
    <mergeCell ref="V266:W266"/>
    <mergeCell ref="X266:Z266"/>
    <mergeCell ref="R265:S265"/>
    <mergeCell ref="T265:U265"/>
    <mergeCell ref="V265:W265"/>
    <mergeCell ref="X265:Z265"/>
    <mergeCell ref="AA265:AD265"/>
    <mergeCell ref="A266:D266"/>
    <mergeCell ref="F266:G266"/>
    <mergeCell ref="H266:I266"/>
    <mergeCell ref="J266:K266"/>
    <mergeCell ref="L266:M266"/>
    <mergeCell ref="V264:W264"/>
    <mergeCell ref="X264:Z264"/>
    <mergeCell ref="AA264:AD264"/>
    <mergeCell ref="A265:D265"/>
    <mergeCell ref="F265:G265"/>
    <mergeCell ref="H265:I265"/>
    <mergeCell ref="J265:K265"/>
    <mergeCell ref="L265:M265"/>
    <mergeCell ref="N265:O265"/>
    <mergeCell ref="P265:Q265"/>
    <mergeCell ref="AA263:AD263"/>
    <mergeCell ref="A264:D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N263:O263"/>
    <mergeCell ref="P263:Q263"/>
    <mergeCell ref="R263:S263"/>
    <mergeCell ref="T263:U263"/>
    <mergeCell ref="V263:W263"/>
    <mergeCell ref="X263:Z263"/>
    <mergeCell ref="R262:S262"/>
    <mergeCell ref="T262:U262"/>
    <mergeCell ref="V262:W262"/>
    <mergeCell ref="X262:Z262"/>
    <mergeCell ref="AA262:AD262"/>
    <mergeCell ref="A263:D263"/>
    <mergeCell ref="F263:G263"/>
    <mergeCell ref="H263:I263"/>
    <mergeCell ref="J263:K263"/>
    <mergeCell ref="L263:M263"/>
    <mergeCell ref="T260:U260"/>
    <mergeCell ref="V260:W260"/>
    <mergeCell ref="X260:Z260"/>
    <mergeCell ref="A262:D262"/>
    <mergeCell ref="F262:G262"/>
    <mergeCell ref="H262:I262"/>
    <mergeCell ref="J262:K262"/>
    <mergeCell ref="L262:M262"/>
    <mergeCell ref="N262:O262"/>
    <mergeCell ref="P262:Q262"/>
    <mergeCell ref="A259:D260"/>
    <mergeCell ref="E259:Z259"/>
    <mergeCell ref="AA259:AD260"/>
    <mergeCell ref="F260:G260"/>
    <mergeCell ref="H260:I260"/>
    <mergeCell ref="J260:K260"/>
    <mergeCell ref="L260:M260"/>
    <mergeCell ref="N260:O260"/>
    <mergeCell ref="P260:Q260"/>
    <mergeCell ref="R260:S260"/>
    <mergeCell ref="P257:Q257"/>
    <mergeCell ref="R257:S257"/>
    <mergeCell ref="T257:U257"/>
    <mergeCell ref="V257:W257"/>
    <mergeCell ref="X257:Z257"/>
    <mergeCell ref="AA257:AD257"/>
    <mergeCell ref="A257:D257"/>
    <mergeCell ref="F257:G257"/>
    <mergeCell ref="H257:I257"/>
    <mergeCell ref="J257:K257"/>
    <mergeCell ref="L257:M257"/>
    <mergeCell ref="N257:O257"/>
    <mergeCell ref="P256:Q256"/>
    <mergeCell ref="R256:S256"/>
    <mergeCell ref="T256:U256"/>
    <mergeCell ref="V256:W256"/>
    <mergeCell ref="X256:Z256"/>
    <mergeCell ref="AA256:AD256"/>
    <mergeCell ref="A256:D256"/>
    <mergeCell ref="F256:G256"/>
    <mergeCell ref="H256:I256"/>
    <mergeCell ref="J256:K256"/>
    <mergeCell ref="L256:M256"/>
    <mergeCell ref="N256:O256"/>
    <mergeCell ref="P255:Q255"/>
    <mergeCell ref="R255:S255"/>
    <mergeCell ref="T255:U255"/>
    <mergeCell ref="V255:W255"/>
    <mergeCell ref="X255:Z255"/>
    <mergeCell ref="AA255:AD255"/>
    <mergeCell ref="A255:D255"/>
    <mergeCell ref="F255:G255"/>
    <mergeCell ref="H255:I255"/>
    <mergeCell ref="J255:K255"/>
    <mergeCell ref="L255:M255"/>
    <mergeCell ref="N255:O255"/>
    <mergeCell ref="P254:Q254"/>
    <mergeCell ref="R254:S254"/>
    <mergeCell ref="T254:U254"/>
    <mergeCell ref="V254:W254"/>
    <mergeCell ref="X254:Z254"/>
    <mergeCell ref="AA254:AD254"/>
    <mergeCell ref="A254:D254"/>
    <mergeCell ref="F254:G254"/>
    <mergeCell ref="H254:I254"/>
    <mergeCell ref="J254:K254"/>
    <mergeCell ref="L254:M254"/>
    <mergeCell ref="N254:O254"/>
    <mergeCell ref="P253:Q253"/>
    <mergeCell ref="R253:S253"/>
    <mergeCell ref="T253:U253"/>
    <mergeCell ref="V253:W253"/>
    <mergeCell ref="X253:Z253"/>
    <mergeCell ref="AA253:AD253"/>
    <mergeCell ref="A253:D253"/>
    <mergeCell ref="F253:G253"/>
    <mergeCell ref="H253:I253"/>
    <mergeCell ref="J253:K253"/>
    <mergeCell ref="L253:M253"/>
    <mergeCell ref="N253:O253"/>
    <mergeCell ref="P252:Q252"/>
    <mergeCell ref="R252:S252"/>
    <mergeCell ref="T252:U252"/>
    <mergeCell ref="V252:W252"/>
    <mergeCell ref="X252:Z252"/>
    <mergeCell ref="AA252:AD252"/>
    <mergeCell ref="A252:D252"/>
    <mergeCell ref="F252:G252"/>
    <mergeCell ref="H252:I252"/>
    <mergeCell ref="J252:K252"/>
    <mergeCell ref="L252:M252"/>
    <mergeCell ref="N252:O252"/>
    <mergeCell ref="P251:Q251"/>
    <mergeCell ref="R251:S251"/>
    <mergeCell ref="T251:U251"/>
    <mergeCell ref="V251:W251"/>
    <mergeCell ref="X251:Z251"/>
    <mergeCell ref="AA251:AD251"/>
    <mergeCell ref="A251:D251"/>
    <mergeCell ref="F251:G251"/>
    <mergeCell ref="H251:I251"/>
    <mergeCell ref="J251:K251"/>
    <mergeCell ref="L251:M251"/>
    <mergeCell ref="N251:O251"/>
    <mergeCell ref="P250:Q250"/>
    <mergeCell ref="R250:S250"/>
    <mergeCell ref="T250:U250"/>
    <mergeCell ref="V250:W250"/>
    <mergeCell ref="X250:Z250"/>
    <mergeCell ref="AA250:AD250"/>
    <mergeCell ref="A250:D250"/>
    <mergeCell ref="F250:G250"/>
    <mergeCell ref="H250:I250"/>
    <mergeCell ref="J250:K250"/>
    <mergeCell ref="L250:M250"/>
    <mergeCell ref="N250:O250"/>
    <mergeCell ref="P249:Q249"/>
    <mergeCell ref="R249:S249"/>
    <mergeCell ref="T249:U249"/>
    <mergeCell ref="V249:W249"/>
    <mergeCell ref="X249:Z249"/>
    <mergeCell ref="AA249:AD249"/>
    <mergeCell ref="A249:D249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Z248"/>
    <mergeCell ref="AA248:AD248"/>
    <mergeCell ref="A248:D248"/>
    <mergeCell ref="F248:G248"/>
    <mergeCell ref="H248:I248"/>
    <mergeCell ref="J248:K248"/>
    <mergeCell ref="L248:M248"/>
    <mergeCell ref="N248:O248"/>
    <mergeCell ref="P247:Q247"/>
    <mergeCell ref="R247:S247"/>
    <mergeCell ref="T247:U247"/>
    <mergeCell ref="V247:W247"/>
    <mergeCell ref="X247:Z247"/>
    <mergeCell ref="AA247:AD247"/>
    <mergeCell ref="A247:D247"/>
    <mergeCell ref="F247:G247"/>
    <mergeCell ref="H247:I247"/>
    <mergeCell ref="J247:K247"/>
    <mergeCell ref="L247:M247"/>
    <mergeCell ref="N247:O247"/>
    <mergeCell ref="P246:Q246"/>
    <mergeCell ref="R246:S246"/>
    <mergeCell ref="T246:U246"/>
    <mergeCell ref="V246:W246"/>
    <mergeCell ref="X246:Z246"/>
    <mergeCell ref="AA246:AD246"/>
    <mergeCell ref="A246:D246"/>
    <mergeCell ref="F246:G246"/>
    <mergeCell ref="H246:I246"/>
    <mergeCell ref="J246:K246"/>
    <mergeCell ref="L246:M246"/>
    <mergeCell ref="N246:O246"/>
    <mergeCell ref="P245:Q245"/>
    <mergeCell ref="R245:S245"/>
    <mergeCell ref="T245:U245"/>
    <mergeCell ref="V245:W245"/>
    <mergeCell ref="X245:Z245"/>
    <mergeCell ref="AA245:AD245"/>
    <mergeCell ref="A245:D245"/>
    <mergeCell ref="F245:G245"/>
    <mergeCell ref="H245:I245"/>
    <mergeCell ref="J245:K245"/>
    <mergeCell ref="L245:M245"/>
    <mergeCell ref="N245:O245"/>
    <mergeCell ref="P244:Q244"/>
    <mergeCell ref="R244:S244"/>
    <mergeCell ref="T244:U244"/>
    <mergeCell ref="V244:W244"/>
    <mergeCell ref="X244:Z244"/>
    <mergeCell ref="AA244:AD244"/>
    <mergeCell ref="A244:D244"/>
    <mergeCell ref="F244:G244"/>
    <mergeCell ref="H244:I244"/>
    <mergeCell ref="J244:K244"/>
    <mergeCell ref="L244:M244"/>
    <mergeCell ref="N244:O244"/>
    <mergeCell ref="P243:Q243"/>
    <mergeCell ref="R243:S243"/>
    <mergeCell ref="T243:U243"/>
    <mergeCell ref="V243:W243"/>
    <mergeCell ref="X243:Z243"/>
    <mergeCell ref="AA243:AD243"/>
    <mergeCell ref="A243:D243"/>
    <mergeCell ref="F243:G243"/>
    <mergeCell ref="H243:I243"/>
    <mergeCell ref="J243:K243"/>
    <mergeCell ref="L243:M243"/>
    <mergeCell ref="N243:O243"/>
    <mergeCell ref="P242:Q242"/>
    <mergeCell ref="R242:S242"/>
    <mergeCell ref="T242:U242"/>
    <mergeCell ref="V242:W242"/>
    <mergeCell ref="X242:Z242"/>
    <mergeCell ref="AA242:AD242"/>
    <mergeCell ref="A242:D242"/>
    <mergeCell ref="F242:G242"/>
    <mergeCell ref="H242:I242"/>
    <mergeCell ref="J242:K242"/>
    <mergeCell ref="L242:M242"/>
    <mergeCell ref="N242:O242"/>
    <mergeCell ref="P241:Q241"/>
    <mergeCell ref="R241:S241"/>
    <mergeCell ref="T241:U241"/>
    <mergeCell ref="V241:W241"/>
    <mergeCell ref="X241:Z241"/>
    <mergeCell ref="AA241:AD241"/>
    <mergeCell ref="A241:D241"/>
    <mergeCell ref="F241:G241"/>
    <mergeCell ref="H241:I241"/>
    <mergeCell ref="J241:K241"/>
    <mergeCell ref="L241:M241"/>
    <mergeCell ref="N241:O241"/>
    <mergeCell ref="P240:Q240"/>
    <mergeCell ref="R240:S240"/>
    <mergeCell ref="T240:U240"/>
    <mergeCell ref="V240:W240"/>
    <mergeCell ref="X240:Z240"/>
    <mergeCell ref="AA240:AD240"/>
    <mergeCell ref="A240:D240"/>
    <mergeCell ref="F240:G240"/>
    <mergeCell ref="H240:I240"/>
    <mergeCell ref="J240:K240"/>
    <mergeCell ref="L240:M240"/>
    <mergeCell ref="N240:O240"/>
    <mergeCell ref="P239:Q239"/>
    <mergeCell ref="R239:S239"/>
    <mergeCell ref="T239:U239"/>
    <mergeCell ref="V239:W239"/>
    <mergeCell ref="X239:Z239"/>
    <mergeCell ref="AA239:AD239"/>
    <mergeCell ref="A239:D239"/>
    <mergeCell ref="F239:G239"/>
    <mergeCell ref="H239:I239"/>
    <mergeCell ref="J239:K239"/>
    <mergeCell ref="L239:M239"/>
    <mergeCell ref="N239:O239"/>
    <mergeCell ref="P238:Q238"/>
    <mergeCell ref="R238:S238"/>
    <mergeCell ref="T238:U238"/>
    <mergeCell ref="V238:W238"/>
    <mergeCell ref="X238:Z238"/>
    <mergeCell ref="AA238:AD238"/>
    <mergeCell ref="A238:D238"/>
    <mergeCell ref="F238:G238"/>
    <mergeCell ref="H238:I238"/>
    <mergeCell ref="J238:K238"/>
    <mergeCell ref="L238:M238"/>
    <mergeCell ref="N238:O238"/>
    <mergeCell ref="P237:Q237"/>
    <mergeCell ref="R237:S237"/>
    <mergeCell ref="T237:U237"/>
    <mergeCell ref="V237:W237"/>
    <mergeCell ref="X237:Z237"/>
    <mergeCell ref="AA237:AD237"/>
    <mergeCell ref="A237:D237"/>
    <mergeCell ref="F237:G237"/>
    <mergeCell ref="H237:I237"/>
    <mergeCell ref="J237:K237"/>
    <mergeCell ref="L237:M237"/>
    <mergeCell ref="N237:O237"/>
    <mergeCell ref="P236:Q236"/>
    <mergeCell ref="R236:S236"/>
    <mergeCell ref="T236:U236"/>
    <mergeCell ref="V236:W236"/>
    <mergeCell ref="X236:Z236"/>
    <mergeCell ref="AA236:AD236"/>
    <mergeCell ref="A236:D236"/>
    <mergeCell ref="F236:G236"/>
    <mergeCell ref="H236:I236"/>
    <mergeCell ref="J236:K236"/>
    <mergeCell ref="L236:M236"/>
    <mergeCell ref="N236:O236"/>
    <mergeCell ref="P235:Q235"/>
    <mergeCell ref="R235:S235"/>
    <mergeCell ref="T235:U235"/>
    <mergeCell ref="V235:W235"/>
    <mergeCell ref="X235:Z235"/>
    <mergeCell ref="AA235:AD235"/>
    <mergeCell ref="A235:D235"/>
    <mergeCell ref="F235:G235"/>
    <mergeCell ref="H235:I235"/>
    <mergeCell ref="J235:K235"/>
    <mergeCell ref="L235:M235"/>
    <mergeCell ref="N235:O235"/>
    <mergeCell ref="P234:Q234"/>
    <mergeCell ref="R234:S234"/>
    <mergeCell ref="T234:U234"/>
    <mergeCell ref="V234:W234"/>
    <mergeCell ref="X234:Z234"/>
    <mergeCell ref="AA234:AD234"/>
    <mergeCell ref="A234:D234"/>
    <mergeCell ref="F234:G234"/>
    <mergeCell ref="H234:I234"/>
    <mergeCell ref="J234:K234"/>
    <mergeCell ref="L234:M234"/>
    <mergeCell ref="N234:O234"/>
    <mergeCell ref="P233:Q233"/>
    <mergeCell ref="R233:S233"/>
    <mergeCell ref="T233:U233"/>
    <mergeCell ref="V233:W233"/>
    <mergeCell ref="X233:Z233"/>
    <mergeCell ref="AA233:AD233"/>
    <mergeCell ref="A233:D233"/>
    <mergeCell ref="F233:G233"/>
    <mergeCell ref="H233:I233"/>
    <mergeCell ref="J233:K233"/>
    <mergeCell ref="L233:M233"/>
    <mergeCell ref="N233:O233"/>
    <mergeCell ref="P232:Q232"/>
    <mergeCell ref="R232:S232"/>
    <mergeCell ref="T232:U232"/>
    <mergeCell ref="V232:W232"/>
    <mergeCell ref="X232:Z232"/>
    <mergeCell ref="AA232:AD232"/>
    <mergeCell ref="A232:D232"/>
    <mergeCell ref="F232:G232"/>
    <mergeCell ref="H232:I232"/>
    <mergeCell ref="J232:K232"/>
    <mergeCell ref="L232:M232"/>
    <mergeCell ref="N232:O232"/>
    <mergeCell ref="P231:Q231"/>
    <mergeCell ref="R231:S231"/>
    <mergeCell ref="T231:U231"/>
    <mergeCell ref="V231:W231"/>
    <mergeCell ref="X231:Z231"/>
    <mergeCell ref="AA231:AD231"/>
    <mergeCell ref="A231:D231"/>
    <mergeCell ref="F231:G231"/>
    <mergeCell ref="H231:I231"/>
    <mergeCell ref="J231:K231"/>
    <mergeCell ref="L231:M231"/>
    <mergeCell ref="N231:O231"/>
    <mergeCell ref="P230:Q230"/>
    <mergeCell ref="R230:S230"/>
    <mergeCell ref="T230:U230"/>
    <mergeCell ref="V230:W230"/>
    <mergeCell ref="X230:Z230"/>
    <mergeCell ref="AA230:AD230"/>
    <mergeCell ref="A230:D230"/>
    <mergeCell ref="F230:G230"/>
    <mergeCell ref="H230:I230"/>
    <mergeCell ref="J230:K230"/>
    <mergeCell ref="L230:M230"/>
    <mergeCell ref="N230:O230"/>
    <mergeCell ref="P229:Q229"/>
    <mergeCell ref="R229:S229"/>
    <mergeCell ref="T229:U229"/>
    <mergeCell ref="V229:W229"/>
    <mergeCell ref="X229:Z229"/>
    <mergeCell ref="AA229:AD229"/>
    <mergeCell ref="A229:D229"/>
    <mergeCell ref="F229:G229"/>
    <mergeCell ref="H229:I229"/>
    <mergeCell ref="J229:K229"/>
    <mergeCell ref="L229:M229"/>
    <mergeCell ref="N229:O229"/>
    <mergeCell ref="P228:Q228"/>
    <mergeCell ref="R228:S228"/>
    <mergeCell ref="T228:U228"/>
    <mergeCell ref="V228:W228"/>
    <mergeCell ref="X228:Z228"/>
    <mergeCell ref="AA228:AD228"/>
    <mergeCell ref="A228:D228"/>
    <mergeCell ref="F228:G228"/>
    <mergeCell ref="H228:I228"/>
    <mergeCell ref="J228:K228"/>
    <mergeCell ref="L228:M228"/>
    <mergeCell ref="N228:O228"/>
    <mergeCell ref="P227:Q227"/>
    <mergeCell ref="R227:S227"/>
    <mergeCell ref="T227:U227"/>
    <mergeCell ref="V227:W227"/>
    <mergeCell ref="X227:Z227"/>
    <mergeCell ref="AA227:AD227"/>
    <mergeCell ref="A227:D227"/>
    <mergeCell ref="F227:G227"/>
    <mergeCell ref="H227:I227"/>
    <mergeCell ref="J227:K227"/>
    <mergeCell ref="L227:M227"/>
    <mergeCell ref="N227:O227"/>
    <mergeCell ref="P226:Q226"/>
    <mergeCell ref="R226:S226"/>
    <mergeCell ref="T226:U226"/>
    <mergeCell ref="V226:W226"/>
    <mergeCell ref="X226:Z226"/>
    <mergeCell ref="AA226:AD226"/>
    <mergeCell ref="A226:D226"/>
    <mergeCell ref="F226:G226"/>
    <mergeCell ref="H226:I226"/>
    <mergeCell ref="J226:K226"/>
    <mergeCell ref="L226:M226"/>
    <mergeCell ref="N226:O226"/>
    <mergeCell ref="P225:Q225"/>
    <mergeCell ref="R225:S225"/>
    <mergeCell ref="T225:U225"/>
    <mergeCell ref="V225:W225"/>
    <mergeCell ref="X225:Z225"/>
    <mergeCell ref="AA225:AD225"/>
    <mergeCell ref="A225:D225"/>
    <mergeCell ref="F225:G225"/>
    <mergeCell ref="H225:I225"/>
    <mergeCell ref="J225:K225"/>
    <mergeCell ref="L225:M225"/>
    <mergeCell ref="N225:O225"/>
    <mergeCell ref="P224:Q224"/>
    <mergeCell ref="R224:S224"/>
    <mergeCell ref="T224:U224"/>
    <mergeCell ref="V224:W224"/>
    <mergeCell ref="X224:Z224"/>
    <mergeCell ref="AA224:AD224"/>
    <mergeCell ref="A224:D224"/>
    <mergeCell ref="F224:G224"/>
    <mergeCell ref="H224:I224"/>
    <mergeCell ref="J224:K224"/>
    <mergeCell ref="L224:M224"/>
    <mergeCell ref="N224:O224"/>
    <mergeCell ref="P223:Q223"/>
    <mergeCell ref="R223:S223"/>
    <mergeCell ref="T223:U223"/>
    <mergeCell ref="V223:W223"/>
    <mergeCell ref="X223:Z223"/>
    <mergeCell ref="AA223:AD223"/>
    <mergeCell ref="A223:D223"/>
    <mergeCell ref="F223:G223"/>
    <mergeCell ref="H223:I223"/>
    <mergeCell ref="J223:K223"/>
    <mergeCell ref="L223:M223"/>
    <mergeCell ref="N223:O223"/>
    <mergeCell ref="P222:Q222"/>
    <mergeCell ref="R222:S222"/>
    <mergeCell ref="T222:U222"/>
    <mergeCell ref="V222:W222"/>
    <mergeCell ref="X222:Z222"/>
    <mergeCell ref="AA222:AD222"/>
    <mergeCell ref="A222:D222"/>
    <mergeCell ref="F222:G222"/>
    <mergeCell ref="H222:I222"/>
    <mergeCell ref="J222:K222"/>
    <mergeCell ref="L222:M222"/>
    <mergeCell ref="N222:O222"/>
    <mergeCell ref="P221:Q221"/>
    <mergeCell ref="R221:S221"/>
    <mergeCell ref="T221:U221"/>
    <mergeCell ref="V221:W221"/>
    <mergeCell ref="X221:Z221"/>
    <mergeCell ref="AA221:AD221"/>
    <mergeCell ref="T220:U220"/>
    <mergeCell ref="V220:W220"/>
    <mergeCell ref="X220:Z220"/>
    <mergeCell ref="AA220:AD220"/>
    <mergeCell ref="A221:D221"/>
    <mergeCell ref="F221:G221"/>
    <mergeCell ref="H221:I221"/>
    <mergeCell ref="J221:K221"/>
    <mergeCell ref="L221:M221"/>
    <mergeCell ref="N221:O221"/>
    <mergeCell ref="V218:W218"/>
    <mergeCell ref="X218:Z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J218:K218"/>
    <mergeCell ref="L218:M218"/>
    <mergeCell ref="N218:O218"/>
    <mergeCell ref="P218:Q218"/>
    <mergeCell ref="R218:S218"/>
    <mergeCell ref="T218:U218"/>
    <mergeCell ref="R215:S215"/>
    <mergeCell ref="T215:U215"/>
    <mergeCell ref="V215:W215"/>
    <mergeCell ref="X215:Z215"/>
    <mergeCell ref="AA215:AD215"/>
    <mergeCell ref="A217:D218"/>
    <mergeCell ref="E217:Z217"/>
    <mergeCell ref="AA217:AD218"/>
    <mergeCell ref="F218:G218"/>
    <mergeCell ref="H218:I218"/>
    <mergeCell ref="V214:W214"/>
    <mergeCell ref="X214:Z214"/>
    <mergeCell ref="AA214:AD214"/>
    <mergeCell ref="A215:D215"/>
    <mergeCell ref="F215:G215"/>
    <mergeCell ref="H215:I215"/>
    <mergeCell ref="J215:K215"/>
    <mergeCell ref="L215:M215"/>
    <mergeCell ref="N215:O215"/>
    <mergeCell ref="P215:Q215"/>
    <mergeCell ref="AA213:AD213"/>
    <mergeCell ref="A214:D214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N213:O213"/>
    <mergeCell ref="P213:Q213"/>
    <mergeCell ref="R213:S213"/>
    <mergeCell ref="T213:U213"/>
    <mergeCell ref="V213:W213"/>
    <mergeCell ref="X213:Z213"/>
    <mergeCell ref="R212:S212"/>
    <mergeCell ref="T212:U212"/>
    <mergeCell ref="V212:W212"/>
    <mergeCell ref="X212:Z212"/>
    <mergeCell ref="AA212:AD212"/>
    <mergeCell ref="A213:D213"/>
    <mergeCell ref="F213:G213"/>
    <mergeCell ref="H213:I213"/>
    <mergeCell ref="J213:K213"/>
    <mergeCell ref="L213:M213"/>
    <mergeCell ref="V211:W211"/>
    <mergeCell ref="X211:Z211"/>
    <mergeCell ref="AA211:AD211"/>
    <mergeCell ref="A212:D212"/>
    <mergeCell ref="F212:G212"/>
    <mergeCell ref="H212:I212"/>
    <mergeCell ref="J212:K212"/>
    <mergeCell ref="L212:M212"/>
    <mergeCell ref="N212:O212"/>
    <mergeCell ref="P212:Q212"/>
    <mergeCell ref="AA210:AD210"/>
    <mergeCell ref="A211:D211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N210:O210"/>
    <mergeCell ref="P210:Q210"/>
    <mergeCell ref="R210:S210"/>
    <mergeCell ref="T210:U210"/>
    <mergeCell ref="V210:W210"/>
    <mergeCell ref="X210:Z210"/>
    <mergeCell ref="R209:S209"/>
    <mergeCell ref="T209:U209"/>
    <mergeCell ref="V209:W209"/>
    <mergeCell ref="X209:Z209"/>
    <mergeCell ref="AA209:AD209"/>
    <mergeCell ref="A210:D210"/>
    <mergeCell ref="F210:G210"/>
    <mergeCell ref="H210:I210"/>
    <mergeCell ref="J210:K210"/>
    <mergeCell ref="L210:M210"/>
    <mergeCell ref="V208:W208"/>
    <mergeCell ref="X208:Z208"/>
    <mergeCell ref="AA208:AD208"/>
    <mergeCell ref="A209:D209"/>
    <mergeCell ref="F209:G209"/>
    <mergeCell ref="H209:I209"/>
    <mergeCell ref="J209:K209"/>
    <mergeCell ref="L209:M209"/>
    <mergeCell ref="N209:O209"/>
    <mergeCell ref="P209:Q209"/>
    <mergeCell ref="AA207:AD207"/>
    <mergeCell ref="A208:D208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N207:O207"/>
    <mergeCell ref="P207:Q207"/>
    <mergeCell ref="R207:S207"/>
    <mergeCell ref="T207:U207"/>
    <mergeCell ref="V207:W207"/>
    <mergeCell ref="X207:Z207"/>
    <mergeCell ref="A207:D207"/>
    <mergeCell ref="F207:G207"/>
    <mergeCell ref="H207:I207"/>
    <mergeCell ref="J207:K207"/>
    <mergeCell ref="L207:M207"/>
    <mergeCell ref="V206:W206"/>
    <mergeCell ref="X206:Z206"/>
    <mergeCell ref="AA206:AD206"/>
    <mergeCell ref="AA205:AD205"/>
    <mergeCell ref="A206:D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N205:O205"/>
    <mergeCell ref="P205:Q205"/>
    <mergeCell ref="R205:S205"/>
    <mergeCell ref="T205:U205"/>
    <mergeCell ref="V205:W205"/>
    <mergeCell ref="X205:Z205"/>
    <mergeCell ref="R204:S204"/>
    <mergeCell ref="T204:U204"/>
    <mergeCell ref="V204:W204"/>
    <mergeCell ref="X204:Z204"/>
    <mergeCell ref="AA204:AD204"/>
    <mergeCell ref="A205:D205"/>
    <mergeCell ref="F205:G205"/>
    <mergeCell ref="H205:I205"/>
    <mergeCell ref="J205:K205"/>
    <mergeCell ref="L205:M205"/>
    <mergeCell ref="V203:W203"/>
    <mergeCell ref="X203:Z203"/>
    <mergeCell ref="AA203:AD203"/>
    <mergeCell ref="A204:D204"/>
    <mergeCell ref="F204:G204"/>
    <mergeCell ref="H204:I204"/>
    <mergeCell ref="J204:K204"/>
    <mergeCell ref="L204:M204"/>
    <mergeCell ref="N204:O204"/>
    <mergeCell ref="P204:Q204"/>
    <mergeCell ref="AA202:AD202"/>
    <mergeCell ref="A203:D203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N202:O202"/>
    <mergeCell ref="P202:Q202"/>
    <mergeCell ref="R202:S202"/>
    <mergeCell ref="T202:U202"/>
    <mergeCell ref="V202:W202"/>
    <mergeCell ref="X202:Z202"/>
    <mergeCell ref="R201:S201"/>
    <mergeCell ref="T201:U201"/>
    <mergeCell ref="V201:W201"/>
    <mergeCell ref="X201:Z201"/>
    <mergeCell ref="AA201:AD201"/>
    <mergeCell ref="A202:D202"/>
    <mergeCell ref="F202:G202"/>
    <mergeCell ref="H202:I202"/>
    <mergeCell ref="J202:K202"/>
    <mergeCell ref="L202:M202"/>
    <mergeCell ref="V200:W200"/>
    <mergeCell ref="X200:Z200"/>
    <mergeCell ref="AA200:AD200"/>
    <mergeCell ref="A201:D201"/>
    <mergeCell ref="F201:G201"/>
    <mergeCell ref="H201:I201"/>
    <mergeCell ref="J201:K201"/>
    <mergeCell ref="L201:M201"/>
    <mergeCell ref="N201:O201"/>
    <mergeCell ref="P201:Q201"/>
    <mergeCell ref="A200:D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R199:S199"/>
    <mergeCell ref="T199:U199"/>
    <mergeCell ref="V199:W199"/>
    <mergeCell ref="X199:Z199"/>
    <mergeCell ref="AA199:AD199"/>
    <mergeCell ref="V198:W198"/>
    <mergeCell ref="X198:Z198"/>
    <mergeCell ref="AA198:AD198"/>
    <mergeCell ref="A199:D199"/>
    <mergeCell ref="F199:G199"/>
    <mergeCell ref="H199:I199"/>
    <mergeCell ref="J199:K199"/>
    <mergeCell ref="L199:M199"/>
    <mergeCell ref="N199:O199"/>
    <mergeCell ref="P199:Q199"/>
    <mergeCell ref="AA197:AD197"/>
    <mergeCell ref="A198:D198"/>
    <mergeCell ref="F198:G198"/>
    <mergeCell ref="H198:I198"/>
    <mergeCell ref="J198:K198"/>
    <mergeCell ref="L198:M198"/>
    <mergeCell ref="N198:O198"/>
    <mergeCell ref="P198:Q198"/>
    <mergeCell ref="R198:S198"/>
    <mergeCell ref="T198:U198"/>
    <mergeCell ref="N197:O197"/>
    <mergeCell ref="P197:Q197"/>
    <mergeCell ref="R197:S197"/>
    <mergeCell ref="T197:U197"/>
    <mergeCell ref="V197:W197"/>
    <mergeCell ref="X197:Z197"/>
    <mergeCell ref="R196:S196"/>
    <mergeCell ref="T196:U196"/>
    <mergeCell ref="V196:W196"/>
    <mergeCell ref="X196:Z196"/>
    <mergeCell ref="AA196:AD196"/>
    <mergeCell ref="A197:D197"/>
    <mergeCell ref="F197:G197"/>
    <mergeCell ref="H197:I197"/>
    <mergeCell ref="J197:K197"/>
    <mergeCell ref="L197:M197"/>
    <mergeCell ref="V195:W195"/>
    <mergeCell ref="X195:Z195"/>
    <mergeCell ref="AA195:AD195"/>
    <mergeCell ref="A196:D196"/>
    <mergeCell ref="F196:G196"/>
    <mergeCell ref="H196:I196"/>
    <mergeCell ref="J196:K196"/>
    <mergeCell ref="L196:M196"/>
    <mergeCell ref="N196:O196"/>
    <mergeCell ref="P196:Q196"/>
    <mergeCell ref="AA194:AD194"/>
    <mergeCell ref="A195:D195"/>
    <mergeCell ref="F195:G195"/>
    <mergeCell ref="H195:I195"/>
    <mergeCell ref="J195:K195"/>
    <mergeCell ref="L195:M195"/>
    <mergeCell ref="N195:O195"/>
    <mergeCell ref="P195:Q195"/>
    <mergeCell ref="R195:S195"/>
    <mergeCell ref="T195:U195"/>
    <mergeCell ref="N194:O194"/>
    <mergeCell ref="P194:Q194"/>
    <mergeCell ref="R194:S194"/>
    <mergeCell ref="T194:U194"/>
    <mergeCell ref="V194:W194"/>
    <mergeCell ref="X194:Z194"/>
    <mergeCell ref="R193:S193"/>
    <mergeCell ref="T193:U193"/>
    <mergeCell ref="V193:W193"/>
    <mergeCell ref="X193:Z193"/>
    <mergeCell ref="AA193:AD193"/>
    <mergeCell ref="A194:D194"/>
    <mergeCell ref="F194:G194"/>
    <mergeCell ref="H194:I194"/>
    <mergeCell ref="J194:K194"/>
    <mergeCell ref="L194:M194"/>
    <mergeCell ref="V192:W192"/>
    <mergeCell ref="X192:Z192"/>
    <mergeCell ref="AA192:AD192"/>
    <mergeCell ref="A193:D193"/>
    <mergeCell ref="F193:G193"/>
    <mergeCell ref="H193:I193"/>
    <mergeCell ref="J193:K193"/>
    <mergeCell ref="L193:M193"/>
    <mergeCell ref="N193:O193"/>
    <mergeCell ref="P193:Q193"/>
    <mergeCell ref="AA191:AD191"/>
    <mergeCell ref="A192:D192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N191:O191"/>
    <mergeCell ref="P191:Q191"/>
    <mergeCell ref="R191:S191"/>
    <mergeCell ref="T191:U191"/>
    <mergeCell ref="V191:W191"/>
    <mergeCell ref="X191:Z191"/>
    <mergeCell ref="R190:S190"/>
    <mergeCell ref="T190:U190"/>
    <mergeCell ref="V190:W190"/>
    <mergeCell ref="X190:Z190"/>
    <mergeCell ref="AA190:AD190"/>
    <mergeCell ref="A191:D191"/>
    <mergeCell ref="F191:G191"/>
    <mergeCell ref="H191:I191"/>
    <mergeCell ref="J191:K191"/>
    <mergeCell ref="L191:M191"/>
    <mergeCell ref="V189:W189"/>
    <mergeCell ref="X189:Z189"/>
    <mergeCell ref="AA189:AD189"/>
    <mergeCell ref="A190:D190"/>
    <mergeCell ref="F190:G190"/>
    <mergeCell ref="H190:I190"/>
    <mergeCell ref="J190:K190"/>
    <mergeCell ref="L190:M190"/>
    <mergeCell ref="N190:O190"/>
    <mergeCell ref="P190:Q190"/>
    <mergeCell ref="AA188:AD188"/>
    <mergeCell ref="A189:D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N188:O188"/>
    <mergeCell ref="P188:Q188"/>
    <mergeCell ref="R188:S188"/>
    <mergeCell ref="T188:U188"/>
    <mergeCell ref="V188:W188"/>
    <mergeCell ref="X188:Z188"/>
    <mergeCell ref="R187:S187"/>
    <mergeCell ref="T187:U187"/>
    <mergeCell ref="V187:W187"/>
    <mergeCell ref="X187:Z187"/>
    <mergeCell ref="AA187:AD187"/>
    <mergeCell ref="A188:D188"/>
    <mergeCell ref="F188:G188"/>
    <mergeCell ref="H188:I188"/>
    <mergeCell ref="J188:K188"/>
    <mergeCell ref="L188:M188"/>
    <mergeCell ref="V186:W186"/>
    <mergeCell ref="X186:Z186"/>
    <mergeCell ref="AA186:AD186"/>
    <mergeCell ref="A187:D187"/>
    <mergeCell ref="F187:G187"/>
    <mergeCell ref="H187:I187"/>
    <mergeCell ref="J187:K187"/>
    <mergeCell ref="L187:M187"/>
    <mergeCell ref="N187:O187"/>
    <mergeCell ref="P187:Q187"/>
    <mergeCell ref="AA185:AD185"/>
    <mergeCell ref="A186:D186"/>
    <mergeCell ref="F186:G186"/>
    <mergeCell ref="H186:I186"/>
    <mergeCell ref="J186:K186"/>
    <mergeCell ref="L186:M186"/>
    <mergeCell ref="N186:O186"/>
    <mergeCell ref="P186:Q186"/>
    <mergeCell ref="R186:S186"/>
    <mergeCell ref="T186:U186"/>
    <mergeCell ref="N185:O185"/>
    <mergeCell ref="P185:Q185"/>
    <mergeCell ref="R185:S185"/>
    <mergeCell ref="T185:U185"/>
    <mergeCell ref="V185:W185"/>
    <mergeCell ref="X185:Z185"/>
    <mergeCell ref="P183:Q183"/>
    <mergeCell ref="R183:S183"/>
    <mergeCell ref="T183:U183"/>
    <mergeCell ref="V183:W183"/>
    <mergeCell ref="X183:Z183"/>
    <mergeCell ref="A185:D185"/>
    <mergeCell ref="F185:G185"/>
    <mergeCell ref="H185:I185"/>
    <mergeCell ref="J185:K185"/>
    <mergeCell ref="L185:M185"/>
    <mergeCell ref="A160:A163"/>
    <mergeCell ref="AA160:AD160"/>
    <mergeCell ref="Y169:Z169"/>
    <mergeCell ref="AB169:AC169"/>
    <mergeCell ref="A182:D183"/>
    <mergeCell ref="E182:Z182"/>
    <mergeCell ref="AA182:AD183"/>
    <mergeCell ref="F183:G183"/>
    <mergeCell ref="H183:I183"/>
    <mergeCell ref="J183:K183"/>
    <mergeCell ref="L183:M183"/>
    <mergeCell ref="N183:O183"/>
    <mergeCell ref="V168:X168"/>
    <mergeCell ref="Y168:AA168"/>
    <mergeCell ref="AB168:AD168"/>
    <mergeCell ref="A169:B169"/>
    <mergeCell ref="D169:F169"/>
    <mergeCell ref="H169:I169"/>
    <mergeCell ref="L169:M169"/>
    <mergeCell ref="O169:P169"/>
    <mergeCell ref="R169:S169"/>
    <mergeCell ref="V169:W169"/>
    <mergeCell ref="BA163:BB163"/>
    <mergeCell ref="BA162:BB162"/>
    <mergeCell ref="B160:F160"/>
    <mergeCell ref="G160:J160"/>
    <mergeCell ref="K160:N160"/>
    <mergeCell ref="O160:R160"/>
    <mergeCell ref="S160:V160"/>
    <mergeCell ref="W160:Z160"/>
    <mergeCell ref="A166:J166"/>
    <mergeCell ref="L166:T166"/>
    <mergeCell ref="V166:AD166"/>
    <mergeCell ref="A168:C168"/>
    <mergeCell ref="D168:G168"/>
    <mergeCell ref="H168:J168"/>
    <mergeCell ref="L168:N168"/>
    <mergeCell ref="O168:Q168"/>
    <mergeCell ref="R168:T168"/>
    <mergeCell ref="AE163:AH163"/>
    <mergeCell ref="AI163:AL163"/>
    <mergeCell ref="AM163:AP163"/>
    <mergeCell ref="AQ163:AT163"/>
    <mergeCell ref="AU163:AV163"/>
    <mergeCell ref="AW163:AZ163"/>
    <mergeCell ref="AU162:AV162"/>
    <mergeCell ref="AW162:AZ162"/>
    <mergeCell ref="B163:F163"/>
    <mergeCell ref="G163:J163"/>
    <mergeCell ref="K163:N163"/>
    <mergeCell ref="O163:R163"/>
    <mergeCell ref="S163:V163"/>
    <mergeCell ref="W163:Z163"/>
    <mergeCell ref="AA163:AD163"/>
    <mergeCell ref="BA161:BB161"/>
    <mergeCell ref="B162:F162"/>
    <mergeCell ref="G162:J162"/>
    <mergeCell ref="K162:N162"/>
    <mergeCell ref="O162:R162"/>
    <mergeCell ref="S162:V162"/>
    <mergeCell ref="B161:F161"/>
    <mergeCell ref="G161:J161"/>
    <mergeCell ref="K161:N161"/>
    <mergeCell ref="O161:R161"/>
    <mergeCell ref="S161:V161"/>
    <mergeCell ref="W161:Z161"/>
    <mergeCell ref="AA161:AD161"/>
    <mergeCell ref="AE161:AH161"/>
    <mergeCell ref="AI161:AL161"/>
    <mergeCell ref="AI160:AL160"/>
    <mergeCell ref="AM160:AP160"/>
    <mergeCell ref="AQ160:AT160"/>
    <mergeCell ref="AU160:AV160"/>
    <mergeCell ref="AW160:AZ160"/>
    <mergeCell ref="BA160:BB160"/>
    <mergeCell ref="W162:Z162"/>
    <mergeCell ref="AA162:AD162"/>
    <mergeCell ref="AE162:AH162"/>
    <mergeCell ref="AI162:AL162"/>
    <mergeCell ref="AM162:AP162"/>
    <mergeCell ref="AQ162:AT162"/>
    <mergeCell ref="AM161:AP161"/>
    <mergeCell ref="AQ161:AT161"/>
    <mergeCell ref="AU161:AV161"/>
    <mergeCell ref="AW161:AZ161"/>
    <mergeCell ref="AI156:AL156"/>
    <mergeCell ref="AM156:AP156"/>
    <mergeCell ref="AQ156:AT156"/>
    <mergeCell ref="AU156:AV156"/>
    <mergeCell ref="AW156:AZ156"/>
    <mergeCell ref="BA156:BB156"/>
    <mergeCell ref="BA159:BB159"/>
    <mergeCell ref="BA158:BB158"/>
    <mergeCell ref="AE160:AH160"/>
    <mergeCell ref="AE159:AH159"/>
    <mergeCell ref="AI159:AL159"/>
    <mergeCell ref="AM159:AP159"/>
    <mergeCell ref="AQ159:AT159"/>
    <mergeCell ref="AU159:AV159"/>
    <mergeCell ref="AW159:AZ159"/>
    <mergeCell ref="AU158:AV158"/>
    <mergeCell ref="AW158:AZ158"/>
    <mergeCell ref="AE158:AH158"/>
    <mergeCell ref="AI158:AL158"/>
    <mergeCell ref="AM158:AP158"/>
    <mergeCell ref="AQ158:AT158"/>
    <mergeCell ref="AM157:AP157"/>
    <mergeCell ref="AQ157:AT157"/>
    <mergeCell ref="AU157:AV157"/>
    <mergeCell ref="AW157:AZ157"/>
    <mergeCell ref="BA157:BB157"/>
    <mergeCell ref="B158:F158"/>
    <mergeCell ref="G158:J158"/>
    <mergeCell ref="K158:N158"/>
    <mergeCell ref="O158:R158"/>
    <mergeCell ref="S158:V158"/>
    <mergeCell ref="B157:F157"/>
    <mergeCell ref="G157:J157"/>
    <mergeCell ref="K157:N157"/>
    <mergeCell ref="O157:R157"/>
    <mergeCell ref="S157:V157"/>
    <mergeCell ref="W157:Z157"/>
    <mergeCell ref="AA157:AD157"/>
    <mergeCell ref="AE157:AH157"/>
    <mergeCell ref="AI157:AL157"/>
    <mergeCell ref="B159:F159"/>
    <mergeCell ref="G159:J159"/>
    <mergeCell ref="K159:N159"/>
    <mergeCell ref="O159:R159"/>
    <mergeCell ref="S159:V159"/>
    <mergeCell ref="W159:Z159"/>
    <mergeCell ref="AA159:AD159"/>
    <mergeCell ref="W158:Z158"/>
    <mergeCell ref="AA158:AD158"/>
    <mergeCell ref="AI152:AL152"/>
    <mergeCell ref="AM152:AP152"/>
    <mergeCell ref="AQ152:AT152"/>
    <mergeCell ref="AU152:AV152"/>
    <mergeCell ref="AW152:AZ152"/>
    <mergeCell ref="BA152:BB152"/>
    <mergeCell ref="BA155:BB155"/>
    <mergeCell ref="BA154:BB154"/>
    <mergeCell ref="A156:A159"/>
    <mergeCell ref="B156:F156"/>
    <mergeCell ref="G156:J156"/>
    <mergeCell ref="K156:N156"/>
    <mergeCell ref="O156:R156"/>
    <mergeCell ref="S156:V156"/>
    <mergeCell ref="W156:Z156"/>
    <mergeCell ref="AA156:AD156"/>
    <mergeCell ref="AE156:AH156"/>
    <mergeCell ref="AE155:AH155"/>
    <mergeCell ref="AI155:AL155"/>
    <mergeCell ref="AM155:AP155"/>
    <mergeCell ref="AQ155:AT155"/>
    <mergeCell ref="AU155:AV155"/>
    <mergeCell ref="AW155:AZ155"/>
    <mergeCell ref="AU154:AV154"/>
    <mergeCell ref="AW154:AZ154"/>
    <mergeCell ref="B155:F155"/>
    <mergeCell ref="G155:J155"/>
    <mergeCell ref="K155:N155"/>
    <mergeCell ref="O155:R155"/>
    <mergeCell ref="S155:V155"/>
    <mergeCell ref="W155:Z155"/>
    <mergeCell ref="AA155:AD155"/>
    <mergeCell ref="AM153:AP153"/>
    <mergeCell ref="AQ153:AT153"/>
    <mergeCell ref="AU153:AV153"/>
    <mergeCell ref="AW153:AZ153"/>
    <mergeCell ref="BA153:BB153"/>
    <mergeCell ref="B154:F154"/>
    <mergeCell ref="G154:J154"/>
    <mergeCell ref="K154:N154"/>
    <mergeCell ref="O154:R154"/>
    <mergeCell ref="S154:V154"/>
    <mergeCell ref="B153:F153"/>
    <mergeCell ref="G153:J153"/>
    <mergeCell ref="K153:N153"/>
    <mergeCell ref="O153:R153"/>
    <mergeCell ref="S153:V153"/>
    <mergeCell ref="W153:Z153"/>
    <mergeCell ref="AA153:AD153"/>
    <mergeCell ref="AE153:AH153"/>
    <mergeCell ref="AI153:AL153"/>
    <mergeCell ref="W154:Z154"/>
    <mergeCell ref="AA154:AD154"/>
    <mergeCell ref="AE154:AH154"/>
    <mergeCell ref="AI154:AL154"/>
    <mergeCell ref="AM154:AP154"/>
    <mergeCell ref="AQ154:AT154"/>
    <mergeCell ref="AI148:AL148"/>
    <mergeCell ref="AM148:AP148"/>
    <mergeCell ref="AQ148:AT148"/>
    <mergeCell ref="AU148:AV148"/>
    <mergeCell ref="AW148:AZ148"/>
    <mergeCell ref="BA148:BB148"/>
    <mergeCell ref="BA151:BB151"/>
    <mergeCell ref="BA150:BB150"/>
    <mergeCell ref="A152:A155"/>
    <mergeCell ref="B152:F152"/>
    <mergeCell ref="G152:J152"/>
    <mergeCell ref="K152:N152"/>
    <mergeCell ref="O152:R152"/>
    <mergeCell ref="S152:V152"/>
    <mergeCell ref="W152:Z152"/>
    <mergeCell ref="AA152:AD152"/>
    <mergeCell ref="AE152:AH152"/>
    <mergeCell ref="AE151:AH151"/>
    <mergeCell ref="AI151:AL151"/>
    <mergeCell ref="AM151:AP151"/>
    <mergeCell ref="AQ151:AT151"/>
    <mergeCell ref="AU151:AV151"/>
    <mergeCell ref="AW151:AZ151"/>
    <mergeCell ref="AU150:AV150"/>
    <mergeCell ref="AW150:AZ150"/>
    <mergeCell ref="B151:F151"/>
    <mergeCell ref="G151:J151"/>
    <mergeCell ref="K151:N151"/>
    <mergeCell ref="O151:R151"/>
    <mergeCell ref="S151:V151"/>
    <mergeCell ref="W151:Z151"/>
    <mergeCell ref="AA151:AD151"/>
    <mergeCell ref="AM149:AP149"/>
    <mergeCell ref="AQ149:AT149"/>
    <mergeCell ref="AU149:AV149"/>
    <mergeCell ref="AW149:AZ149"/>
    <mergeCell ref="BA149:BB149"/>
    <mergeCell ref="B150:F150"/>
    <mergeCell ref="G150:J150"/>
    <mergeCell ref="K150:N150"/>
    <mergeCell ref="O150:R150"/>
    <mergeCell ref="S150:V150"/>
    <mergeCell ref="B149:F149"/>
    <mergeCell ref="G149:J149"/>
    <mergeCell ref="K149:N149"/>
    <mergeCell ref="O149:R149"/>
    <mergeCell ref="S149:V149"/>
    <mergeCell ref="W149:Z149"/>
    <mergeCell ref="AA149:AD149"/>
    <mergeCell ref="AE149:AH149"/>
    <mergeCell ref="AI149:AL149"/>
    <mergeCell ref="W150:Z150"/>
    <mergeCell ref="AA150:AD150"/>
    <mergeCell ref="AE150:AH150"/>
    <mergeCell ref="AI150:AL150"/>
    <mergeCell ref="AM150:AP150"/>
    <mergeCell ref="AQ150:AT150"/>
    <mergeCell ref="AI144:AL144"/>
    <mergeCell ref="AM144:AP144"/>
    <mergeCell ref="AQ144:AT144"/>
    <mergeCell ref="AU144:AV144"/>
    <mergeCell ref="AW144:AZ144"/>
    <mergeCell ref="BA144:BB144"/>
    <mergeCell ref="BA147:BB147"/>
    <mergeCell ref="BA146:BB146"/>
    <mergeCell ref="A148:A151"/>
    <mergeCell ref="B148:F148"/>
    <mergeCell ref="G148:J148"/>
    <mergeCell ref="K148:N148"/>
    <mergeCell ref="O148:R148"/>
    <mergeCell ref="S148:V148"/>
    <mergeCell ref="W148:Z148"/>
    <mergeCell ref="AA148:AD148"/>
    <mergeCell ref="AE148:AH148"/>
    <mergeCell ref="AE147:AH147"/>
    <mergeCell ref="AI147:AL147"/>
    <mergeCell ref="AM147:AP147"/>
    <mergeCell ref="AQ147:AT147"/>
    <mergeCell ref="AU147:AV147"/>
    <mergeCell ref="AW147:AZ147"/>
    <mergeCell ref="AU146:AV146"/>
    <mergeCell ref="AW146:AZ146"/>
    <mergeCell ref="B147:F147"/>
    <mergeCell ref="G147:J147"/>
    <mergeCell ref="K147:N147"/>
    <mergeCell ref="O147:R147"/>
    <mergeCell ref="S147:V147"/>
    <mergeCell ref="W147:Z147"/>
    <mergeCell ref="AA147:AD147"/>
    <mergeCell ref="AM145:AP145"/>
    <mergeCell ref="AQ145:AT145"/>
    <mergeCell ref="AU145:AV145"/>
    <mergeCell ref="AW145:AZ145"/>
    <mergeCell ref="BA145:BB145"/>
    <mergeCell ref="B146:F146"/>
    <mergeCell ref="G146:J146"/>
    <mergeCell ref="K146:N146"/>
    <mergeCell ref="O146:R146"/>
    <mergeCell ref="S146:V146"/>
    <mergeCell ref="B145:F145"/>
    <mergeCell ref="G145:J145"/>
    <mergeCell ref="K145:N145"/>
    <mergeCell ref="O145:R145"/>
    <mergeCell ref="S145:V145"/>
    <mergeCell ref="W145:Z145"/>
    <mergeCell ref="AA145:AD145"/>
    <mergeCell ref="AE145:AH145"/>
    <mergeCell ref="AI145:AL145"/>
    <mergeCell ref="W146:Z146"/>
    <mergeCell ref="AA146:AD146"/>
    <mergeCell ref="AE146:AH146"/>
    <mergeCell ref="AI146:AL146"/>
    <mergeCell ref="AM146:AP146"/>
    <mergeCell ref="AQ146:AT146"/>
    <mergeCell ref="AI140:AL140"/>
    <mergeCell ref="AM140:AP140"/>
    <mergeCell ref="AQ140:AT140"/>
    <mergeCell ref="AU140:AV140"/>
    <mergeCell ref="AW140:AZ140"/>
    <mergeCell ref="BA140:BB140"/>
    <mergeCell ref="BA143:BB143"/>
    <mergeCell ref="BA142:BB142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E143:AH143"/>
    <mergeCell ref="AI143:AL143"/>
    <mergeCell ref="AM143:AP143"/>
    <mergeCell ref="AQ143:AT143"/>
    <mergeCell ref="AU143:AV143"/>
    <mergeCell ref="AW143:AZ143"/>
    <mergeCell ref="AU142:AV142"/>
    <mergeCell ref="AW142:AZ142"/>
    <mergeCell ref="B143:F143"/>
    <mergeCell ref="G143:J143"/>
    <mergeCell ref="K143:N143"/>
    <mergeCell ref="O143:R143"/>
    <mergeCell ref="S143:V143"/>
    <mergeCell ref="W143:Z143"/>
    <mergeCell ref="AA143:AD143"/>
    <mergeCell ref="AM141:AP141"/>
    <mergeCell ref="AQ141:AT141"/>
    <mergeCell ref="AU141:AV141"/>
    <mergeCell ref="AW141:AZ141"/>
    <mergeCell ref="BA141:BB141"/>
    <mergeCell ref="B142:F142"/>
    <mergeCell ref="G142:J142"/>
    <mergeCell ref="K142:N142"/>
    <mergeCell ref="O142:R142"/>
    <mergeCell ref="S142:V142"/>
    <mergeCell ref="B141:F141"/>
    <mergeCell ref="G141:J141"/>
    <mergeCell ref="K141:N141"/>
    <mergeCell ref="O141:R141"/>
    <mergeCell ref="S141:V141"/>
    <mergeCell ref="W141:Z141"/>
    <mergeCell ref="AA141:AD141"/>
    <mergeCell ref="AE141:AH141"/>
    <mergeCell ref="AI141:AL141"/>
    <mergeCell ref="W142:Z142"/>
    <mergeCell ref="AA142:AD142"/>
    <mergeCell ref="AE142:AH142"/>
    <mergeCell ref="AI142:AL142"/>
    <mergeCell ref="AM142:AP142"/>
    <mergeCell ref="AQ142:AT142"/>
    <mergeCell ref="AI136:AL136"/>
    <mergeCell ref="AM136:AP136"/>
    <mergeCell ref="AQ136:AT136"/>
    <mergeCell ref="AU136:AV136"/>
    <mergeCell ref="AW136:AZ136"/>
    <mergeCell ref="BA136:BB136"/>
    <mergeCell ref="BA139:BB139"/>
    <mergeCell ref="BA138:BB138"/>
    <mergeCell ref="A140:A143"/>
    <mergeCell ref="B140:F140"/>
    <mergeCell ref="G140:J140"/>
    <mergeCell ref="K140:N140"/>
    <mergeCell ref="O140:R140"/>
    <mergeCell ref="S140:V140"/>
    <mergeCell ref="W140:Z140"/>
    <mergeCell ref="AA140:AD140"/>
    <mergeCell ref="AE140:AH140"/>
    <mergeCell ref="AE139:AH139"/>
    <mergeCell ref="AI139:AL139"/>
    <mergeCell ref="AM139:AP139"/>
    <mergeCell ref="AQ139:AT139"/>
    <mergeCell ref="AU139:AV139"/>
    <mergeCell ref="AW139:AZ139"/>
    <mergeCell ref="AU138:AV138"/>
    <mergeCell ref="AW138:AZ138"/>
    <mergeCell ref="B139:F139"/>
    <mergeCell ref="G139:J139"/>
    <mergeCell ref="K139:N139"/>
    <mergeCell ref="O139:R139"/>
    <mergeCell ref="S139:V139"/>
    <mergeCell ref="W139:Z139"/>
    <mergeCell ref="AA139:AD139"/>
    <mergeCell ref="AM137:AP137"/>
    <mergeCell ref="AQ137:AT137"/>
    <mergeCell ref="AU137:AV137"/>
    <mergeCell ref="AW137:AZ137"/>
    <mergeCell ref="BA137:BB137"/>
    <mergeCell ref="B138:F138"/>
    <mergeCell ref="G138:J138"/>
    <mergeCell ref="K138:N138"/>
    <mergeCell ref="O138:R138"/>
    <mergeCell ref="S138:V138"/>
    <mergeCell ref="B137:F137"/>
    <mergeCell ref="G137:J137"/>
    <mergeCell ref="K137:N137"/>
    <mergeCell ref="O137:R137"/>
    <mergeCell ref="S137:V137"/>
    <mergeCell ref="W137:Z137"/>
    <mergeCell ref="AA137:AD137"/>
    <mergeCell ref="AE137:AH137"/>
    <mergeCell ref="AI137:AL137"/>
    <mergeCell ref="W138:Z138"/>
    <mergeCell ref="AA138:AD138"/>
    <mergeCell ref="AE138:AH138"/>
    <mergeCell ref="AI138:AL138"/>
    <mergeCell ref="AM138:AP138"/>
    <mergeCell ref="AQ138:AT138"/>
    <mergeCell ref="AI132:AL132"/>
    <mergeCell ref="AM132:AP132"/>
    <mergeCell ref="AQ132:AT132"/>
    <mergeCell ref="AU132:AV132"/>
    <mergeCell ref="AW132:AZ132"/>
    <mergeCell ref="BA132:BB132"/>
    <mergeCell ref="BA135:BB135"/>
    <mergeCell ref="BA134:BB134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E135:AH135"/>
    <mergeCell ref="AI135:AL135"/>
    <mergeCell ref="AM135:AP135"/>
    <mergeCell ref="AQ135:AT135"/>
    <mergeCell ref="AU135:AV135"/>
    <mergeCell ref="AW135:AZ135"/>
    <mergeCell ref="AU134:AV134"/>
    <mergeCell ref="AW134:AZ134"/>
    <mergeCell ref="B135:F135"/>
    <mergeCell ref="G135:J135"/>
    <mergeCell ref="K135:N135"/>
    <mergeCell ref="O135:R135"/>
    <mergeCell ref="S135:V135"/>
    <mergeCell ref="W135:Z135"/>
    <mergeCell ref="AA135:AD135"/>
    <mergeCell ref="AM133:AP133"/>
    <mergeCell ref="AQ133:AT133"/>
    <mergeCell ref="AU133:AV133"/>
    <mergeCell ref="AW133:AZ133"/>
    <mergeCell ref="BA133:BB133"/>
    <mergeCell ref="B134:F134"/>
    <mergeCell ref="G134:J134"/>
    <mergeCell ref="K134:N134"/>
    <mergeCell ref="O134:R134"/>
    <mergeCell ref="S134:V134"/>
    <mergeCell ref="B133:F133"/>
    <mergeCell ref="G133:J133"/>
    <mergeCell ref="K133:N133"/>
    <mergeCell ref="O133:R133"/>
    <mergeCell ref="S133:V133"/>
    <mergeCell ref="W133:Z133"/>
    <mergeCell ref="AA133:AD133"/>
    <mergeCell ref="AE133:AH133"/>
    <mergeCell ref="AI133:AL133"/>
    <mergeCell ref="W134:Z134"/>
    <mergeCell ref="AA134:AD134"/>
    <mergeCell ref="AE134:AH134"/>
    <mergeCell ref="AI134:AL134"/>
    <mergeCell ref="AM134:AP134"/>
    <mergeCell ref="AQ134:AT134"/>
    <mergeCell ref="AI128:AL128"/>
    <mergeCell ref="AM128:AP128"/>
    <mergeCell ref="AQ128:AT128"/>
    <mergeCell ref="AU128:AV128"/>
    <mergeCell ref="AW128:AZ128"/>
    <mergeCell ref="BA128:BB128"/>
    <mergeCell ref="BA131:BB131"/>
    <mergeCell ref="BA130:BB130"/>
    <mergeCell ref="A132:A135"/>
    <mergeCell ref="B132:F132"/>
    <mergeCell ref="G132:J132"/>
    <mergeCell ref="K132:N132"/>
    <mergeCell ref="O132:R132"/>
    <mergeCell ref="S132:V132"/>
    <mergeCell ref="W132:Z132"/>
    <mergeCell ref="AA132:AD132"/>
    <mergeCell ref="AE132:AH132"/>
    <mergeCell ref="AE131:AH131"/>
    <mergeCell ref="AI131:AL131"/>
    <mergeCell ref="AM131:AP131"/>
    <mergeCell ref="AQ131:AT131"/>
    <mergeCell ref="AU131:AV131"/>
    <mergeCell ref="AW131:AZ131"/>
    <mergeCell ref="AU130:AV130"/>
    <mergeCell ref="AW130:AZ130"/>
    <mergeCell ref="B131:F131"/>
    <mergeCell ref="G131:J131"/>
    <mergeCell ref="K131:N131"/>
    <mergeCell ref="O131:R131"/>
    <mergeCell ref="S131:V131"/>
    <mergeCell ref="W131:Z131"/>
    <mergeCell ref="AA131:AD131"/>
    <mergeCell ref="AM129:AP129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B129:F129"/>
    <mergeCell ref="G129:J129"/>
    <mergeCell ref="K129:N129"/>
    <mergeCell ref="O129:R129"/>
    <mergeCell ref="S129:V129"/>
    <mergeCell ref="W129:Z129"/>
    <mergeCell ref="AA129:AD129"/>
    <mergeCell ref="AE129:AH129"/>
    <mergeCell ref="AI129:AL129"/>
    <mergeCell ref="W130:Z130"/>
    <mergeCell ref="AA130:AD130"/>
    <mergeCell ref="AE130:AH130"/>
    <mergeCell ref="AI130:AL130"/>
    <mergeCell ref="AM130:AP130"/>
    <mergeCell ref="AQ130:AT130"/>
    <mergeCell ref="AI124:AL124"/>
    <mergeCell ref="AM124:AP124"/>
    <mergeCell ref="AQ124:AT124"/>
    <mergeCell ref="AU124:AV124"/>
    <mergeCell ref="AW124:AZ124"/>
    <mergeCell ref="BA124:BB124"/>
    <mergeCell ref="BA127:BB127"/>
    <mergeCell ref="BA126:BB126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E127:AH127"/>
    <mergeCell ref="AI127:AL127"/>
    <mergeCell ref="AM127:AP127"/>
    <mergeCell ref="AQ127:AT127"/>
    <mergeCell ref="AU127:AV127"/>
    <mergeCell ref="AW127:AZ127"/>
    <mergeCell ref="AU126:AV126"/>
    <mergeCell ref="AW126:AZ126"/>
    <mergeCell ref="B127:F127"/>
    <mergeCell ref="G127:J127"/>
    <mergeCell ref="K127:N127"/>
    <mergeCell ref="O127:R127"/>
    <mergeCell ref="S127:V127"/>
    <mergeCell ref="W127:Z127"/>
    <mergeCell ref="AA127:AD127"/>
    <mergeCell ref="AM125:AP125"/>
    <mergeCell ref="AQ125:AT125"/>
    <mergeCell ref="AU125:AV125"/>
    <mergeCell ref="AW125:AZ125"/>
    <mergeCell ref="BA125:BB125"/>
    <mergeCell ref="B126:F126"/>
    <mergeCell ref="G126:J126"/>
    <mergeCell ref="K126:N126"/>
    <mergeCell ref="O126:R126"/>
    <mergeCell ref="S126:V126"/>
    <mergeCell ref="B125:F125"/>
    <mergeCell ref="G125:J125"/>
    <mergeCell ref="K125:N125"/>
    <mergeCell ref="O125:R125"/>
    <mergeCell ref="S125:V125"/>
    <mergeCell ref="W125:Z125"/>
    <mergeCell ref="AA125:AD125"/>
    <mergeCell ref="AE125:AH125"/>
    <mergeCell ref="AI125:AL125"/>
    <mergeCell ref="W126:Z126"/>
    <mergeCell ref="AA126:AD126"/>
    <mergeCell ref="AE126:AH126"/>
    <mergeCell ref="AI126:AL126"/>
    <mergeCell ref="AM126:AP126"/>
    <mergeCell ref="AQ126:AT126"/>
    <mergeCell ref="AI120:AL120"/>
    <mergeCell ref="AM120:AP120"/>
    <mergeCell ref="AQ120:AT120"/>
    <mergeCell ref="AU120:AV120"/>
    <mergeCell ref="AW120:AZ120"/>
    <mergeCell ref="BA120:BB120"/>
    <mergeCell ref="BA123:BB123"/>
    <mergeCell ref="BA122:BB122"/>
    <mergeCell ref="A124:A127"/>
    <mergeCell ref="B124:F124"/>
    <mergeCell ref="G124:J124"/>
    <mergeCell ref="K124:N124"/>
    <mergeCell ref="O124:R124"/>
    <mergeCell ref="S124:V124"/>
    <mergeCell ref="W124:Z124"/>
    <mergeCell ref="AA124:AD124"/>
    <mergeCell ref="AE124:AH124"/>
    <mergeCell ref="AE123:AH123"/>
    <mergeCell ref="AI123:AL123"/>
    <mergeCell ref="AM123:AP123"/>
    <mergeCell ref="AQ123:AT123"/>
    <mergeCell ref="AU123:AV123"/>
    <mergeCell ref="AW123:AZ123"/>
    <mergeCell ref="AU122:AV122"/>
    <mergeCell ref="AW122:AZ122"/>
    <mergeCell ref="B123:F123"/>
    <mergeCell ref="G123:J123"/>
    <mergeCell ref="K123:N123"/>
    <mergeCell ref="O123:R123"/>
    <mergeCell ref="S123:V123"/>
    <mergeCell ref="W123:Z123"/>
    <mergeCell ref="AA123:AD123"/>
    <mergeCell ref="AM121:AP121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B121:F121"/>
    <mergeCell ref="G121:J121"/>
    <mergeCell ref="K121:N121"/>
    <mergeCell ref="O121:R121"/>
    <mergeCell ref="S121:V121"/>
    <mergeCell ref="W121:Z121"/>
    <mergeCell ref="AA121:AD121"/>
    <mergeCell ref="AE121:AH121"/>
    <mergeCell ref="AI121:AL121"/>
    <mergeCell ref="W122:Z122"/>
    <mergeCell ref="AA122:AD122"/>
    <mergeCell ref="AE122:AH122"/>
    <mergeCell ref="AI122:AL122"/>
    <mergeCell ref="AM122:AP122"/>
    <mergeCell ref="AQ122:AT122"/>
    <mergeCell ref="AI116:AL116"/>
    <mergeCell ref="AM116:AP116"/>
    <mergeCell ref="AQ116:AT116"/>
    <mergeCell ref="AU116:AV116"/>
    <mergeCell ref="AW116:AZ116"/>
    <mergeCell ref="BA116:BB116"/>
    <mergeCell ref="BA119:BB119"/>
    <mergeCell ref="BA118:BB118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E119:AH119"/>
    <mergeCell ref="AI119:AL119"/>
    <mergeCell ref="AM119:AP119"/>
    <mergeCell ref="AQ119:AT119"/>
    <mergeCell ref="AU119:AV119"/>
    <mergeCell ref="AW119:AZ119"/>
    <mergeCell ref="AU118:AV118"/>
    <mergeCell ref="AW118:AZ118"/>
    <mergeCell ref="B119:F119"/>
    <mergeCell ref="G119:J119"/>
    <mergeCell ref="K119:N119"/>
    <mergeCell ref="O119:R119"/>
    <mergeCell ref="S119:V119"/>
    <mergeCell ref="W119:Z119"/>
    <mergeCell ref="AA119:AD119"/>
    <mergeCell ref="AM117:AP117"/>
    <mergeCell ref="AQ117:AT117"/>
    <mergeCell ref="AU117:AV117"/>
    <mergeCell ref="AW117:AZ117"/>
    <mergeCell ref="BA117:BB117"/>
    <mergeCell ref="B118:F118"/>
    <mergeCell ref="G118:J118"/>
    <mergeCell ref="K118:N118"/>
    <mergeCell ref="O118:R118"/>
    <mergeCell ref="S118:V118"/>
    <mergeCell ref="B117:F117"/>
    <mergeCell ref="G117:J117"/>
    <mergeCell ref="K117:N117"/>
    <mergeCell ref="O117:R117"/>
    <mergeCell ref="S117:V117"/>
    <mergeCell ref="W117:Z117"/>
    <mergeCell ref="AA117:AD117"/>
    <mergeCell ref="AE117:AH117"/>
    <mergeCell ref="AI117:AL117"/>
    <mergeCell ref="W118:Z118"/>
    <mergeCell ref="AA118:AD118"/>
    <mergeCell ref="AE118:AH118"/>
    <mergeCell ref="AI118:AL118"/>
    <mergeCell ref="AM118:AP118"/>
    <mergeCell ref="AQ118:AT118"/>
    <mergeCell ref="AI112:AL112"/>
    <mergeCell ref="AM112:AP112"/>
    <mergeCell ref="AQ112:AT112"/>
    <mergeCell ref="AU112:AV112"/>
    <mergeCell ref="AW112:AZ112"/>
    <mergeCell ref="BA112:BB112"/>
    <mergeCell ref="BA115:BB115"/>
    <mergeCell ref="BA114:BB114"/>
    <mergeCell ref="A116:A119"/>
    <mergeCell ref="B116:F116"/>
    <mergeCell ref="G116:J116"/>
    <mergeCell ref="K116:N116"/>
    <mergeCell ref="O116:R116"/>
    <mergeCell ref="S116:V116"/>
    <mergeCell ref="W116:Z116"/>
    <mergeCell ref="AA116:AD116"/>
    <mergeCell ref="AE116:AH116"/>
    <mergeCell ref="AE115:AH115"/>
    <mergeCell ref="AI115:AL115"/>
    <mergeCell ref="AM115:AP115"/>
    <mergeCell ref="AQ115:AT115"/>
    <mergeCell ref="AU115:AV115"/>
    <mergeCell ref="AW115:AZ115"/>
    <mergeCell ref="AU114:AV114"/>
    <mergeCell ref="AW114:AZ114"/>
    <mergeCell ref="B115:F115"/>
    <mergeCell ref="G115:J115"/>
    <mergeCell ref="K115:N115"/>
    <mergeCell ref="O115:R115"/>
    <mergeCell ref="S115:V115"/>
    <mergeCell ref="W115:Z115"/>
    <mergeCell ref="AA115:AD115"/>
    <mergeCell ref="AM113:AP113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B113:F113"/>
    <mergeCell ref="G113:J113"/>
    <mergeCell ref="K113:N113"/>
    <mergeCell ref="O113:R113"/>
    <mergeCell ref="S113:V113"/>
    <mergeCell ref="W113:Z113"/>
    <mergeCell ref="AA113:AD113"/>
    <mergeCell ref="AE113:AH113"/>
    <mergeCell ref="AI113:AL113"/>
    <mergeCell ref="W114:Z114"/>
    <mergeCell ref="AA114:AD114"/>
    <mergeCell ref="AE114:AH114"/>
    <mergeCell ref="AI114:AL114"/>
    <mergeCell ref="AM114:AP114"/>
    <mergeCell ref="AQ114:AT114"/>
    <mergeCell ref="AI108:AL108"/>
    <mergeCell ref="AM108:AP108"/>
    <mergeCell ref="AQ108:AT108"/>
    <mergeCell ref="AU108:AV108"/>
    <mergeCell ref="AW108:AZ108"/>
    <mergeCell ref="BA108:BB108"/>
    <mergeCell ref="BA111:BB111"/>
    <mergeCell ref="BA110:BB110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E111:AH111"/>
    <mergeCell ref="AI111:AL111"/>
    <mergeCell ref="AM111:AP111"/>
    <mergeCell ref="AQ111:AT111"/>
    <mergeCell ref="AU111:AV111"/>
    <mergeCell ref="AW111:AZ111"/>
    <mergeCell ref="AU110:AV110"/>
    <mergeCell ref="AW110:AZ110"/>
    <mergeCell ref="B111:F111"/>
    <mergeCell ref="G111:J111"/>
    <mergeCell ref="K111:N111"/>
    <mergeCell ref="O111:R111"/>
    <mergeCell ref="S111:V111"/>
    <mergeCell ref="W111:Z111"/>
    <mergeCell ref="AA111:AD111"/>
    <mergeCell ref="AM109:AP109"/>
    <mergeCell ref="AQ109:AT109"/>
    <mergeCell ref="AU109:AV109"/>
    <mergeCell ref="AW109:AZ109"/>
    <mergeCell ref="BA109:BB109"/>
    <mergeCell ref="B110:F110"/>
    <mergeCell ref="G110:J110"/>
    <mergeCell ref="K110:N110"/>
    <mergeCell ref="O110:R110"/>
    <mergeCell ref="S110:V110"/>
    <mergeCell ref="B109:F109"/>
    <mergeCell ref="G109:J109"/>
    <mergeCell ref="K109:N109"/>
    <mergeCell ref="O109:R109"/>
    <mergeCell ref="S109:V109"/>
    <mergeCell ref="W109:Z109"/>
    <mergeCell ref="AA109:AD109"/>
    <mergeCell ref="AE109:AH109"/>
    <mergeCell ref="AI109:AL109"/>
    <mergeCell ref="W110:Z110"/>
    <mergeCell ref="AA110:AD110"/>
    <mergeCell ref="AE110:AH110"/>
    <mergeCell ref="AI110:AL110"/>
    <mergeCell ref="AM110:AP110"/>
    <mergeCell ref="AQ110:AT110"/>
    <mergeCell ref="AI104:AL104"/>
    <mergeCell ref="AM104:AP104"/>
    <mergeCell ref="AQ104:AT104"/>
    <mergeCell ref="AU104:AV104"/>
    <mergeCell ref="AW104:AZ104"/>
    <mergeCell ref="BA104:BB104"/>
    <mergeCell ref="BA107:BB107"/>
    <mergeCell ref="BA106:BB106"/>
    <mergeCell ref="A108:A111"/>
    <mergeCell ref="B108:F108"/>
    <mergeCell ref="G108:J108"/>
    <mergeCell ref="K108:N108"/>
    <mergeCell ref="O108:R108"/>
    <mergeCell ref="S108:V108"/>
    <mergeCell ref="W108:Z108"/>
    <mergeCell ref="AA108:AD108"/>
    <mergeCell ref="AE108:AH108"/>
    <mergeCell ref="AE107:AH107"/>
    <mergeCell ref="AI107:AL107"/>
    <mergeCell ref="AM107:AP107"/>
    <mergeCell ref="AQ107:AT107"/>
    <mergeCell ref="AU107:AV107"/>
    <mergeCell ref="AW107:AZ107"/>
    <mergeCell ref="AU106:AV106"/>
    <mergeCell ref="AW106:AZ106"/>
    <mergeCell ref="B107:F107"/>
    <mergeCell ref="G107:J107"/>
    <mergeCell ref="K107:N107"/>
    <mergeCell ref="O107:R107"/>
    <mergeCell ref="S107:V107"/>
    <mergeCell ref="W107:Z107"/>
    <mergeCell ref="AA107:AD107"/>
    <mergeCell ref="AM105:AP105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B105:F105"/>
    <mergeCell ref="G105:J105"/>
    <mergeCell ref="K105:N105"/>
    <mergeCell ref="O105:R105"/>
    <mergeCell ref="S105:V105"/>
    <mergeCell ref="W105:Z105"/>
    <mergeCell ref="AA105:AD105"/>
    <mergeCell ref="AE105:AH105"/>
    <mergeCell ref="AI105:AL105"/>
    <mergeCell ref="W106:Z106"/>
    <mergeCell ref="AA106:AD106"/>
    <mergeCell ref="AE106:AH106"/>
    <mergeCell ref="AI106:AL106"/>
    <mergeCell ref="AM106:AP106"/>
    <mergeCell ref="AQ106:AT106"/>
    <mergeCell ref="AI100:AL100"/>
    <mergeCell ref="AM100:AP100"/>
    <mergeCell ref="AQ100:AT100"/>
    <mergeCell ref="AU100:AV100"/>
    <mergeCell ref="AW100:AZ100"/>
    <mergeCell ref="BA100:BB100"/>
    <mergeCell ref="BA103:BB103"/>
    <mergeCell ref="BA102:BB102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E103:AH103"/>
    <mergeCell ref="AI103:AL103"/>
    <mergeCell ref="AM103:AP103"/>
    <mergeCell ref="AQ103:AT103"/>
    <mergeCell ref="AU103:AV103"/>
    <mergeCell ref="AW103:AZ103"/>
    <mergeCell ref="AU102:AV102"/>
    <mergeCell ref="AW102:AZ102"/>
    <mergeCell ref="B103:F103"/>
    <mergeCell ref="G103:J103"/>
    <mergeCell ref="K103:N103"/>
    <mergeCell ref="O103:R103"/>
    <mergeCell ref="S103:V103"/>
    <mergeCell ref="W103:Z103"/>
    <mergeCell ref="AA103:AD103"/>
    <mergeCell ref="AM101:AP101"/>
    <mergeCell ref="AQ101:AT101"/>
    <mergeCell ref="AU101:AV101"/>
    <mergeCell ref="AW101:AZ101"/>
    <mergeCell ref="BA101:BB101"/>
    <mergeCell ref="B102:F102"/>
    <mergeCell ref="G102:J102"/>
    <mergeCell ref="K102:N102"/>
    <mergeCell ref="O102:R102"/>
    <mergeCell ref="S102:V102"/>
    <mergeCell ref="B101:F101"/>
    <mergeCell ref="G101:J101"/>
    <mergeCell ref="K101:N101"/>
    <mergeCell ref="O101:R101"/>
    <mergeCell ref="S101:V101"/>
    <mergeCell ref="W101:Z101"/>
    <mergeCell ref="AA101:AD101"/>
    <mergeCell ref="AE101:AH101"/>
    <mergeCell ref="AI101:AL101"/>
    <mergeCell ref="W102:Z102"/>
    <mergeCell ref="AA102:AD102"/>
    <mergeCell ref="AE102:AH102"/>
    <mergeCell ref="AI102:AL102"/>
    <mergeCell ref="AM102:AP102"/>
    <mergeCell ref="AQ102:AT102"/>
    <mergeCell ref="AI96:AL96"/>
    <mergeCell ref="AM96:AP96"/>
    <mergeCell ref="AQ96:AT96"/>
    <mergeCell ref="AU96:AV96"/>
    <mergeCell ref="AW96:AZ96"/>
    <mergeCell ref="BA96:BB96"/>
    <mergeCell ref="BA99:BB99"/>
    <mergeCell ref="BA98:BB98"/>
    <mergeCell ref="A100:A103"/>
    <mergeCell ref="B100:F100"/>
    <mergeCell ref="G100:J100"/>
    <mergeCell ref="K100:N100"/>
    <mergeCell ref="O100:R100"/>
    <mergeCell ref="S100:V100"/>
    <mergeCell ref="W100:Z100"/>
    <mergeCell ref="AA100:AD100"/>
    <mergeCell ref="AE100:AH100"/>
    <mergeCell ref="AE99:AH99"/>
    <mergeCell ref="AI99:AL99"/>
    <mergeCell ref="AM99:AP99"/>
    <mergeCell ref="AQ99:AT99"/>
    <mergeCell ref="AU99:AV99"/>
    <mergeCell ref="AW99:AZ99"/>
    <mergeCell ref="AU98:AV98"/>
    <mergeCell ref="AW98:AZ98"/>
    <mergeCell ref="B99:F99"/>
    <mergeCell ref="G99:J99"/>
    <mergeCell ref="K99:N99"/>
    <mergeCell ref="O99:R99"/>
    <mergeCell ref="S99:V99"/>
    <mergeCell ref="W99:Z99"/>
    <mergeCell ref="AA99:AD99"/>
    <mergeCell ref="AM97:AP97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B97:F97"/>
    <mergeCell ref="G97:J97"/>
    <mergeCell ref="K97:N97"/>
    <mergeCell ref="O97:R97"/>
    <mergeCell ref="S97:V97"/>
    <mergeCell ref="W97:Z97"/>
    <mergeCell ref="AA97:AD97"/>
    <mergeCell ref="AE97:AH97"/>
    <mergeCell ref="AI97:AL97"/>
    <mergeCell ref="W98:Z98"/>
    <mergeCell ref="AA98:AD98"/>
    <mergeCell ref="AE98:AH98"/>
    <mergeCell ref="AI98:AL98"/>
    <mergeCell ref="AM98:AP98"/>
    <mergeCell ref="AQ98:AT98"/>
    <mergeCell ref="AI92:AL92"/>
    <mergeCell ref="AM92:AP92"/>
    <mergeCell ref="AQ92:AT92"/>
    <mergeCell ref="AU92:AV92"/>
    <mergeCell ref="AW92:AZ92"/>
    <mergeCell ref="BA92:BB92"/>
    <mergeCell ref="BA95:BB95"/>
    <mergeCell ref="BA94:BB94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E95:AH95"/>
    <mergeCell ref="AI95:AL95"/>
    <mergeCell ref="AM95:AP95"/>
    <mergeCell ref="AQ95:AT95"/>
    <mergeCell ref="AU95:AV95"/>
    <mergeCell ref="AW95:AZ95"/>
    <mergeCell ref="AU94:AV94"/>
    <mergeCell ref="AW94:AZ94"/>
    <mergeCell ref="B95:F95"/>
    <mergeCell ref="G95:J95"/>
    <mergeCell ref="K95:N95"/>
    <mergeCell ref="O95:R95"/>
    <mergeCell ref="S95:V95"/>
    <mergeCell ref="W95:Z95"/>
    <mergeCell ref="AA95:AD95"/>
    <mergeCell ref="AM93:AP93"/>
    <mergeCell ref="AQ93:AT93"/>
    <mergeCell ref="AU93:AV93"/>
    <mergeCell ref="AW93:AZ93"/>
    <mergeCell ref="BA93:BB93"/>
    <mergeCell ref="B94:F94"/>
    <mergeCell ref="G94:J94"/>
    <mergeCell ref="K94:N94"/>
    <mergeCell ref="O94:R94"/>
    <mergeCell ref="S94:V94"/>
    <mergeCell ref="B93:F93"/>
    <mergeCell ref="G93:J93"/>
    <mergeCell ref="K93:N93"/>
    <mergeCell ref="O93:R93"/>
    <mergeCell ref="S93:V93"/>
    <mergeCell ref="W93:Z93"/>
    <mergeCell ref="AA93:AD93"/>
    <mergeCell ref="AE93:AH93"/>
    <mergeCell ref="AI93:AL93"/>
    <mergeCell ref="W94:Z94"/>
    <mergeCell ref="AA94:AD94"/>
    <mergeCell ref="AE94:AH94"/>
    <mergeCell ref="AI94:AL94"/>
    <mergeCell ref="AM94:AP94"/>
    <mergeCell ref="AQ94:AT94"/>
    <mergeCell ref="AI88:AL88"/>
    <mergeCell ref="AM88:AP88"/>
    <mergeCell ref="AQ88:AT88"/>
    <mergeCell ref="AU88:AV88"/>
    <mergeCell ref="AW88:AZ88"/>
    <mergeCell ref="BA88:BB88"/>
    <mergeCell ref="BA91:BB91"/>
    <mergeCell ref="BA90:BB90"/>
    <mergeCell ref="A92:A95"/>
    <mergeCell ref="B92:F92"/>
    <mergeCell ref="G92:J92"/>
    <mergeCell ref="K92:N92"/>
    <mergeCell ref="O92:R92"/>
    <mergeCell ref="S92:V92"/>
    <mergeCell ref="W92:Z92"/>
    <mergeCell ref="AA92:AD92"/>
    <mergeCell ref="AE92:AH92"/>
    <mergeCell ref="AE91:AH91"/>
    <mergeCell ref="AI91:AL91"/>
    <mergeCell ref="AM91:AP91"/>
    <mergeCell ref="AQ91:AT91"/>
    <mergeCell ref="AU91:AV91"/>
    <mergeCell ref="AW91:AZ91"/>
    <mergeCell ref="AU90:AV90"/>
    <mergeCell ref="AW90:AZ90"/>
    <mergeCell ref="B91:F91"/>
    <mergeCell ref="G91:J91"/>
    <mergeCell ref="K91:N91"/>
    <mergeCell ref="O91:R91"/>
    <mergeCell ref="S91:V91"/>
    <mergeCell ref="W91:Z91"/>
    <mergeCell ref="AA91:AD91"/>
    <mergeCell ref="AM89:AP89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B89:F89"/>
    <mergeCell ref="G89:J89"/>
    <mergeCell ref="K89:N89"/>
    <mergeCell ref="O89:R89"/>
    <mergeCell ref="S89:V89"/>
    <mergeCell ref="W89:Z89"/>
    <mergeCell ref="AA89:AD89"/>
    <mergeCell ref="AE89:AH89"/>
    <mergeCell ref="AI89:AL89"/>
    <mergeCell ref="W90:Z90"/>
    <mergeCell ref="AA90:AD90"/>
    <mergeCell ref="AE90:AH90"/>
    <mergeCell ref="AI90:AL90"/>
    <mergeCell ref="AM90:AP90"/>
    <mergeCell ref="AQ90:AT90"/>
    <mergeCell ref="AI84:AL84"/>
    <mergeCell ref="AM84:AP84"/>
    <mergeCell ref="AQ84:AT84"/>
    <mergeCell ref="AU84:AV84"/>
    <mergeCell ref="AW84:AZ84"/>
    <mergeCell ref="BA84:BB84"/>
    <mergeCell ref="BA87:BB87"/>
    <mergeCell ref="BA86:BB86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E87:AH87"/>
    <mergeCell ref="AI87:AL87"/>
    <mergeCell ref="AM87:AP87"/>
    <mergeCell ref="AQ87:AT87"/>
    <mergeCell ref="AU87:AV87"/>
    <mergeCell ref="AW87:AZ87"/>
    <mergeCell ref="AU86:AV86"/>
    <mergeCell ref="AW86:AZ86"/>
    <mergeCell ref="B87:F87"/>
    <mergeCell ref="G87:J87"/>
    <mergeCell ref="K87:N87"/>
    <mergeCell ref="O87:R87"/>
    <mergeCell ref="S87:V87"/>
    <mergeCell ref="W87:Z87"/>
    <mergeCell ref="AA87:AD87"/>
    <mergeCell ref="AM85:AP85"/>
    <mergeCell ref="AQ85:AT85"/>
    <mergeCell ref="AU85:AV85"/>
    <mergeCell ref="AW85:AZ85"/>
    <mergeCell ref="BA85:BB85"/>
    <mergeCell ref="B86:F86"/>
    <mergeCell ref="G86:J86"/>
    <mergeCell ref="K86:N86"/>
    <mergeCell ref="O86:R86"/>
    <mergeCell ref="S86:V86"/>
    <mergeCell ref="B85:F85"/>
    <mergeCell ref="G85:J85"/>
    <mergeCell ref="K85:N85"/>
    <mergeCell ref="O85:R85"/>
    <mergeCell ref="S85:V85"/>
    <mergeCell ref="W85:Z85"/>
    <mergeCell ref="AA85:AD85"/>
    <mergeCell ref="AE85:AH85"/>
    <mergeCell ref="AI85:AL85"/>
    <mergeCell ref="W86:Z86"/>
    <mergeCell ref="AA86:AD86"/>
    <mergeCell ref="AE86:AH86"/>
    <mergeCell ref="AI86:AL86"/>
    <mergeCell ref="AM86:AP86"/>
    <mergeCell ref="AQ86:AT86"/>
    <mergeCell ref="AI80:AL80"/>
    <mergeCell ref="AM80:AP80"/>
    <mergeCell ref="AQ80:AT80"/>
    <mergeCell ref="AU80:AV80"/>
    <mergeCell ref="AW80:AZ80"/>
    <mergeCell ref="BA80:BB80"/>
    <mergeCell ref="BA83:BB83"/>
    <mergeCell ref="BA82:BB82"/>
    <mergeCell ref="A84:A87"/>
    <mergeCell ref="B84:F84"/>
    <mergeCell ref="G84:J84"/>
    <mergeCell ref="K84:N84"/>
    <mergeCell ref="O84:R84"/>
    <mergeCell ref="S84:V84"/>
    <mergeCell ref="W84:Z84"/>
    <mergeCell ref="AA84:AD84"/>
    <mergeCell ref="AE84:AH84"/>
    <mergeCell ref="AE83:AH83"/>
    <mergeCell ref="AI83:AL83"/>
    <mergeCell ref="AM83:AP83"/>
    <mergeCell ref="AQ83:AT83"/>
    <mergeCell ref="AU83:AV83"/>
    <mergeCell ref="AW83:AZ83"/>
    <mergeCell ref="AU82:AV82"/>
    <mergeCell ref="AW82:AZ82"/>
    <mergeCell ref="B83:F83"/>
    <mergeCell ref="G83:J83"/>
    <mergeCell ref="K83:N83"/>
    <mergeCell ref="O83:R83"/>
    <mergeCell ref="S83:V83"/>
    <mergeCell ref="W83:Z83"/>
    <mergeCell ref="AA83:AD83"/>
    <mergeCell ref="AM81:AP81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B81:F81"/>
    <mergeCell ref="G81:J81"/>
    <mergeCell ref="K81:N81"/>
    <mergeCell ref="O81:R81"/>
    <mergeCell ref="S81:V81"/>
    <mergeCell ref="W81:Z81"/>
    <mergeCell ref="AA81:AD81"/>
    <mergeCell ref="AE81:AH81"/>
    <mergeCell ref="AI81:AL81"/>
    <mergeCell ref="W82:Z82"/>
    <mergeCell ref="AA82:AD82"/>
    <mergeCell ref="AE82:AH82"/>
    <mergeCell ref="AI82:AL82"/>
    <mergeCell ref="AM82:AP82"/>
    <mergeCell ref="AQ82:AT82"/>
    <mergeCell ref="CV79:CY79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M79:AP79"/>
    <mergeCell ref="AQ79:AT79"/>
    <mergeCell ref="AU79:AV79"/>
    <mergeCell ref="AW79:AZ79"/>
    <mergeCell ref="BA79:BB79"/>
    <mergeCell ref="BH79:BK79"/>
    <mergeCell ref="CV78:CY78"/>
    <mergeCell ref="B79:F79"/>
    <mergeCell ref="G79:J79"/>
    <mergeCell ref="K79:N79"/>
    <mergeCell ref="O79:R79"/>
    <mergeCell ref="S79:V79"/>
    <mergeCell ref="W79:Z79"/>
    <mergeCell ref="AA79:AD79"/>
    <mergeCell ref="AE79:AH79"/>
    <mergeCell ref="AI79:AL79"/>
    <mergeCell ref="AM78:AP78"/>
    <mergeCell ref="AQ78:AT78"/>
    <mergeCell ref="AU78:AV78"/>
    <mergeCell ref="AW78:AZ78"/>
    <mergeCell ref="BA78:BB78"/>
    <mergeCell ref="BH78:BK78"/>
    <mergeCell ref="CV77:CY77"/>
    <mergeCell ref="B78:F78"/>
    <mergeCell ref="G78:J78"/>
    <mergeCell ref="K78:N78"/>
    <mergeCell ref="O78:R78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BH77:BK77"/>
    <mergeCell ref="CV76:CY76"/>
    <mergeCell ref="B77:F77"/>
    <mergeCell ref="G77:J77"/>
    <mergeCell ref="K77:N77"/>
    <mergeCell ref="O77:R77"/>
    <mergeCell ref="S77:V77"/>
    <mergeCell ref="W77:Z77"/>
    <mergeCell ref="AA77:AD77"/>
    <mergeCell ref="AE77:AH77"/>
    <mergeCell ref="AI77:AL77"/>
    <mergeCell ref="AU76:AV76"/>
    <mergeCell ref="AW76:AZ76"/>
    <mergeCell ref="BA76:BB76"/>
    <mergeCell ref="BH76:BK76"/>
    <mergeCell ref="CS76:CT76"/>
    <mergeCell ref="CS77:CT77"/>
    <mergeCell ref="CS78:CT78"/>
    <mergeCell ref="CS79:CT79"/>
    <mergeCell ref="W76:Z76"/>
    <mergeCell ref="AA76:AD76"/>
    <mergeCell ref="AE76:AH76"/>
    <mergeCell ref="AI76:AL76"/>
    <mergeCell ref="AM76:AP76"/>
    <mergeCell ref="AQ76:AT76"/>
    <mergeCell ref="A76:A79"/>
    <mergeCell ref="B76:F76"/>
    <mergeCell ref="G76:J76"/>
    <mergeCell ref="K76:N76"/>
    <mergeCell ref="O76:R76"/>
    <mergeCell ref="S76:V76"/>
    <mergeCell ref="AU75:AV75"/>
    <mergeCell ref="AW75:AZ75"/>
    <mergeCell ref="BA75:BB75"/>
    <mergeCell ref="BH75:BK75"/>
    <mergeCell ref="CS75:CT75"/>
    <mergeCell ref="B75:F75"/>
    <mergeCell ref="G75:J75"/>
    <mergeCell ref="K75:N75"/>
    <mergeCell ref="O75:R75"/>
    <mergeCell ref="S75:V75"/>
    <mergeCell ref="AA75:AD75"/>
    <mergeCell ref="AE75:AH75"/>
    <mergeCell ref="AI75:AL75"/>
    <mergeCell ref="AM75:AP75"/>
    <mergeCell ref="AQ75:AT75"/>
    <mergeCell ref="A72:A75"/>
    <mergeCell ref="B72:F72"/>
    <mergeCell ref="G72:J72"/>
    <mergeCell ref="BH73:BK73"/>
    <mergeCell ref="CS73:CT73"/>
    <mergeCell ref="B74:F74"/>
    <mergeCell ref="G74:J74"/>
    <mergeCell ref="K74:N74"/>
    <mergeCell ref="O74:R74"/>
    <mergeCell ref="S74:V74"/>
    <mergeCell ref="W74:Z74"/>
    <mergeCell ref="BA72:BB72"/>
    <mergeCell ref="BH72:BK72"/>
    <mergeCell ref="CS72:CT72"/>
    <mergeCell ref="CV72:CY72"/>
    <mergeCell ref="CV75:CY75"/>
    <mergeCell ref="W75:Z75"/>
    <mergeCell ref="CV73:CY73"/>
    <mergeCell ref="W73:Z73"/>
    <mergeCell ref="AA73:AD73"/>
    <mergeCell ref="AE73:AH73"/>
    <mergeCell ref="AI73:AL73"/>
    <mergeCell ref="AM73:AP73"/>
    <mergeCell ref="AQ73:AT73"/>
    <mergeCell ref="B73:F73"/>
    <mergeCell ref="G73:J73"/>
    <mergeCell ref="K73:N73"/>
    <mergeCell ref="O73:R73"/>
    <mergeCell ref="S73:V73"/>
    <mergeCell ref="AW74:AZ74"/>
    <mergeCell ref="BA74:BB74"/>
    <mergeCell ref="BH74:BK74"/>
    <mergeCell ref="CS74:CT74"/>
    <mergeCell ref="CV74:CY74"/>
    <mergeCell ref="AA74:AD74"/>
    <mergeCell ref="K72:N72"/>
    <mergeCell ref="O72:R72"/>
    <mergeCell ref="S72:V72"/>
    <mergeCell ref="W72:Z72"/>
    <mergeCell ref="AA72:AD72"/>
    <mergeCell ref="AI71:AL71"/>
    <mergeCell ref="AM71:AP71"/>
    <mergeCell ref="AQ71:AT71"/>
    <mergeCell ref="AU71:AV71"/>
    <mergeCell ref="AW71:AZ71"/>
    <mergeCell ref="BA71:BB71"/>
    <mergeCell ref="AU73:AV73"/>
    <mergeCell ref="AW73:AZ73"/>
    <mergeCell ref="BA73:BB73"/>
    <mergeCell ref="AE74:AH74"/>
    <mergeCell ref="AI74:AL74"/>
    <mergeCell ref="AM74:AP74"/>
    <mergeCell ref="AQ74:AT74"/>
    <mergeCell ref="AU74:AV74"/>
    <mergeCell ref="AE72:AH72"/>
    <mergeCell ref="AI72:AL72"/>
    <mergeCell ref="AM72:AP72"/>
    <mergeCell ref="AQ72:AT72"/>
    <mergeCell ref="AU72:AV72"/>
    <mergeCell ref="AW72:AZ72"/>
    <mergeCell ref="CS70:CT70"/>
    <mergeCell ref="CV70:CY70"/>
    <mergeCell ref="B71:F71"/>
    <mergeCell ref="G71:J71"/>
    <mergeCell ref="K71:N71"/>
    <mergeCell ref="O71:R71"/>
    <mergeCell ref="S71:V71"/>
    <mergeCell ref="AW70:AZ70"/>
    <mergeCell ref="BA70:BB70"/>
    <mergeCell ref="CS69:CT69"/>
    <mergeCell ref="CV69:CY69"/>
    <mergeCell ref="B70:F70"/>
    <mergeCell ref="G70:J70"/>
    <mergeCell ref="K70:N70"/>
    <mergeCell ref="CS68:CT68"/>
    <mergeCell ref="BA69:BB69"/>
    <mergeCell ref="CS71:CT71"/>
    <mergeCell ref="CV71:CY71"/>
    <mergeCell ref="B67:F67"/>
    <mergeCell ref="G67:J67"/>
    <mergeCell ref="K67:N67"/>
    <mergeCell ref="O67:R67"/>
    <mergeCell ref="S67:V67"/>
    <mergeCell ref="W67:Z67"/>
    <mergeCell ref="W71:Z71"/>
    <mergeCell ref="AA71:AD71"/>
    <mergeCell ref="AE71:AH71"/>
    <mergeCell ref="AI70:AL70"/>
    <mergeCell ref="AM70:AP70"/>
    <mergeCell ref="AQ70:AT70"/>
    <mergeCell ref="AU70:AV70"/>
    <mergeCell ref="S68:V68"/>
    <mergeCell ref="W68:Z68"/>
    <mergeCell ref="AA68:AD68"/>
    <mergeCell ref="AE68:AH68"/>
    <mergeCell ref="AI68:AL68"/>
    <mergeCell ref="AM68:AP68"/>
    <mergeCell ref="A68:A71"/>
    <mergeCell ref="B68:F68"/>
    <mergeCell ref="G68:J68"/>
    <mergeCell ref="K68:N68"/>
    <mergeCell ref="O68:R68"/>
    <mergeCell ref="CV68:CY68"/>
    <mergeCell ref="B69:F69"/>
    <mergeCell ref="G69:J69"/>
    <mergeCell ref="K69:N69"/>
    <mergeCell ref="O69:R69"/>
    <mergeCell ref="S69:V69"/>
    <mergeCell ref="W69:Z69"/>
    <mergeCell ref="AA69:AD69"/>
    <mergeCell ref="AE69:AH69"/>
    <mergeCell ref="AQ68:AT68"/>
    <mergeCell ref="AU68:AV68"/>
    <mergeCell ref="AW68:AZ68"/>
    <mergeCell ref="BA68:BB68"/>
    <mergeCell ref="BH68:BK68"/>
    <mergeCell ref="BH69:BK69"/>
    <mergeCell ref="BH70:BK70"/>
    <mergeCell ref="BH71:BK71"/>
    <mergeCell ref="O70:R70"/>
    <mergeCell ref="S70:V70"/>
    <mergeCell ref="W70:Z70"/>
    <mergeCell ref="AA70:AD70"/>
    <mergeCell ref="AE70:AH70"/>
    <mergeCell ref="AI69:AL69"/>
    <mergeCell ref="AM69:AP69"/>
    <mergeCell ref="AQ69:AT69"/>
    <mergeCell ref="AU69:AV69"/>
    <mergeCell ref="AW69:AZ69"/>
    <mergeCell ref="W66:Z66"/>
    <mergeCell ref="AA66:AD66"/>
    <mergeCell ref="AE66:AH66"/>
    <mergeCell ref="AI66:AL66"/>
    <mergeCell ref="AM66:AP66"/>
    <mergeCell ref="AQ66:AT66"/>
    <mergeCell ref="AW65:AZ65"/>
    <mergeCell ref="BA65:BB65"/>
    <mergeCell ref="BH65:BK65"/>
    <mergeCell ref="CS65:CT65"/>
    <mergeCell ref="CV65:CY65"/>
    <mergeCell ref="AW67:AZ67"/>
    <mergeCell ref="BA67:BB67"/>
    <mergeCell ref="BH67:BK67"/>
    <mergeCell ref="CS67:CT67"/>
    <mergeCell ref="CV67:CY67"/>
    <mergeCell ref="AA67:AD67"/>
    <mergeCell ref="AE67:AH67"/>
    <mergeCell ref="AI67:AL67"/>
    <mergeCell ref="AM67:AP67"/>
    <mergeCell ref="AQ67:AT67"/>
    <mergeCell ref="AU67:AV67"/>
    <mergeCell ref="B66:F66"/>
    <mergeCell ref="G66:J66"/>
    <mergeCell ref="K66:N66"/>
    <mergeCell ref="O66:R66"/>
    <mergeCell ref="S66:V66"/>
    <mergeCell ref="AA65:AD65"/>
    <mergeCell ref="AE65:AH65"/>
    <mergeCell ref="AI65:AL65"/>
    <mergeCell ref="AM65:AP65"/>
    <mergeCell ref="AQ65:AT65"/>
    <mergeCell ref="AU65:AV65"/>
    <mergeCell ref="BH64:BK64"/>
    <mergeCell ref="CS64:CT64"/>
    <mergeCell ref="CV64:CY64"/>
    <mergeCell ref="B65:F65"/>
    <mergeCell ref="G65:J65"/>
    <mergeCell ref="K65:N65"/>
    <mergeCell ref="O65:R65"/>
    <mergeCell ref="S65:V65"/>
    <mergeCell ref="W65:Z65"/>
    <mergeCell ref="AI64:AL64"/>
    <mergeCell ref="AM64:AP64"/>
    <mergeCell ref="AQ64:AT64"/>
    <mergeCell ref="AU64:AV64"/>
    <mergeCell ref="AW64:AZ64"/>
    <mergeCell ref="BA64:BB64"/>
    <mergeCell ref="AU66:AV66"/>
    <mergeCell ref="AW66:AZ66"/>
    <mergeCell ref="BA66:BB66"/>
    <mergeCell ref="BH66:BK66"/>
    <mergeCell ref="CS66:CT66"/>
    <mergeCell ref="CV66:CY66"/>
    <mergeCell ref="CV63:CY63"/>
    <mergeCell ref="A64:A67"/>
    <mergeCell ref="B64:F64"/>
    <mergeCell ref="G64:J64"/>
    <mergeCell ref="K64:N64"/>
    <mergeCell ref="O64:R64"/>
    <mergeCell ref="S64:V64"/>
    <mergeCell ref="W64:Z64"/>
    <mergeCell ref="AA64:AD64"/>
    <mergeCell ref="AE64:AH64"/>
    <mergeCell ref="AM63:AP63"/>
    <mergeCell ref="AQ63:AT63"/>
    <mergeCell ref="AU63:AV63"/>
    <mergeCell ref="AW63:AZ63"/>
    <mergeCell ref="BA63:BB63"/>
    <mergeCell ref="BH63:BK63"/>
    <mergeCell ref="CV62:CY62"/>
    <mergeCell ref="B63:F63"/>
    <mergeCell ref="G63:J63"/>
    <mergeCell ref="K63:N63"/>
    <mergeCell ref="O63:R63"/>
    <mergeCell ref="S63:V63"/>
    <mergeCell ref="W63:Z63"/>
    <mergeCell ref="AA63:AD63"/>
    <mergeCell ref="AE63:AH63"/>
    <mergeCell ref="AI63:AL63"/>
    <mergeCell ref="AM62:AP62"/>
    <mergeCell ref="AQ62:AT62"/>
    <mergeCell ref="AU62:AV62"/>
    <mergeCell ref="AW62:AZ62"/>
    <mergeCell ref="BA62:BB62"/>
    <mergeCell ref="BH62:BK62"/>
    <mergeCell ref="CV61:CY61"/>
    <mergeCell ref="B62:F62"/>
    <mergeCell ref="G62:J62"/>
    <mergeCell ref="K62:N62"/>
    <mergeCell ref="O62:R62"/>
    <mergeCell ref="S62:V62"/>
    <mergeCell ref="W62:Z62"/>
    <mergeCell ref="AA62:AD62"/>
    <mergeCell ref="AE62:AH62"/>
    <mergeCell ref="AI62:AL62"/>
    <mergeCell ref="AM61:AP61"/>
    <mergeCell ref="AQ61:AT61"/>
    <mergeCell ref="AU61:AV61"/>
    <mergeCell ref="AW61:AZ61"/>
    <mergeCell ref="BA61:BB61"/>
    <mergeCell ref="BH61:BK61"/>
    <mergeCell ref="CV60:CY60"/>
    <mergeCell ref="B61:F61"/>
    <mergeCell ref="G61:J61"/>
    <mergeCell ref="K61:N61"/>
    <mergeCell ref="O61:R61"/>
    <mergeCell ref="S61:V61"/>
    <mergeCell ref="W61:Z61"/>
    <mergeCell ref="AA61:AD61"/>
    <mergeCell ref="AE61:AH61"/>
    <mergeCell ref="AI61:AL61"/>
    <mergeCell ref="AU60:AV60"/>
    <mergeCell ref="AW60:AZ60"/>
    <mergeCell ref="BA60:BB60"/>
    <mergeCell ref="BH60:BK60"/>
    <mergeCell ref="CS60:CT60"/>
    <mergeCell ref="CS61:CT61"/>
    <mergeCell ref="CS62:CT62"/>
    <mergeCell ref="CS63:CT63"/>
    <mergeCell ref="W60:Z60"/>
    <mergeCell ref="AA60:AD60"/>
    <mergeCell ref="AE60:AH60"/>
    <mergeCell ref="AI60:AL60"/>
    <mergeCell ref="AM60:AP60"/>
    <mergeCell ref="AQ60:AT60"/>
    <mergeCell ref="A60:A63"/>
    <mergeCell ref="B60:F60"/>
    <mergeCell ref="G60:J60"/>
    <mergeCell ref="K60:N60"/>
    <mergeCell ref="O60:R60"/>
    <mergeCell ref="S60:V60"/>
    <mergeCell ref="AU59:AV59"/>
    <mergeCell ref="AW59:AZ59"/>
    <mergeCell ref="BA59:BB59"/>
    <mergeCell ref="BH59:BK59"/>
    <mergeCell ref="CS59:CT59"/>
    <mergeCell ref="B59:F59"/>
    <mergeCell ref="G59:J59"/>
    <mergeCell ref="K59:N59"/>
    <mergeCell ref="O59:R59"/>
    <mergeCell ref="S59:V59"/>
    <mergeCell ref="AA59:AD59"/>
    <mergeCell ref="AE59:AH59"/>
    <mergeCell ref="AI59:AL59"/>
    <mergeCell ref="AM59:AP59"/>
    <mergeCell ref="AQ59:AT59"/>
    <mergeCell ref="A56:A59"/>
    <mergeCell ref="B56:F56"/>
    <mergeCell ref="G56:J56"/>
    <mergeCell ref="BH57:BK57"/>
    <mergeCell ref="CS57:CT57"/>
    <mergeCell ref="B58:F58"/>
    <mergeCell ref="G58:J58"/>
    <mergeCell ref="K58:N58"/>
    <mergeCell ref="O58:R58"/>
    <mergeCell ref="S58:V58"/>
    <mergeCell ref="W58:Z58"/>
    <mergeCell ref="BA56:BB56"/>
    <mergeCell ref="BH56:BK56"/>
    <mergeCell ref="CS56:CT56"/>
    <mergeCell ref="CV56:CY56"/>
    <mergeCell ref="CV59:CY59"/>
    <mergeCell ref="W59:Z59"/>
    <mergeCell ref="CV57:CY57"/>
    <mergeCell ref="W57:Z57"/>
    <mergeCell ref="AA57:AD57"/>
    <mergeCell ref="AE57:AH57"/>
    <mergeCell ref="AI57:AL57"/>
    <mergeCell ref="AM57:AP57"/>
    <mergeCell ref="AQ57:AT57"/>
    <mergeCell ref="B57:F57"/>
    <mergeCell ref="G57:J57"/>
    <mergeCell ref="K57:N57"/>
    <mergeCell ref="O57:R57"/>
    <mergeCell ref="S57:V57"/>
    <mergeCell ref="AW58:AZ58"/>
    <mergeCell ref="BA58:BB58"/>
    <mergeCell ref="BH58:BK58"/>
    <mergeCell ref="CS58:CT58"/>
    <mergeCell ref="CV58:CY58"/>
    <mergeCell ref="AA58:AD58"/>
    <mergeCell ref="K56:N56"/>
    <mergeCell ref="O56:R56"/>
    <mergeCell ref="S56:V56"/>
    <mergeCell ref="W56:Z56"/>
    <mergeCell ref="AA56:AD56"/>
    <mergeCell ref="AI55:AL55"/>
    <mergeCell ref="AM55:AP55"/>
    <mergeCell ref="AQ55:AT55"/>
    <mergeCell ref="AU55:AV55"/>
    <mergeCell ref="AW55:AZ55"/>
    <mergeCell ref="BA55:BB55"/>
    <mergeCell ref="AU57:AV57"/>
    <mergeCell ref="AW57:AZ57"/>
    <mergeCell ref="BA57:BB57"/>
    <mergeCell ref="AE58:AH58"/>
    <mergeCell ref="AI58:AL58"/>
    <mergeCell ref="AM58:AP58"/>
    <mergeCell ref="AQ58:AT58"/>
    <mergeCell ref="AU58:AV58"/>
    <mergeCell ref="AE56:AH56"/>
    <mergeCell ref="AI56:AL56"/>
    <mergeCell ref="AM56:AP56"/>
    <mergeCell ref="AQ56:AT56"/>
    <mergeCell ref="AU56:AV56"/>
    <mergeCell ref="AW56:AZ56"/>
    <mergeCell ref="CS54:CT54"/>
    <mergeCell ref="CV54:CY54"/>
    <mergeCell ref="B55:F55"/>
    <mergeCell ref="G55:J55"/>
    <mergeCell ref="K55:N55"/>
    <mergeCell ref="O55:R55"/>
    <mergeCell ref="S55:V55"/>
    <mergeCell ref="AW54:AZ54"/>
    <mergeCell ref="BA54:BB54"/>
    <mergeCell ref="CS53:CT53"/>
    <mergeCell ref="CV53:CY53"/>
    <mergeCell ref="B54:F54"/>
    <mergeCell ref="G54:J54"/>
    <mergeCell ref="K54:N54"/>
    <mergeCell ref="CS52:CT52"/>
    <mergeCell ref="BA53:BB53"/>
    <mergeCell ref="CS55:CT55"/>
    <mergeCell ref="CV55:CY55"/>
    <mergeCell ref="B51:F51"/>
    <mergeCell ref="G51:J51"/>
    <mergeCell ref="K51:N51"/>
    <mergeCell ref="O51:R51"/>
    <mergeCell ref="S51:V51"/>
    <mergeCell ref="W51:Z51"/>
    <mergeCell ref="W55:Z55"/>
    <mergeCell ref="AA55:AD55"/>
    <mergeCell ref="AE55:AH55"/>
    <mergeCell ref="AI54:AL54"/>
    <mergeCell ref="AM54:AP54"/>
    <mergeCell ref="AQ54:AT54"/>
    <mergeCell ref="AU54:AV54"/>
    <mergeCell ref="S52:V52"/>
    <mergeCell ref="W52:Z52"/>
    <mergeCell ref="AA52:AD52"/>
    <mergeCell ref="AE52:AH52"/>
    <mergeCell ref="AI52:AL52"/>
    <mergeCell ref="AM52:AP52"/>
    <mergeCell ref="A52:A55"/>
    <mergeCell ref="B52:F52"/>
    <mergeCell ref="G52:J52"/>
    <mergeCell ref="K52:N52"/>
    <mergeCell ref="O52:R52"/>
    <mergeCell ref="CV52:CY52"/>
    <mergeCell ref="B53:F53"/>
    <mergeCell ref="G53:J53"/>
    <mergeCell ref="K53:N53"/>
    <mergeCell ref="O53:R53"/>
    <mergeCell ref="S53:V53"/>
    <mergeCell ref="W53:Z53"/>
    <mergeCell ref="AA53:AD53"/>
    <mergeCell ref="AE53:AH53"/>
    <mergeCell ref="AQ52:AT52"/>
    <mergeCell ref="AU52:AV52"/>
    <mergeCell ref="AW52:AZ52"/>
    <mergeCell ref="BA52:BB52"/>
    <mergeCell ref="BH52:BK52"/>
    <mergeCell ref="BH53:BK53"/>
    <mergeCell ref="BH54:BK54"/>
    <mergeCell ref="BH55:BK55"/>
    <mergeCell ref="O54:R54"/>
    <mergeCell ref="S54:V54"/>
    <mergeCell ref="W54:Z54"/>
    <mergeCell ref="AA54:AD54"/>
    <mergeCell ref="AE54:AH54"/>
    <mergeCell ref="AI53:AL53"/>
    <mergeCell ref="AM53:AP53"/>
    <mergeCell ref="AQ53:AT53"/>
    <mergeCell ref="AU53:AV53"/>
    <mergeCell ref="AW53:AZ53"/>
    <mergeCell ref="W50:Z50"/>
    <mergeCell ref="AA50:AD50"/>
    <mergeCell ref="AE50:AH50"/>
    <mergeCell ref="AI50:AL50"/>
    <mergeCell ref="AM50:AP50"/>
    <mergeCell ref="AQ50:AT50"/>
    <mergeCell ref="AW49:AZ49"/>
    <mergeCell ref="BA49:BB49"/>
    <mergeCell ref="BH49:BK49"/>
    <mergeCell ref="CS49:CT49"/>
    <mergeCell ref="CV49:CY49"/>
    <mergeCell ref="AW51:AZ51"/>
    <mergeCell ref="BA51:BB51"/>
    <mergeCell ref="BH51:BK51"/>
    <mergeCell ref="CS51:CT51"/>
    <mergeCell ref="CV51:CY51"/>
    <mergeCell ref="AA51:AD51"/>
    <mergeCell ref="AE51:AH51"/>
    <mergeCell ref="AI51:AL51"/>
    <mergeCell ref="AM51:AP51"/>
    <mergeCell ref="AQ51:AT51"/>
    <mergeCell ref="AU51:AV51"/>
    <mergeCell ref="B50:F50"/>
    <mergeCell ref="G50:J50"/>
    <mergeCell ref="K50:N50"/>
    <mergeCell ref="O50:R50"/>
    <mergeCell ref="S50:V50"/>
    <mergeCell ref="AA49:AD49"/>
    <mergeCell ref="AE49:AH49"/>
    <mergeCell ref="AI49:AL49"/>
    <mergeCell ref="AM49:AP49"/>
    <mergeCell ref="AQ49:AT49"/>
    <mergeCell ref="AU49:AV49"/>
    <mergeCell ref="BH48:BK48"/>
    <mergeCell ref="CS48:CT48"/>
    <mergeCell ref="CV48:CY48"/>
    <mergeCell ref="B49:F49"/>
    <mergeCell ref="G49:J49"/>
    <mergeCell ref="K49:N49"/>
    <mergeCell ref="O49:R49"/>
    <mergeCell ref="S49:V49"/>
    <mergeCell ref="W49:Z49"/>
    <mergeCell ref="AI48:AL48"/>
    <mergeCell ref="AM48:AP48"/>
    <mergeCell ref="AQ48:AT48"/>
    <mergeCell ref="AU48:AV48"/>
    <mergeCell ref="AW48:AZ48"/>
    <mergeCell ref="BA48:BB48"/>
    <mergeCell ref="AU50:AV50"/>
    <mergeCell ref="AW50:AZ50"/>
    <mergeCell ref="BA50:BB50"/>
    <mergeCell ref="BH50:BK50"/>
    <mergeCell ref="CS50:CT50"/>
    <mergeCell ref="CV50:CY50"/>
    <mergeCell ref="CV47:CY47"/>
    <mergeCell ref="A48:A51"/>
    <mergeCell ref="B48:F48"/>
    <mergeCell ref="G48:J48"/>
    <mergeCell ref="K48:N48"/>
    <mergeCell ref="O48:R48"/>
    <mergeCell ref="S48:V48"/>
    <mergeCell ref="W48:Z48"/>
    <mergeCell ref="AA48:AD48"/>
    <mergeCell ref="AE48:AH48"/>
    <mergeCell ref="AM47:AP47"/>
    <mergeCell ref="AQ47:AT47"/>
    <mergeCell ref="AU47:AV47"/>
    <mergeCell ref="AW47:AZ47"/>
    <mergeCell ref="BA47:BB47"/>
    <mergeCell ref="BH47:BK47"/>
    <mergeCell ref="CV46:CY46"/>
    <mergeCell ref="B47:F47"/>
    <mergeCell ref="G47:J47"/>
    <mergeCell ref="K47:N47"/>
    <mergeCell ref="O47:R47"/>
    <mergeCell ref="S47:V47"/>
    <mergeCell ref="W47:Z47"/>
    <mergeCell ref="AA47:AD47"/>
    <mergeCell ref="AE47:AH47"/>
    <mergeCell ref="AI47:AL47"/>
    <mergeCell ref="AM46:AP46"/>
    <mergeCell ref="AQ46:AT46"/>
    <mergeCell ref="AU46:AV46"/>
    <mergeCell ref="AW46:AZ46"/>
    <mergeCell ref="BA46:BB46"/>
    <mergeCell ref="BH46:BK46"/>
    <mergeCell ref="CV45:CY45"/>
    <mergeCell ref="B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5:AP45"/>
    <mergeCell ref="AQ45:AT45"/>
    <mergeCell ref="AU45:AV45"/>
    <mergeCell ref="AW45:AZ45"/>
    <mergeCell ref="BA45:BB45"/>
    <mergeCell ref="BH45:BK45"/>
    <mergeCell ref="CV44:CY44"/>
    <mergeCell ref="B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U44:AV44"/>
    <mergeCell ref="AW44:AZ44"/>
    <mergeCell ref="BA44:BB44"/>
    <mergeCell ref="BH44:BK44"/>
    <mergeCell ref="CS44:CT44"/>
    <mergeCell ref="CS45:CT45"/>
    <mergeCell ref="CS46:CT46"/>
    <mergeCell ref="CS47:CT47"/>
    <mergeCell ref="W44:Z44"/>
    <mergeCell ref="AA44:AD44"/>
    <mergeCell ref="AE44:AH44"/>
    <mergeCell ref="AI44:AL44"/>
    <mergeCell ref="AM44:AP44"/>
    <mergeCell ref="AQ44:AT44"/>
    <mergeCell ref="A44:A47"/>
    <mergeCell ref="B44:F44"/>
    <mergeCell ref="G44:J44"/>
    <mergeCell ref="K44:N44"/>
    <mergeCell ref="O44:R44"/>
    <mergeCell ref="S44:V44"/>
    <mergeCell ref="AU43:AV43"/>
    <mergeCell ref="AW43:AZ43"/>
    <mergeCell ref="BA43:BB43"/>
    <mergeCell ref="BH43:BK43"/>
    <mergeCell ref="CS43:CT43"/>
    <mergeCell ref="B43:F43"/>
    <mergeCell ref="G43:J43"/>
    <mergeCell ref="K43:N43"/>
    <mergeCell ref="O43:R43"/>
    <mergeCell ref="S43:V43"/>
    <mergeCell ref="AQ43:AT43"/>
    <mergeCell ref="CV41:CY41"/>
    <mergeCell ref="W41:Z41"/>
    <mergeCell ref="AA41:AD41"/>
    <mergeCell ref="AE41:AH41"/>
    <mergeCell ref="AI41:AL41"/>
    <mergeCell ref="AM41:AP41"/>
    <mergeCell ref="AQ41:AT41"/>
    <mergeCell ref="B41:F41"/>
    <mergeCell ref="G41:J41"/>
    <mergeCell ref="K41:N41"/>
    <mergeCell ref="O41:R41"/>
    <mergeCell ref="S41:V41"/>
    <mergeCell ref="AW42:AZ42"/>
    <mergeCell ref="BA42:BB42"/>
    <mergeCell ref="BH42:BK42"/>
    <mergeCell ref="CS42:CT42"/>
    <mergeCell ref="CV42:CY42"/>
    <mergeCell ref="CS41:CT41"/>
    <mergeCell ref="O40:R40"/>
    <mergeCell ref="S40:V40"/>
    <mergeCell ref="W40:Z40"/>
    <mergeCell ref="AA40:AD40"/>
    <mergeCell ref="AE37:AH38"/>
    <mergeCell ref="AI37:AL38"/>
    <mergeCell ref="AM37:AP38"/>
    <mergeCell ref="AQ37:BB38"/>
    <mergeCell ref="BC37:BC38"/>
    <mergeCell ref="BH37:BK38"/>
    <mergeCell ref="AU41:AV41"/>
    <mergeCell ref="AW41:AZ41"/>
    <mergeCell ref="BA41:BB41"/>
    <mergeCell ref="BH41:BK41"/>
    <mergeCell ref="B42:F42"/>
    <mergeCell ref="G42:J42"/>
    <mergeCell ref="K42:N42"/>
    <mergeCell ref="O42:R42"/>
    <mergeCell ref="S42:V42"/>
    <mergeCell ref="W42:Z42"/>
    <mergeCell ref="BA40:BB40"/>
    <mergeCell ref="BH40:BK40"/>
    <mergeCell ref="CS40:CT40"/>
    <mergeCell ref="CV40:CY40"/>
    <mergeCell ref="CV43:CY43"/>
    <mergeCell ref="W43:Z43"/>
    <mergeCell ref="AA43:AD43"/>
    <mergeCell ref="AE43:AH43"/>
    <mergeCell ref="AI43:AL43"/>
    <mergeCell ref="AM43:AP43"/>
    <mergeCell ref="A34:D34"/>
    <mergeCell ref="A37:A38"/>
    <mergeCell ref="B37:J38"/>
    <mergeCell ref="K37:R38"/>
    <mergeCell ref="S37:Z38"/>
    <mergeCell ref="AA37:AD38"/>
    <mergeCell ref="AE40:AH40"/>
    <mergeCell ref="AI40:AL40"/>
    <mergeCell ref="AM40:AP40"/>
    <mergeCell ref="AQ40:AT40"/>
    <mergeCell ref="AU40:AV40"/>
    <mergeCell ref="AW40:AZ40"/>
    <mergeCell ref="AA42:AD42"/>
    <mergeCell ref="AE42:AH42"/>
    <mergeCell ref="AI42:AL42"/>
    <mergeCell ref="AM42:AP42"/>
    <mergeCell ref="AQ42:AT42"/>
    <mergeCell ref="AU42:AV42"/>
    <mergeCell ref="CS37:CT38"/>
    <mergeCell ref="CV37:CY38"/>
    <mergeCell ref="A40:A43"/>
    <mergeCell ref="B40:F40"/>
    <mergeCell ref="G40:J40"/>
    <mergeCell ref="K40:N40"/>
    <mergeCell ref="A30:D30"/>
    <mergeCell ref="A33:D33"/>
    <mergeCell ref="A28:D28"/>
    <mergeCell ref="A29:D29"/>
    <mergeCell ref="A25:D25"/>
    <mergeCell ref="A26:D26"/>
    <mergeCell ref="A27:D27"/>
    <mergeCell ref="A23:D23"/>
    <mergeCell ref="A24:D24"/>
    <mergeCell ref="A19:D19"/>
    <mergeCell ref="A20:D20"/>
    <mergeCell ref="A21:D21"/>
    <mergeCell ref="A16:D16"/>
    <mergeCell ref="A17:D17"/>
    <mergeCell ref="A18:D18"/>
    <mergeCell ref="A14:D14"/>
    <mergeCell ref="A15:D15"/>
    <mergeCell ref="A2:D2"/>
    <mergeCell ref="A3:D3"/>
    <mergeCell ref="A11:D11"/>
    <mergeCell ref="A12:D12"/>
    <mergeCell ref="A8:D8"/>
    <mergeCell ref="A9:D9"/>
    <mergeCell ref="A10:D10"/>
    <mergeCell ref="A5:D5"/>
    <mergeCell ref="A6:D6"/>
    <mergeCell ref="A7:D7"/>
    <mergeCell ref="AM1:AP1"/>
    <mergeCell ref="AM2:AN2"/>
    <mergeCell ref="AO2:AP2"/>
  </mergeCells>
  <conditionalFormatting sqref="EW37:EW38 ET37:ET38 EQ37:EQ38 EN37:EN38 EK37:EK38 EH37:EH38 EE37:EE38 EB37:EB38 DY37:DY38 DV37:DV38">
    <cfRule type="containsText" dxfId="660" priority="119" operator="containsText" text="D">
      <formula>NOT(ISERROR(SEARCH("D",DV37)))</formula>
    </cfRule>
    <cfRule type="containsText" dxfId="659" priority="120" operator="containsText" text="S">
      <formula>NOT(ISERROR(SEARCH("S",DV37)))</formula>
    </cfRule>
  </conditionalFormatting>
  <conditionalFormatting sqref="CU37">
    <cfRule type="containsText" dxfId="658" priority="115" operator="containsText" text="D">
      <formula>NOT(ISERROR(SEARCH("D",CU37)))</formula>
    </cfRule>
    <cfRule type="containsText" dxfId="657" priority="116" operator="containsText" text="S">
      <formula>NOT(ISERROR(SEARCH("S",CU37)))</formula>
    </cfRule>
  </conditionalFormatting>
  <conditionalFormatting sqref="CU38">
    <cfRule type="containsText" dxfId="656" priority="113" operator="containsText" text="D">
      <formula>NOT(ISERROR(SEARCH("D",CU38)))</formula>
    </cfRule>
    <cfRule type="containsText" dxfId="655" priority="114" operator="containsText" text="S">
      <formula>NOT(ISERROR(SEARCH("S",CU38)))</formula>
    </cfRule>
  </conditionalFormatting>
  <conditionalFormatting sqref="DA37">
    <cfRule type="containsText" dxfId="654" priority="111" operator="containsText" text="D">
      <formula>NOT(ISERROR(SEARCH("D",DA37)))</formula>
    </cfRule>
    <cfRule type="containsText" dxfId="653" priority="112" operator="containsText" text="S">
      <formula>NOT(ISERROR(SEARCH("S",DA37)))</formula>
    </cfRule>
  </conditionalFormatting>
  <conditionalFormatting sqref="DA38">
    <cfRule type="containsText" dxfId="652" priority="109" operator="containsText" text="D">
      <formula>NOT(ISERROR(SEARCH("D",DA38)))</formula>
    </cfRule>
    <cfRule type="containsText" dxfId="651" priority="110" operator="containsText" text="S">
      <formula>NOT(ISERROR(SEARCH("S",DA38)))</formula>
    </cfRule>
  </conditionalFormatting>
  <conditionalFormatting sqref="DC37:DC38">
    <cfRule type="containsText" dxfId="650" priority="107" operator="containsText" text="D">
      <formula>NOT(ISERROR(SEARCH("D",DC37)))</formula>
    </cfRule>
    <cfRule type="containsText" dxfId="649" priority="108" operator="containsText" text="S">
      <formula>NOT(ISERROR(SEARCH("S",DC37)))</formula>
    </cfRule>
  </conditionalFormatting>
  <conditionalFormatting sqref="DE37">
    <cfRule type="containsText" dxfId="648" priority="105" operator="containsText" text="D">
      <formula>NOT(ISERROR(SEARCH("D",DE37)))</formula>
    </cfRule>
    <cfRule type="containsText" dxfId="647" priority="106" operator="containsText" text="S">
      <formula>NOT(ISERROR(SEARCH("S",DE37)))</formula>
    </cfRule>
  </conditionalFormatting>
  <conditionalFormatting sqref="DE38">
    <cfRule type="containsText" dxfId="646" priority="103" operator="containsText" text="D">
      <formula>NOT(ISERROR(SEARCH("D",DE38)))</formula>
    </cfRule>
    <cfRule type="containsText" dxfId="645" priority="104" operator="containsText" text="S">
      <formula>NOT(ISERROR(SEARCH("S",DE38)))</formula>
    </cfRule>
  </conditionalFormatting>
  <conditionalFormatting sqref="DG37">
    <cfRule type="containsText" dxfId="644" priority="101" operator="containsText" text="D">
      <formula>NOT(ISERROR(SEARCH("D",DG37)))</formula>
    </cfRule>
    <cfRule type="containsText" dxfId="643" priority="102" operator="containsText" text="S">
      <formula>NOT(ISERROR(SEARCH("S",DG37)))</formula>
    </cfRule>
  </conditionalFormatting>
  <conditionalFormatting sqref="DG38">
    <cfRule type="containsText" dxfId="642" priority="99" operator="containsText" text="D">
      <formula>NOT(ISERROR(SEARCH("D",DG38)))</formula>
    </cfRule>
    <cfRule type="containsText" dxfId="641" priority="100" operator="containsText" text="S">
      <formula>NOT(ISERROR(SEARCH("S",DG38)))</formula>
    </cfRule>
  </conditionalFormatting>
  <conditionalFormatting sqref="DI37:DI38">
    <cfRule type="containsText" dxfId="640" priority="97" operator="containsText" text="D">
      <formula>NOT(ISERROR(SEARCH("D",DI37)))</formula>
    </cfRule>
    <cfRule type="containsText" dxfId="639" priority="98" operator="containsText" text="S">
      <formula>NOT(ISERROR(SEARCH("S",DI37)))</formula>
    </cfRule>
  </conditionalFormatting>
  <conditionalFormatting sqref="DK37">
    <cfRule type="containsText" dxfId="638" priority="95" operator="containsText" text="D">
      <formula>NOT(ISERROR(SEARCH("D",DK37)))</formula>
    </cfRule>
    <cfRule type="containsText" dxfId="637" priority="96" operator="containsText" text="S">
      <formula>NOT(ISERROR(SEARCH("S",DK37)))</formula>
    </cfRule>
  </conditionalFormatting>
  <conditionalFormatting sqref="DK38">
    <cfRule type="containsText" dxfId="636" priority="93" operator="containsText" text="D">
      <formula>NOT(ISERROR(SEARCH("D",DK38)))</formula>
    </cfRule>
    <cfRule type="containsText" dxfId="635" priority="94" operator="containsText" text="S">
      <formula>NOT(ISERROR(SEARCH("S",DK38)))</formula>
    </cfRule>
  </conditionalFormatting>
  <conditionalFormatting sqref="DM37">
    <cfRule type="containsText" dxfId="634" priority="91" operator="containsText" text="D">
      <formula>NOT(ISERROR(SEARCH("D",DM37)))</formula>
    </cfRule>
    <cfRule type="containsText" dxfId="633" priority="92" operator="containsText" text="S">
      <formula>NOT(ISERROR(SEARCH("S",DM37)))</formula>
    </cfRule>
  </conditionalFormatting>
  <conditionalFormatting sqref="DM38">
    <cfRule type="containsText" dxfId="632" priority="89" operator="containsText" text="D">
      <formula>NOT(ISERROR(SEARCH("D",DM38)))</formula>
    </cfRule>
    <cfRule type="containsText" dxfId="631" priority="90" operator="containsText" text="S">
      <formula>NOT(ISERROR(SEARCH("S",DM38)))</formula>
    </cfRule>
  </conditionalFormatting>
  <conditionalFormatting sqref="DO37:DO38">
    <cfRule type="containsText" dxfId="630" priority="87" operator="containsText" text="D">
      <formula>NOT(ISERROR(SEARCH("D",DO37)))</formula>
    </cfRule>
    <cfRule type="containsText" dxfId="629" priority="88" operator="containsText" text="S">
      <formula>NOT(ISERROR(SEARCH("S",DO37)))</formula>
    </cfRule>
  </conditionalFormatting>
  <conditionalFormatting sqref="DQ37">
    <cfRule type="containsText" dxfId="628" priority="85" operator="containsText" text="D">
      <formula>NOT(ISERROR(SEARCH("D",DQ37)))</formula>
    </cfRule>
    <cfRule type="containsText" dxfId="627" priority="86" operator="containsText" text="S">
      <formula>NOT(ISERROR(SEARCH("S",DQ37)))</formula>
    </cfRule>
  </conditionalFormatting>
  <conditionalFormatting sqref="DQ38">
    <cfRule type="containsText" dxfId="626" priority="83" operator="containsText" text="D">
      <formula>NOT(ISERROR(SEARCH("D",DQ38)))</formula>
    </cfRule>
    <cfRule type="containsText" dxfId="625" priority="84" operator="containsText" text="S">
      <formula>NOT(ISERROR(SEARCH("S",DQ38)))</formula>
    </cfRule>
  </conditionalFormatting>
  <conditionalFormatting sqref="DS37">
    <cfRule type="containsText" dxfId="624" priority="81" operator="containsText" text="D">
      <formula>NOT(ISERROR(SEARCH("D",DS37)))</formula>
    </cfRule>
    <cfRule type="containsText" dxfId="623" priority="82" operator="containsText" text="S">
      <formula>NOT(ISERROR(SEARCH("S",DS37)))</formula>
    </cfRule>
  </conditionalFormatting>
  <conditionalFormatting sqref="DS38">
    <cfRule type="containsText" dxfId="622" priority="79" operator="containsText" text="D">
      <formula>NOT(ISERROR(SEARCH("D",DS38)))</formula>
    </cfRule>
    <cfRule type="containsText" dxfId="621" priority="80" operator="containsText" text="S">
      <formula>NOT(ISERROR(SEARCH("S",DS38)))</formula>
    </cfRule>
  </conditionalFormatting>
  <conditionalFormatting sqref="CR37:CR38">
    <cfRule type="containsText" dxfId="620" priority="117" operator="containsText" text="D">
      <formula>NOT(ISERROR(SEARCH("D",CR37)))</formula>
    </cfRule>
    <cfRule type="containsText" dxfId="619" priority="118" operator="containsText" text="S">
      <formula>NOT(ISERROR(SEARCH("S",CR37)))</formula>
    </cfRule>
  </conditionalFormatting>
  <conditionalFormatting sqref="T262:U330 T185:U215 T220:U230 T232:U257">
    <cfRule type="cellIs" dxfId="618" priority="66" operator="between">
      <formula>48</formula>
      <formula>168</formula>
    </cfRule>
    <cfRule type="cellIs" dxfId="617" priority="76" operator="greaterThan">
      <formula>168</formula>
    </cfRule>
  </conditionalFormatting>
  <conditionalFormatting sqref="AA185:AD215 AA220:AD230 AA232:AD257">
    <cfRule type="expression" dxfId="616" priority="59">
      <formula>IF(T185&gt;47,T185&lt;169)</formula>
    </cfRule>
    <cfRule type="expression" dxfId="615" priority="65">
      <formula>T185&gt;168</formula>
    </cfRule>
  </conditionalFormatting>
  <conditionalFormatting sqref="A185:D215 A220:D230 A232:D257">
    <cfRule type="expression" dxfId="614" priority="57">
      <formula>IF(T185&gt;47,T185&lt;169)</formula>
    </cfRule>
    <cfRule type="expression" dxfId="613" priority="64">
      <formula>T185&gt;168</formula>
    </cfRule>
  </conditionalFormatting>
  <conditionalFormatting sqref="AA262:AD330">
    <cfRule type="expression" dxfId="612" priority="55">
      <formula>IF(T262&gt;47,T262&lt;169)</formula>
    </cfRule>
    <cfRule type="expression" dxfId="611" priority="61">
      <formula>T262&gt;168</formula>
    </cfRule>
  </conditionalFormatting>
  <conditionalFormatting sqref="A262:D330">
    <cfRule type="expression" dxfId="610" priority="54">
      <formula>IF(T262&gt;47,T262&lt;169)</formula>
    </cfRule>
    <cfRule type="expression" dxfId="609" priority="60">
      <formula>T262&gt;168</formula>
    </cfRule>
  </conditionalFormatting>
  <conditionalFormatting sqref="BM37:CQ38">
    <cfRule type="containsText" dxfId="608" priority="50" operator="containsText" text="D">
      <formula>NOT(ISERROR(SEARCH("D",BM37)))</formula>
    </cfRule>
    <cfRule type="containsText" dxfId="607" priority="51" operator="containsText" text="S">
      <formula>NOT(ISERROR(SEARCH("S",BM37)))</formula>
    </cfRule>
  </conditionalFormatting>
  <conditionalFormatting sqref="F2:AJ3">
    <cfRule type="expression" dxfId="606" priority="46">
      <formula>F$6="F"</formula>
    </cfRule>
  </conditionalFormatting>
  <conditionalFormatting sqref="CS40:CT74">
    <cfRule type="cellIs" dxfId="605" priority="45" operator="greaterThan">
      <formula>23</formula>
    </cfRule>
  </conditionalFormatting>
  <conditionalFormatting sqref="CV65:CY74">
    <cfRule type="expression" dxfId="604" priority="44">
      <formula>CS65&gt;23</formula>
    </cfRule>
  </conditionalFormatting>
  <conditionalFormatting sqref="BH40:BK40">
    <cfRule type="expression" dxfId="603" priority="43">
      <formula>CS40&gt;23</formula>
    </cfRule>
  </conditionalFormatting>
  <conditionalFormatting sqref="BH41:BK74">
    <cfRule type="expression" dxfId="602" priority="42">
      <formula>CS41&gt;23</formula>
    </cfRule>
  </conditionalFormatting>
  <conditionalFormatting sqref="CS75:CT79">
    <cfRule type="cellIs" dxfId="601" priority="41" operator="greaterThan">
      <formula>23</formula>
    </cfRule>
  </conditionalFormatting>
  <conditionalFormatting sqref="CV75:CY79">
    <cfRule type="expression" dxfId="600" priority="40">
      <formula>CS75&gt;23</formula>
    </cfRule>
  </conditionalFormatting>
  <conditionalFormatting sqref="BH75:BK79">
    <cfRule type="expression" dxfId="599" priority="39">
      <formula>CS75&gt;23</formula>
    </cfRule>
  </conditionalFormatting>
  <conditionalFormatting sqref="CV40:CY40">
    <cfRule type="expression" dxfId="598" priority="38">
      <formula>EG40&gt;23</formula>
    </cfRule>
  </conditionalFormatting>
  <conditionalFormatting sqref="CV41:CY64">
    <cfRule type="expression" dxfId="597" priority="37">
      <formula>EG41&gt;23</formula>
    </cfRule>
  </conditionalFormatting>
  <conditionalFormatting sqref="F33:AJ34">
    <cfRule type="cellIs" dxfId="596" priority="32" operator="greaterThanOrEqual">
      <formula>5</formula>
    </cfRule>
    <cfRule type="cellIs" dxfId="595" priority="33" operator="lessThan">
      <formula>5</formula>
    </cfRule>
  </conditionalFormatting>
  <conditionalFormatting sqref="T231:U231">
    <cfRule type="cellIs" dxfId="594" priority="30" operator="between">
      <formula>48</formula>
      <formula>168</formula>
    </cfRule>
    <cfRule type="cellIs" dxfId="593" priority="31" operator="greaterThan">
      <formula>168</formula>
    </cfRule>
  </conditionalFormatting>
  <conditionalFormatting sqref="AA231:AD231">
    <cfRule type="expression" dxfId="592" priority="27">
      <formula>IF(T231&gt;47,T231&lt;169)</formula>
    </cfRule>
    <cfRule type="expression" dxfId="591" priority="29">
      <formula>T231&gt;168</formula>
    </cfRule>
  </conditionalFormatting>
  <conditionalFormatting sqref="A231:D231">
    <cfRule type="expression" dxfId="590" priority="26">
      <formula>IF(T231&gt;47,T231&lt;169)</formula>
    </cfRule>
    <cfRule type="expression" dxfId="589" priority="28">
      <formula>T231&gt;168</formula>
    </cfRule>
  </conditionalFormatting>
  <conditionalFormatting sqref="F5:AJ31">
    <cfRule type="containsText" dxfId="588" priority="1" operator="containsText" text="F">
      <formula>NOT(ISERROR(SEARCH("F",F5)))</formula>
    </cfRule>
    <cfRule type="containsText" dxfId="587" priority="2" operator="containsText" text="C">
      <formula>NOT(ISERROR(SEARCH("C",F5)))</formula>
    </cfRule>
    <cfRule type="containsText" dxfId="586" priority="3" operator="containsText" text="N">
      <formula>NOT(ISERROR(SEARCH("N",F5)))</formula>
    </cfRule>
    <cfRule type="containsText" dxfId="585" priority="4" operator="containsText" text="J">
      <formula>NOT(ISERROR(SEARCH("J",F5)))</formula>
    </cfRule>
    <cfRule type="containsText" dxfId="584" priority="5" operator="containsText" text="G">
      <formula>NOT(ISERROR(SEARCH("G",F5)))</formula>
    </cfRule>
  </conditionalFormatting>
  <dataValidations count="2">
    <dataValidation type="list" allowBlank="1" showInputMessage="1" showErrorMessage="1" sqref="AW40:AZ163 AQ40:AT163">
      <formula1>OFFSET(Personnels,MATCH(AQ40,Personnels),,)</formula1>
    </dataValidation>
    <dataValidation type="list" allowBlank="1" showInputMessage="1" sqref="B40:AP163">
      <formula1>OFFSET(Personnels,MATCH(B40,Personnels),,)</formula1>
    </dataValidation>
  </dataValidations>
  <printOptions horizontalCentered="1" verticalCentered="1"/>
  <pageMargins left="0" right="0" top="0" bottom="0" header="0" footer="0"/>
  <pageSetup paperSize="9" scale="99" orientation="landscape" r:id="rId1"/>
  <ignoredErrors>
    <ignoredError sqref="F33:AJ34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 t="s">
        <v>0</v>
      </c>
      <c r="AL1" s="72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271</v>
      </c>
      <c r="B2" s="174"/>
      <c r="C2" s="174"/>
      <c r="D2" s="174"/>
      <c r="F2" s="2" t="s">
        <v>5</v>
      </c>
      <c r="G2" s="76" t="s">
        <v>6</v>
      </c>
      <c r="H2" s="76" t="s">
        <v>1</v>
      </c>
      <c r="I2" s="2" t="s">
        <v>2</v>
      </c>
      <c r="J2" s="2" t="s">
        <v>3</v>
      </c>
      <c r="K2" s="2" t="s">
        <v>3</v>
      </c>
      <c r="L2" s="2" t="s">
        <v>4</v>
      </c>
      <c r="M2" s="2" t="s">
        <v>5</v>
      </c>
      <c r="N2" s="76" t="s">
        <v>6</v>
      </c>
      <c r="O2" s="76" t="s">
        <v>1</v>
      </c>
      <c r="P2" s="2" t="s">
        <v>2</v>
      </c>
      <c r="Q2" s="2" t="s">
        <v>3</v>
      </c>
      <c r="R2" s="2" t="s">
        <v>3</v>
      </c>
      <c r="S2" s="2" t="s">
        <v>4</v>
      </c>
      <c r="T2" s="2" t="s">
        <v>5</v>
      </c>
      <c r="U2" s="76" t="s">
        <v>6</v>
      </c>
      <c r="V2" s="76" t="s">
        <v>1</v>
      </c>
      <c r="W2" s="2" t="s">
        <v>2</v>
      </c>
      <c r="X2" s="2" t="s">
        <v>3</v>
      </c>
      <c r="Y2" s="2" t="s">
        <v>3</v>
      </c>
      <c r="Z2" s="2" t="s">
        <v>4</v>
      </c>
      <c r="AA2" s="2" t="s">
        <v>5</v>
      </c>
      <c r="AB2" s="76" t="s">
        <v>6</v>
      </c>
      <c r="AC2" s="76" t="s">
        <v>1</v>
      </c>
      <c r="AD2" s="2" t="s">
        <v>2</v>
      </c>
      <c r="AE2" s="2" t="s">
        <v>3</v>
      </c>
      <c r="AF2" s="2" t="s">
        <v>3</v>
      </c>
      <c r="AG2" s="2" t="s">
        <v>4</v>
      </c>
      <c r="AH2" s="73" t="s">
        <v>5</v>
      </c>
      <c r="AI2" s="76" t="s">
        <v>6</v>
      </c>
      <c r="AJ2" s="42"/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75">
        <v>2018</v>
      </c>
      <c r="B3" s="175"/>
      <c r="C3" s="175"/>
      <c r="D3" s="175"/>
      <c r="F3" s="73">
        <v>1</v>
      </c>
      <c r="G3" s="76">
        <v>2</v>
      </c>
      <c r="H3" s="76">
        <v>3</v>
      </c>
      <c r="I3" s="73">
        <v>4</v>
      </c>
      <c r="J3" s="73">
        <v>5</v>
      </c>
      <c r="K3" s="73">
        <v>6</v>
      </c>
      <c r="L3" s="73">
        <v>7</v>
      </c>
      <c r="M3" s="73">
        <v>8</v>
      </c>
      <c r="N3" s="76">
        <v>9</v>
      </c>
      <c r="O3" s="76">
        <v>10</v>
      </c>
      <c r="P3" s="73">
        <v>11</v>
      </c>
      <c r="Q3" s="73">
        <v>12</v>
      </c>
      <c r="R3" s="73">
        <v>13</v>
      </c>
      <c r="S3" s="73">
        <v>14</v>
      </c>
      <c r="T3" s="73">
        <v>15</v>
      </c>
      <c r="U3" s="76">
        <v>16</v>
      </c>
      <c r="V3" s="76">
        <v>17</v>
      </c>
      <c r="W3" s="73">
        <v>18</v>
      </c>
      <c r="X3" s="73">
        <v>19</v>
      </c>
      <c r="Y3" s="73">
        <v>20</v>
      </c>
      <c r="Z3" s="73">
        <v>21</v>
      </c>
      <c r="AA3" s="73">
        <v>22</v>
      </c>
      <c r="AB3" s="76">
        <v>23</v>
      </c>
      <c r="AC3" s="76">
        <v>24</v>
      </c>
      <c r="AD3" s="73">
        <v>25</v>
      </c>
      <c r="AE3" s="73">
        <v>26</v>
      </c>
      <c r="AF3" s="73">
        <v>27</v>
      </c>
      <c r="AG3" s="73">
        <v>28</v>
      </c>
      <c r="AH3" s="73">
        <v>29</v>
      </c>
      <c r="AI3" s="76">
        <v>30</v>
      </c>
      <c r="AJ3" s="42"/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J4" s="35"/>
      <c r="AK4" s="59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 t="s">
        <v>299</v>
      </c>
      <c r="G5" s="85" t="s">
        <v>296</v>
      </c>
      <c r="H5" s="85"/>
      <c r="I5" s="84"/>
      <c r="J5" s="84" t="s">
        <v>296</v>
      </c>
      <c r="K5" s="84"/>
      <c r="L5" s="84"/>
      <c r="M5" s="84" t="s">
        <v>4</v>
      </c>
      <c r="N5" s="84"/>
      <c r="O5" s="84"/>
      <c r="P5" s="84" t="s">
        <v>296</v>
      </c>
      <c r="Q5" s="84"/>
      <c r="R5" s="84"/>
      <c r="S5" s="84"/>
      <c r="T5" s="84"/>
      <c r="U5" s="84"/>
      <c r="V5" s="84" t="s">
        <v>296</v>
      </c>
      <c r="W5" s="84"/>
      <c r="X5" s="84"/>
      <c r="Y5" s="84" t="s">
        <v>296</v>
      </c>
      <c r="Z5" s="84"/>
      <c r="AA5" s="84"/>
      <c r="AB5" s="84" t="s">
        <v>309</v>
      </c>
      <c r="AC5" s="84"/>
      <c r="AD5" s="84"/>
      <c r="AE5" s="84" t="s">
        <v>296</v>
      </c>
      <c r="AF5" s="84"/>
      <c r="AG5" s="84"/>
      <c r="AH5" s="84" t="s">
        <v>309</v>
      </c>
      <c r="AI5" s="84"/>
      <c r="AJ5" s="84"/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/>
      <c r="G6" s="84" t="s">
        <v>309</v>
      </c>
      <c r="H6" s="84" t="s">
        <v>4</v>
      </c>
      <c r="I6" s="84"/>
      <c r="J6" s="84" t="s">
        <v>103</v>
      </c>
      <c r="K6" s="84"/>
      <c r="L6" s="84"/>
      <c r="M6" s="84" t="s">
        <v>296</v>
      </c>
      <c r="N6" s="84"/>
      <c r="O6" s="84"/>
      <c r="P6" s="84" t="s">
        <v>296</v>
      </c>
      <c r="Q6" s="84"/>
      <c r="R6" s="84"/>
      <c r="S6" s="84" t="s">
        <v>296</v>
      </c>
      <c r="T6" s="84"/>
      <c r="U6" s="84"/>
      <c r="V6" s="84"/>
      <c r="W6" s="84"/>
      <c r="X6" s="84"/>
      <c r="Y6" s="84" t="s">
        <v>296</v>
      </c>
      <c r="Z6" s="84"/>
      <c r="AA6" s="84"/>
      <c r="AB6" s="84" t="s">
        <v>296</v>
      </c>
      <c r="AC6" s="84"/>
      <c r="AD6" s="84"/>
      <c r="AE6" s="84" t="s">
        <v>4</v>
      </c>
      <c r="AF6" s="84"/>
      <c r="AG6" s="84"/>
      <c r="AH6" s="84" t="s">
        <v>296</v>
      </c>
      <c r="AI6" s="84"/>
      <c r="AJ6" s="84"/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 t="s">
        <v>299</v>
      </c>
      <c r="G7" s="84"/>
      <c r="H7" s="84"/>
      <c r="I7" s="84"/>
      <c r="J7" s="84" t="s">
        <v>296</v>
      </c>
      <c r="K7" s="84"/>
      <c r="L7" s="84"/>
      <c r="M7" s="84" t="s">
        <v>103</v>
      </c>
      <c r="N7" s="84"/>
      <c r="O7" s="84"/>
      <c r="P7" s="84"/>
      <c r="Q7" s="84"/>
      <c r="R7" s="84"/>
      <c r="S7" s="84" t="s">
        <v>296</v>
      </c>
      <c r="T7" s="84"/>
      <c r="U7" s="84"/>
      <c r="V7" s="84" t="s">
        <v>296</v>
      </c>
      <c r="W7" s="84"/>
      <c r="X7" s="84"/>
      <c r="Y7" s="84"/>
      <c r="Z7" s="84" t="s">
        <v>4</v>
      </c>
      <c r="AA7" s="84"/>
      <c r="AB7" s="84" t="s">
        <v>296</v>
      </c>
      <c r="AC7" s="84"/>
      <c r="AD7" s="84" t="s">
        <v>4</v>
      </c>
      <c r="AE7" s="84"/>
      <c r="AF7" s="84"/>
      <c r="AG7" s="84"/>
      <c r="AH7" s="84" t="s">
        <v>296</v>
      </c>
      <c r="AI7" s="84"/>
      <c r="AJ7" s="84"/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/>
      <c r="G8" s="84" t="s">
        <v>296</v>
      </c>
      <c r="H8" s="84"/>
      <c r="I8" s="84"/>
      <c r="J8" s="84" t="s">
        <v>4</v>
      </c>
      <c r="K8" s="84"/>
      <c r="L8" s="84"/>
      <c r="M8" s="84" t="s">
        <v>296</v>
      </c>
      <c r="N8" s="84"/>
      <c r="O8" s="84"/>
      <c r="P8" s="84" t="s">
        <v>296</v>
      </c>
      <c r="Q8" s="84"/>
      <c r="R8" s="84"/>
      <c r="S8" s="84" t="s">
        <v>4</v>
      </c>
      <c r="T8" s="84" t="s">
        <v>299</v>
      </c>
      <c r="U8" s="84"/>
      <c r="V8" s="84" t="s">
        <v>310</v>
      </c>
      <c r="W8" s="84"/>
      <c r="X8" s="84"/>
      <c r="Y8" s="84" t="s">
        <v>296</v>
      </c>
      <c r="Z8" s="84"/>
      <c r="AA8" s="84"/>
      <c r="AB8" s="84" t="s">
        <v>296</v>
      </c>
      <c r="AC8" s="84"/>
      <c r="AD8" s="84" t="s">
        <v>103</v>
      </c>
      <c r="AE8" s="84"/>
      <c r="AF8" s="84"/>
      <c r="AG8" s="84" t="s">
        <v>103</v>
      </c>
      <c r="AH8" s="84"/>
      <c r="AI8" s="84"/>
      <c r="AJ8" s="84"/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 t="s">
        <v>299</v>
      </c>
      <c r="G9" s="84" t="s">
        <v>296</v>
      </c>
      <c r="H9" s="84"/>
      <c r="I9" s="84"/>
      <c r="J9" s="84" t="s">
        <v>296</v>
      </c>
      <c r="K9" s="84"/>
      <c r="L9" s="84"/>
      <c r="M9" s="84" t="s">
        <v>296</v>
      </c>
      <c r="N9" s="84"/>
      <c r="O9" s="84"/>
      <c r="P9" s="84" t="s">
        <v>296</v>
      </c>
      <c r="Q9" s="84"/>
      <c r="R9" s="84"/>
      <c r="S9" s="84"/>
      <c r="T9" s="84" t="s">
        <v>309</v>
      </c>
      <c r="U9" s="84" t="s">
        <v>309</v>
      </c>
      <c r="V9" s="84" t="s">
        <v>309</v>
      </c>
      <c r="W9" s="84"/>
      <c r="X9" s="84"/>
      <c r="Y9" s="84"/>
      <c r="Z9" s="84"/>
      <c r="AA9" s="84"/>
      <c r="AB9" s="84" t="s">
        <v>296</v>
      </c>
      <c r="AC9" s="84"/>
      <c r="AD9" s="84"/>
      <c r="AE9" s="84" t="s">
        <v>296</v>
      </c>
      <c r="AF9" s="84"/>
      <c r="AG9" s="84"/>
      <c r="AH9" s="84" t="s">
        <v>296</v>
      </c>
      <c r="AI9" s="84"/>
      <c r="AJ9" s="84"/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 t="s">
        <v>299</v>
      </c>
      <c r="G10" s="84" t="s">
        <v>296</v>
      </c>
      <c r="H10" s="84"/>
      <c r="I10" s="84"/>
      <c r="J10" s="84" t="s">
        <v>296</v>
      </c>
      <c r="K10" s="84"/>
      <c r="L10" s="84" t="s">
        <v>4</v>
      </c>
      <c r="M10" s="84" t="s">
        <v>309</v>
      </c>
      <c r="N10" s="84"/>
      <c r="O10" s="84"/>
      <c r="P10" s="84"/>
      <c r="Q10" s="84"/>
      <c r="R10" s="84"/>
      <c r="S10" s="84" t="s">
        <v>296</v>
      </c>
      <c r="T10" s="84"/>
      <c r="U10" s="84"/>
      <c r="V10" s="84" t="s">
        <v>296</v>
      </c>
      <c r="W10" s="84"/>
      <c r="X10" s="84"/>
      <c r="Y10" s="84" t="s">
        <v>296</v>
      </c>
      <c r="Z10" s="84"/>
      <c r="AA10" s="84"/>
      <c r="AB10" s="84" t="s">
        <v>4</v>
      </c>
      <c r="AC10" s="84" t="s">
        <v>4</v>
      </c>
      <c r="AD10" s="84"/>
      <c r="AE10" s="84" t="s">
        <v>296</v>
      </c>
      <c r="AF10" s="84"/>
      <c r="AG10" s="84"/>
      <c r="AH10" s="84" t="s">
        <v>296</v>
      </c>
      <c r="AI10" s="84"/>
      <c r="AJ10" s="84"/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/>
      <c r="G11" s="84" t="s">
        <v>296</v>
      </c>
      <c r="H11" s="84"/>
      <c r="I11" s="84" t="s">
        <v>296</v>
      </c>
      <c r="J11" s="84"/>
      <c r="K11" s="84"/>
      <c r="L11" s="84"/>
      <c r="M11" s="84"/>
      <c r="N11" s="84"/>
      <c r="O11" s="84"/>
      <c r="P11" s="84"/>
      <c r="Q11" s="84"/>
      <c r="R11" s="84"/>
      <c r="S11" s="84" t="s">
        <v>4</v>
      </c>
      <c r="T11" s="84" t="s">
        <v>299</v>
      </c>
      <c r="U11" s="84"/>
      <c r="V11" s="84" t="s">
        <v>296</v>
      </c>
      <c r="W11" s="84"/>
      <c r="X11" s="84"/>
      <c r="Y11" s="84" t="s">
        <v>296</v>
      </c>
      <c r="Z11" s="84"/>
      <c r="AA11" s="84"/>
      <c r="AB11" s="84"/>
      <c r="AC11" s="84" t="s">
        <v>103</v>
      </c>
      <c r="AD11" s="84"/>
      <c r="AE11" s="84" t="s">
        <v>296</v>
      </c>
      <c r="AF11" s="84"/>
      <c r="AG11" s="84" t="s">
        <v>4</v>
      </c>
      <c r="AH11" s="84" t="s">
        <v>4</v>
      </c>
      <c r="AI11" s="84"/>
      <c r="AJ11" s="84"/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/>
      <c r="G12" s="84" t="s">
        <v>4</v>
      </c>
      <c r="H12" s="84" t="s">
        <v>4</v>
      </c>
      <c r="I12" s="84"/>
      <c r="J12" s="84" t="s">
        <v>4</v>
      </c>
      <c r="K12" s="84"/>
      <c r="L12" s="84"/>
      <c r="M12" s="84" t="s">
        <v>4</v>
      </c>
      <c r="N12" s="84" t="s">
        <v>4</v>
      </c>
      <c r="O12" s="84"/>
      <c r="P12" s="84" t="s">
        <v>296</v>
      </c>
      <c r="Q12" s="84"/>
      <c r="R12" s="84"/>
      <c r="S12" s="84" t="s">
        <v>296</v>
      </c>
      <c r="T12" s="84"/>
      <c r="U12" s="84"/>
      <c r="V12" s="84"/>
      <c r="W12" s="84"/>
      <c r="X12" s="84"/>
      <c r="Y12" s="84" t="s">
        <v>296</v>
      </c>
      <c r="Z12" s="84"/>
      <c r="AA12" s="84"/>
      <c r="AB12" s="84" t="s">
        <v>296</v>
      </c>
      <c r="AC12" s="84"/>
      <c r="AD12" s="84"/>
      <c r="AE12" s="84" t="s">
        <v>296</v>
      </c>
      <c r="AF12" s="84"/>
      <c r="AG12" s="84"/>
      <c r="AH12" s="84" t="s">
        <v>296</v>
      </c>
      <c r="AI12" s="84"/>
      <c r="AJ12" s="84"/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/>
      <c r="G14" s="84"/>
      <c r="H14" s="84" t="s">
        <v>296</v>
      </c>
      <c r="I14" s="84"/>
      <c r="J14" s="84"/>
      <c r="K14" s="84" t="s">
        <v>4</v>
      </c>
      <c r="L14" s="84"/>
      <c r="M14" s="84"/>
      <c r="N14" s="84" t="s">
        <v>296</v>
      </c>
      <c r="O14" s="84"/>
      <c r="P14" s="84"/>
      <c r="Q14" s="84" t="s">
        <v>296</v>
      </c>
      <c r="R14" s="84"/>
      <c r="S14" s="84"/>
      <c r="T14" s="84" t="s">
        <v>299</v>
      </c>
      <c r="U14" s="84"/>
      <c r="V14" s="84"/>
      <c r="W14" s="84" t="s">
        <v>296</v>
      </c>
      <c r="X14" s="84"/>
      <c r="Y14" s="84"/>
      <c r="Z14" s="84"/>
      <c r="AA14" s="84"/>
      <c r="AB14" s="84"/>
      <c r="AC14" s="84" t="s">
        <v>296</v>
      </c>
      <c r="AD14" s="84"/>
      <c r="AE14" s="84"/>
      <c r="AF14" s="84" t="s">
        <v>296</v>
      </c>
      <c r="AG14" s="84"/>
      <c r="AH14" s="84"/>
      <c r="AI14" s="84" t="s">
        <v>4</v>
      </c>
      <c r="AJ14" s="84"/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/>
      <c r="G15" s="84"/>
      <c r="H15" s="84"/>
      <c r="I15" s="84"/>
      <c r="J15" s="84"/>
      <c r="K15" s="84" t="s">
        <v>296</v>
      </c>
      <c r="L15" s="84"/>
      <c r="M15" s="84"/>
      <c r="N15" s="84" t="s">
        <v>4</v>
      </c>
      <c r="O15" s="84"/>
      <c r="P15" s="84" t="s">
        <v>4</v>
      </c>
      <c r="Q15" s="84"/>
      <c r="R15" s="84"/>
      <c r="S15" s="84"/>
      <c r="T15" s="84" t="s">
        <v>296</v>
      </c>
      <c r="U15" s="84"/>
      <c r="V15" s="84"/>
      <c r="W15" s="84"/>
      <c r="X15" s="84"/>
      <c r="Y15" s="84"/>
      <c r="Z15" s="84" t="s">
        <v>296</v>
      </c>
      <c r="AA15" s="84"/>
      <c r="AB15" s="84"/>
      <c r="AC15" s="84" t="s">
        <v>296</v>
      </c>
      <c r="AD15" s="84"/>
      <c r="AE15" s="84"/>
      <c r="AF15" s="84" t="s">
        <v>4</v>
      </c>
      <c r="AG15" s="84"/>
      <c r="AH15" s="84"/>
      <c r="AI15" s="84" t="s">
        <v>296</v>
      </c>
      <c r="AJ15" s="84"/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/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/>
      <c r="G16" s="84"/>
      <c r="H16" s="84" t="s">
        <v>296</v>
      </c>
      <c r="I16" s="84"/>
      <c r="J16" s="84"/>
      <c r="K16" s="84"/>
      <c r="L16" s="84"/>
      <c r="M16" s="84"/>
      <c r="N16" s="84" t="s">
        <v>296</v>
      </c>
      <c r="O16" s="84"/>
      <c r="P16" s="84"/>
      <c r="Q16" s="84" t="s">
        <v>296</v>
      </c>
      <c r="R16" s="84"/>
      <c r="S16" s="84"/>
      <c r="T16" s="84" t="s">
        <v>296</v>
      </c>
      <c r="U16" s="84"/>
      <c r="V16" s="84"/>
      <c r="W16" s="84" t="s">
        <v>296</v>
      </c>
      <c r="X16" s="84"/>
      <c r="Y16" s="84"/>
      <c r="Z16" s="84" t="s">
        <v>296</v>
      </c>
      <c r="AA16" s="84"/>
      <c r="AB16" s="84"/>
      <c r="AC16" s="84"/>
      <c r="AD16" s="84"/>
      <c r="AE16" s="84"/>
      <c r="AF16" s="84" t="s">
        <v>296</v>
      </c>
      <c r="AG16" s="84"/>
      <c r="AH16" s="84"/>
      <c r="AI16" s="84" t="s">
        <v>103</v>
      </c>
      <c r="AJ16" s="84"/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/>
      <c r="G17" s="84"/>
      <c r="H17" s="84" t="s">
        <v>296</v>
      </c>
      <c r="I17" s="84"/>
      <c r="J17" s="84"/>
      <c r="K17" s="84" t="s">
        <v>296</v>
      </c>
      <c r="L17" s="84"/>
      <c r="M17" s="84"/>
      <c r="N17" s="84" t="s">
        <v>296</v>
      </c>
      <c r="O17" s="84"/>
      <c r="P17" s="84"/>
      <c r="Q17" s="84" t="s">
        <v>4</v>
      </c>
      <c r="R17" s="84"/>
      <c r="S17" s="84"/>
      <c r="T17" s="84" t="s">
        <v>299</v>
      </c>
      <c r="U17" s="84"/>
      <c r="V17" s="84"/>
      <c r="W17" s="84" t="s">
        <v>296</v>
      </c>
      <c r="X17" s="84"/>
      <c r="Y17" s="84"/>
      <c r="Z17" s="84"/>
      <c r="AA17" s="84"/>
      <c r="AB17" s="84"/>
      <c r="AC17" s="84" t="s">
        <v>296</v>
      </c>
      <c r="AD17" s="84"/>
      <c r="AE17" s="84"/>
      <c r="AF17" s="84" t="s">
        <v>4</v>
      </c>
      <c r="AG17" s="84" t="s">
        <v>4</v>
      </c>
      <c r="AH17" s="84"/>
      <c r="AI17" s="84" t="s">
        <v>296</v>
      </c>
      <c r="AJ17" s="84"/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/>
      <c r="G18" s="84"/>
      <c r="H18" s="84"/>
      <c r="I18" s="84"/>
      <c r="J18" s="84"/>
      <c r="K18" s="84" t="s">
        <v>296</v>
      </c>
      <c r="L18" s="84"/>
      <c r="M18" s="84"/>
      <c r="N18" s="84" t="s">
        <v>296</v>
      </c>
      <c r="O18" s="84"/>
      <c r="P18" s="84"/>
      <c r="Q18" s="84" t="s">
        <v>296</v>
      </c>
      <c r="R18" s="84"/>
      <c r="S18" s="84"/>
      <c r="T18" s="84" t="s">
        <v>299</v>
      </c>
      <c r="U18" s="84"/>
      <c r="V18" s="84"/>
      <c r="W18" s="84"/>
      <c r="X18" s="84"/>
      <c r="Y18" s="84"/>
      <c r="Z18" s="84" t="s">
        <v>296</v>
      </c>
      <c r="AA18" s="84"/>
      <c r="AB18" s="84"/>
      <c r="AC18" s="84" t="s">
        <v>296</v>
      </c>
      <c r="AD18" s="84"/>
      <c r="AE18" s="84"/>
      <c r="AF18" s="84" t="s">
        <v>103</v>
      </c>
      <c r="AG18" s="84"/>
      <c r="AH18" s="84"/>
      <c r="AI18" s="84" t="s">
        <v>296</v>
      </c>
      <c r="AJ18" s="84"/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/>
      <c r="G19" s="84"/>
      <c r="H19" s="84" t="s">
        <v>296</v>
      </c>
      <c r="I19" s="84"/>
      <c r="J19" s="84"/>
      <c r="K19" s="84" t="s">
        <v>296</v>
      </c>
      <c r="L19" s="84"/>
      <c r="M19" s="84"/>
      <c r="N19" s="84"/>
      <c r="O19" s="84"/>
      <c r="P19" s="84"/>
      <c r="Q19" s="84" t="s">
        <v>296</v>
      </c>
      <c r="R19" s="84"/>
      <c r="S19" s="84"/>
      <c r="T19" s="84" t="s">
        <v>296</v>
      </c>
      <c r="U19" s="84"/>
      <c r="V19" s="84"/>
      <c r="W19" s="84" t="s">
        <v>296</v>
      </c>
      <c r="X19" s="84"/>
      <c r="Y19" s="84"/>
      <c r="Z19" s="84" t="s">
        <v>4</v>
      </c>
      <c r="AA19" s="84" t="s">
        <v>4</v>
      </c>
      <c r="AB19" s="84"/>
      <c r="AC19" s="84"/>
      <c r="AD19" s="84" t="s">
        <v>309</v>
      </c>
      <c r="AE19" s="84" t="s">
        <v>309</v>
      </c>
      <c r="AF19" s="84" t="s">
        <v>309</v>
      </c>
      <c r="AG19" s="84" t="s">
        <v>309</v>
      </c>
      <c r="AH19" s="84" t="s">
        <v>309</v>
      </c>
      <c r="AI19" s="84" t="s">
        <v>309</v>
      </c>
      <c r="AJ19" s="84"/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 t="s">
        <v>4</v>
      </c>
      <c r="G20" s="84" t="s">
        <v>309</v>
      </c>
      <c r="H20" s="84" t="s">
        <v>309</v>
      </c>
      <c r="I20" s="84" t="s">
        <v>309</v>
      </c>
      <c r="J20" s="84" t="s">
        <v>309</v>
      </c>
      <c r="K20" s="84" t="s">
        <v>309</v>
      </c>
      <c r="L20" s="84" t="s">
        <v>309</v>
      </c>
      <c r="M20" s="84" t="s">
        <v>309</v>
      </c>
      <c r="N20" s="84" t="s">
        <v>309</v>
      </c>
      <c r="O20" s="84" t="s">
        <v>309</v>
      </c>
      <c r="P20" s="84"/>
      <c r="Q20" s="84"/>
      <c r="R20" s="84"/>
      <c r="S20" s="84"/>
      <c r="T20" s="84" t="s">
        <v>296</v>
      </c>
      <c r="U20" s="84"/>
      <c r="V20" s="84" t="s">
        <v>4</v>
      </c>
      <c r="W20" s="84" t="s">
        <v>296</v>
      </c>
      <c r="X20" s="84"/>
      <c r="Y20" s="84"/>
      <c r="Z20" s="84" t="s">
        <v>296</v>
      </c>
      <c r="AA20" s="84"/>
      <c r="AB20" s="84"/>
      <c r="AC20" s="84"/>
      <c r="AD20" s="84"/>
      <c r="AE20" s="84"/>
      <c r="AF20" s="84" t="s">
        <v>296</v>
      </c>
      <c r="AG20" s="84"/>
      <c r="AH20" s="84"/>
      <c r="AI20" s="84" t="s">
        <v>296</v>
      </c>
      <c r="AJ20" s="84"/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/>
      <c r="G21" s="84"/>
      <c r="H21" s="84"/>
      <c r="I21" s="84"/>
      <c r="J21" s="84"/>
      <c r="K21" s="84" t="s">
        <v>296</v>
      </c>
      <c r="L21" s="84"/>
      <c r="M21" s="84"/>
      <c r="N21" s="84" t="s">
        <v>103</v>
      </c>
      <c r="O21" s="84" t="s">
        <v>103</v>
      </c>
      <c r="P21" s="84"/>
      <c r="Q21" s="84" t="s">
        <v>296</v>
      </c>
      <c r="R21" s="84"/>
      <c r="S21" s="84"/>
      <c r="T21" s="84" t="s">
        <v>103</v>
      </c>
      <c r="U21" s="84"/>
      <c r="V21" s="84" t="s">
        <v>309</v>
      </c>
      <c r="W21" s="84" t="s">
        <v>309</v>
      </c>
      <c r="X21" s="84" t="s">
        <v>309</v>
      </c>
      <c r="Y21" s="84" t="s">
        <v>309</v>
      </c>
      <c r="Z21" s="84" t="s">
        <v>309</v>
      </c>
      <c r="AA21" s="84" t="s">
        <v>309</v>
      </c>
      <c r="AB21" s="84" t="s">
        <v>309</v>
      </c>
      <c r="AC21" s="84" t="s">
        <v>309</v>
      </c>
      <c r="AD21" s="84" t="s">
        <v>309</v>
      </c>
      <c r="AE21" s="84"/>
      <c r="AF21" s="84" t="s">
        <v>296</v>
      </c>
      <c r="AG21" s="84"/>
      <c r="AH21" s="84"/>
      <c r="AI21" s="84" t="s">
        <v>296</v>
      </c>
      <c r="AJ21" s="84"/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 t="s">
        <v>299</v>
      </c>
      <c r="G23" s="84"/>
      <c r="H23" s="84"/>
      <c r="I23" s="84" t="s">
        <v>296</v>
      </c>
      <c r="J23" s="84"/>
      <c r="K23" s="84"/>
      <c r="L23" s="84"/>
      <c r="M23" s="84"/>
      <c r="N23" s="84"/>
      <c r="O23" s="84" t="s">
        <v>296</v>
      </c>
      <c r="P23" s="84"/>
      <c r="Q23" s="84"/>
      <c r="R23" s="84" t="s">
        <v>309</v>
      </c>
      <c r="S23" s="84"/>
      <c r="T23" s="84" t="s">
        <v>4</v>
      </c>
      <c r="U23" s="84" t="s">
        <v>296</v>
      </c>
      <c r="V23" s="84"/>
      <c r="W23" s="84"/>
      <c r="X23" s="84" t="s">
        <v>296</v>
      </c>
      <c r="Y23" s="84"/>
      <c r="Z23" s="84" t="s">
        <v>103</v>
      </c>
      <c r="AA23" s="84" t="s">
        <v>103</v>
      </c>
      <c r="AB23" s="84"/>
      <c r="AC23" s="84"/>
      <c r="AD23" s="84" t="s">
        <v>4</v>
      </c>
      <c r="AE23" s="84" t="s">
        <v>299</v>
      </c>
      <c r="AF23" s="84"/>
      <c r="AG23" s="84" t="s">
        <v>309</v>
      </c>
      <c r="AH23" s="84"/>
      <c r="AI23" s="84"/>
      <c r="AJ23" s="84"/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 t="s">
        <v>296</v>
      </c>
      <c r="G24" s="84"/>
      <c r="H24" s="84"/>
      <c r="I24" s="84" t="s">
        <v>296</v>
      </c>
      <c r="J24" s="84"/>
      <c r="K24" s="84"/>
      <c r="L24" s="84" t="s">
        <v>296</v>
      </c>
      <c r="M24" s="84"/>
      <c r="N24" s="84"/>
      <c r="O24" s="84"/>
      <c r="P24" s="84"/>
      <c r="Q24" s="84"/>
      <c r="R24" s="84" t="s">
        <v>296</v>
      </c>
      <c r="S24" s="84"/>
      <c r="T24" s="84"/>
      <c r="U24" s="84" t="s">
        <v>296</v>
      </c>
      <c r="V24" s="84"/>
      <c r="W24" s="84"/>
      <c r="X24" s="84" t="s">
        <v>4</v>
      </c>
      <c r="Y24" s="84"/>
      <c r="Z24" s="84"/>
      <c r="AA24" s="84" t="s">
        <v>296</v>
      </c>
      <c r="AB24" s="84"/>
      <c r="AC24" s="84"/>
      <c r="AD24" s="84" t="s">
        <v>296</v>
      </c>
      <c r="AE24" s="84"/>
      <c r="AF24" s="84"/>
      <c r="AG24" s="84" t="s">
        <v>296</v>
      </c>
      <c r="AH24" s="84"/>
      <c r="AI24" s="84"/>
      <c r="AJ24" s="84"/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 t="s">
        <v>296</v>
      </c>
      <c r="G25" s="84"/>
      <c r="H25" s="84"/>
      <c r="I25" s="84"/>
      <c r="J25" s="84"/>
      <c r="K25" s="84"/>
      <c r="L25" s="84" t="s">
        <v>296</v>
      </c>
      <c r="M25" s="84"/>
      <c r="N25" s="84"/>
      <c r="O25" s="84" t="s">
        <v>296</v>
      </c>
      <c r="P25" s="84"/>
      <c r="Q25" s="84"/>
      <c r="R25" s="84" t="s">
        <v>4</v>
      </c>
      <c r="S25" s="84"/>
      <c r="T25" s="84" t="s">
        <v>299</v>
      </c>
      <c r="U25" s="84" t="s">
        <v>4</v>
      </c>
      <c r="V25" s="84" t="s">
        <v>103</v>
      </c>
      <c r="W25" s="84"/>
      <c r="X25" s="84" t="s">
        <v>296</v>
      </c>
      <c r="Y25" s="84"/>
      <c r="Z25" s="84"/>
      <c r="AA25" s="84" t="s">
        <v>309</v>
      </c>
      <c r="AB25" s="84"/>
      <c r="AC25" s="84" t="s">
        <v>4</v>
      </c>
      <c r="AD25" s="84" t="s">
        <v>296</v>
      </c>
      <c r="AE25" s="84"/>
      <c r="AF25" s="84"/>
      <c r="AG25" s="84"/>
      <c r="AH25" s="84"/>
      <c r="AI25" s="84"/>
      <c r="AJ25" s="84"/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 t="s">
        <v>299</v>
      </c>
      <c r="G26" s="84"/>
      <c r="H26" s="84" t="s">
        <v>103</v>
      </c>
      <c r="I26" s="84" t="s">
        <v>103</v>
      </c>
      <c r="J26" s="84"/>
      <c r="K26" s="84"/>
      <c r="L26" s="84" t="s">
        <v>296</v>
      </c>
      <c r="M26" s="84"/>
      <c r="N26" s="84"/>
      <c r="O26" s="84"/>
      <c r="P26" s="84"/>
      <c r="Q26" s="84"/>
      <c r="R26" s="84" t="s">
        <v>296</v>
      </c>
      <c r="S26" s="84"/>
      <c r="T26" s="84"/>
      <c r="U26" s="84" t="s">
        <v>296</v>
      </c>
      <c r="V26" s="84"/>
      <c r="W26" s="84" t="s">
        <v>4</v>
      </c>
      <c r="X26" s="84" t="s">
        <v>4</v>
      </c>
      <c r="Y26" s="84"/>
      <c r="Z26" s="84"/>
      <c r="AA26" s="84" t="s">
        <v>296</v>
      </c>
      <c r="AB26" s="84"/>
      <c r="AC26" s="84"/>
      <c r="AD26" s="84" t="s">
        <v>296</v>
      </c>
      <c r="AE26" s="84"/>
      <c r="AF26" s="84"/>
      <c r="AG26" s="84"/>
      <c r="AH26" s="84"/>
      <c r="AI26" s="84"/>
      <c r="AJ26" s="84"/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 t="s">
        <v>296</v>
      </c>
      <c r="G27" s="84"/>
      <c r="H27" s="84"/>
      <c r="I27" s="84" t="s">
        <v>4</v>
      </c>
      <c r="J27" s="84"/>
      <c r="K27" s="84"/>
      <c r="L27" s="84" t="s">
        <v>296</v>
      </c>
      <c r="M27" s="84"/>
      <c r="N27" s="84"/>
      <c r="O27" s="84"/>
      <c r="P27" s="84"/>
      <c r="Q27" s="84"/>
      <c r="R27" s="84" t="s">
        <v>103</v>
      </c>
      <c r="S27" s="84"/>
      <c r="T27" s="84" t="s">
        <v>299</v>
      </c>
      <c r="U27" s="84" t="s">
        <v>296</v>
      </c>
      <c r="V27" s="84"/>
      <c r="W27" s="84"/>
      <c r="X27" s="84" t="s">
        <v>296</v>
      </c>
      <c r="Y27" s="84"/>
      <c r="Z27" s="84"/>
      <c r="AA27" s="84" t="s">
        <v>296</v>
      </c>
      <c r="AB27" s="84"/>
      <c r="AC27" s="84"/>
      <c r="AD27" s="84" t="s">
        <v>296</v>
      </c>
      <c r="AE27" s="84"/>
      <c r="AF27" s="84"/>
      <c r="AG27" s="84" t="s">
        <v>296</v>
      </c>
      <c r="AH27" s="84"/>
      <c r="AI27" s="84"/>
      <c r="AJ27" s="84"/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 t="s">
        <v>103</v>
      </c>
      <c r="G28" s="84"/>
      <c r="H28" s="84"/>
      <c r="I28" s="84"/>
      <c r="J28" s="84"/>
      <c r="K28" s="84"/>
      <c r="L28" s="84"/>
      <c r="M28" s="84" t="s">
        <v>296</v>
      </c>
      <c r="N28" s="84"/>
      <c r="O28" s="84" t="s">
        <v>4</v>
      </c>
      <c r="P28" s="84"/>
      <c r="Q28" s="84"/>
      <c r="R28" s="84" t="s">
        <v>296</v>
      </c>
      <c r="S28" s="84"/>
      <c r="T28" s="84" t="s">
        <v>299</v>
      </c>
      <c r="U28" s="84" t="s">
        <v>103</v>
      </c>
      <c r="V28" s="84"/>
      <c r="W28" s="84"/>
      <c r="X28" s="84" t="s">
        <v>103</v>
      </c>
      <c r="Y28" s="84"/>
      <c r="Z28" s="84"/>
      <c r="AA28" s="84" t="s">
        <v>296</v>
      </c>
      <c r="AB28" s="84"/>
      <c r="AC28" s="84"/>
      <c r="AD28" s="84"/>
      <c r="AE28" s="84"/>
      <c r="AF28" s="84"/>
      <c r="AG28" s="84" t="s">
        <v>296</v>
      </c>
      <c r="AH28" s="84"/>
      <c r="AI28" s="84"/>
      <c r="AJ28" s="84"/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 t="s">
        <v>4</v>
      </c>
      <c r="G29" s="84"/>
      <c r="H29" s="84"/>
      <c r="I29" s="84"/>
      <c r="J29" s="84"/>
      <c r="K29" s="84"/>
      <c r="L29" s="84" t="s">
        <v>296</v>
      </c>
      <c r="M29" s="84"/>
      <c r="N29" s="84"/>
      <c r="O29" s="84" t="s">
        <v>296</v>
      </c>
      <c r="P29" s="84"/>
      <c r="Q29" s="84"/>
      <c r="R29" s="84" t="s">
        <v>4</v>
      </c>
      <c r="S29" s="84" t="s">
        <v>103</v>
      </c>
      <c r="T29" s="84"/>
      <c r="U29" s="84"/>
      <c r="V29" s="84" t="s">
        <v>309</v>
      </c>
      <c r="W29" s="84" t="s">
        <v>309</v>
      </c>
      <c r="X29" s="84" t="s">
        <v>309</v>
      </c>
      <c r="Y29" s="84" t="s">
        <v>309</v>
      </c>
      <c r="Z29" s="84" t="s">
        <v>309</v>
      </c>
      <c r="AA29" s="84" t="s">
        <v>309</v>
      </c>
      <c r="AB29" s="84" t="s">
        <v>309</v>
      </c>
      <c r="AC29" s="84" t="s">
        <v>309</v>
      </c>
      <c r="AD29" s="84" t="s">
        <v>309</v>
      </c>
      <c r="AE29" s="84" t="s">
        <v>309</v>
      </c>
      <c r="AF29" s="84" t="s">
        <v>309</v>
      </c>
      <c r="AG29" s="84" t="s">
        <v>309</v>
      </c>
      <c r="AH29" s="84" t="s">
        <v>309</v>
      </c>
      <c r="AI29" s="84" t="s">
        <v>309</v>
      </c>
      <c r="AJ29" s="84"/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 t="s">
        <v>296</v>
      </c>
      <c r="G30" s="84"/>
      <c r="H30" s="84"/>
      <c r="I30" s="84" t="s">
        <v>296</v>
      </c>
      <c r="J30" s="84"/>
      <c r="K30" s="84"/>
      <c r="L30" s="84"/>
      <c r="M30" s="84"/>
      <c r="N30" s="84"/>
      <c r="O30" s="84" t="s">
        <v>296</v>
      </c>
      <c r="P30" s="84"/>
      <c r="Q30" s="84"/>
      <c r="R30" s="84" t="s">
        <v>296</v>
      </c>
      <c r="S30" s="84"/>
      <c r="T30" s="84"/>
      <c r="U30" s="84" t="s">
        <v>4</v>
      </c>
      <c r="V30" s="84"/>
      <c r="W30" s="84"/>
      <c r="X30" s="84" t="s">
        <v>296</v>
      </c>
      <c r="Y30" s="84"/>
      <c r="Z30" s="84"/>
      <c r="AA30" s="84" t="s">
        <v>296</v>
      </c>
      <c r="AB30" s="84"/>
      <c r="AC30" s="84"/>
      <c r="AD30" s="84"/>
      <c r="AE30" s="84"/>
      <c r="AF30" s="84"/>
      <c r="AG30" s="84" t="s">
        <v>296</v>
      </c>
      <c r="AH30" s="84"/>
      <c r="AI30" s="84"/>
      <c r="AJ30" s="84"/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>
      <c r="AJ32" s="35"/>
    </row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6</v>
      </c>
      <c r="G33" s="2">
        <f>SUMPRODUCT(COUNTIF(G4:G31,{"G";"J";"CG"}))</f>
        <v>6</v>
      </c>
      <c r="H33" s="2">
        <f>SUMPRODUCT(COUNTIF(H4:H31,{"G";"J";"CG"}))</f>
        <v>6</v>
      </c>
      <c r="I33" s="2">
        <f>SUMPRODUCT(COUNTIF(I4:I31,{"G";"J";"CG"}))</f>
        <v>5</v>
      </c>
      <c r="J33" s="2">
        <f>SUMPRODUCT(COUNTIF(J4:J31,{"G";"J";"CG"}))</f>
        <v>6</v>
      </c>
      <c r="K33" s="2">
        <f>SUMPRODUCT(COUNTIF(K4:K31,{"G";"J";"CG"}))</f>
        <v>6</v>
      </c>
      <c r="L33" s="2">
        <f>SUMPRODUCT(COUNTIF(L4:L31,{"G";"J";"CG"}))</f>
        <v>6</v>
      </c>
      <c r="M33" s="2">
        <f>SUMPRODUCT(COUNTIF(M4:M31,{"G";"J";"CG"}))</f>
        <v>6</v>
      </c>
      <c r="N33" s="2">
        <f>SUMPRODUCT(COUNTIF(N4:N31,{"G";"J";"CG"}))</f>
        <v>6</v>
      </c>
      <c r="O33" s="2">
        <f>SUMPRODUCT(COUNTIF(O4:O31,{"G";"J";"CG"}))</f>
        <v>5</v>
      </c>
      <c r="P33" s="2">
        <f>SUMPRODUCT(COUNTIF(P4:P31,{"G";"J";"CG"}))</f>
        <v>6</v>
      </c>
      <c r="Q33" s="2">
        <f>SUMPRODUCT(COUNTIF(Q4:Q31,{"G";"J";"CG"}))</f>
        <v>6</v>
      </c>
      <c r="R33" s="2">
        <f>SUMPRODUCT(COUNTIF(R4:R31,{"G";"J";"CG"}))</f>
        <v>6</v>
      </c>
      <c r="S33" s="2">
        <f>SUMPRODUCT(COUNTIF(S4:S31,{"G";"J";"CG"}))</f>
        <v>6</v>
      </c>
      <c r="T33" s="2">
        <f>SUMPRODUCT(COUNTIF(T4:T31,{"G";"J";"CG"}))</f>
        <v>5</v>
      </c>
      <c r="U33" s="2">
        <f>SUMPRODUCT(COUNTIF(U4:U31,{"G";"J";"CG"}))</f>
        <v>6</v>
      </c>
      <c r="V33" s="2">
        <f>SUMPRODUCT(COUNTIF(V4:V31,{"G";"J";"CG"}))</f>
        <v>5</v>
      </c>
      <c r="W33" s="2">
        <f>SUMPRODUCT(COUNTIF(W4:W31,{"G";"J";"CG"}))</f>
        <v>6</v>
      </c>
      <c r="X33" s="2">
        <f>SUMPRODUCT(COUNTIF(X4:X31,{"G";"J";"CG"}))</f>
        <v>6</v>
      </c>
      <c r="Y33" s="2">
        <f>SUMPRODUCT(COUNTIF(Y4:Y31,{"G";"J";"CG"}))</f>
        <v>6</v>
      </c>
      <c r="Z33" s="2">
        <f>SUMPRODUCT(COUNTIF(Z4:Z31,{"G";"J";"CG"}))</f>
        <v>6</v>
      </c>
      <c r="AA33" s="2">
        <f>SUMPRODUCT(COUNTIF(AA4:AA31,{"G";"J";"CG"}))</f>
        <v>6</v>
      </c>
      <c r="AB33" s="2">
        <f>SUMPRODUCT(COUNTIF(AB4:AB31,{"G";"J";"CG"}))</f>
        <v>6</v>
      </c>
      <c r="AC33" s="2">
        <f>SUMPRODUCT(COUNTIF(AC4:AC31,{"G";"J";"CG"}))</f>
        <v>6</v>
      </c>
      <c r="AD33" s="2">
        <f>SUMPRODUCT(COUNTIF(AD4:AD31,{"G";"J";"CG"}))</f>
        <v>6</v>
      </c>
      <c r="AE33" s="2">
        <f>SUMPRODUCT(COUNTIF(AE4:AE31,{"G";"J";"CG"}))</f>
        <v>6</v>
      </c>
      <c r="AF33" s="2">
        <f>SUMPRODUCT(COUNTIF(AF4:AF31,{"G";"J";"CG"}))</f>
        <v>6</v>
      </c>
      <c r="AG33" s="2">
        <f>SUMPRODUCT(COUNTIF(AG4:AG31,{"G";"J";"CG"}))</f>
        <v>6</v>
      </c>
      <c r="AH33" s="2">
        <f>SUMPRODUCT(COUNTIF(AH4:AH31,{"G";"J";"CG"}))</f>
        <v>6</v>
      </c>
      <c r="AI33" s="2">
        <f>SUMPRODUCT(COUNTIF(AI4:AI31,{"G";"J";"CG"}))</f>
        <v>6</v>
      </c>
      <c r="AJ33" s="42"/>
      <c r="AL33" s="4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SUMPRODUCT(COUNTIF(F5:F31,{"G";"N";"CG"}))</f>
        <v>5</v>
      </c>
      <c r="G34" s="2">
        <f>SUMPRODUCT(COUNTIF(G5:G31,{"G";"N";"CG"}))</f>
        <v>5</v>
      </c>
      <c r="H34" s="2">
        <f>SUMPRODUCT(COUNTIF(H5:H31,{"G";"N";"CG"}))</f>
        <v>5</v>
      </c>
      <c r="I34" s="2">
        <f>SUMPRODUCT(COUNTIF(I5:I31,{"G";"N";"CG"}))</f>
        <v>5</v>
      </c>
      <c r="J34" s="2">
        <f>SUMPRODUCT(COUNTIF(J5:J31,{"G";"N";"CG"}))</f>
        <v>5</v>
      </c>
      <c r="K34" s="2">
        <f>SUMPRODUCT(COUNTIF(K5:K31,{"G";"N";"CG"}))</f>
        <v>5</v>
      </c>
      <c r="L34" s="2">
        <f>SUMPRODUCT(COUNTIF(L5:L31,{"G";"N";"CG"}))</f>
        <v>5</v>
      </c>
      <c r="M34" s="2">
        <f>SUMPRODUCT(COUNTIF(M5:M31,{"G";"N";"CG"}))</f>
        <v>5</v>
      </c>
      <c r="N34" s="2">
        <f>SUMPRODUCT(COUNTIF(N5:N31,{"G";"N";"CG"}))</f>
        <v>5</v>
      </c>
      <c r="O34" s="2">
        <f>SUMPRODUCT(COUNTIF(O5:O31,{"G";"N";"CG"}))</f>
        <v>5</v>
      </c>
      <c r="P34" s="2">
        <f>SUMPRODUCT(COUNTIF(P5:P31,{"G";"N";"CG"}))</f>
        <v>5</v>
      </c>
      <c r="Q34" s="2">
        <f>SUMPRODUCT(COUNTIF(Q5:Q31,{"G";"N";"CG"}))</f>
        <v>5</v>
      </c>
      <c r="R34" s="2">
        <f>SUMPRODUCT(COUNTIF(R5:R31,{"G";"N";"CG"}))</f>
        <v>5</v>
      </c>
      <c r="S34" s="2">
        <f>SUMPRODUCT(COUNTIF(S5:S31,{"G";"N";"CG"}))</f>
        <v>5</v>
      </c>
      <c r="T34" s="2">
        <f>SUMPRODUCT(COUNTIF(T5:T31,{"G";"N";"CG"}))</f>
        <v>5</v>
      </c>
      <c r="U34" s="2">
        <f>SUMPRODUCT(COUNTIF(U5:U31,{"G";"N";"CG"}))</f>
        <v>5</v>
      </c>
      <c r="V34" s="2">
        <f>SUMPRODUCT(COUNTIF(V5:V31,{"G";"N";"CG"}))</f>
        <v>5</v>
      </c>
      <c r="W34" s="2">
        <f>SUMPRODUCT(COUNTIF(W5:W31,{"G";"N";"CG"}))</f>
        <v>5</v>
      </c>
      <c r="X34" s="2">
        <f>SUMPRODUCT(COUNTIF(X5:X31,{"G";"N";"CG"}))</f>
        <v>5</v>
      </c>
      <c r="Y34" s="2">
        <f>SUMPRODUCT(COUNTIF(Y5:Y31,{"G";"N";"CG"}))</f>
        <v>6</v>
      </c>
      <c r="Z34" s="2">
        <f>SUMPRODUCT(COUNTIF(Z5:Z31,{"G";"N";"CG"}))</f>
        <v>5</v>
      </c>
      <c r="AA34" s="2">
        <f>SUMPRODUCT(COUNTIF(AA5:AA31,{"G";"N";"CG"}))</f>
        <v>6</v>
      </c>
      <c r="AB34" s="2">
        <f>SUMPRODUCT(COUNTIF(AB5:AB31,{"G";"N";"CG"}))</f>
        <v>5</v>
      </c>
      <c r="AC34" s="2">
        <f>SUMPRODUCT(COUNTIF(AC5:AC31,{"G";"N";"CG"}))</f>
        <v>5</v>
      </c>
      <c r="AD34" s="2">
        <f>SUMPRODUCT(COUNTIF(AD5:AD31,{"G";"N";"CG"}))</f>
        <v>5</v>
      </c>
      <c r="AE34" s="2">
        <f>SUMPRODUCT(COUNTIF(AE5:AE31,{"G";"N";"CG"}))</f>
        <v>5</v>
      </c>
      <c r="AF34" s="2">
        <f>SUMPRODUCT(COUNTIF(AF5:AF31,{"G";"N";"CG"}))</f>
        <v>5</v>
      </c>
      <c r="AG34" s="2">
        <f>SUMPRODUCT(COUNTIF(AG5:AG31,{"G";"N";"CG"}))</f>
        <v>5</v>
      </c>
      <c r="AH34" s="2">
        <f>SUMPRODUCT(COUNTIF(AH5:AH31,{"G";"N";"CG"}))</f>
        <v>5</v>
      </c>
      <c r="AI34" s="2">
        <f>SUMPRODUCT(COUNTIF(AI5:AI31,{"G";"N";"CG"}))</f>
        <v>6</v>
      </c>
      <c r="AJ34" s="42"/>
      <c r="AL34" s="4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282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2017</v>
      </c>
      <c r="BD37" s="43"/>
      <c r="BE37" s="49"/>
      <c r="BG37" s="18"/>
      <c r="BH37" s="116" t="s">
        <v>257</v>
      </c>
      <c r="BI37" s="117"/>
      <c r="BJ37" s="117"/>
      <c r="BK37" s="118"/>
      <c r="BM37" s="2" t="s">
        <v>4</v>
      </c>
      <c r="BN37" s="2" t="s">
        <v>5</v>
      </c>
      <c r="BO37" s="2" t="s">
        <v>6</v>
      </c>
      <c r="BP37" s="2" t="s">
        <v>1</v>
      </c>
      <c r="BQ37" s="3" t="s">
        <v>2</v>
      </c>
      <c r="BR37" s="2" t="s">
        <v>3</v>
      </c>
      <c r="BS37" s="2" t="s">
        <v>3</v>
      </c>
      <c r="BT37" s="2" t="s">
        <v>4</v>
      </c>
      <c r="BU37" s="2" t="s">
        <v>5</v>
      </c>
      <c r="BV37" s="2" t="s">
        <v>6</v>
      </c>
      <c r="BW37" s="2" t="s">
        <v>1</v>
      </c>
      <c r="BX37" s="2" t="s">
        <v>2</v>
      </c>
      <c r="BY37" s="2" t="s">
        <v>3</v>
      </c>
      <c r="BZ37" s="2" t="s">
        <v>3</v>
      </c>
      <c r="CA37" s="2" t="s">
        <v>4</v>
      </c>
      <c r="CB37" s="2" t="s">
        <v>5</v>
      </c>
      <c r="CC37" s="2" t="s">
        <v>6</v>
      </c>
      <c r="CD37" s="2" t="s">
        <v>1</v>
      </c>
      <c r="CE37" s="2" t="s">
        <v>2</v>
      </c>
      <c r="CF37" s="2" t="s">
        <v>3</v>
      </c>
      <c r="CG37" s="2" t="s">
        <v>3</v>
      </c>
      <c r="CH37" s="2" t="s">
        <v>4</v>
      </c>
      <c r="CI37" s="2" t="s">
        <v>5</v>
      </c>
      <c r="CJ37" s="2" t="s">
        <v>6</v>
      </c>
      <c r="CK37" s="2" t="s">
        <v>1</v>
      </c>
      <c r="CL37" s="2" t="s">
        <v>2</v>
      </c>
      <c r="CM37" s="2" t="s">
        <v>3</v>
      </c>
      <c r="CN37" s="2" t="s">
        <v>3</v>
      </c>
      <c r="CO37" s="2" t="s">
        <v>4</v>
      </c>
      <c r="CP37" s="2" t="s">
        <v>5</v>
      </c>
      <c r="CQ37" s="42"/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73">
        <v>1</v>
      </c>
      <c r="BN38" s="73">
        <v>2</v>
      </c>
      <c r="BO38" s="3">
        <v>3</v>
      </c>
      <c r="BP38" s="3">
        <v>4</v>
      </c>
      <c r="BQ38" s="3">
        <v>5</v>
      </c>
      <c r="BR38" s="73">
        <v>6</v>
      </c>
      <c r="BS38" s="73">
        <v>7</v>
      </c>
      <c r="BT38" s="73">
        <v>8</v>
      </c>
      <c r="BU38" s="73">
        <v>9</v>
      </c>
      <c r="BV38" s="3">
        <v>10</v>
      </c>
      <c r="BW38" s="3">
        <v>11</v>
      </c>
      <c r="BX38" s="73">
        <v>12</v>
      </c>
      <c r="BY38" s="73">
        <v>13</v>
      </c>
      <c r="BZ38" s="73">
        <v>14</v>
      </c>
      <c r="CA38" s="73">
        <v>15</v>
      </c>
      <c r="CB38" s="73">
        <v>16</v>
      </c>
      <c r="CC38" s="3">
        <v>17</v>
      </c>
      <c r="CD38" s="3">
        <v>18</v>
      </c>
      <c r="CE38" s="73">
        <v>19</v>
      </c>
      <c r="CF38" s="73">
        <v>20</v>
      </c>
      <c r="CG38" s="73">
        <v>21</v>
      </c>
      <c r="CH38" s="73">
        <v>22</v>
      </c>
      <c r="CI38" s="73">
        <v>23</v>
      </c>
      <c r="CJ38" s="3">
        <v>24</v>
      </c>
      <c r="CK38" s="3">
        <v>25</v>
      </c>
      <c r="CL38" s="73">
        <v>26</v>
      </c>
      <c r="CM38" s="73">
        <v>27</v>
      </c>
      <c r="CN38" s="73">
        <v>28</v>
      </c>
      <c r="CO38" s="73">
        <v>29</v>
      </c>
      <c r="CP38" s="73">
        <v>30</v>
      </c>
      <c r="CQ38" s="42"/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74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96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/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96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10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96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96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11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96">
        <v>2</v>
      </c>
      <c r="B44" s="163"/>
      <c r="C44" s="164"/>
      <c r="D44" s="164"/>
      <c r="E44" s="164"/>
      <c r="F44" s="164"/>
      <c r="G44" s="128"/>
      <c r="H44" s="128"/>
      <c r="I44" s="128"/>
      <c r="J44" s="158"/>
      <c r="K44" s="127"/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96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10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96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96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11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97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/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/>
      <c r="AR48" s="128"/>
      <c r="AS48" s="128"/>
      <c r="AT48" s="128"/>
      <c r="AU48" s="129"/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97"/>
      <c r="B49" s="165"/>
      <c r="C49" s="166"/>
      <c r="D49" s="166"/>
      <c r="E49" s="166"/>
      <c r="F49" s="166"/>
      <c r="G49" s="132"/>
      <c r="H49" s="132"/>
      <c r="I49" s="132"/>
      <c r="J49" s="133"/>
      <c r="K49" s="131"/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10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97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97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11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97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/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/>
      <c r="AJ52" s="128"/>
      <c r="AK52" s="128"/>
      <c r="AL52" s="15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97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11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97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97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11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97">
        <v>5</v>
      </c>
      <c r="B56" s="163"/>
      <c r="C56" s="164"/>
      <c r="D56" s="164"/>
      <c r="E56" s="164"/>
      <c r="F56" s="164"/>
      <c r="G56" s="128"/>
      <c r="H56" s="128"/>
      <c r="I56" s="128"/>
      <c r="J56" s="158"/>
      <c r="K56" s="127"/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/>
      <c r="AR56" s="128"/>
      <c r="AS56" s="128"/>
      <c r="AT56" s="128"/>
      <c r="AU56" s="129"/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97"/>
      <c r="B57" s="165"/>
      <c r="C57" s="166"/>
      <c r="D57" s="166"/>
      <c r="E57" s="166"/>
      <c r="F57" s="166"/>
      <c r="G57" s="132"/>
      <c r="H57" s="132"/>
      <c r="I57" s="132"/>
      <c r="J57" s="133"/>
      <c r="K57" s="131"/>
      <c r="L57" s="132"/>
      <c r="M57" s="132"/>
      <c r="N57" s="132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10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97"/>
      <c r="B58" s="165"/>
      <c r="C58" s="166"/>
      <c r="D58" s="166"/>
      <c r="E58" s="166"/>
      <c r="F58" s="166"/>
      <c r="G58" s="132"/>
      <c r="H58" s="132"/>
      <c r="I58" s="132"/>
      <c r="J58" s="133"/>
      <c r="K58" s="131"/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97"/>
      <c r="B59" s="160"/>
      <c r="C59" s="161"/>
      <c r="D59" s="161"/>
      <c r="E59" s="161"/>
      <c r="F59" s="161"/>
      <c r="G59" s="153"/>
      <c r="H59" s="153"/>
      <c r="I59" s="153"/>
      <c r="J59" s="159"/>
      <c r="K59" s="152"/>
      <c r="L59" s="153"/>
      <c r="M59" s="153"/>
      <c r="N59" s="153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11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96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96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10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96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96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11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96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/>
      <c r="L64" s="128"/>
      <c r="M64" s="128"/>
      <c r="N64" s="128"/>
      <c r="O64" s="128"/>
      <c r="P64" s="128"/>
      <c r="Q64" s="128"/>
      <c r="R64" s="158"/>
      <c r="S64" s="127"/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/>
      <c r="AR64" s="128"/>
      <c r="AS64" s="128"/>
      <c r="AT64" s="128"/>
      <c r="AU64" s="129"/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96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10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96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96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11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96">
        <v>8</v>
      </c>
      <c r="B68" s="163"/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/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96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10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96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96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11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96">
        <v>9</v>
      </c>
      <c r="B72" s="163"/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/>
      <c r="AR72" s="128"/>
      <c r="AS72" s="128"/>
      <c r="AT72" s="128"/>
      <c r="AU72" s="129"/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96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10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96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96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11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97">
        <v>10</v>
      </c>
      <c r="B76" s="163"/>
      <c r="C76" s="164"/>
      <c r="D76" s="164"/>
      <c r="E76" s="164"/>
      <c r="F76" s="164"/>
      <c r="G76" s="128"/>
      <c r="H76" s="128"/>
      <c r="I76" s="128"/>
      <c r="J76" s="158"/>
      <c r="K76" s="127"/>
      <c r="L76" s="128"/>
      <c r="M76" s="128"/>
      <c r="N76" s="128"/>
      <c r="O76" s="128"/>
      <c r="P76" s="128"/>
      <c r="Q76" s="128"/>
      <c r="R76" s="158"/>
      <c r="S76" s="127"/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/>
      <c r="AR76" s="128"/>
      <c r="AS76" s="128"/>
      <c r="AT76" s="128"/>
      <c r="AU76" s="129"/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97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/>
      <c r="AR77" s="132"/>
      <c r="AS77" s="132"/>
      <c r="AT77" s="132"/>
      <c r="AU77" s="134"/>
      <c r="AV77" s="135"/>
      <c r="AW77" s="131"/>
      <c r="AX77" s="132"/>
      <c r="AY77" s="132"/>
      <c r="AZ77" s="132"/>
      <c r="BA77" s="134"/>
      <c r="BB77" s="135"/>
      <c r="BC77" s="82">
        <f>16-O33</f>
        <v>11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97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97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11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97">
        <v>11</v>
      </c>
      <c r="B80" s="163"/>
      <c r="C80" s="164"/>
      <c r="D80" s="164"/>
      <c r="E80" s="164"/>
      <c r="F80" s="164"/>
      <c r="G80" s="128"/>
      <c r="H80" s="128"/>
      <c r="I80" s="128"/>
      <c r="J80" s="158"/>
      <c r="K80" s="127"/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27"/>
      <c r="AR80" s="128"/>
      <c r="AS80" s="128"/>
      <c r="AT80" s="128"/>
      <c r="AU80" s="129"/>
      <c r="AV80" s="130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97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10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97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97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11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96">
        <v>12</v>
      </c>
      <c r="B84" s="163"/>
      <c r="C84" s="164"/>
      <c r="D84" s="164"/>
      <c r="E84" s="164"/>
      <c r="F84" s="164"/>
      <c r="G84" s="128"/>
      <c r="H84" s="128"/>
      <c r="I84" s="128"/>
      <c r="J84" s="158"/>
      <c r="K84" s="127"/>
      <c r="L84" s="128"/>
      <c r="M84" s="128"/>
      <c r="N84" s="128"/>
      <c r="O84" s="128"/>
      <c r="P84" s="128"/>
      <c r="Q84" s="128"/>
      <c r="R84" s="158"/>
      <c r="S84" s="127"/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/>
      <c r="AJ84" s="128"/>
      <c r="AK84" s="128"/>
      <c r="AL84" s="158"/>
      <c r="AM84" s="127"/>
      <c r="AN84" s="128"/>
      <c r="AO84" s="128"/>
      <c r="AP84" s="158"/>
      <c r="AQ84" s="127"/>
      <c r="AR84" s="128"/>
      <c r="AS84" s="128"/>
      <c r="AT84" s="128"/>
      <c r="AU84" s="129"/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96"/>
      <c r="B85" s="165"/>
      <c r="C85" s="166"/>
      <c r="D85" s="166"/>
      <c r="E85" s="166"/>
      <c r="F85" s="166"/>
      <c r="G85" s="132"/>
      <c r="H85" s="132"/>
      <c r="I85" s="132"/>
      <c r="J85" s="133"/>
      <c r="K85" s="131"/>
      <c r="L85" s="132"/>
      <c r="M85" s="132"/>
      <c r="N85" s="132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10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96"/>
      <c r="B86" s="165"/>
      <c r="C86" s="166"/>
      <c r="D86" s="166"/>
      <c r="E86" s="166"/>
      <c r="F86" s="166"/>
      <c r="G86" s="132"/>
      <c r="H86" s="132"/>
      <c r="I86" s="132"/>
      <c r="J86" s="133"/>
      <c r="K86" s="131"/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96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11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96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96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10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96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96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11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96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/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/>
      <c r="AR92" s="128"/>
      <c r="AS92" s="128"/>
      <c r="AT92" s="128"/>
      <c r="AU92" s="129"/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/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96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31"/>
      <c r="AR93" s="132"/>
      <c r="AS93" s="132"/>
      <c r="AT93" s="132"/>
      <c r="AU93" s="134"/>
      <c r="AV93" s="135"/>
      <c r="AW93" s="131"/>
      <c r="AX93" s="132"/>
      <c r="AY93" s="132"/>
      <c r="AZ93" s="132"/>
      <c r="BA93" s="134"/>
      <c r="BB93" s="135"/>
      <c r="BC93" s="82">
        <f>16-S33</f>
        <v>10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96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96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11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96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/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/>
      <c r="AR96" s="128"/>
      <c r="AS96" s="128"/>
      <c r="AT96" s="128"/>
      <c r="AU96" s="129"/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96"/>
      <c r="B97" s="165"/>
      <c r="C97" s="166"/>
      <c r="D97" s="166"/>
      <c r="E97" s="166"/>
      <c r="F97" s="166"/>
      <c r="G97" s="132"/>
      <c r="H97" s="132"/>
      <c r="I97" s="132"/>
      <c r="J97" s="133"/>
      <c r="K97" s="131"/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11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96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96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11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96">
        <v>16</v>
      </c>
      <c r="B100" s="163"/>
      <c r="C100" s="164"/>
      <c r="D100" s="164"/>
      <c r="E100" s="164"/>
      <c r="F100" s="164"/>
      <c r="G100" s="128"/>
      <c r="H100" s="128"/>
      <c r="I100" s="128"/>
      <c r="J100" s="158"/>
      <c r="K100" s="127"/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/>
      <c r="AJ100" s="128"/>
      <c r="AK100" s="128"/>
      <c r="AL100" s="15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96"/>
      <c r="B101" s="165"/>
      <c r="C101" s="166"/>
      <c r="D101" s="166"/>
      <c r="E101" s="166"/>
      <c r="F101" s="166"/>
      <c r="G101" s="132"/>
      <c r="H101" s="132"/>
      <c r="I101" s="132"/>
      <c r="J101" s="133"/>
      <c r="K101" s="131"/>
      <c r="L101" s="132"/>
      <c r="M101" s="132"/>
      <c r="N101" s="132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10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96"/>
      <c r="B102" s="165"/>
      <c r="C102" s="166"/>
      <c r="D102" s="166"/>
      <c r="E102" s="166"/>
      <c r="F102" s="166"/>
      <c r="G102" s="132"/>
      <c r="H102" s="132"/>
      <c r="I102" s="132"/>
      <c r="J102" s="133"/>
      <c r="K102" s="131"/>
      <c r="L102" s="132"/>
      <c r="M102" s="132"/>
      <c r="N102" s="132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96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11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97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27"/>
      <c r="L104" s="128"/>
      <c r="M104" s="128"/>
      <c r="N104" s="128"/>
      <c r="O104" s="128"/>
      <c r="P104" s="128"/>
      <c r="Q104" s="128"/>
      <c r="R104" s="158"/>
      <c r="S104" s="127"/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/>
      <c r="AR104" s="128"/>
      <c r="AS104" s="128"/>
      <c r="AT104" s="128"/>
      <c r="AU104" s="129"/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97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/>
      <c r="AR105" s="132"/>
      <c r="AS105" s="132"/>
      <c r="AT105" s="132"/>
      <c r="AU105" s="134"/>
      <c r="AV105" s="135"/>
      <c r="AW105" s="131"/>
      <c r="AX105" s="132"/>
      <c r="AY105" s="132"/>
      <c r="AZ105" s="132"/>
      <c r="BA105" s="134"/>
      <c r="BB105" s="135"/>
      <c r="BC105" s="82">
        <f>16-V33</f>
        <v>11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97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97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11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97">
        <v>18</v>
      </c>
      <c r="B108" s="163"/>
      <c r="C108" s="164"/>
      <c r="D108" s="164"/>
      <c r="E108" s="164"/>
      <c r="F108" s="164"/>
      <c r="G108" s="128"/>
      <c r="H108" s="128"/>
      <c r="I108" s="128"/>
      <c r="J108" s="158"/>
      <c r="K108" s="127"/>
      <c r="L108" s="128"/>
      <c r="M108" s="128"/>
      <c r="N108" s="128"/>
      <c r="O108" s="128"/>
      <c r="P108" s="128"/>
      <c r="Q108" s="128"/>
      <c r="R108" s="158"/>
      <c r="S108" s="127"/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97"/>
      <c r="B109" s="165"/>
      <c r="C109" s="166"/>
      <c r="D109" s="166"/>
      <c r="E109" s="166"/>
      <c r="F109" s="166"/>
      <c r="G109" s="132"/>
      <c r="H109" s="132"/>
      <c r="I109" s="132"/>
      <c r="J109" s="133"/>
      <c r="K109" s="131"/>
      <c r="L109" s="132"/>
      <c r="M109" s="132"/>
      <c r="N109" s="132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10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97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97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11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96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/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/>
      <c r="AJ112" s="128"/>
      <c r="AK112" s="128"/>
      <c r="AL112" s="158"/>
      <c r="AM112" s="127"/>
      <c r="AN112" s="128"/>
      <c r="AO112" s="128"/>
      <c r="AP112" s="158"/>
      <c r="AQ112" s="127"/>
      <c r="AR112" s="128"/>
      <c r="AS112" s="128"/>
      <c r="AT112" s="128"/>
      <c r="AU112" s="129"/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96"/>
      <c r="B113" s="165"/>
      <c r="C113" s="166"/>
      <c r="D113" s="166"/>
      <c r="E113" s="166"/>
      <c r="F113" s="166"/>
      <c r="G113" s="132"/>
      <c r="H113" s="132"/>
      <c r="I113" s="132"/>
      <c r="J113" s="133"/>
      <c r="K113" s="131"/>
      <c r="L113" s="132"/>
      <c r="M113" s="132"/>
      <c r="N113" s="132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/>
      <c r="AR113" s="132"/>
      <c r="AS113" s="132"/>
      <c r="AT113" s="132"/>
      <c r="AU113" s="134"/>
      <c r="AV113" s="135"/>
      <c r="AW113" s="131"/>
      <c r="AX113" s="132"/>
      <c r="AY113" s="132"/>
      <c r="AZ113" s="132"/>
      <c r="BA113" s="134"/>
      <c r="BB113" s="135"/>
      <c r="BC113" s="82">
        <f>16-X33</f>
        <v>10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96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/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96"/>
      <c r="B115" s="160"/>
      <c r="C115" s="161"/>
      <c r="D115" s="161"/>
      <c r="E115" s="161"/>
      <c r="F115" s="161"/>
      <c r="G115" s="153"/>
      <c r="H115" s="153"/>
      <c r="I115" s="153"/>
      <c r="J115" s="159"/>
      <c r="K115" s="152"/>
      <c r="L115" s="153"/>
      <c r="M115" s="153"/>
      <c r="N115" s="153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11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96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/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96"/>
      <c r="B117" s="165"/>
      <c r="C117" s="166"/>
      <c r="D117" s="166"/>
      <c r="E117" s="166"/>
      <c r="F117" s="166"/>
      <c r="G117" s="132"/>
      <c r="H117" s="132"/>
      <c r="I117" s="132"/>
      <c r="J117" s="133"/>
      <c r="K117" s="131"/>
      <c r="L117" s="132"/>
      <c r="M117" s="132"/>
      <c r="N117" s="132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10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96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96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10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96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/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96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31"/>
      <c r="T121" s="132"/>
      <c r="U121" s="132"/>
      <c r="V121" s="132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10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96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/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96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96">
        <v>22</v>
      </c>
      <c r="B124" s="163"/>
      <c r="C124" s="164"/>
      <c r="D124" s="164"/>
      <c r="E124" s="164"/>
      <c r="F124" s="164"/>
      <c r="G124" s="128"/>
      <c r="H124" s="128"/>
      <c r="I124" s="128"/>
      <c r="J124" s="158"/>
      <c r="K124" s="127"/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27"/>
      <c r="AR124" s="128"/>
      <c r="AS124" s="128"/>
      <c r="AT124" s="128"/>
      <c r="AU124" s="129"/>
      <c r="AV124" s="130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96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10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96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96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10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96">
        <v>23</v>
      </c>
      <c r="B128" s="163"/>
      <c r="C128" s="164"/>
      <c r="D128" s="164"/>
      <c r="E128" s="164"/>
      <c r="F128" s="164"/>
      <c r="G128" s="128"/>
      <c r="H128" s="128"/>
      <c r="I128" s="128"/>
      <c r="J128" s="158"/>
      <c r="K128" s="127"/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/>
      <c r="AJ128" s="128"/>
      <c r="AK128" s="128"/>
      <c r="AL128" s="158"/>
      <c r="AM128" s="127"/>
      <c r="AN128" s="128"/>
      <c r="AO128" s="128"/>
      <c r="AP128" s="158"/>
      <c r="AQ128" s="127"/>
      <c r="AR128" s="128"/>
      <c r="AS128" s="128"/>
      <c r="AT128" s="128"/>
      <c r="AU128" s="129"/>
      <c r="AV128" s="130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96"/>
      <c r="B129" s="165"/>
      <c r="C129" s="166"/>
      <c r="D129" s="166"/>
      <c r="E129" s="166"/>
      <c r="F129" s="166"/>
      <c r="G129" s="132"/>
      <c r="H129" s="132"/>
      <c r="I129" s="132"/>
      <c r="J129" s="133"/>
      <c r="K129" s="131"/>
      <c r="L129" s="132"/>
      <c r="M129" s="132"/>
      <c r="N129" s="132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10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96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96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11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97">
        <v>24</v>
      </c>
      <c r="B132" s="163"/>
      <c r="C132" s="164"/>
      <c r="D132" s="164"/>
      <c r="E132" s="164"/>
      <c r="F132" s="164"/>
      <c r="G132" s="128"/>
      <c r="H132" s="128"/>
      <c r="I132" s="128"/>
      <c r="J132" s="158"/>
      <c r="K132" s="127"/>
      <c r="L132" s="128"/>
      <c r="M132" s="128"/>
      <c r="N132" s="128"/>
      <c r="O132" s="128"/>
      <c r="P132" s="128"/>
      <c r="Q132" s="128"/>
      <c r="R132" s="158"/>
      <c r="S132" s="127"/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/>
      <c r="AJ132" s="128"/>
      <c r="AK132" s="128"/>
      <c r="AL132" s="158"/>
      <c r="AM132" s="127"/>
      <c r="AN132" s="128"/>
      <c r="AO132" s="128"/>
      <c r="AP132" s="158"/>
      <c r="AQ132" s="127"/>
      <c r="AR132" s="128"/>
      <c r="AS132" s="128"/>
      <c r="AT132" s="128"/>
      <c r="AU132" s="129"/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97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10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97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97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11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97">
        <v>25</v>
      </c>
      <c r="B136" s="163"/>
      <c r="C136" s="164"/>
      <c r="D136" s="164"/>
      <c r="E136" s="164"/>
      <c r="F136" s="164"/>
      <c r="G136" s="128"/>
      <c r="H136" s="128"/>
      <c r="I136" s="128"/>
      <c r="J136" s="158"/>
      <c r="K136" s="127"/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/>
      <c r="AJ136" s="128"/>
      <c r="AK136" s="128"/>
      <c r="AL136" s="15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97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10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97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97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11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96">
        <v>26</v>
      </c>
      <c r="B140" s="163"/>
      <c r="C140" s="164"/>
      <c r="D140" s="164"/>
      <c r="E140" s="164"/>
      <c r="F140" s="164"/>
      <c r="G140" s="128"/>
      <c r="H140" s="128"/>
      <c r="I140" s="128"/>
      <c r="J140" s="158"/>
      <c r="K140" s="127"/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/>
      <c r="AR140" s="128"/>
      <c r="AS140" s="128"/>
      <c r="AT140" s="128"/>
      <c r="AU140" s="129"/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96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/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10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96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96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11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96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/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96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10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96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96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11</v>
      </c>
      <c r="BD147" s="12"/>
      <c r="BE147" s="47"/>
      <c r="BG147" s="34"/>
      <c r="BH147" s="27"/>
      <c r="BI147" s="27"/>
      <c r="BJ147" s="27"/>
      <c r="BK147" s="27"/>
      <c r="BL147" s="35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96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/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96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31"/>
      <c r="T149" s="132"/>
      <c r="U149" s="132"/>
      <c r="V149" s="132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10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96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96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11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196">
        <v>29</v>
      </c>
      <c r="B152" s="163"/>
      <c r="C152" s="164"/>
      <c r="D152" s="164"/>
      <c r="E152" s="164"/>
      <c r="F152" s="164"/>
      <c r="G152" s="128"/>
      <c r="H152" s="128"/>
      <c r="I152" s="128"/>
      <c r="J152" s="158"/>
      <c r="K152" s="127"/>
      <c r="L152" s="128"/>
      <c r="M152" s="128"/>
      <c r="N152" s="128"/>
      <c r="O152" s="128"/>
      <c r="P152" s="128"/>
      <c r="Q152" s="128"/>
      <c r="R152" s="158"/>
      <c r="S152" s="127"/>
      <c r="T152" s="128"/>
      <c r="U152" s="128"/>
      <c r="V152" s="128"/>
      <c r="W152" s="128"/>
      <c r="X152" s="128"/>
      <c r="Y152" s="128"/>
      <c r="Z152" s="158"/>
      <c r="AA152" s="127"/>
      <c r="AB152" s="128"/>
      <c r="AC152" s="128"/>
      <c r="AD152" s="158"/>
      <c r="AE152" s="127"/>
      <c r="AF152" s="128"/>
      <c r="AG152" s="128"/>
      <c r="AH152" s="158"/>
      <c r="AI152" s="127"/>
      <c r="AJ152" s="128"/>
      <c r="AK152" s="128"/>
      <c r="AL152" s="158"/>
      <c r="AM152" s="127"/>
      <c r="AN152" s="128"/>
      <c r="AO152" s="128"/>
      <c r="AP152" s="158"/>
      <c r="AQ152" s="127"/>
      <c r="AR152" s="128"/>
      <c r="AS152" s="128"/>
      <c r="AT152" s="128"/>
      <c r="AU152" s="129"/>
      <c r="AV152" s="130"/>
      <c r="AW152" s="127"/>
      <c r="AX152" s="128"/>
      <c r="AY152" s="128"/>
      <c r="AZ152" s="128"/>
      <c r="BA152" s="129"/>
      <c r="BB152" s="130"/>
      <c r="BC152" s="77" t="s">
        <v>4</v>
      </c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196"/>
      <c r="B153" s="165"/>
      <c r="C153" s="166"/>
      <c r="D153" s="166"/>
      <c r="E153" s="166"/>
      <c r="F153" s="166"/>
      <c r="G153" s="132"/>
      <c r="H153" s="132"/>
      <c r="I153" s="132"/>
      <c r="J153" s="133"/>
      <c r="K153" s="131"/>
      <c r="L153" s="132"/>
      <c r="M153" s="132"/>
      <c r="N153" s="132"/>
      <c r="O153" s="132"/>
      <c r="P153" s="132"/>
      <c r="Q153" s="132"/>
      <c r="R153" s="133"/>
      <c r="S153" s="131"/>
      <c r="T153" s="132"/>
      <c r="U153" s="132"/>
      <c r="V153" s="132"/>
      <c r="W153" s="132"/>
      <c r="X153" s="132"/>
      <c r="Y153" s="132"/>
      <c r="Z153" s="133"/>
      <c r="AA153" s="131"/>
      <c r="AB153" s="132"/>
      <c r="AC153" s="132"/>
      <c r="AD153" s="133"/>
      <c r="AE153" s="131"/>
      <c r="AF153" s="132"/>
      <c r="AG153" s="132"/>
      <c r="AH153" s="133"/>
      <c r="AI153" s="131"/>
      <c r="AJ153" s="132"/>
      <c r="AK153" s="132"/>
      <c r="AL153" s="133"/>
      <c r="AM153" s="131"/>
      <c r="AN153" s="132"/>
      <c r="AO153" s="132"/>
      <c r="AP153" s="133"/>
      <c r="AQ153" s="131"/>
      <c r="AR153" s="132"/>
      <c r="AS153" s="132"/>
      <c r="AT153" s="132"/>
      <c r="AU153" s="134"/>
      <c r="AV153" s="135"/>
      <c r="AW153" s="131"/>
      <c r="AX153" s="132"/>
      <c r="AY153" s="132"/>
      <c r="AZ153" s="132"/>
      <c r="BA153" s="134"/>
      <c r="BB153" s="135"/>
      <c r="BC153" s="82">
        <f>16-AH33</f>
        <v>10</v>
      </c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196"/>
      <c r="B154" s="165"/>
      <c r="C154" s="166"/>
      <c r="D154" s="166"/>
      <c r="E154" s="166"/>
      <c r="F154" s="166"/>
      <c r="G154" s="132"/>
      <c r="H154" s="132"/>
      <c r="I154" s="132"/>
      <c r="J154" s="133"/>
      <c r="K154" s="131"/>
      <c r="L154" s="132"/>
      <c r="M154" s="132"/>
      <c r="N154" s="132"/>
      <c r="O154" s="132"/>
      <c r="P154" s="132"/>
      <c r="Q154" s="132"/>
      <c r="R154" s="133"/>
      <c r="S154" s="131"/>
      <c r="T154" s="132"/>
      <c r="U154" s="132"/>
      <c r="V154" s="132"/>
      <c r="W154" s="132"/>
      <c r="X154" s="132"/>
      <c r="Y154" s="132"/>
      <c r="Z154" s="133"/>
      <c r="AA154" s="131"/>
      <c r="AB154" s="132"/>
      <c r="AC154" s="132"/>
      <c r="AD154" s="133"/>
      <c r="AE154" s="131"/>
      <c r="AF154" s="132"/>
      <c r="AG154" s="132"/>
      <c r="AH154" s="133"/>
      <c r="AI154" s="131"/>
      <c r="AJ154" s="132"/>
      <c r="AK154" s="132"/>
      <c r="AL154" s="133"/>
      <c r="AM154" s="131"/>
      <c r="AN154" s="132"/>
      <c r="AO154" s="132"/>
      <c r="AP154" s="133"/>
      <c r="AQ154" s="131"/>
      <c r="AR154" s="132"/>
      <c r="AS154" s="132"/>
      <c r="AT154" s="132"/>
      <c r="AU154" s="134"/>
      <c r="AV154" s="135"/>
      <c r="AW154" s="131"/>
      <c r="AX154" s="132"/>
      <c r="AY154" s="132"/>
      <c r="AZ154" s="132"/>
      <c r="BA154" s="134"/>
      <c r="BB154" s="135"/>
      <c r="BC154" s="83" t="s">
        <v>103</v>
      </c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196"/>
      <c r="B155" s="160"/>
      <c r="C155" s="161"/>
      <c r="D155" s="161"/>
      <c r="E155" s="161"/>
      <c r="F155" s="161"/>
      <c r="G155" s="153"/>
      <c r="H155" s="153"/>
      <c r="I155" s="153"/>
      <c r="J155" s="159"/>
      <c r="K155" s="152"/>
      <c r="L155" s="153"/>
      <c r="M155" s="153"/>
      <c r="N155" s="153"/>
      <c r="O155" s="153"/>
      <c r="P155" s="153"/>
      <c r="Q155" s="153"/>
      <c r="R155" s="159"/>
      <c r="S155" s="152"/>
      <c r="T155" s="153"/>
      <c r="U155" s="153"/>
      <c r="V155" s="153"/>
      <c r="W155" s="153"/>
      <c r="X155" s="153"/>
      <c r="Y155" s="153"/>
      <c r="Z155" s="159"/>
      <c r="AA155" s="152"/>
      <c r="AB155" s="153"/>
      <c r="AC155" s="153"/>
      <c r="AD155" s="159"/>
      <c r="AE155" s="152"/>
      <c r="AF155" s="153"/>
      <c r="AG155" s="153"/>
      <c r="AH155" s="159"/>
      <c r="AI155" s="152"/>
      <c r="AJ155" s="153"/>
      <c r="AK155" s="153"/>
      <c r="AL155" s="159"/>
      <c r="AM155" s="152"/>
      <c r="AN155" s="153"/>
      <c r="AO155" s="153"/>
      <c r="AP155" s="159"/>
      <c r="AQ155" s="152"/>
      <c r="AR155" s="153"/>
      <c r="AS155" s="153"/>
      <c r="AT155" s="153"/>
      <c r="AU155" s="154"/>
      <c r="AV155" s="155"/>
      <c r="AW155" s="152"/>
      <c r="AX155" s="153"/>
      <c r="AY155" s="153"/>
      <c r="AZ155" s="153"/>
      <c r="BA155" s="154"/>
      <c r="BB155" s="155"/>
      <c r="BC155" s="78">
        <f>16-AH34</f>
        <v>11</v>
      </c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196">
        <v>30</v>
      </c>
      <c r="B156" s="163"/>
      <c r="C156" s="164"/>
      <c r="D156" s="164"/>
      <c r="E156" s="164"/>
      <c r="F156" s="164"/>
      <c r="G156" s="128"/>
      <c r="H156" s="128"/>
      <c r="I156" s="128"/>
      <c r="J156" s="158"/>
      <c r="K156" s="127"/>
      <c r="L156" s="128"/>
      <c r="M156" s="128"/>
      <c r="N156" s="128"/>
      <c r="O156" s="128"/>
      <c r="P156" s="128"/>
      <c r="Q156" s="128"/>
      <c r="R156" s="158"/>
      <c r="S156" s="127"/>
      <c r="T156" s="128"/>
      <c r="U156" s="128"/>
      <c r="V156" s="128"/>
      <c r="W156" s="128"/>
      <c r="X156" s="128"/>
      <c r="Y156" s="128"/>
      <c r="Z156" s="158"/>
      <c r="AA156" s="127"/>
      <c r="AB156" s="128"/>
      <c r="AC156" s="128"/>
      <c r="AD156" s="158"/>
      <c r="AE156" s="127"/>
      <c r="AF156" s="128"/>
      <c r="AG156" s="128"/>
      <c r="AH156" s="158"/>
      <c r="AI156" s="127"/>
      <c r="AJ156" s="128"/>
      <c r="AK156" s="128"/>
      <c r="AL156" s="158"/>
      <c r="AM156" s="127"/>
      <c r="AN156" s="128"/>
      <c r="AO156" s="128"/>
      <c r="AP156" s="158"/>
      <c r="AQ156" s="127"/>
      <c r="AR156" s="128"/>
      <c r="AS156" s="128"/>
      <c r="AT156" s="128"/>
      <c r="AU156" s="129"/>
      <c r="AV156" s="130"/>
      <c r="AW156" s="127"/>
      <c r="AX156" s="128"/>
      <c r="AY156" s="128"/>
      <c r="AZ156" s="128"/>
      <c r="BA156" s="129"/>
      <c r="BB156" s="130"/>
      <c r="BC156" s="77" t="s">
        <v>4</v>
      </c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196"/>
      <c r="B157" s="165"/>
      <c r="C157" s="166"/>
      <c r="D157" s="166"/>
      <c r="E157" s="166"/>
      <c r="F157" s="166"/>
      <c r="G157" s="132"/>
      <c r="H157" s="132"/>
      <c r="I157" s="132"/>
      <c r="J157" s="133"/>
      <c r="K157" s="131"/>
      <c r="L157" s="132"/>
      <c r="M157" s="132"/>
      <c r="N157" s="132"/>
      <c r="O157" s="132"/>
      <c r="P157" s="132"/>
      <c r="Q157" s="132"/>
      <c r="R157" s="133"/>
      <c r="S157" s="131"/>
      <c r="T157" s="132"/>
      <c r="U157" s="132"/>
      <c r="V157" s="132"/>
      <c r="W157" s="132"/>
      <c r="X157" s="132"/>
      <c r="Y157" s="132"/>
      <c r="Z157" s="133"/>
      <c r="AA157" s="131"/>
      <c r="AB157" s="132"/>
      <c r="AC157" s="132"/>
      <c r="AD157" s="133"/>
      <c r="AE157" s="131"/>
      <c r="AF157" s="132"/>
      <c r="AG157" s="132"/>
      <c r="AH157" s="133"/>
      <c r="AI157" s="131"/>
      <c r="AJ157" s="132"/>
      <c r="AK157" s="132"/>
      <c r="AL157" s="133"/>
      <c r="AM157" s="131"/>
      <c r="AN157" s="132"/>
      <c r="AO157" s="132"/>
      <c r="AP157" s="133"/>
      <c r="AQ157" s="131"/>
      <c r="AR157" s="132"/>
      <c r="AS157" s="132"/>
      <c r="AT157" s="132"/>
      <c r="AU157" s="134"/>
      <c r="AV157" s="135"/>
      <c r="AW157" s="131"/>
      <c r="AX157" s="132"/>
      <c r="AY157" s="132"/>
      <c r="AZ157" s="132"/>
      <c r="BA157" s="134"/>
      <c r="BB157" s="135"/>
      <c r="BC157" s="82">
        <f>16-AI33</f>
        <v>10</v>
      </c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196"/>
      <c r="B158" s="165"/>
      <c r="C158" s="166"/>
      <c r="D158" s="166"/>
      <c r="E158" s="166"/>
      <c r="F158" s="166"/>
      <c r="G158" s="132"/>
      <c r="H158" s="132"/>
      <c r="I158" s="132"/>
      <c r="J158" s="133"/>
      <c r="K158" s="131"/>
      <c r="L158" s="132"/>
      <c r="M158" s="132"/>
      <c r="N158" s="132"/>
      <c r="O158" s="132"/>
      <c r="P158" s="132"/>
      <c r="Q158" s="132"/>
      <c r="R158" s="133"/>
      <c r="S158" s="131"/>
      <c r="T158" s="132"/>
      <c r="U158" s="132"/>
      <c r="V158" s="132"/>
      <c r="W158" s="132"/>
      <c r="X158" s="132"/>
      <c r="Y158" s="132"/>
      <c r="Z158" s="133"/>
      <c r="AA158" s="131"/>
      <c r="AB158" s="132"/>
      <c r="AC158" s="132"/>
      <c r="AD158" s="133"/>
      <c r="AE158" s="131"/>
      <c r="AF158" s="132"/>
      <c r="AG158" s="132"/>
      <c r="AH158" s="133"/>
      <c r="AI158" s="131"/>
      <c r="AJ158" s="132"/>
      <c r="AK158" s="132"/>
      <c r="AL158" s="133"/>
      <c r="AM158" s="131"/>
      <c r="AN158" s="132"/>
      <c r="AO158" s="132"/>
      <c r="AP158" s="133"/>
      <c r="AQ158" s="131"/>
      <c r="AR158" s="132"/>
      <c r="AS158" s="132"/>
      <c r="AT158" s="132"/>
      <c r="AU158" s="134"/>
      <c r="AV158" s="135"/>
      <c r="AW158" s="131"/>
      <c r="AX158" s="132"/>
      <c r="AY158" s="132"/>
      <c r="AZ158" s="132"/>
      <c r="BA158" s="134"/>
      <c r="BB158" s="135"/>
      <c r="BC158" s="83" t="s">
        <v>103</v>
      </c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196"/>
      <c r="B159" s="160"/>
      <c r="C159" s="161"/>
      <c r="D159" s="161"/>
      <c r="E159" s="161"/>
      <c r="F159" s="161"/>
      <c r="G159" s="153"/>
      <c r="H159" s="153"/>
      <c r="I159" s="153"/>
      <c r="J159" s="159"/>
      <c r="K159" s="152"/>
      <c r="L159" s="153"/>
      <c r="M159" s="153"/>
      <c r="N159" s="153"/>
      <c r="O159" s="153"/>
      <c r="P159" s="153"/>
      <c r="Q159" s="153"/>
      <c r="R159" s="159"/>
      <c r="S159" s="152"/>
      <c r="T159" s="153"/>
      <c r="U159" s="153"/>
      <c r="V159" s="153"/>
      <c r="W159" s="153"/>
      <c r="X159" s="153"/>
      <c r="Y159" s="153"/>
      <c r="Z159" s="159"/>
      <c r="AA159" s="152"/>
      <c r="AB159" s="153"/>
      <c r="AC159" s="153"/>
      <c r="AD159" s="159"/>
      <c r="AE159" s="152"/>
      <c r="AF159" s="153"/>
      <c r="AG159" s="153"/>
      <c r="AH159" s="159"/>
      <c r="AI159" s="152"/>
      <c r="AJ159" s="153"/>
      <c r="AK159" s="153"/>
      <c r="AL159" s="159"/>
      <c r="AM159" s="152"/>
      <c r="AN159" s="153"/>
      <c r="AO159" s="153"/>
      <c r="AP159" s="159"/>
      <c r="AQ159" s="152"/>
      <c r="AR159" s="153"/>
      <c r="AS159" s="153"/>
      <c r="AT159" s="153"/>
      <c r="AU159" s="154"/>
      <c r="AV159" s="155"/>
      <c r="AW159" s="152"/>
      <c r="AX159" s="153"/>
      <c r="AY159" s="153"/>
      <c r="AZ159" s="153"/>
      <c r="BA159" s="154"/>
      <c r="BB159" s="155"/>
      <c r="BC159" s="78">
        <f>16-AI34</f>
        <v>10</v>
      </c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39"/>
      <c r="B160" s="75"/>
      <c r="C160" s="75"/>
      <c r="D160" s="75"/>
      <c r="E160" s="75"/>
      <c r="F160" s="75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12"/>
      <c r="AV160" s="12"/>
      <c r="AW160" s="27"/>
      <c r="AX160" s="27"/>
      <c r="AY160" s="27"/>
      <c r="AZ160" s="27"/>
      <c r="BA160" s="12"/>
      <c r="BB160" s="12"/>
      <c r="BC160" s="12"/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39"/>
      <c r="B161" s="75"/>
      <c r="C161" s="75"/>
      <c r="D161" s="75"/>
      <c r="E161" s="75"/>
      <c r="F161" s="75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12"/>
      <c r="AV161" s="12"/>
      <c r="AW161" s="27"/>
      <c r="AX161" s="27"/>
      <c r="AY161" s="27"/>
      <c r="AZ161" s="27"/>
      <c r="BA161" s="12"/>
      <c r="BB161" s="12"/>
      <c r="BC161" s="12"/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39"/>
      <c r="B162" s="75"/>
      <c r="C162" s="75"/>
      <c r="D162" s="75"/>
      <c r="E162" s="75"/>
      <c r="F162" s="75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12"/>
      <c r="AV162" s="12"/>
      <c r="AW162" s="27"/>
      <c r="AX162" s="27"/>
      <c r="AY162" s="27"/>
      <c r="AZ162" s="27"/>
      <c r="BA162" s="12"/>
      <c r="BB162" s="12"/>
      <c r="BC162" s="12"/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39"/>
      <c r="B163" s="75"/>
      <c r="C163" s="75"/>
      <c r="D163" s="75"/>
      <c r="E163" s="75"/>
      <c r="F163" s="75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12"/>
      <c r="AV163" s="12"/>
      <c r="AW163" s="27"/>
      <c r="AX163" s="27"/>
      <c r="AY163" s="27"/>
      <c r="AZ163" s="27"/>
      <c r="BA163" s="12"/>
      <c r="BB163" s="12"/>
      <c r="BC163" s="12"/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0</v>
      </c>
      <c r="B169" s="182"/>
      <c r="C169" s="65" t="s">
        <v>261</v>
      </c>
      <c r="D169" s="180">
        <f>SUM(T220:U257)</f>
        <v>0</v>
      </c>
      <c r="E169" s="180"/>
      <c r="F169" s="180"/>
      <c r="G169" s="64" t="s">
        <v>261</v>
      </c>
      <c r="H169" s="185">
        <f>SUM(T262:U330)</f>
        <v>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:T21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si="3"/>
        <v>0</v>
      </c>
      <c r="U186" s="140"/>
      <c r="V186" s="139">
        <v>168</v>
      </c>
      <c r="W186" s="140"/>
      <c r="X186" s="141">
        <f t="shared" ref="X186:X215" si="4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si="3"/>
        <v>0</v>
      </c>
      <c r="U187" s="140"/>
      <c r="V187" s="139">
        <v>168</v>
      </c>
      <c r="W187" s="140"/>
      <c r="X187" s="141">
        <f t="shared" si="4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3"/>
        <v>0</v>
      </c>
      <c r="U188" s="140"/>
      <c r="V188" s="139">
        <v>168</v>
      </c>
      <c r="W188" s="140"/>
      <c r="X188" s="141">
        <f t="shared" si="4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3"/>
        <v>0</v>
      </c>
      <c r="U189" s="140"/>
      <c r="V189" s="139">
        <v>168</v>
      </c>
      <c r="W189" s="140"/>
      <c r="X189" s="141">
        <f t="shared" si="4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3"/>
        <v>0</v>
      </c>
      <c r="U190" s="140"/>
      <c r="V190" s="139">
        <v>168</v>
      </c>
      <c r="W190" s="140"/>
      <c r="X190" s="141">
        <f t="shared" si="4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3"/>
        <v>0</v>
      </c>
      <c r="U191" s="140"/>
      <c r="V191" s="139">
        <v>168</v>
      </c>
      <c r="W191" s="140"/>
      <c r="X191" s="141">
        <f t="shared" si="4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3"/>
        <v>0</v>
      </c>
      <c r="U192" s="140"/>
      <c r="V192" s="139">
        <v>168</v>
      </c>
      <c r="W192" s="140"/>
      <c r="X192" s="141">
        <f t="shared" si="4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3"/>
        <v>0</v>
      </c>
      <c r="U193" s="140"/>
      <c r="V193" s="139">
        <v>168</v>
      </c>
      <c r="W193" s="140"/>
      <c r="X193" s="141">
        <f t="shared" si="4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3"/>
        <v>0</v>
      </c>
      <c r="U194" s="140"/>
      <c r="V194" s="139">
        <v>168</v>
      </c>
      <c r="W194" s="140"/>
      <c r="X194" s="141">
        <f t="shared" si="4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3"/>
        <v>0</v>
      </c>
      <c r="U195" s="140"/>
      <c r="V195" s="139">
        <v>168</v>
      </c>
      <c r="W195" s="140"/>
      <c r="X195" s="141">
        <f t="shared" si="4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3"/>
        <v>0</v>
      </c>
      <c r="U196" s="140"/>
      <c r="V196" s="139">
        <v>168</v>
      </c>
      <c r="W196" s="140"/>
      <c r="X196" s="141">
        <f t="shared" si="4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3"/>
        <v>0</v>
      </c>
      <c r="U197" s="140"/>
      <c r="V197" s="139">
        <v>168</v>
      </c>
      <c r="W197" s="140"/>
      <c r="X197" s="141">
        <f t="shared" si="4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3"/>
        <v>0</v>
      </c>
      <c r="U198" s="140"/>
      <c r="V198" s="139">
        <v>168</v>
      </c>
      <c r="W198" s="140"/>
      <c r="X198" s="141">
        <f t="shared" si="4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si="3"/>
        <v>0</v>
      </c>
      <c r="U199" s="140"/>
      <c r="V199" s="139">
        <v>168</v>
      </c>
      <c r="W199" s="140"/>
      <c r="X199" s="141">
        <f t="shared" si="4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3"/>
        <v>0</v>
      </c>
      <c r="U200" s="140"/>
      <c r="V200" s="139">
        <v>168</v>
      </c>
      <c r="W200" s="140"/>
      <c r="X200" s="141">
        <f t="shared" si="4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0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3"/>
        <v>0</v>
      </c>
      <c r="U201" s="140"/>
      <c r="V201" s="139">
        <v>168</v>
      </c>
      <c r="W201" s="140"/>
      <c r="X201" s="141">
        <f t="shared" si="4"/>
        <v>0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3"/>
        <v>0</v>
      </c>
      <c r="U202" s="140"/>
      <c r="V202" s="139">
        <v>168</v>
      </c>
      <c r="W202" s="140"/>
      <c r="X202" s="141">
        <f t="shared" si="4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3"/>
        <v>0</v>
      </c>
      <c r="U203" s="140"/>
      <c r="V203" s="139">
        <v>168</v>
      </c>
      <c r="W203" s="140"/>
      <c r="X203" s="141">
        <f t="shared" si="4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3"/>
        <v>0</v>
      </c>
      <c r="U204" s="140"/>
      <c r="V204" s="139">
        <v>168</v>
      </c>
      <c r="W204" s="140"/>
      <c r="X204" s="141">
        <f t="shared" si="4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3"/>
        <v>0</v>
      </c>
      <c r="U205" s="140"/>
      <c r="V205" s="139">
        <v>168</v>
      </c>
      <c r="W205" s="140"/>
      <c r="X205" s="141">
        <f t="shared" si="4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3"/>
        <v>0</v>
      </c>
      <c r="U206" s="140"/>
      <c r="V206" s="139">
        <v>168</v>
      </c>
      <c r="W206" s="140"/>
      <c r="X206" s="141">
        <f t="shared" si="4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3"/>
        <v>0</v>
      </c>
      <c r="U207" s="140"/>
      <c r="V207" s="139">
        <v>168</v>
      </c>
      <c r="W207" s="140"/>
      <c r="X207" s="141">
        <f t="shared" si="4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3"/>
        <v>0</v>
      </c>
      <c r="U208" s="140"/>
      <c r="V208" s="139">
        <v>168</v>
      </c>
      <c r="W208" s="140"/>
      <c r="X208" s="141">
        <f t="shared" si="4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3"/>
        <v>0</v>
      </c>
      <c r="U209" s="140"/>
      <c r="V209" s="139">
        <v>168</v>
      </c>
      <c r="W209" s="140"/>
      <c r="X209" s="141">
        <f t="shared" si="4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3"/>
        <v>0</v>
      </c>
      <c r="U210" s="140"/>
      <c r="V210" s="139">
        <v>168</v>
      </c>
      <c r="W210" s="140"/>
      <c r="X210" s="141">
        <f t="shared" si="4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3"/>
        <v>0</v>
      </c>
      <c r="U211" s="140"/>
      <c r="V211" s="139">
        <v>168</v>
      </c>
      <c r="W211" s="140"/>
      <c r="X211" s="141">
        <f t="shared" si="4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3"/>
        <v>0</v>
      </c>
      <c r="U212" s="140"/>
      <c r="V212" s="139">
        <v>168</v>
      </c>
      <c r="W212" s="140"/>
      <c r="X212" s="141">
        <f t="shared" si="4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3"/>
        <v>0</v>
      </c>
      <c r="U213" s="140"/>
      <c r="V213" s="139">
        <v>168</v>
      </c>
      <c r="W213" s="140"/>
      <c r="X213" s="141">
        <f t="shared" si="4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si="3"/>
        <v>0</v>
      </c>
      <c r="U214" s="140"/>
      <c r="V214" s="139">
        <v>168</v>
      </c>
      <c r="W214" s="140"/>
      <c r="X214" s="141">
        <f t="shared" si="4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3"/>
        <v>0</v>
      </c>
      <c r="U215" s="140"/>
      <c r="V215" s="139">
        <v>168</v>
      </c>
      <c r="W215" s="140"/>
      <c r="X215" s="141">
        <f t="shared" si="4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5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6">F222*24+H222*12+J222*12+L222*6+N222*6+P222*4+R222*8</f>
        <v>0</v>
      </c>
      <c r="U222" s="140"/>
      <c r="V222" s="139">
        <v>168</v>
      </c>
      <c r="W222" s="140"/>
      <c r="X222" s="141">
        <f t="shared" si="5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6"/>
        <v>0</v>
      </c>
      <c r="U223" s="140"/>
      <c r="V223" s="139">
        <v>168</v>
      </c>
      <c r="W223" s="140"/>
      <c r="X223" s="141">
        <f t="shared" si="5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6"/>
        <v>0</v>
      </c>
      <c r="U224" s="140"/>
      <c r="V224" s="139">
        <v>168</v>
      </c>
      <c r="W224" s="140"/>
      <c r="X224" s="141">
        <f t="shared" si="5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5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7">F226*24+H226*12+J226*12+L226*6+N226*6+P226*4+R226*8</f>
        <v>0</v>
      </c>
      <c r="U226" s="140"/>
      <c r="V226" s="139">
        <v>168</v>
      </c>
      <c r="W226" s="140"/>
      <c r="X226" s="141">
        <f t="shared" si="5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7"/>
        <v>0</v>
      </c>
      <c r="U227" s="140"/>
      <c r="V227" s="139">
        <v>168</v>
      </c>
      <c r="W227" s="140"/>
      <c r="X227" s="141">
        <f t="shared" si="5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7"/>
        <v>0</v>
      </c>
      <c r="U228" s="140"/>
      <c r="V228" s="139">
        <v>168</v>
      </c>
      <c r="W228" s="140"/>
      <c r="X228" s="141">
        <f t="shared" si="5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7"/>
        <v>0</v>
      </c>
      <c r="U229" s="140"/>
      <c r="V229" s="139">
        <v>168</v>
      </c>
      <c r="W229" s="140"/>
      <c r="X229" s="141">
        <f t="shared" si="5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7"/>
        <v>0</v>
      </c>
      <c r="U230" s="140"/>
      <c r="V230" s="139">
        <v>168</v>
      </c>
      <c r="W230" s="140"/>
      <c r="X230" s="141">
        <f t="shared" si="5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8">F231*24+H231*12+J231*12+L231*6+N231*6+P231*4+R231*8</f>
        <v>0</v>
      </c>
      <c r="U231" s="140"/>
      <c r="V231" s="139">
        <v>168</v>
      </c>
      <c r="W231" s="140"/>
      <c r="X231" s="141">
        <f t="shared" ref="X231" si="9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7"/>
        <v>0</v>
      </c>
      <c r="U232" s="140"/>
      <c r="V232" s="139">
        <v>168</v>
      </c>
      <c r="W232" s="140"/>
      <c r="X232" s="141">
        <f t="shared" si="5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7"/>
        <v>0</v>
      </c>
      <c r="U233" s="140"/>
      <c r="V233" s="139">
        <v>168</v>
      </c>
      <c r="W233" s="140"/>
      <c r="X233" s="141">
        <f t="shared" si="5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7"/>
        <v>0</v>
      </c>
      <c r="U234" s="140"/>
      <c r="V234" s="139">
        <v>168</v>
      </c>
      <c r="W234" s="140"/>
      <c r="X234" s="141">
        <f t="shared" si="5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0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7"/>
        <v>0</v>
      </c>
      <c r="U235" s="140"/>
      <c r="V235" s="139">
        <v>168</v>
      </c>
      <c r="W235" s="140"/>
      <c r="X235" s="141">
        <f t="shared" si="5"/>
        <v>0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7"/>
        <v>0</v>
      </c>
      <c r="U236" s="140"/>
      <c r="V236" s="139">
        <v>168</v>
      </c>
      <c r="W236" s="140"/>
      <c r="X236" s="141">
        <f t="shared" si="5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7"/>
        <v>0</v>
      </c>
      <c r="U237" s="140"/>
      <c r="V237" s="139">
        <v>168</v>
      </c>
      <c r="W237" s="140"/>
      <c r="X237" s="141">
        <f t="shared" si="5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7"/>
        <v>0</v>
      </c>
      <c r="U238" s="140"/>
      <c r="V238" s="139">
        <v>168</v>
      </c>
      <c r="W238" s="140"/>
      <c r="X238" s="141">
        <f t="shared" si="5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7"/>
        <v>0</v>
      </c>
      <c r="U239" s="140"/>
      <c r="V239" s="139">
        <v>168</v>
      </c>
      <c r="W239" s="140"/>
      <c r="X239" s="141">
        <f t="shared" si="5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7"/>
        <v>0</v>
      </c>
      <c r="U240" s="140"/>
      <c r="V240" s="139">
        <v>168</v>
      </c>
      <c r="W240" s="140"/>
      <c r="X240" s="141">
        <f t="shared" si="5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7"/>
        <v>0</v>
      </c>
      <c r="U241" s="140"/>
      <c r="V241" s="139">
        <v>168</v>
      </c>
      <c r="W241" s="140"/>
      <c r="X241" s="141">
        <f t="shared" si="5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7"/>
        <v>0</v>
      </c>
      <c r="U242" s="140"/>
      <c r="V242" s="139">
        <v>168</v>
      </c>
      <c r="W242" s="140"/>
      <c r="X242" s="141">
        <f t="shared" si="5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7"/>
        <v>0</v>
      </c>
      <c r="U243" s="140"/>
      <c r="V243" s="139">
        <v>168</v>
      </c>
      <c r="W243" s="140"/>
      <c r="X243" s="141">
        <f t="shared" si="5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7"/>
        <v>0</v>
      </c>
      <c r="U244" s="140"/>
      <c r="V244" s="139">
        <v>168</v>
      </c>
      <c r="W244" s="140"/>
      <c r="X244" s="141">
        <f t="shared" si="5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7"/>
        <v>0</v>
      </c>
      <c r="U245" s="140"/>
      <c r="V245" s="139">
        <v>168</v>
      </c>
      <c r="W245" s="140"/>
      <c r="X245" s="141">
        <f t="shared" si="5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0</v>
      </c>
      <c r="G246" s="138"/>
      <c r="H246" s="137">
        <f>SUMPRODUCT(COUNTIF($K$40:$R$163,{"URBANSKI L."}))</f>
        <v>0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7"/>
        <v>0</v>
      </c>
      <c r="U246" s="140"/>
      <c r="V246" s="139">
        <v>168</v>
      </c>
      <c r="W246" s="140"/>
      <c r="X246" s="141">
        <f t="shared" si="5"/>
        <v>0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0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7"/>
        <v>0</v>
      </c>
      <c r="U247" s="140"/>
      <c r="V247" s="139">
        <v>168</v>
      </c>
      <c r="W247" s="140"/>
      <c r="X247" s="141">
        <f t="shared" si="5"/>
        <v>0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7"/>
        <v>0</v>
      </c>
      <c r="U248" s="140"/>
      <c r="V248" s="139">
        <v>168</v>
      </c>
      <c r="W248" s="140"/>
      <c r="X248" s="141">
        <f t="shared" si="5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7"/>
        <v>0</v>
      </c>
      <c r="U249" s="140"/>
      <c r="V249" s="139">
        <v>168</v>
      </c>
      <c r="W249" s="140"/>
      <c r="X249" s="141">
        <f t="shared" si="5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7"/>
        <v>0</v>
      </c>
      <c r="U250" s="140"/>
      <c r="V250" s="139">
        <v>168</v>
      </c>
      <c r="W250" s="140"/>
      <c r="X250" s="141">
        <f t="shared" si="5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7"/>
        <v>0</v>
      </c>
      <c r="U251" s="140"/>
      <c r="V251" s="139">
        <v>168</v>
      </c>
      <c r="W251" s="140"/>
      <c r="X251" s="141">
        <f t="shared" si="5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7"/>
        <v>0</v>
      </c>
      <c r="U252" s="140"/>
      <c r="V252" s="139">
        <v>168</v>
      </c>
      <c r="W252" s="140"/>
      <c r="X252" s="141">
        <f t="shared" si="5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7"/>
        <v>0</v>
      </c>
      <c r="U253" s="140"/>
      <c r="V253" s="139">
        <v>168</v>
      </c>
      <c r="W253" s="140"/>
      <c r="X253" s="141">
        <f t="shared" si="5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7"/>
        <v>0</v>
      </c>
      <c r="U254" s="140"/>
      <c r="V254" s="139">
        <v>168</v>
      </c>
      <c r="W254" s="140"/>
      <c r="X254" s="141">
        <f t="shared" si="5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7"/>
        <v>0</v>
      </c>
      <c r="U255" s="140"/>
      <c r="V255" s="139">
        <v>168</v>
      </c>
      <c r="W255" s="140"/>
      <c r="X255" s="141">
        <f t="shared" si="5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7"/>
        <v>0</v>
      </c>
      <c r="U256" s="140"/>
      <c r="V256" s="139">
        <v>168</v>
      </c>
      <c r="W256" s="140"/>
      <c r="X256" s="141">
        <f t="shared" si="5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7"/>
        <v>0</v>
      </c>
      <c r="U257" s="140"/>
      <c r="V257" s="139">
        <v>168</v>
      </c>
      <c r="W257" s="140"/>
      <c r="X257" s="141">
        <f t="shared" si="5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0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27" si="11">F264*24+H264*12+J264*12+L264*6+N264*6+P264*4+R264*8</f>
        <v>0</v>
      </c>
      <c r="U264" s="140"/>
      <c r="V264" s="139">
        <v>168</v>
      </c>
      <c r="W264" s="140"/>
      <c r="X264" s="141">
        <f t="shared" si="10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1"/>
        <v>0</v>
      </c>
      <c r="U265" s="140"/>
      <c r="V265" s="139">
        <v>168</v>
      </c>
      <c r="W265" s="140"/>
      <c r="X265" s="141">
        <f t="shared" si="10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1"/>
        <v>0</v>
      </c>
      <c r="U266" s="140"/>
      <c r="V266" s="139">
        <v>168</v>
      </c>
      <c r="W266" s="140"/>
      <c r="X266" s="141">
        <f t="shared" si="10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1"/>
        <v>0</v>
      </c>
      <c r="U267" s="140"/>
      <c r="V267" s="139">
        <v>168</v>
      </c>
      <c r="W267" s="140"/>
      <c r="X267" s="141">
        <f t="shared" si="10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1"/>
        <v>0</v>
      </c>
      <c r="U268" s="140"/>
      <c r="V268" s="139">
        <v>168</v>
      </c>
      <c r="W268" s="140"/>
      <c r="X268" s="141">
        <f t="shared" si="10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1"/>
        <v>0</v>
      </c>
      <c r="U269" s="140"/>
      <c r="V269" s="139">
        <v>168</v>
      </c>
      <c r="W269" s="140"/>
      <c r="X269" s="141">
        <f t="shared" si="10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1"/>
        <v>0</v>
      </c>
      <c r="U270" s="140"/>
      <c r="V270" s="139">
        <v>168</v>
      </c>
      <c r="W270" s="140"/>
      <c r="X270" s="141">
        <f t="shared" si="10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1"/>
        <v>0</v>
      </c>
      <c r="U271" s="140"/>
      <c r="V271" s="139">
        <v>168</v>
      </c>
      <c r="W271" s="140"/>
      <c r="X271" s="141">
        <f t="shared" si="10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1"/>
        <v>0</v>
      </c>
      <c r="U272" s="140"/>
      <c r="V272" s="139">
        <v>168</v>
      </c>
      <c r="W272" s="140"/>
      <c r="X272" s="141">
        <f t="shared" si="10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1"/>
        <v>0</v>
      </c>
      <c r="U273" s="140"/>
      <c r="V273" s="139">
        <v>168</v>
      </c>
      <c r="W273" s="140"/>
      <c r="X273" s="141">
        <f t="shared" si="10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1"/>
        <v>0</v>
      </c>
      <c r="U274" s="140"/>
      <c r="V274" s="139">
        <v>168</v>
      </c>
      <c r="W274" s="140"/>
      <c r="X274" s="141">
        <f t="shared" si="10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0</v>
      </c>
      <c r="G275" s="138"/>
      <c r="H275" s="137">
        <f>SUMPRODUCT(COUNTIF($K$40:$R$163,{"DRUI M."}))</f>
        <v>0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1"/>
        <v>0</v>
      </c>
      <c r="U275" s="140"/>
      <c r="V275" s="139">
        <v>168</v>
      </c>
      <c r="W275" s="140"/>
      <c r="X275" s="141">
        <f t="shared" si="10"/>
        <v>0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1"/>
        <v>0</v>
      </c>
      <c r="U276" s="140"/>
      <c r="V276" s="139">
        <v>168</v>
      </c>
      <c r="W276" s="140"/>
      <c r="X276" s="141">
        <f t="shared" si="10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1"/>
        <v>0</v>
      </c>
      <c r="U277" s="140"/>
      <c r="V277" s="139">
        <v>168</v>
      </c>
      <c r="W277" s="140"/>
      <c r="X277" s="141">
        <f t="shared" si="10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1"/>
        <v>0</v>
      </c>
      <c r="U278" s="140"/>
      <c r="V278" s="139">
        <v>168</v>
      </c>
      <c r="W278" s="140"/>
      <c r="X278" s="141">
        <f t="shared" si="10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1"/>
        <v>0</v>
      </c>
      <c r="U279" s="140"/>
      <c r="V279" s="139">
        <v>168</v>
      </c>
      <c r="W279" s="140"/>
      <c r="X279" s="141">
        <f t="shared" si="10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1"/>
        <v>0</v>
      </c>
      <c r="U280" s="140"/>
      <c r="V280" s="139">
        <v>168</v>
      </c>
      <c r="W280" s="140"/>
      <c r="X280" s="141">
        <f t="shared" si="10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1"/>
        <v>0</v>
      </c>
      <c r="U281" s="140"/>
      <c r="V281" s="139">
        <v>168</v>
      </c>
      <c r="W281" s="140"/>
      <c r="X281" s="141">
        <f t="shared" si="10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1"/>
        <v>0</v>
      </c>
      <c r="U282" s="140"/>
      <c r="V282" s="139">
        <v>168</v>
      </c>
      <c r="W282" s="140"/>
      <c r="X282" s="141">
        <f t="shared" si="10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1"/>
        <v>0</v>
      </c>
      <c r="U283" s="140"/>
      <c r="V283" s="139">
        <v>168</v>
      </c>
      <c r="W283" s="140"/>
      <c r="X283" s="141">
        <f t="shared" si="10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1"/>
        <v>0</v>
      </c>
      <c r="U284" s="140"/>
      <c r="V284" s="139">
        <v>168</v>
      </c>
      <c r="W284" s="140"/>
      <c r="X284" s="141">
        <f t="shared" si="10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1"/>
        <v>0</v>
      </c>
      <c r="U285" s="140"/>
      <c r="V285" s="139">
        <v>168</v>
      </c>
      <c r="W285" s="140"/>
      <c r="X285" s="141">
        <f t="shared" si="10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1"/>
        <v>0</v>
      </c>
      <c r="U286" s="140"/>
      <c r="V286" s="139">
        <v>168</v>
      </c>
      <c r="W286" s="140"/>
      <c r="X286" s="141">
        <f t="shared" si="10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1"/>
        <v>0</v>
      </c>
      <c r="U287" s="140"/>
      <c r="V287" s="139">
        <v>168</v>
      </c>
      <c r="W287" s="140"/>
      <c r="X287" s="141">
        <f t="shared" si="10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1"/>
        <v>0</v>
      </c>
      <c r="U288" s="140"/>
      <c r="V288" s="139">
        <v>168</v>
      </c>
      <c r="W288" s="140"/>
      <c r="X288" s="141">
        <f t="shared" si="10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1"/>
        <v>0</v>
      </c>
      <c r="U289" s="140"/>
      <c r="V289" s="139">
        <v>168</v>
      </c>
      <c r="W289" s="140"/>
      <c r="X289" s="141">
        <f t="shared" si="10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1"/>
        <v>0</v>
      </c>
      <c r="U290" s="140"/>
      <c r="V290" s="139">
        <v>168</v>
      </c>
      <c r="W290" s="140"/>
      <c r="X290" s="141">
        <f t="shared" si="10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1"/>
        <v>0</v>
      </c>
      <c r="U291" s="140"/>
      <c r="V291" s="139">
        <v>168</v>
      </c>
      <c r="W291" s="140"/>
      <c r="X291" s="141">
        <f t="shared" si="10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1"/>
        <v>0</v>
      </c>
      <c r="U292" s="140"/>
      <c r="V292" s="139">
        <v>168</v>
      </c>
      <c r="W292" s="140"/>
      <c r="X292" s="141">
        <f t="shared" si="10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1"/>
        <v>0</v>
      </c>
      <c r="U293" s="140"/>
      <c r="V293" s="139">
        <v>168</v>
      </c>
      <c r="W293" s="140"/>
      <c r="X293" s="141">
        <f t="shared" si="10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1"/>
        <v>0</v>
      </c>
      <c r="U294" s="140"/>
      <c r="V294" s="139">
        <v>168</v>
      </c>
      <c r="W294" s="140"/>
      <c r="X294" s="141">
        <f t="shared" si="10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0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1"/>
        <v>0</v>
      </c>
      <c r="U295" s="140"/>
      <c r="V295" s="139">
        <v>168</v>
      </c>
      <c r="W295" s="140"/>
      <c r="X295" s="141">
        <f t="shared" si="10"/>
        <v>0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1"/>
        <v>0</v>
      </c>
      <c r="U296" s="140"/>
      <c r="V296" s="139">
        <v>168</v>
      </c>
      <c r="W296" s="140"/>
      <c r="X296" s="141">
        <f t="shared" si="10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1"/>
        <v>0</v>
      </c>
      <c r="U297" s="140"/>
      <c r="V297" s="139">
        <v>168</v>
      </c>
      <c r="W297" s="140"/>
      <c r="X297" s="141">
        <f t="shared" si="10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1"/>
        <v>0</v>
      </c>
      <c r="U298" s="140"/>
      <c r="V298" s="139">
        <v>168</v>
      </c>
      <c r="W298" s="140"/>
      <c r="X298" s="141">
        <f t="shared" si="10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1"/>
        <v>0</v>
      </c>
      <c r="U299" s="140"/>
      <c r="V299" s="139">
        <v>168</v>
      </c>
      <c r="W299" s="140"/>
      <c r="X299" s="141">
        <f t="shared" si="10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1"/>
        <v>0</v>
      </c>
      <c r="U300" s="140"/>
      <c r="V300" s="139">
        <v>168</v>
      </c>
      <c r="W300" s="140"/>
      <c r="X300" s="141">
        <f t="shared" si="10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1"/>
        <v>0</v>
      </c>
      <c r="U301" s="140"/>
      <c r="V301" s="139">
        <v>168</v>
      </c>
      <c r="W301" s="140"/>
      <c r="X301" s="141">
        <f t="shared" si="10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1"/>
        <v>0</v>
      </c>
      <c r="U302" s="140"/>
      <c r="V302" s="139">
        <v>168</v>
      </c>
      <c r="W302" s="140"/>
      <c r="X302" s="141">
        <f t="shared" si="10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1"/>
        <v>0</v>
      </c>
      <c r="U303" s="140"/>
      <c r="V303" s="139">
        <v>168</v>
      </c>
      <c r="W303" s="140"/>
      <c r="X303" s="141">
        <f t="shared" si="10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1"/>
        <v>0</v>
      </c>
      <c r="U304" s="140"/>
      <c r="V304" s="139">
        <v>168</v>
      </c>
      <c r="W304" s="140"/>
      <c r="X304" s="141">
        <f t="shared" si="10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1"/>
        <v>0</v>
      </c>
      <c r="U305" s="140"/>
      <c r="V305" s="139">
        <v>168</v>
      </c>
      <c r="W305" s="140"/>
      <c r="X305" s="141">
        <f t="shared" si="10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1"/>
        <v>0</v>
      </c>
      <c r="U306" s="140"/>
      <c r="V306" s="139">
        <v>168</v>
      </c>
      <c r="W306" s="140"/>
      <c r="X306" s="141">
        <f t="shared" si="10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1"/>
        <v>0</v>
      </c>
      <c r="U307" s="140"/>
      <c r="V307" s="139">
        <v>168</v>
      </c>
      <c r="W307" s="140"/>
      <c r="X307" s="141">
        <f t="shared" si="10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0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1"/>
        <v>0</v>
      </c>
      <c r="U308" s="140"/>
      <c r="V308" s="139">
        <v>168</v>
      </c>
      <c r="W308" s="140"/>
      <c r="X308" s="141">
        <f t="shared" si="10"/>
        <v>0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0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0</v>
      </c>
      <c r="Q309" s="138"/>
      <c r="R309" s="137">
        <f>SUMPRODUCT(COUNTIF($AM$40:$AP$163,{"SCHWARZ S."}))</f>
        <v>0</v>
      </c>
      <c r="S309" s="138"/>
      <c r="T309" s="139">
        <f t="shared" si="11"/>
        <v>0</v>
      </c>
      <c r="U309" s="140"/>
      <c r="V309" s="139">
        <v>168</v>
      </c>
      <c r="W309" s="140"/>
      <c r="X309" s="141">
        <f t="shared" si="10"/>
        <v>0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1"/>
        <v>0</v>
      </c>
      <c r="U310" s="140"/>
      <c r="V310" s="139">
        <v>168</v>
      </c>
      <c r="W310" s="140"/>
      <c r="X310" s="141">
        <f t="shared" si="10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1"/>
        <v>0</v>
      </c>
      <c r="U311" s="140"/>
      <c r="V311" s="139">
        <v>168</v>
      </c>
      <c r="W311" s="140"/>
      <c r="X311" s="141">
        <f t="shared" si="10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1"/>
        <v>0</v>
      </c>
      <c r="U312" s="140"/>
      <c r="V312" s="139">
        <v>168</v>
      </c>
      <c r="W312" s="140"/>
      <c r="X312" s="141">
        <f t="shared" si="10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1"/>
        <v>0</v>
      </c>
      <c r="U313" s="140"/>
      <c r="V313" s="139">
        <v>168</v>
      </c>
      <c r="W313" s="140"/>
      <c r="X313" s="141">
        <f t="shared" si="10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1"/>
        <v>0</v>
      </c>
      <c r="U314" s="140"/>
      <c r="V314" s="139">
        <v>168</v>
      </c>
      <c r="W314" s="140"/>
      <c r="X314" s="141">
        <f t="shared" si="10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1"/>
        <v>0</v>
      </c>
      <c r="U315" s="140"/>
      <c r="V315" s="139">
        <v>168</v>
      </c>
      <c r="W315" s="140"/>
      <c r="X315" s="141">
        <f t="shared" si="10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1"/>
        <v>0</v>
      </c>
      <c r="U316" s="140"/>
      <c r="V316" s="139">
        <v>168</v>
      </c>
      <c r="W316" s="140"/>
      <c r="X316" s="141">
        <f t="shared" si="10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1"/>
        <v>0</v>
      </c>
      <c r="U317" s="140"/>
      <c r="V317" s="139">
        <v>168</v>
      </c>
      <c r="W317" s="140"/>
      <c r="X317" s="141">
        <f t="shared" si="10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1"/>
        <v>0</v>
      </c>
      <c r="U318" s="140"/>
      <c r="V318" s="139">
        <v>168</v>
      </c>
      <c r="W318" s="140"/>
      <c r="X318" s="141">
        <f t="shared" si="10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1"/>
        <v>0</v>
      </c>
      <c r="U319" s="140"/>
      <c r="V319" s="139">
        <v>168</v>
      </c>
      <c r="W319" s="140"/>
      <c r="X319" s="141">
        <f t="shared" si="10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si="11"/>
        <v>0</v>
      </c>
      <c r="U320" s="140"/>
      <c r="V320" s="139">
        <v>168</v>
      </c>
      <c r="W320" s="140"/>
      <c r="X320" s="141">
        <f t="shared" si="10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1"/>
        <v>0</v>
      </c>
      <c r="U321" s="140"/>
      <c r="V321" s="139">
        <v>168</v>
      </c>
      <c r="W321" s="140"/>
      <c r="X321" s="141">
        <f t="shared" si="10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1"/>
        <v>0</v>
      </c>
      <c r="U322" s="140"/>
      <c r="V322" s="139">
        <v>168</v>
      </c>
      <c r="W322" s="140"/>
      <c r="X322" s="141">
        <f t="shared" si="10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1"/>
        <v>0</v>
      </c>
      <c r="U323" s="140"/>
      <c r="V323" s="139">
        <v>168</v>
      </c>
      <c r="W323" s="140"/>
      <c r="X323" s="141">
        <f t="shared" si="10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1"/>
        <v>0</v>
      </c>
      <c r="U324" s="140"/>
      <c r="V324" s="139">
        <v>168</v>
      </c>
      <c r="W324" s="140"/>
      <c r="X324" s="141">
        <f t="shared" si="10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1"/>
        <v>0</v>
      </c>
      <c r="U325" s="140"/>
      <c r="V325" s="139">
        <v>168</v>
      </c>
      <c r="W325" s="140"/>
      <c r="X325" s="141">
        <f t="shared" si="10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1"/>
        <v>0</v>
      </c>
      <c r="U326" s="140"/>
      <c r="V326" s="139">
        <v>168</v>
      </c>
      <c r="W326" s="140"/>
      <c r="X326" s="141">
        <f t="shared" si="10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1"/>
        <v>0</v>
      </c>
      <c r="U327" s="140"/>
      <c r="V327" s="139">
        <v>168</v>
      </c>
      <c r="W327" s="140"/>
      <c r="X327" s="141">
        <f t="shared" ref="X327:X330" si="12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ref="T328:T330" si="13">F328*24+H328*12+J328*12+L328*6+N328*6+P328*4+R328*8</f>
        <v>0</v>
      </c>
      <c r="U328" s="140"/>
      <c r="V328" s="139">
        <v>168</v>
      </c>
      <c r="W328" s="140"/>
      <c r="X328" s="141">
        <f t="shared" si="12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3"/>
        <v>0</v>
      </c>
      <c r="U329" s="140"/>
      <c r="V329" s="139">
        <v>168</v>
      </c>
      <c r="W329" s="140"/>
      <c r="X329" s="141">
        <f t="shared" si="12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3"/>
        <v>0</v>
      </c>
      <c r="U330" s="140"/>
      <c r="V330" s="139">
        <v>168</v>
      </c>
      <c r="W330" s="140"/>
      <c r="X330" s="141">
        <f t="shared" si="12"/>
        <v>0</v>
      </c>
      <c r="Y330" s="142"/>
      <c r="Z330" s="143"/>
      <c r="AA330" s="136"/>
      <c r="AB330" s="136"/>
      <c r="AC330" s="136"/>
      <c r="AD330" s="124"/>
    </row>
  </sheetData>
  <sheetProtection selectLockedCells="1"/>
  <mergeCells count="3590">
    <mergeCell ref="V330:W330"/>
    <mergeCell ref="X330:Z330"/>
    <mergeCell ref="AA330:AD330"/>
    <mergeCell ref="AA329:AD329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N329:O329"/>
    <mergeCell ref="P329:Q329"/>
    <mergeCell ref="R329:S329"/>
    <mergeCell ref="T329:U329"/>
    <mergeCell ref="V329:W329"/>
    <mergeCell ref="X329:Z329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V327:W327"/>
    <mergeCell ref="X327:Z327"/>
    <mergeCell ref="AA327:AD327"/>
    <mergeCell ref="A328:D328"/>
    <mergeCell ref="F328:G328"/>
    <mergeCell ref="H328:I328"/>
    <mergeCell ref="J328:K328"/>
    <mergeCell ref="L328:M328"/>
    <mergeCell ref="N328:O328"/>
    <mergeCell ref="P328:Q328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N326:O326"/>
    <mergeCell ref="P326:Q326"/>
    <mergeCell ref="R326:S326"/>
    <mergeCell ref="T326:U326"/>
    <mergeCell ref="V326:W326"/>
    <mergeCell ref="X326:Z326"/>
    <mergeCell ref="R325:S325"/>
    <mergeCell ref="T325:U325"/>
    <mergeCell ref="V325:W325"/>
    <mergeCell ref="X325:Z325"/>
    <mergeCell ref="AA325:AD325"/>
    <mergeCell ref="A326:D326"/>
    <mergeCell ref="F326:G326"/>
    <mergeCell ref="H326:I326"/>
    <mergeCell ref="J326:K326"/>
    <mergeCell ref="L326:M326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AA323:AD323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N323:O323"/>
    <mergeCell ref="P323:Q323"/>
    <mergeCell ref="R323:S323"/>
    <mergeCell ref="T323:U323"/>
    <mergeCell ref="V323:W323"/>
    <mergeCell ref="X323:Z323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V321:W321"/>
    <mergeCell ref="X321:Z321"/>
    <mergeCell ref="AA321:AD321"/>
    <mergeCell ref="A322:D322"/>
    <mergeCell ref="F322:G322"/>
    <mergeCell ref="H322:I322"/>
    <mergeCell ref="J322:K322"/>
    <mergeCell ref="L322:M322"/>
    <mergeCell ref="N322:O322"/>
    <mergeCell ref="P322:Q322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N320:O320"/>
    <mergeCell ref="P320:Q320"/>
    <mergeCell ref="R320:S320"/>
    <mergeCell ref="T320:U320"/>
    <mergeCell ref="V320:W320"/>
    <mergeCell ref="X320:Z320"/>
    <mergeCell ref="R319:S319"/>
    <mergeCell ref="T319:U319"/>
    <mergeCell ref="V319:W319"/>
    <mergeCell ref="X319:Z319"/>
    <mergeCell ref="AA319:AD319"/>
    <mergeCell ref="A320:D320"/>
    <mergeCell ref="F320:G320"/>
    <mergeCell ref="H320:I320"/>
    <mergeCell ref="J320:K320"/>
    <mergeCell ref="L320:M320"/>
    <mergeCell ref="V318:W318"/>
    <mergeCell ref="X318:Z318"/>
    <mergeCell ref="AA318:AD318"/>
    <mergeCell ref="A319:D319"/>
    <mergeCell ref="F319:G319"/>
    <mergeCell ref="H319:I319"/>
    <mergeCell ref="J319:K319"/>
    <mergeCell ref="L319:M319"/>
    <mergeCell ref="N319:O319"/>
    <mergeCell ref="P319:Q319"/>
    <mergeCell ref="AA317:AD317"/>
    <mergeCell ref="A318:D318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N317:O317"/>
    <mergeCell ref="P317:Q317"/>
    <mergeCell ref="R317:S317"/>
    <mergeCell ref="T317:U317"/>
    <mergeCell ref="V317:W317"/>
    <mergeCell ref="X317:Z317"/>
    <mergeCell ref="R316:S316"/>
    <mergeCell ref="T316:U316"/>
    <mergeCell ref="V316:W316"/>
    <mergeCell ref="X316:Z316"/>
    <mergeCell ref="AA316:AD316"/>
    <mergeCell ref="A317:D317"/>
    <mergeCell ref="F317:G317"/>
    <mergeCell ref="H317:I317"/>
    <mergeCell ref="J317:K317"/>
    <mergeCell ref="L317:M317"/>
    <mergeCell ref="V315:W315"/>
    <mergeCell ref="X315:Z315"/>
    <mergeCell ref="AA315:AD315"/>
    <mergeCell ref="A316:D316"/>
    <mergeCell ref="F316:G316"/>
    <mergeCell ref="H316:I316"/>
    <mergeCell ref="J316:K316"/>
    <mergeCell ref="L316:M316"/>
    <mergeCell ref="N316:O316"/>
    <mergeCell ref="P316:Q316"/>
    <mergeCell ref="AA314:AD314"/>
    <mergeCell ref="A315:D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N314:O314"/>
    <mergeCell ref="P314:Q314"/>
    <mergeCell ref="R314:S314"/>
    <mergeCell ref="T314:U314"/>
    <mergeCell ref="V314:W314"/>
    <mergeCell ref="X314:Z314"/>
    <mergeCell ref="R313:S313"/>
    <mergeCell ref="T313:U313"/>
    <mergeCell ref="V313:W313"/>
    <mergeCell ref="X313:Z313"/>
    <mergeCell ref="AA313:AD313"/>
    <mergeCell ref="A314:D314"/>
    <mergeCell ref="F314:G314"/>
    <mergeCell ref="H314:I314"/>
    <mergeCell ref="J314:K314"/>
    <mergeCell ref="L314:M314"/>
    <mergeCell ref="V312:W312"/>
    <mergeCell ref="X312:Z312"/>
    <mergeCell ref="AA312:AD312"/>
    <mergeCell ref="A313:D313"/>
    <mergeCell ref="F313:G313"/>
    <mergeCell ref="H313:I313"/>
    <mergeCell ref="J313:K313"/>
    <mergeCell ref="L313:M313"/>
    <mergeCell ref="N313:O313"/>
    <mergeCell ref="P313:Q313"/>
    <mergeCell ref="AA311:AD311"/>
    <mergeCell ref="A312:D312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N311:O311"/>
    <mergeCell ref="P311:Q311"/>
    <mergeCell ref="R311:S311"/>
    <mergeCell ref="T311:U311"/>
    <mergeCell ref="V311:W311"/>
    <mergeCell ref="X311:Z311"/>
    <mergeCell ref="R310:S310"/>
    <mergeCell ref="T310:U310"/>
    <mergeCell ref="V310:W310"/>
    <mergeCell ref="X310:Z310"/>
    <mergeCell ref="AA310:AD310"/>
    <mergeCell ref="A311:D311"/>
    <mergeCell ref="F311:G311"/>
    <mergeCell ref="H311:I311"/>
    <mergeCell ref="J311:K311"/>
    <mergeCell ref="L311:M311"/>
    <mergeCell ref="V309:W309"/>
    <mergeCell ref="X309:Z309"/>
    <mergeCell ref="AA309:AD309"/>
    <mergeCell ref="A310:D310"/>
    <mergeCell ref="F310:G310"/>
    <mergeCell ref="H310:I310"/>
    <mergeCell ref="J310:K310"/>
    <mergeCell ref="L310:M310"/>
    <mergeCell ref="N310:O310"/>
    <mergeCell ref="P310:Q310"/>
    <mergeCell ref="AA308:AD308"/>
    <mergeCell ref="A309:D309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N308:O308"/>
    <mergeCell ref="P308:Q308"/>
    <mergeCell ref="R308:S308"/>
    <mergeCell ref="T308:U308"/>
    <mergeCell ref="V308:W308"/>
    <mergeCell ref="X308:Z308"/>
    <mergeCell ref="R307:S307"/>
    <mergeCell ref="T307:U307"/>
    <mergeCell ref="V307:W307"/>
    <mergeCell ref="X307:Z307"/>
    <mergeCell ref="AA307:AD307"/>
    <mergeCell ref="A308:D308"/>
    <mergeCell ref="F308:G308"/>
    <mergeCell ref="H308:I308"/>
    <mergeCell ref="J308:K308"/>
    <mergeCell ref="L308:M308"/>
    <mergeCell ref="V306:W306"/>
    <mergeCell ref="X306:Z306"/>
    <mergeCell ref="AA306:AD306"/>
    <mergeCell ref="A307:D307"/>
    <mergeCell ref="F307:G307"/>
    <mergeCell ref="H307:I307"/>
    <mergeCell ref="J307:K307"/>
    <mergeCell ref="L307:M307"/>
    <mergeCell ref="N307:O307"/>
    <mergeCell ref="P307:Q307"/>
    <mergeCell ref="AA305:AD305"/>
    <mergeCell ref="A306:D306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N305:O305"/>
    <mergeCell ref="P305:Q305"/>
    <mergeCell ref="R305:S305"/>
    <mergeCell ref="T305:U305"/>
    <mergeCell ref="V305:W305"/>
    <mergeCell ref="X305:Z305"/>
    <mergeCell ref="R304:S304"/>
    <mergeCell ref="T304:U304"/>
    <mergeCell ref="V304:W304"/>
    <mergeCell ref="X304:Z304"/>
    <mergeCell ref="AA304:AD304"/>
    <mergeCell ref="A305:D305"/>
    <mergeCell ref="F305:G305"/>
    <mergeCell ref="H305:I305"/>
    <mergeCell ref="J305:K305"/>
    <mergeCell ref="L305:M305"/>
    <mergeCell ref="V303:W303"/>
    <mergeCell ref="X303:Z303"/>
    <mergeCell ref="AA303:AD303"/>
    <mergeCell ref="A304:D304"/>
    <mergeCell ref="F304:G304"/>
    <mergeCell ref="H304:I304"/>
    <mergeCell ref="J304:K304"/>
    <mergeCell ref="L304:M304"/>
    <mergeCell ref="N304:O304"/>
    <mergeCell ref="P304:Q304"/>
    <mergeCell ref="AA302:AD302"/>
    <mergeCell ref="A303:D303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N302:O302"/>
    <mergeCell ref="P302:Q302"/>
    <mergeCell ref="R302:S302"/>
    <mergeCell ref="T302:U302"/>
    <mergeCell ref="V302:W302"/>
    <mergeCell ref="X302:Z302"/>
    <mergeCell ref="R301:S301"/>
    <mergeCell ref="T301:U301"/>
    <mergeCell ref="V301:W301"/>
    <mergeCell ref="X301:Z301"/>
    <mergeCell ref="AA301:AD301"/>
    <mergeCell ref="A302:D302"/>
    <mergeCell ref="F302:G302"/>
    <mergeCell ref="H302:I302"/>
    <mergeCell ref="J302:K302"/>
    <mergeCell ref="L302:M302"/>
    <mergeCell ref="V300:W300"/>
    <mergeCell ref="X300:Z300"/>
    <mergeCell ref="AA300:AD300"/>
    <mergeCell ref="A301:D301"/>
    <mergeCell ref="F301:G301"/>
    <mergeCell ref="H301:I301"/>
    <mergeCell ref="J301:K301"/>
    <mergeCell ref="L301:M301"/>
    <mergeCell ref="N301:O301"/>
    <mergeCell ref="P301:Q301"/>
    <mergeCell ref="AA299:AD299"/>
    <mergeCell ref="A300:D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N299:O299"/>
    <mergeCell ref="P299:Q299"/>
    <mergeCell ref="R299:S299"/>
    <mergeCell ref="T299:U299"/>
    <mergeCell ref="V299:W299"/>
    <mergeCell ref="X299:Z299"/>
    <mergeCell ref="R298:S298"/>
    <mergeCell ref="T298:U298"/>
    <mergeCell ref="V298:W298"/>
    <mergeCell ref="X298:Z298"/>
    <mergeCell ref="AA298:AD298"/>
    <mergeCell ref="A299:D299"/>
    <mergeCell ref="F299:G299"/>
    <mergeCell ref="H299:I299"/>
    <mergeCell ref="J299:K299"/>
    <mergeCell ref="L299:M299"/>
    <mergeCell ref="V297:W297"/>
    <mergeCell ref="X297:Z297"/>
    <mergeCell ref="AA297:AD297"/>
    <mergeCell ref="A298:D298"/>
    <mergeCell ref="F298:G298"/>
    <mergeCell ref="H298:I298"/>
    <mergeCell ref="J298:K298"/>
    <mergeCell ref="L298:M298"/>
    <mergeCell ref="N298:O298"/>
    <mergeCell ref="P298:Q298"/>
    <mergeCell ref="AA296:AD296"/>
    <mergeCell ref="A297:D297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N296:O296"/>
    <mergeCell ref="P296:Q296"/>
    <mergeCell ref="R296:S296"/>
    <mergeCell ref="T296:U296"/>
    <mergeCell ref="V296:W296"/>
    <mergeCell ref="X296:Z296"/>
    <mergeCell ref="R295:S295"/>
    <mergeCell ref="T295:U295"/>
    <mergeCell ref="V295:W295"/>
    <mergeCell ref="X295:Z295"/>
    <mergeCell ref="AA295:AD295"/>
    <mergeCell ref="A296:D296"/>
    <mergeCell ref="F296:G296"/>
    <mergeCell ref="H296:I296"/>
    <mergeCell ref="J296:K296"/>
    <mergeCell ref="L296:M296"/>
    <mergeCell ref="V294:W294"/>
    <mergeCell ref="X294:Z294"/>
    <mergeCell ref="AA294:AD294"/>
    <mergeCell ref="A295:D295"/>
    <mergeCell ref="F295:G295"/>
    <mergeCell ref="H295:I295"/>
    <mergeCell ref="J295:K295"/>
    <mergeCell ref="L295:M295"/>
    <mergeCell ref="N295:O295"/>
    <mergeCell ref="P295:Q295"/>
    <mergeCell ref="AA293:AD293"/>
    <mergeCell ref="A294:D294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N293:O293"/>
    <mergeCell ref="P293:Q293"/>
    <mergeCell ref="R293:S293"/>
    <mergeCell ref="T293:U293"/>
    <mergeCell ref="V293:W293"/>
    <mergeCell ref="X293:Z293"/>
    <mergeCell ref="R292:S292"/>
    <mergeCell ref="T292:U292"/>
    <mergeCell ref="V292:W292"/>
    <mergeCell ref="X292:Z292"/>
    <mergeCell ref="AA292:AD292"/>
    <mergeCell ref="A293:D293"/>
    <mergeCell ref="F293:G293"/>
    <mergeCell ref="H293:I293"/>
    <mergeCell ref="J293:K293"/>
    <mergeCell ref="L293:M293"/>
    <mergeCell ref="V291:W291"/>
    <mergeCell ref="X291:Z291"/>
    <mergeCell ref="AA291:AD291"/>
    <mergeCell ref="A292:D292"/>
    <mergeCell ref="F292:G292"/>
    <mergeCell ref="H292:I292"/>
    <mergeCell ref="J292:K292"/>
    <mergeCell ref="L292:M292"/>
    <mergeCell ref="N292:O292"/>
    <mergeCell ref="P292:Q292"/>
    <mergeCell ref="AA290:AD290"/>
    <mergeCell ref="A291:D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N290:O290"/>
    <mergeCell ref="P290:Q290"/>
    <mergeCell ref="R290:S290"/>
    <mergeCell ref="T290:U290"/>
    <mergeCell ref="V290:W290"/>
    <mergeCell ref="X290:Z290"/>
    <mergeCell ref="R289:S289"/>
    <mergeCell ref="T289:U289"/>
    <mergeCell ref="V289:W289"/>
    <mergeCell ref="X289:Z289"/>
    <mergeCell ref="AA289:AD289"/>
    <mergeCell ref="A290:D290"/>
    <mergeCell ref="F290:G290"/>
    <mergeCell ref="H290:I290"/>
    <mergeCell ref="J290:K290"/>
    <mergeCell ref="L290:M290"/>
    <mergeCell ref="V288:W288"/>
    <mergeCell ref="X288:Z288"/>
    <mergeCell ref="AA288:AD288"/>
    <mergeCell ref="A289:D289"/>
    <mergeCell ref="F289:G289"/>
    <mergeCell ref="H289:I289"/>
    <mergeCell ref="J289:K289"/>
    <mergeCell ref="L289:M289"/>
    <mergeCell ref="N289:O289"/>
    <mergeCell ref="P289:Q289"/>
    <mergeCell ref="AA287:AD287"/>
    <mergeCell ref="A288:D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N287:O287"/>
    <mergeCell ref="P287:Q287"/>
    <mergeCell ref="R287:S287"/>
    <mergeCell ref="T287:U287"/>
    <mergeCell ref="V287:W287"/>
    <mergeCell ref="X287:Z287"/>
    <mergeCell ref="R286:S286"/>
    <mergeCell ref="T286:U286"/>
    <mergeCell ref="V286:W286"/>
    <mergeCell ref="X286:Z286"/>
    <mergeCell ref="AA286:AD286"/>
    <mergeCell ref="A287:D287"/>
    <mergeCell ref="F287:G287"/>
    <mergeCell ref="H287:I287"/>
    <mergeCell ref="J287:K287"/>
    <mergeCell ref="L287:M287"/>
    <mergeCell ref="V285:W285"/>
    <mergeCell ref="X285:Z285"/>
    <mergeCell ref="AA285:AD285"/>
    <mergeCell ref="A286:D286"/>
    <mergeCell ref="F286:G286"/>
    <mergeCell ref="H286:I286"/>
    <mergeCell ref="J286:K286"/>
    <mergeCell ref="L286:M286"/>
    <mergeCell ref="N286:O286"/>
    <mergeCell ref="P286:Q286"/>
    <mergeCell ref="AA284:AD284"/>
    <mergeCell ref="A285:D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N284:O284"/>
    <mergeCell ref="P284:Q284"/>
    <mergeCell ref="R284:S284"/>
    <mergeCell ref="T284:U284"/>
    <mergeCell ref="V284:W284"/>
    <mergeCell ref="X284:Z284"/>
    <mergeCell ref="R283:S283"/>
    <mergeCell ref="T283:U283"/>
    <mergeCell ref="V283:W283"/>
    <mergeCell ref="X283:Z283"/>
    <mergeCell ref="AA283:AD283"/>
    <mergeCell ref="A284:D284"/>
    <mergeCell ref="F284:G284"/>
    <mergeCell ref="H284:I284"/>
    <mergeCell ref="J284:K284"/>
    <mergeCell ref="L284:M284"/>
    <mergeCell ref="V282:W282"/>
    <mergeCell ref="X282:Z282"/>
    <mergeCell ref="AA282:AD282"/>
    <mergeCell ref="A283:D283"/>
    <mergeCell ref="F283:G283"/>
    <mergeCell ref="H283:I283"/>
    <mergeCell ref="J283:K283"/>
    <mergeCell ref="L283:M283"/>
    <mergeCell ref="N283:O283"/>
    <mergeCell ref="P283:Q283"/>
    <mergeCell ref="AA281:AD281"/>
    <mergeCell ref="A282:D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N281:O281"/>
    <mergeCell ref="P281:Q281"/>
    <mergeCell ref="R281:S281"/>
    <mergeCell ref="T281:U281"/>
    <mergeCell ref="V281:W281"/>
    <mergeCell ref="X281:Z281"/>
    <mergeCell ref="R280:S280"/>
    <mergeCell ref="T280:U280"/>
    <mergeCell ref="V280:W280"/>
    <mergeCell ref="X280:Z280"/>
    <mergeCell ref="AA280:AD280"/>
    <mergeCell ref="A281:D281"/>
    <mergeCell ref="F281:G281"/>
    <mergeCell ref="H281:I281"/>
    <mergeCell ref="J281:K281"/>
    <mergeCell ref="L281:M281"/>
    <mergeCell ref="V279:W279"/>
    <mergeCell ref="X279:Z279"/>
    <mergeCell ref="AA279:AD279"/>
    <mergeCell ref="A280:D280"/>
    <mergeCell ref="F280:G280"/>
    <mergeCell ref="H280:I280"/>
    <mergeCell ref="J280:K280"/>
    <mergeCell ref="L280:M280"/>
    <mergeCell ref="N280:O280"/>
    <mergeCell ref="P280:Q280"/>
    <mergeCell ref="AA278:AD278"/>
    <mergeCell ref="A279:D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N278:O278"/>
    <mergeCell ref="P278:Q278"/>
    <mergeCell ref="R278:S278"/>
    <mergeCell ref="T278:U278"/>
    <mergeCell ref="V278:W278"/>
    <mergeCell ref="X278:Z278"/>
    <mergeCell ref="R277:S277"/>
    <mergeCell ref="T277:U277"/>
    <mergeCell ref="V277:W277"/>
    <mergeCell ref="X277:Z277"/>
    <mergeCell ref="AA277:AD277"/>
    <mergeCell ref="A278:D278"/>
    <mergeCell ref="F278:G278"/>
    <mergeCell ref="H278:I278"/>
    <mergeCell ref="J278:K278"/>
    <mergeCell ref="L278:M278"/>
    <mergeCell ref="V276:W276"/>
    <mergeCell ref="X276:Z276"/>
    <mergeCell ref="AA276:AD276"/>
    <mergeCell ref="A277:D277"/>
    <mergeCell ref="F277:G277"/>
    <mergeCell ref="H277:I277"/>
    <mergeCell ref="J277:K277"/>
    <mergeCell ref="L277:M277"/>
    <mergeCell ref="N277:O277"/>
    <mergeCell ref="P277:Q277"/>
    <mergeCell ref="AA275:AD275"/>
    <mergeCell ref="A276:D276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N275:O275"/>
    <mergeCell ref="P275:Q275"/>
    <mergeCell ref="R275:S275"/>
    <mergeCell ref="T275:U275"/>
    <mergeCell ref="V275:W275"/>
    <mergeCell ref="X275:Z275"/>
    <mergeCell ref="R274:S274"/>
    <mergeCell ref="T274:U274"/>
    <mergeCell ref="V274:W274"/>
    <mergeCell ref="X274:Z274"/>
    <mergeCell ref="AA274:AD274"/>
    <mergeCell ref="A275:D275"/>
    <mergeCell ref="F275:G275"/>
    <mergeCell ref="H275:I275"/>
    <mergeCell ref="J275:K275"/>
    <mergeCell ref="L275:M275"/>
    <mergeCell ref="V273:W273"/>
    <mergeCell ref="X273:Z273"/>
    <mergeCell ref="AA273:AD273"/>
    <mergeCell ref="A274:D274"/>
    <mergeCell ref="F274:G274"/>
    <mergeCell ref="H274:I274"/>
    <mergeCell ref="J274:K274"/>
    <mergeCell ref="L274:M274"/>
    <mergeCell ref="N274:O274"/>
    <mergeCell ref="P274:Q274"/>
    <mergeCell ref="AA272:AD272"/>
    <mergeCell ref="A273:D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N272:O272"/>
    <mergeCell ref="P272:Q272"/>
    <mergeCell ref="R272:S272"/>
    <mergeCell ref="T272:U272"/>
    <mergeCell ref="V272:W272"/>
    <mergeCell ref="X272:Z272"/>
    <mergeCell ref="R271:S271"/>
    <mergeCell ref="T271:U271"/>
    <mergeCell ref="V271:W271"/>
    <mergeCell ref="X271:Z271"/>
    <mergeCell ref="AA271:AD271"/>
    <mergeCell ref="A272:D272"/>
    <mergeCell ref="F272:G272"/>
    <mergeCell ref="H272:I272"/>
    <mergeCell ref="J272:K272"/>
    <mergeCell ref="L272:M272"/>
    <mergeCell ref="V270:W270"/>
    <mergeCell ref="X270:Z270"/>
    <mergeCell ref="AA270:AD270"/>
    <mergeCell ref="A271:D271"/>
    <mergeCell ref="F271:G271"/>
    <mergeCell ref="H271:I271"/>
    <mergeCell ref="J271:K271"/>
    <mergeCell ref="L271:M271"/>
    <mergeCell ref="N271:O271"/>
    <mergeCell ref="P271:Q271"/>
    <mergeCell ref="AA269:AD269"/>
    <mergeCell ref="A270:D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N269:O269"/>
    <mergeCell ref="P269:Q269"/>
    <mergeCell ref="R269:S269"/>
    <mergeCell ref="T269:U269"/>
    <mergeCell ref="V269:W269"/>
    <mergeCell ref="X269:Z269"/>
    <mergeCell ref="R268:S268"/>
    <mergeCell ref="T268:U268"/>
    <mergeCell ref="V268:W268"/>
    <mergeCell ref="X268:Z268"/>
    <mergeCell ref="AA268:AD268"/>
    <mergeCell ref="A269:D269"/>
    <mergeCell ref="F269:G269"/>
    <mergeCell ref="H269:I269"/>
    <mergeCell ref="J269:K269"/>
    <mergeCell ref="L269:M269"/>
    <mergeCell ref="V267:W267"/>
    <mergeCell ref="X267:Z267"/>
    <mergeCell ref="AA267:AD267"/>
    <mergeCell ref="A268:D268"/>
    <mergeCell ref="F268:G268"/>
    <mergeCell ref="H268:I268"/>
    <mergeCell ref="J268:K268"/>
    <mergeCell ref="L268:M268"/>
    <mergeCell ref="N268:O268"/>
    <mergeCell ref="P268:Q268"/>
    <mergeCell ref="AA266:AD266"/>
    <mergeCell ref="A267:D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N266:O266"/>
    <mergeCell ref="P266:Q266"/>
    <mergeCell ref="R266:S266"/>
    <mergeCell ref="T266:U266"/>
    <mergeCell ref="V266:W266"/>
    <mergeCell ref="X266:Z266"/>
    <mergeCell ref="R265:S265"/>
    <mergeCell ref="T265:U265"/>
    <mergeCell ref="V265:W265"/>
    <mergeCell ref="X265:Z265"/>
    <mergeCell ref="AA265:AD265"/>
    <mergeCell ref="A266:D266"/>
    <mergeCell ref="F266:G266"/>
    <mergeCell ref="H266:I266"/>
    <mergeCell ref="J266:K266"/>
    <mergeCell ref="L266:M266"/>
    <mergeCell ref="V264:W264"/>
    <mergeCell ref="X264:Z264"/>
    <mergeCell ref="AA264:AD264"/>
    <mergeCell ref="A265:D265"/>
    <mergeCell ref="F265:G265"/>
    <mergeCell ref="H265:I265"/>
    <mergeCell ref="J265:K265"/>
    <mergeCell ref="L265:M265"/>
    <mergeCell ref="N265:O265"/>
    <mergeCell ref="P265:Q265"/>
    <mergeCell ref="AA263:AD263"/>
    <mergeCell ref="A264:D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N263:O263"/>
    <mergeCell ref="P263:Q263"/>
    <mergeCell ref="R263:S263"/>
    <mergeCell ref="T263:U263"/>
    <mergeCell ref="V263:W263"/>
    <mergeCell ref="X263:Z263"/>
    <mergeCell ref="R262:S262"/>
    <mergeCell ref="T262:U262"/>
    <mergeCell ref="V262:W262"/>
    <mergeCell ref="X262:Z262"/>
    <mergeCell ref="AA262:AD262"/>
    <mergeCell ref="A263:D263"/>
    <mergeCell ref="F263:G263"/>
    <mergeCell ref="H263:I263"/>
    <mergeCell ref="J263:K263"/>
    <mergeCell ref="L263:M263"/>
    <mergeCell ref="T260:U260"/>
    <mergeCell ref="V260:W260"/>
    <mergeCell ref="X260:Z260"/>
    <mergeCell ref="A262:D262"/>
    <mergeCell ref="F262:G262"/>
    <mergeCell ref="H262:I262"/>
    <mergeCell ref="J262:K262"/>
    <mergeCell ref="L262:M262"/>
    <mergeCell ref="N262:O262"/>
    <mergeCell ref="P262:Q262"/>
    <mergeCell ref="A259:D260"/>
    <mergeCell ref="E259:Z259"/>
    <mergeCell ref="AA259:AD260"/>
    <mergeCell ref="F260:G260"/>
    <mergeCell ref="H260:I260"/>
    <mergeCell ref="J260:K260"/>
    <mergeCell ref="L260:M260"/>
    <mergeCell ref="N260:O260"/>
    <mergeCell ref="P260:Q260"/>
    <mergeCell ref="R260:S260"/>
    <mergeCell ref="P257:Q257"/>
    <mergeCell ref="R257:S257"/>
    <mergeCell ref="T257:U257"/>
    <mergeCell ref="V257:W257"/>
    <mergeCell ref="X257:Z257"/>
    <mergeCell ref="AA257:AD257"/>
    <mergeCell ref="A257:D257"/>
    <mergeCell ref="F257:G257"/>
    <mergeCell ref="H257:I257"/>
    <mergeCell ref="J257:K257"/>
    <mergeCell ref="L257:M257"/>
    <mergeCell ref="N257:O257"/>
    <mergeCell ref="P256:Q256"/>
    <mergeCell ref="R256:S256"/>
    <mergeCell ref="T256:U256"/>
    <mergeCell ref="V256:W256"/>
    <mergeCell ref="X256:Z256"/>
    <mergeCell ref="AA256:AD256"/>
    <mergeCell ref="A256:D256"/>
    <mergeCell ref="F256:G256"/>
    <mergeCell ref="H256:I256"/>
    <mergeCell ref="J256:K256"/>
    <mergeCell ref="L256:M256"/>
    <mergeCell ref="N256:O256"/>
    <mergeCell ref="P255:Q255"/>
    <mergeCell ref="R255:S255"/>
    <mergeCell ref="T255:U255"/>
    <mergeCell ref="V255:W255"/>
    <mergeCell ref="X255:Z255"/>
    <mergeCell ref="AA255:AD255"/>
    <mergeCell ref="A255:D255"/>
    <mergeCell ref="F255:G255"/>
    <mergeCell ref="H255:I255"/>
    <mergeCell ref="J255:K255"/>
    <mergeCell ref="L255:M255"/>
    <mergeCell ref="N255:O255"/>
    <mergeCell ref="P254:Q254"/>
    <mergeCell ref="R254:S254"/>
    <mergeCell ref="T254:U254"/>
    <mergeCell ref="V254:W254"/>
    <mergeCell ref="X254:Z254"/>
    <mergeCell ref="AA254:AD254"/>
    <mergeCell ref="A254:D254"/>
    <mergeCell ref="F254:G254"/>
    <mergeCell ref="H254:I254"/>
    <mergeCell ref="J254:K254"/>
    <mergeCell ref="L254:M254"/>
    <mergeCell ref="N254:O254"/>
    <mergeCell ref="P253:Q253"/>
    <mergeCell ref="R253:S253"/>
    <mergeCell ref="T253:U253"/>
    <mergeCell ref="V253:W253"/>
    <mergeCell ref="X253:Z253"/>
    <mergeCell ref="AA253:AD253"/>
    <mergeCell ref="A253:D253"/>
    <mergeCell ref="F253:G253"/>
    <mergeCell ref="H253:I253"/>
    <mergeCell ref="J253:K253"/>
    <mergeCell ref="L253:M253"/>
    <mergeCell ref="N253:O253"/>
    <mergeCell ref="P252:Q252"/>
    <mergeCell ref="R252:S252"/>
    <mergeCell ref="T252:U252"/>
    <mergeCell ref="V252:W252"/>
    <mergeCell ref="X252:Z252"/>
    <mergeCell ref="AA252:AD252"/>
    <mergeCell ref="A252:D252"/>
    <mergeCell ref="F252:G252"/>
    <mergeCell ref="H252:I252"/>
    <mergeCell ref="J252:K252"/>
    <mergeCell ref="L252:M252"/>
    <mergeCell ref="N252:O252"/>
    <mergeCell ref="P251:Q251"/>
    <mergeCell ref="R251:S251"/>
    <mergeCell ref="T251:U251"/>
    <mergeCell ref="V251:W251"/>
    <mergeCell ref="X251:Z251"/>
    <mergeCell ref="AA251:AD251"/>
    <mergeCell ref="A251:D251"/>
    <mergeCell ref="F251:G251"/>
    <mergeCell ref="H251:I251"/>
    <mergeCell ref="J251:K251"/>
    <mergeCell ref="L251:M251"/>
    <mergeCell ref="N251:O251"/>
    <mergeCell ref="P250:Q250"/>
    <mergeCell ref="R250:S250"/>
    <mergeCell ref="T250:U250"/>
    <mergeCell ref="V250:W250"/>
    <mergeCell ref="X250:Z250"/>
    <mergeCell ref="AA250:AD250"/>
    <mergeCell ref="A250:D250"/>
    <mergeCell ref="F250:G250"/>
    <mergeCell ref="H250:I250"/>
    <mergeCell ref="J250:K250"/>
    <mergeCell ref="L250:M250"/>
    <mergeCell ref="N250:O250"/>
    <mergeCell ref="P249:Q249"/>
    <mergeCell ref="R249:S249"/>
    <mergeCell ref="T249:U249"/>
    <mergeCell ref="V249:W249"/>
    <mergeCell ref="X249:Z249"/>
    <mergeCell ref="AA249:AD249"/>
    <mergeCell ref="A249:D249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Z248"/>
    <mergeCell ref="AA248:AD248"/>
    <mergeCell ref="A248:D248"/>
    <mergeCell ref="F248:G248"/>
    <mergeCell ref="H248:I248"/>
    <mergeCell ref="J248:K248"/>
    <mergeCell ref="L248:M248"/>
    <mergeCell ref="N248:O248"/>
    <mergeCell ref="P247:Q247"/>
    <mergeCell ref="R247:S247"/>
    <mergeCell ref="T247:U247"/>
    <mergeCell ref="V247:W247"/>
    <mergeCell ref="X247:Z247"/>
    <mergeCell ref="AA247:AD247"/>
    <mergeCell ref="A247:D247"/>
    <mergeCell ref="F247:G247"/>
    <mergeCell ref="H247:I247"/>
    <mergeCell ref="J247:K247"/>
    <mergeCell ref="L247:M247"/>
    <mergeCell ref="N247:O247"/>
    <mergeCell ref="P246:Q246"/>
    <mergeCell ref="R246:S246"/>
    <mergeCell ref="T246:U246"/>
    <mergeCell ref="V246:W246"/>
    <mergeCell ref="X246:Z246"/>
    <mergeCell ref="AA246:AD246"/>
    <mergeCell ref="A246:D246"/>
    <mergeCell ref="F246:G246"/>
    <mergeCell ref="H246:I246"/>
    <mergeCell ref="J246:K246"/>
    <mergeCell ref="L246:M246"/>
    <mergeCell ref="N246:O246"/>
    <mergeCell ref="P245:Q245"/>
    <mergeCell ref="R245:S245"/>
    <mergeCell ref="T245:U245"/>
    <mergeCell ref="V245:W245"/>
    <mergeCell ref="X245:Z245"/>
    <mergeCell ref="AA245:AD245"/>
    <mergeCell ref="A245:D245"/>
    <mergeCell ref="F245:G245"/>
    <mergeCell ref="H245:I245"/>
    <mergeCell ref="J245:K245"/>
    <mergeCell ref="L245:M245"/>
    <mergeCell ref="N245:O245"/>
    <mergeCell ref="P244:Q244"/>
    <mergeCell ref="R244:S244"/>
    <mergeCell ref="T244:U244"/>
    <mergeCell ref="V244:W244"/>
    <mergeCell ref="X244:Z244"/>
    <mergeCell ref="AA244:AD244"/>
    <mergeCell ref="A244:D244"/>
    <mergeCell ref="F244:G244"/>
    <mergeCell ref="H244:I244"/>
    <mergeCell ref="J244:K244"/>
    <mergeCell ref="L244:M244"/>
    <mergeCell ref="N244:O244"/>
    <mergeCell ref="P243:Q243"/>
    <mergeCell ref="R243:S243"/>
    <mergeCell ref="T243:U243"/>
    <mergeCell ref="V243:W243"/>
    <mergeCell ref="X243:Z243"/>
    <mergeCell ref="AA243:AD243"/>
    <mergeCell ref="A243:D243"/>
    <mergeCell ref="F243:G243"/>
    <mergeCell ref="H243:I243"/>
    <mergeCell ref="J243:K243"/>
    <mergeCell ref="L243:M243"/>
    <mergeCell ref="N243:O243"/>
    <mergeCell ref="P242:Q242"/>
    <mergeCell ref="R242:S242"/>
    <mergeCell ref="T242:U242"/>
    <mergeCell ref="V242:W242"/>
    <mergeCell ref="X242:Z242"/>
    <mergeCell ref="AA242:AD242"/>
    <mergeCell ref="A242:D242"/>
    <mergeCell ref="F242:G242"/>
    <mergeCell ref="H242:I242"/>
    <mergeCell ref="J242:K242"/>
    <mergeCell ref="L242:M242"/>
    <mergeCell ref="N242:O242"/>
    <mergeCell ref="P241:Q241"/>
    <mergeCell ref="R241:S241"/>
    <mergeCell ref="T241:U241"/>
    <mergeCell ref="V241:W241"/>
    <mergeCell ref="X241:Z241"/>
    <mergeCell ref="AA241:AD241"/>
    <mergeCell ref="A241:D241"/>
    <mergeCell ref="F241:G241"/>
    <mergeCell ref="H241:I241"/>
    <mergeCell ref="J241:K241"/>
    <mergeCell ref="L241:M241"/>
    <mergeCell ref="N241:O241"/>
    <mergeCell ref="P240:Q240"/>
    <mergeCell ref="R240:S240"/>
    <mergeCell ref="T240:U240"/>
    <mergeCell ref="V240:W240"/>
    <mergeCell ref="X240:Z240"/>
    <mergeCell ref="AA240:AD240"/>
    <mergeCell ref="A240:D240"/>
    <mergeCell ref="F240:G240"/>
    <mergeCell ref="H240:I240"/>
    <mergeCell ref="J240:K240"/>
    <mergeCell ref="L240:M240"/>
    <mergeCell ref="N240:O240"/>
    <mergeCell ref="P239:Q239"/>
    <mergeCell ref="R239:S239"/>
    <mergeCell ref="T239:U239"/>
    <mergeCell ref="V239:W239"/>
    <mergeCell ref="X239:Z239"/>
    <mergeCell ref="AA239:AD239"/>
    <mergeCell ref="A239:D239"/>
    <mergeCell ref="F239:G239"/>
    <mergeCell ref="H239:I239"/>
    <mergeCell ref="J239:K239"/>
    <mergeCell ref="L239:M239"/>
    <mergeCell ref="N239:O239"/>
    <mergeCell ref="P238:Q238"/>
    <mergeCell ref="R238:S238"/>
    <mergeCell ref="T238:U238"/>
    <mergeCell ref="V238:W238"/>
    <mergeCell ref="X238:Z238"/>
    <mergeCell ref="AA238:AD238"/>
    <mergeCell ref="A238:D238"/>
    <mergeCell ref="F238:G238"/>
    <mergeCell ref="H238:I238"/>
    <mergeCell ref="J238:K238"/>
    <mergeCell ref="L238:M238"/>
    <mergeCell ref="N238:O238"/>
    <mergeCell ref="P237:Q237"/>
    <mergeCell ref="R237:S237"/>
    <mergeCell ref="T237:U237"/>
    <mergeCell ref="V237:W237"/>
    <mergeCell ref="X237:Z237"/>
    <mergeCell ref="AA237:AD237"/>
    <mergeCell ref="A237:D237"/>
    <mergeCell ref="F237:G237"/>
    <mergeCell ref="H237:I237"/>
    <mergeCell ref="J237:K237"/>
    <mergeCell ref="L237:M237"/>
    <mergeCell ref="N237:O237"/>
    <mergeCell ref="P236:Q236"/>
    <mergeCell ref="R236:S236"/>
    <mergeCell ref="T236:U236"/>
    <mergeCell ref="V236:W236"/>
    <mergeCell ref="X236:Z236"/>
    <mergeCell ref="AA236:AD236"/>
    <mergeCell ref="A236:D236"/>
    <mergeCell ref="F236:G236"/>
    <mergeCell ref="H236:I236"/>
    <mergeCell ref="J236:K236"/>
    <mergeCell ref="L236:M236"/>
    <mergeCell ref="N236:O236"/>
    <mergeCell ref="P235:Q235"/>
    <mergeCell ref="R235:S235"/>
    <mergeCell ref="T235:U235"/>
    <mergeCell ref="V235:W235"/>
    <mergeCell ref="X235:Z235"/>
    <mergeCell ref="AA235:AD235"/>
    <mergeCell ref="A235:D235"/>
    <mergeCell ref="F235:G235"/>
    <mergeCell ref="H235:I235"/>
    <mergeCell ref="J235:K235"/>
    <mergeCell ref="L235:M235"/>
    <mergeCell ref="N235:O235"/>
    <mergeCell ref="P234:Q234"/>
    <mergeCell ref="R234:S234"/>
    <mergeCell ref="T234:U234"/>
    <mergeCell ref="V234:W234"/>
    <mergeCell ref="X234:Z234"/>
    <mergeCell ref="AA234:AD234"/>
    <mergeCell ref="A234:D234"/>
    <mergeCell ref="F234:G234"/>
    <mergeCell ref="H234:I234"/>
    <mergeCell ref="J234:K234"/>
    <mergeCell ref="L234:M234"/>
    <mergeCell ref="N234:O234"/>
    <mergeCell ref="P233:Q233"/>
    <mergeCell ref="R233:S233"/>
    <mergeCell ref="T233:U233"/>
    <mergeCell ref="V233:W233"/>
    <mergeCell ref="X233:Z233"/>
    <mergeCell ref="AA233:AD233"/>
    <mergeCell ref="A233:D233"/>
    <mergeCell ref="F233:G233"/>
    <mergeCell ref="H233:I233"/>
    <mergeCell ref="J233:K233"/>
    <mergeCell ref="L233:M233"/>
    <mergeCell ref="N233:O233"/>
    <mergeCell ref="P232:Q232"/>
    <mergeCell ref="R232:S232"/>
    <mergeCell ref="T232:U232"/>
    <mergeCell ref="V232:W232"/>
    <mergeCell ref="X232:Z232"/>
    <mergeCell ref="AA232:AD232"/>
    <mergeCell ref="A232:D232"/>
    <mergeCell ref="F232:G232"/>
    <mergeCell ref="H232:I232"/>
    <mergeCell ref="J232:K232"/>
    <mergeCell ref="L232:M232"/>
    <mergeCell ref="N232:O232"/>
    <mergeCell ref="P231:Q231"/>
    <mergeCell ref="R231:S231"/>
    <mergeCell ref="T231:U231"/>
    <mergeCell ref="V231:W231"/>
    <mergeCell ref="X231:Z231"/>
    <mergeCell ref="AA231:AD231"/>
    <mergeCell ref="A231:D231"/>
    <mergeCell ref="F231:G231"/>
    <mergeCell ref="H231:I231"/>
    <mergeCell ref="J231:K231"/>
    <mergeCell ref="L231:M231"/>
    <mergeCell ref="N231:O231"/>
    <mergeCell ref="P230:Q230"/>
    <mergeCell ref="R230:S230"/>
    <mergeCell ref="T230:U230"/>
    <mergeCell ref="V230:W230"/>
    <mergeCell ref="X230:Z230"/>
    <mergeCell ref="AA230:AD230"/>
    <mergeCell ref="A230:D230"/>
    <mergeCell ref="F230:G230"/>
    <mergeCell ref="H230:I230"/>
    <mergeCell ref="J230:K230"/>
    <mergeCell ref="L230:M230"/>
    <mergeCell ref="N230:O230"/>
    <mergeCell ref="P229:Q229"/>
    <mergeCell ref="R229:S229"/>
    <mergeCell ref="T229:U229"/>
    <mergeCell ref="V229:W229"/>
    <mergeCell ref="X229:Z229"/>
    <mergeCell ref="AA229:AD229"/>
    <mergeCell ref="A229:D229"/>
    <mergeCell ref="F229:G229"/>
    <mergeCell ref="H229:I229"/>
    <mergeCell ref="J229:K229"/>
    <mergeCell ref="L229:M229"/>
    <mergeCell ref="N229:O229"/>
    <mergeCell ref="P228:Q228"/>
    <mergeCell ref="R228:S228"/>
    <mergeCell ref="T228:U228"/>
    <mergeCell ref="V228:W228"/>
    <mergeCell ref="X228:Z228"/>
    <mergeCell ref="AA228:AD228"/>
    <mergeCell ref="A228:D228"/>
    <mergeCell ref="F228:G228"/>
    <mergeCell ref="H228:I228"/>
    <mergeCell ref="J228:K228"/>
    <mergeCell ref="L228:M228"/>
    <mergeCell ref="N228:O228"/>
    <mergeCell ref="P227:Q227"/>
    <mergeCell ref="R227:S227"/>
    <mergeCell ref="T227:U227"/>
    <mergeCell ref="V227:W227"/>
    <mergeCell ref="X227:Z227"/>
    <mergeCell ref="AA227:AD227"/>
    <mergeCell ref="A227:D227"/>
    <mergeCell ref="F227:G227"/>
    <mergeCell ref="H227:I227"/>
    <mergeCell ref="J227:K227"/>
    <mergeCell ref="L227:M227"/>
    <mergeCell ref="N227:O227"/>
    <mergeCell ref="P226:Q226"/>
    <mergeCell ref="R226:S226"/>
    <mergeCell ref="T226:U226"/>
    <mergeCell ref="V226:W226"/>
    <mergeCell ref="X226:Z226"/>
    <mergeCell ref="AA226:AD226"/>
    <mergeCell ref="A226:D226"/>
    <mergeCell ref="F226:G226"/>
    <mergeCell ref="H226:I226"/>
    <mergeCell ref="J226:K226"/>
    <mergeCell ref="L226:M226"/>
    <mergeCell ref="N226:O226"/>
    <mergeCell ref="P225:Q225"/>
    <mergeCell ref="R225:S225"/>
    <mergeCell ref="T225:U225"/>
    <mergeCell ref="V225:W225"/>
    <mergeCell ref="X225:Z225"/>
    <mergeCell ref="AA225:AD225"/>
    <mergeCell ref="A225:D225"/>
    <mergeCell ref="F225:G225"/>
    <mergeCell ref="H225:I225"/>
    <mergeCell ref="J225:K225"/>
    <mergeCell ref="L225:M225"/>
    <mergeCell ref="N225:O225"/>
    <mergeCell ref="P224:Q224"/>
    <mergeCell ref="R224:S224"/>
    <mergeCell ref="T224:U224"/>
    <mergeCell ref="V224:W224"/>
    <mergeCell ref="X224:Z224"/>
    <mergeCell ref="AA224:AD224"/>
    <mergeCell ref="A224:D224"/>
    <mergeCell ref="F224:G224"/>
    <mergeCell ref="H224:I224"/>
    <mergeCell ref="J224:K224"/>
    <mergeCell ref="L224:M224"/>
    <mergeCell ref="N224:O224"/>
    <mergeCell ref="P223:Q223"/>
    <mergeCell ref="R223:S223"/>
    <mergeCell ref="T223:U223"/>
    <mergeCell ref="V223:W223"/>
    <mergeCell ref="X223:Z223"/>
    <mergeCell ref="AA223:AD223"/>
    <mergeCell ref="A223:D223"/>
    <mergeCell ref="F223:G223"/>
    <mergeCell ref="H223:I223"/>
    <mergeCell ref="J223:K223"/>
    <mergeCell ref="L223:M223"/>
    <mergeCell ref="N223:O223"/>
    <mergeCell ref="P222:Q222"/>
    <mergeCell ref="R222:S222"/>
    <mergeCell ref="T222:U222"/>
    <mergeCell ref="V222:W222"/>
    <mergeCell ref="X222:Z222"/>
    <mergeCell ref="AA222:AD222"/>
    <mergeCell ref="A222:D222"/>
    <mergeCell ref="F222:G222"/>
    <mergeCell ref="H222:I222"/>
    <mergeCell ref="J222:K222"/>
    <mergeCell ref="L222:M222"/>
    <mergeCell ref="N222:O222"/>
    <mergeCell ref="P221:Q221"/>
    <mergeCell ref="R221:S221"/>
    <mergeCell ref="T221:U221"/>
    <mergeCell ref="V221:W221"/>
    <mergeCell ref="X221:Z221"/>
    <mergeCell ref="AA221:AD221"/>
    <mergeCell ref="T220:U220"/>
    <mergeCell ref="V220:W220"/>
    <mergeCell ref="X220:Z220"/>
    <mergeCell ref="AA220:AD220"/>
    <mergeCell ref="A221:D221"/>
    <mergeCell ref="F221:G221"/>
    <mergeCell ref="H221:I221"/>
    <mergeCell ref="J221:K221"/>
    <mergeCell ref="L221:M221"/>
    <mergeCell ref="N221:O221"/>
    <mergeCell ref="V218:W218"/>
    <mergeCell ref="X218:Z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J218:K218"/>
    <mergeCell ref="L218:M218"/>
    <mergeCell ref="N218:O218"/>
    <mergeCell ref="P218:Q218"/>
    <mergeCell ref="R218:S218"/>
    <mergeCell ref="T218:U218"/>
    <mergeCell ref="R215:S215"/>
    <mergeCell ref="T215:U215"/>
    <mergeCell ref="V215:W215"/>
    <mergeCell ref="X215:Z215"/>
    <mergeCell ref="AA215:AD215"/>
    <mergeCell ref="A217:D218"/>
    <mergeCell ref="E217:Z217"/>
    <mergeCell ref="AA217:AD218"/>
    <mergeCell ref="F218:G218"/>
    <mergeCell ref="H218:I218"/>
    <mergeCell ref="V214:W214"/>
    <mergeCell ref="X214:Z214"/>
    <mergeCell ref="AA214:AD214"/>
    <mergeCell ref="A215:D215"/>
    <mergeCell ref="F215:G215"/>
    <mergeCell ref="H215:I215"/>
    <mergeCell ref="J215:K215"/>
    <mergeCell ref="L215:M215"/>
    <mergeCell ref="N215:O215"/>
    <mergeCell ref="P215:Q215"/>
    <mergeCell ref="AA213:AD213"/>
    <mergeCell ref="A214:D214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N213:O213"/>
    <mergeCell ref="P213:Q213"/>
    <mergeCell ref="R213:S213"/>
    <mergeCell ref="T213:U213"/>
    <mergeCell ref="V213:W213"/>
    <mergeCell ref="X213:Z213"/>
    <mergeCell ref="R212:S212"/>
    <mergeCell ref="T212:U212"/>
    <mergeCell ref="V212:W212"/>
    <mergeCell ref="X212:Z212"/>
    <mergeCell ref="AA212:AD212"/>
    <mergeCell ref="A213:D213"/>
    <mergeCell ref="F213:G213"/>
    <mergeCell ref="H213:I213"/>
    <mergeCell ref="J213:K213"/>
    <mergeCell ref="L213:M213"/>
    <mergeCell ref="V211:W211"/>
    <mergeCell ref="X211:Z211"/>
    <mergeCell ref="AA211:AD211"/>
    <mergeCell ref="A212:D212"/>
    <mergeCell ref="F212:G212"/>
    <mergeCell ref="H212:I212"/>
    <mergeCell ref="J212:K212"/>
    <mergeCell ref="L212:M212"/>
    <mergeCell ref="N212:O212"/>
    <mergeCell ref="P212:Q212"/>
    <mergeCell ref="AA210:AD210"/>
    <mergeCell ref="A211:D211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N210:O210"/>
    <mergeCell ref="P210:Q210"/>
    <mergeCell ref="R210:S210"/>
    <mergeCell ref="T210:U210"/>
    <mergeCell ref="V210:W210"/>
    <mergeCell ref="X210:Z210"/>
    <mergeCell ref="R209:S209"/>
    <mergeCell ref="T209:U209"/>
    <mergeCell ref="V209:W209"/>
    <mergeCell ref="X209:Z209"/>
    <mergeCell ref="AA209:AD209"/>
    <mergeCell ref="A210:D210"/>
    <mergeCell ref="F210:G210"/>
    <mergeCell ref="H210:I210"/>
    <mergeCell ref="J210:K210"/>
    <mergeCell ref="L210:M210"/>
    <mergeCell ref="V208:W208"/>
    <mergeCell ref="X208:Z208"/>
    <mergeCell ref="AA208:AD208"/>
    <mergeCell ref="A209:D209"/>
    <mergeCell ref="F209:G209"/>
    <mergeCell ref="H209:I209"/>
    <mergeCell ref="J209:K209"/>
    <mergeCell ref="L209:M209"/>
    <mergeCell ref="N209:O209"/>
    <mergeCell ref="P209:Q209"/>
    <mergeCell ref="AA207:AD207"/>
    <mergeCell ref="A208:D208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N207:O207"/>
    <mergeCell ref="P207:Q207"/>
    <mergeCell ref="R207:S207"/>
    <mergeCell ref="T207:U207"/>
    <mergeCell ref="V207:W207"/>
    <mergeCell ref="X207:Z207"/>
    <mergeCell ref="A207:D207"/>
    <mergeCell ref="F207:G207"/>
    <mergeCell ref="H207:I207"/>
    <mergeCell ref="J207:K207"/>
    <mergeCell ref="L207:M207"/>
    <mergeCell ref="V206:W206"/>
    <mergeCell ref="X206:Z206"/>
    <mergeCell ref="AA206:AD206"/>
    <mergeCell ref="AA205:AD205"/>
    <mergeCell ref="A206:D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N205:O205"/>
    <mergeCell ref="P205:Q205"/>
    <mergeCell ref="R205:S205"/>
    <mergeCell ref="T205:U205"/>
    <mergeCell ref="V205:W205"/>
    <mergeCell ref="X205:Z205"/>
    <mergeCell ref="R204:S204"/>
    <mergeCell ref="T204:U204"/>
    <mergeCell ref="V204:W204"/>
    <mergeCell ref="X204:Z204"/>
    <mergeCell ref="AA204:AD204"/>
    <mergeCell ref="A205:D205"/>
    <mergeCell ref="F205:G205"/>
    <mergeCell ref="H205:I205"/>
    <mergeCell ref="J205:K205"/>
    <mergeCell ref="L205:M205"/>
    <mergeCell ref="V203:W203"/>
    <mergeCell ref="X203:Z203"/>
    <mergeCell ref="AA203:AD203"/>
    <mergeCell ref="A204:D204"/>
    <mergeCell ref="F204:G204"/>
    <mergeCell ref="H204:I204"/>
    <mergeCell ref="J204:K204"/>
    <mergeCell ref="L204:M204"/>
    <mergeCell ref="N204:O204"/>
    <mergeCell ref="P204:Q204"/>
    <mergeCell ref="AA202:AD202"/>
    <mergeCell ref="A203:D203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N202:O202"/>
    <mergeCell ref="P202:Q202"/>
    <mergeCell ref="R202:S202"/>
    <mergeCell ref="T202:U202"/>
    <mergeCell ref="V202:W202"/>
    <mergeCell ref="X202:Z202"/>
    <mergeCell ref="R201:S201"/>
    <mergeCell ref="T201:U201"/>
    <mergeCell ref="V201:W201"/>
    <mergeCell ref="X201:Z201"/>
    <mergeCell ref="AA201:AD201"/>
    <mergeCell ref="A202:D202"/>
    <mergeCell ref="F202:G202"/>
    <mergeCell ref="H202:I202"/>
    <mergeCell ref="J202:K202"/>
    <mergeCell ref="L202:M202"/>
    <mergeCell ref="V200:W200"/>
    <mergeCell ref="X200:Z200"/>
    <mergeCell ref="AA200:AD200"/>
    <mergeCell ref="A201:D201"/>
    <mergeCell ref="F201:G201"/>
    <mergeCell ref="H201:I201"/>
    <mergeCell ref="J201:K201"/>
    <mergeCell ref="L201:M201"/>
    <mergeCell ref="N201:O201"/>
    <mergeCell ref="P201:Q201"/>
    <mergeCell ref="A200:D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R199:S199"/>
    <mergeCell ref="T199:U199"/>
    <mergeCell ref="V199:W199"/>
    <mergeCell ref="X199:Z199"/>
    <mergeCell ref="AA199:AD199"/>
    <mergeCell ref="V198:W198"/>
    <mergeCell ref="X198:Z198"/>
    <mergeCell ref="AA198:AD198"/>
    <mergeCell ref="A199:D199"/>
    <mergeCell ref="F199:G199"/>
    <mergeCell ref="H199:I199"/>
    <mergeCell ref="J199:K199"/>
    <mergeCell ref="L199:M199"/>
    <mergeCell ref="N199:O199"/>
    <mergeCell ref="P199:Q199"/>
    <mergeCell ref="AA197:AD197"/>
    <mergeCell ref="A198:D198"/>
    <mergeCell ref="F198:G198"/>
    <mergeCell ref="H198:I198"/>
    <mergeCell ref="J198:K198"/>
    <mergeCell ref="L198:M198"/>
    <mergeCell ref="N198:O198"/>
    <mergeCell ref="P198:Q198"/>
    <mergeCell ref="R198:S198"/>
    <mergeCell ref="T198:U198"/>
    <mergeCell ref="N197:O197"/>
    <mergeCell ref="P197:Q197"/>
    <mergeCell ref="R197:S197"/>
    <mergeCell ref="T197:U197"/>
    <mergeCell ref="V197:W197"/>
    <mergeCell ref="X197:Z197"/>
    <mergeCell ref="R196:S196"/>
    <mergeCell ref="T196:U196"/>
    <mergeCell ref="V196:W196"/>
    <mergeCell ref="X196:Z196"/>
    <mergeCell ref="AA196:AD196"/>
    <mergeCell ref="A197:D197"/>
    <mergeCell ref="F197:G197"/>
    <mergeCell ref="H197:I197"/>
    <mergeCell ref="J197:K197"/>
    <mergeCell ref="L197:M197"/>
    <mergeCell ref="V195:W195"/>
    <mergeCell ref="X195:Z195"/>
    <mergeCell ref="AA195:AD195"/>
    <mergeCell ref="A196:D196"/>
    <mergeCell ref="F196:G196"/>
    <mergeCell ref="H196:I196"/>
    <mergeCell ref="J196:K196"/>
    <mergeCell ref="L196:M196"/>
    <mergeCell ref="N196:O196"/>
    <mergeCell ref="P196:Q196"/>
    <mergeCell ref="AA194:AD194"/>
    <mergeCell ref="A195:D195"/>
    <mergeCell ref="F195:G195"/>
    <mergeCell ref="H195:I195"/>
    <mergeCell ref="J195:K195"/>
    <mergeCell ref="L195:M195"/>
    <mergeCell ref="N195:O195"/>
    <mergeCell ref="P195:Q195"/>
    <mergeCell ref="R195:S195"/>
    <mergeCell ref="T195:U195"/>
    <mergeCell ref="N194:O194"/>
    <mergeCell ref="P194:Q194"/>
    <mergeCell ref="R194:S194"/>
    <mergeCell ref="T194:U194"/>
    <mergeCell ref="V194:W194"/>
    <mergeCell ref="X194:Z194"/>
    <mergeCell ref="R193:S193"/>
    <mergeCell ref="T193:U193"/>
    <mergeCell ref="V193:W193"/>
    <mergeCell ref="X193:Z193"/>
    <mergeCell ref="AA193:AD193"/>
    <mergeCell ref="A194:D194"/>
    <mergeCell ref="F194:G194"/>
    <mergeCell ref="H194:I194"/>
    <mergeCell ref="J194:K194"/>
    <mergeCell ref="L194:M194"/>
    <mergeCell ref="V192:W192"/>
    <mergeCell ref="X192:Z192"/>
    <mergeCell ref="AA192:AD192"/>
    <mergeCell ref="A193:D193"/>
    <mergeCell ref="F193:G193"/>
    <mergeCell ref="H193:I193"/>
    <mergeCell ref="J193:K193"/>
    <mergeCell ref="L193:M193"/>
    <mergeCell ref="N193:O193"/>
    <mergeCell ref="P193:Q193"/>
    <mergeCell ref="AA191:AD191"/>
    <mergeCell ref="A192:D192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N191:O191"/>
    <mergeCell ref="P191:Q191"/>
    <mergeCell ref="R191:S191"/>
    <mergeCell ref="T191:U191"/>
    <mergeCell ref="V191:W191"/>
    <mergeCell ref="X191:Z191"/>
    <mergeCell ref="R190:S190"/>
    <mergeCell ref="T190:U190"/>
    <mergeCell ref="V190:W190"/>
    <mergeCell ref="X190:Z190"/>
    <mergeCell ref="AA190:AD190"/>
    <mergeCell ref="A191:D191"/>
    <mergeCell ref="F191:G191"/>
    <mergeCell ref="H191:I191"/>
    <mergeCell ref="J191:K191"/>
    <mergeCell ref="L191:M191"/>
    <mergeCell ref="V189:W189"/>
    <mergeCell ref="X189:Z189"/>
    <mergeCell ref="AA189:AD189"/>
    <mergeCell ref="A190:D190"/>
    <mergeCell ref="F190:G190"/>
    <mergeCell ref="H190:I190"/>
    <mergeCell ref="J190:K190"/>
    <mergeCell ref="L190:M190"/>
    <mergeCell ref="N190:O190"/>
    <mergeCell ref="P190:Q190"/>
    <mergeCell ref="AA188:AD188"/>
    <mergeCell ref="A189:D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N188:O188"/>
    <mergeCell ref="P188:Q188"/>
    <mergeCell ref="R188:S188"/>
    <mergeCell ref="T188:U188"/>
    <mergeCell ref="V188:W188"/>
    <mergeCell ref="X188:Z188"/>
    <mergeCell ref="R187:S187"/>
    <mergeCell ref="T187:U187"/>
    <mergeCell ref="V187:W187"/>
    <mergeCell ref="X187:Z187"/>
    <mergeCell ref="AA187:AD187"/>
    <mergeCell ref="A188:D188"/>
    <mergeCell ref="F188:G188"/>
    <mergeCell ref="H188:I188"/>
    <mergeCell ref="J188:K188"/>
    <mergeCell ref="L188:M188"/>
    <mergeCell ref="V186:W186"/>
    <mergeCell ref="X186:Z186"/>
    <mergeCell ref="AA186:AD186"/>
    <mergeCell ref="A187:D187"/>
    <mergeCell ref="F187:G187"/>
    <mergeCell ref="H187:I187"/>
    <mergeCell ref="J187:K187"/>
    <mergeCell ref="L187:M187"/>
    <mergeCell ref="N187:O187"/>
    <mergeCell ref="P187:Q187"/>
    <mergeCell ref="AA185:AD185"/>
    <mergeCell ref="A186:D186"/>
    <mergeCell ref="F186:G186"/>
    <mergeCell ref="H186:I186"/>
    <mergeCell ref="J186:K186"/>
    <mergeCell ref="L186:M186"/>
    <mergeCell ref="N186:O186"/>
    <mergeCell ref="P186:Q186"/>
    <mergeCell ref="R186:S186"/>
    <mergeCell ref="T186:U186"/>
    <mergeCell ref="N185:O185"/>
    <mergeCell ref="P185:Q185"/>
    <mergeCell ref="R185:S185"/>
    <mergeCell ref="T185:U185"/>
    <mergeCell ref="V185:W185"/>
    <mergeCell ref="X185:Z185"/>
    <mergeCell ref="P183:Q183"/>
    <mergeCell ref="R183:S183"/>
    <mergeCell ref="T183:U183"/>
    <mergeCell ref="V183:W183"/>
    <mergeCell ref="X183:Z183"/>
    <mergeCell ref="A185:D185"/>
    <mergeCell ref="F185:G185"/>
    <mergeCell ref="H185:I185"/>
    <mergeCell ref="J185:K185"/>
    <mergeCell ref="L185:M185"/>
    <mergeCell ref="Y169:Z169"/>
    <mergeCell ref="AB169:AC169"/>
    <mergeCell ref="A182:D183"/>
    <mergeCell ref="E182:Z182"/>
    <mergeCell ref="AA182:AD183"/>
    <mergeCell ref="F183:G183"/>
    <mergeCell ref="H183:I183"/>
    <mergeCell ref="J183:K183"/>
    <mergeCell ref="L183:M183"/>
    <mergeCell ref="N183:O183"/>
    <mergeCell ref="V168:X168"/>
    <mergeCell ref="Y168:AA168"/>
    <mergeCell ref="AB168:AD168"/>
    <mergeCell ref="A169:B169"/>
    <mergeCell ref="D169:F169"/>
    <mergeCell ref="H169:I169"/>
    <mergeCell ref="L169:M169"/>
    <mergeCell ref="O169:P169"/>
    <mergeCell ref="R169:S169"/>
    <mergeCell ref="V169:W169"/>
    <mergeCell ref="A166:J166"/>
    <mergeCell ref="L166:T166"/>
    <mergeCell ref="V166:AD166"/>
    <mergeCell ref="A156:A159"/>
    <mergeCell ref="B156:F156"/>
    <mergeCell ref="G156:J156"/>
    <mergeCell ref="K156:N156"/>
    <mergeCell ref="O156:R156"/>
    <mergeCell ref="S156:V156"/>
    <mergeCell ref="W156:Z156"/>
    <mergeCell ref="AA156:AD156"/>
    <mergeCell ref="W158:Z158"/>
    <mergeCell ref="AA158:AD158"/>
    <mergeCell ref="AE156:AH156"/>
    <mergeCell ref="AM157:AP157"/>
    <mergeCell ref="AQ157:AT157"/>
    <mergeCell ref="A168:C168"/>
    <mergeCell ref="D168:G168"/>
    <mergeCell ref="H168:J168"/>
    <mergeCell ref="L168:N168"/>
    <mergeCell ref="O168:Q168"/>
    <mergeCell ref="R168:T168"/>
    <mergeCell ref="AI156:AL156"/>
    <mergeCell ref="AM156:AP156"/>
    <mergeCell ref="AQ156:AT156"/>
    <mergeCell ref="AU156:AV156"/>
    <mergeCell ref="AW156:AZ156"/>
    <mergeCell ref="BA156:BB156"/>
    <mergeCell ref="BA159:BB159"/>
    <mergeCell ref="AE159:AH159"/>
    <mergeCell ref="AI159:AL159"/>
    <mergeCell ref="AM159:AP159"/>
    <mergeCell ref="AQ159:AT159"/>
    <mergeCell ref="AU159:AV159"/>
    <mergeCell ref="AW159:AZ159"/>
    <mergeCell ref="AU158:AV158"/>
    <mergeCell ref="AW158:AZ158"/>
    <mergeCell ref="BA158:BB158"/>
    <mergeCell ref="B159:F159"/>
    <mergeCell ref="G159:J159"/>
    <mergeCell ref="K159:N159"/>
    <mergeCell ref="O159:R159"/>
    <mergeCell ref="S159:V159"/>
    <mergeCell ref="W159:Z159"/>
    <mergeCell ref="AA159:AD159"/>
    <mergeCell ref="AE158:AH158"/>
    <mergeCell ref="AI158:AL158"/>
    <mergeCell ref="AM158:AP158"/>
    <mergeCell ref="AQ158:AT158"/>
    <mergeCell ref="AU157:AV157"/>
    <mergeCell ref="AW157:AZ157"/>
    <mergeCell ref="BA157:BB157"/>
    <mergeCell ref="B158:F158"/>
    <mergeCell ref="G158:J158"/>
    <mergeCell ref="K158:N158"/>
    <mergeCell ref="O158:R158"/>
    <mergeCell ref="S158:V158"/>
    <mergeCell ref="B157:F157"/>
    <mergeCell ref="G157:J157"/>
    <mergeCell ref="K157:N157"/>
    <mergeCell ref="O157:R157"/>
    <mergeCell ref="S157:V157"/>
    <mergeCell ref="W157:Z157"/>
    <mergeCell ref="AA157:AD157"/>
    <mergeCell ref="AE157:AH157"/>
    <mergeCell ref="AI157:AL157"/>
    <mergeCell ref="AW152:AZ152"/>
    <mergeCell ref="BA152:BB152"/>
    <mergeCell ref="BA155:BB155"/>
    <mergeCell ref="BA154:BB154"/>
    <mergeCell ref="AE155:AH155"/>
    <mergeCell ref="AI155:AL155"/>
    <mergeCell ref="AM155:AP155"/>
    <mergeCell ref="AQ155:AT155"/>
    <mergeCell ref="AU155:AV155"/>
    <mergeCell ref="AW155:AZ155"/>
    <mergeCell ref="AU154:AV154"/>
    <mergeCell ref="AW154:AZ154"/>
    <mergeCell ref="B155:F155"/>
    <mergeCell ref="G155:J155"/>
    <mergeCell ref="K155:N155"/>
    <mergeCell ref="O155:R155"/>
    <mergeCell ref="S155:V155"/>
    <mergeCell ref="W155:Z155"/>
    <mergeCell ref="AA155:AD155"/>
    <mergeCell ref="W154:Z154"/>
    <mergeCell ref="AA154:AD154"/>
    <mergeCell ref="AE154:AH154"/>
    <mergeCell ref="AI154:AL154"/>
    <mergeCell ref="AM154:AP154"/>
    <mergeCell ref="AQ154:AT154"/>
    <mergeCell ref="AM153:AP153"/>
    <mergeCell ref="AQ153:AT153"/>
    <mergeCell ref="AU153:AV153"/>
    <mergeCell ref="BA153:BB153"/>
    <mergeCell ref="B154:F154"/>
    <mergeCell ref="G154:J154"/>
    <mergeCell ref="O154:R154"/>
    <mergeCell ref="S154:V154"/>
    <mergeCell ref="B153:F153"/>
    <mergeCell ref="G153:J153"/>
    <mergeCell ref="K153:N153"/>
    <mergeCell ref="O153:R153"/>
    <mergeCell ref="S153:V153"/>
    <mergeCell ref="W153:Z153"/>
    <mergeCell ref="AA153:AD153"/>
    <mergeCell ref="AE153:AH153"/>
    <mergeCell ref="AI153:AL153"/>
    <mergeCell ref="AI148:AL148"/>
    <mergeCell ref="AM148:AP148"/>
    <mergeCell ref="AQ148:AT148"/>
    <mergeCell ref="AU148:AV148"/>
    <mergeCell ref="AW148:AZ148"/>
    <mergeCell ref="O151:R151"/>
    <mergeCell ref="S151:V151"/>
    <mergeCell ref="W151:Z151"/>
    <mergeCell ref="AA151:AD151"/>
    <mergeCell ref="B150:F150"/>
    <mergeCell ref="G150:J150"/>
    <mergeCell ref="K150:N150"/>
    <mergeCell ref="O150:R150"/>
    <mergeCell ref="S150:V150"/>
    <mergeCell ref="AW153:AZ153"/>
    <mergeCell ref="AM152:AP152"/>
    <mergeCell ref="AQ152:AT152"/>
    <mergeCell ref="O149:R149"/>
    <mergeCell ref="S149:V149"/>
    <mergeCell ref="W149:Z149"/>
    <mergeCell ref="AU152:AV152"/>
    <mergeCell ref="W150:Z150"/>
    <mergeCell ref="BA151:BB151"/>
    <mergeCell ref="BA150:BB150"/>
    <mergeCell ref="AM149:AP149"/>
    <mergeCell ref="AQ149:AT149"/>
    <mergeCell ref="AU149:AV149"/>
    <mergeCell ref="AW149:AZ149"/>
    <mergeCell ref="BA149:BB149"/>
    <mergeCell ref="B149:F149"/>
    <mergeCell ref="G149:J149"/>
    <mergeCell ref="K149:N149"/>
    <mergeCell ref="AI152:AL152"/>
    <mergeCell ref="A152:A155"/>
    <mergeCell ref="B152:F152"/>
    <mergeCell ref="G152:J152"/>
    <mergeCell ref="K152:N152"/>
    <mergeCell ref="O152:R152"/>
    <mergeCell ref="S152:V152"/>
    <mergeCell ref="W152:Z152"/>
    <mergeCell ref="AA152:AD152"/>
    <mergeCell ref="AE152:AH152"/>
    <mergeCell ref="AE151:AH151"/>
    <mergeCell ref="AI151:AL151"/>
    <mergeCell ref="AM151:AP151"/>
    <mergeCell ref="AQ151:AT151"/>
    <mergeCell ref="AU151:AV151"/>
    <mergeCell ref="AW151:AZ151"/>
    <mergeCell ref="AU150:AV150"/>
    <mergeCell ref="AW150:AZ150"/>
    <mergeCell ref="B151:F151"/>
    <mergeCell ref="G151:J151"/>
    <mergeCell ref="K151:N151"/>
    <mergeCell ref="K154:N154"/>
    <mergeCell ref="AA150:AD150"/>
    <mergeCell ref="AE150:AH150"/>
    <mergeCell ref="AI150:AL150"/>
    <mergeCell ref="AM150:AP150"/>
    <mergeCell ref="AQ150:AT150"/>
    <mergeCell ref="AI144:AL144"/>
    <mergeCell ref="AM144:AP144"/>
    <mergeCell ref="AQ144:AT144"/>
    <mergeCell ref="AU144:AV144"/>
    <mergeCell ref="AW144:AZ144"/>
    <mergeCell ref="AM146:AP146"/>
    <mergeCell ref="AQ146:AT146"/>
    <mergeCell ref="BA144:BB144"/>
    <mergeCell ref="BA147:BB147"/>
    <mergeCell ref="BA146:BB146"/>
    <mergeCell ref="AM145:AP145"/>
    <mergeCell ref="AQ145:AT145"/>
    <mergeCell ref="AU145:AV145"/>
    <mergeCell ref="AW145:AZ145"/>
    <mergeCell ref="BA145:BB145"/>
    <mergeCell ref="BA148:BB148"/>
    <mergeCell ref="A148:A151"/>
    <mergeCell ref="B148:F148"/>
    <mergeCell ref="G148:J148"/>
    <mergeCell ref="K148:N148"/>
    <mergeCell ref="O148:R148"/>
    <mergeCell ref="S148:V148"/>
    <mergeCell ref="W148:Z148"/>
    <mergeCell ref="AA148:AD148"/>
    <mergeCell ref="AE148:AH148"/>
    <mergeCell ref="AE147:AH147"/>
    <mergeCell ref="AI147:AL147"/>
    <mergeCell ref="AM147:AP147"/>
    <mergeCell ref="AQ147:AT147"/>
    <mergeCell ref="AU147:AV147"/>
    <mergeCell ref="AW147:AZ147"/>
    <mergeCell ref="AU146:AV146"/>
    <mergeCell ref="AW146:AZ146"/>
    <mergeCell ref="B147:F147"/>
    <mergeCell ref="G147:J147"/>
    <mergeCell ref="K147:N147"/>
    <mergeCell ref="O147:R147"/>
    <mergeCell ref="S147:V147"/>
    <mergeCell ref="W147:Z147"/>
    <mergeCell ref="AA147:AD147"/>
    <mergeCell ref="B146:F146"/>
    <mergeCell ref="G146:J146"/>
    <mergeCell ref="K146:N146"/>
    <mergeCell ref="O146:R146"/>
    <mergeCell ref="S146:V146"/>
    <mergeCell ref="AA149:AD149"/>
    <mergeCell ref="AE149:AH149"/>
    <mergeCell ref="AI149:AL149"/>
    <mergeCell ref="B145:F145"/>
    <mergeCell ref="G145:J145"/>
    <mergeCell ref="K145:N145"/>
    <mergeCell ref="O145:R145"/>
    <mergeCell ref="S145:V145"/>
    <mergeCell ref="W145:Z145"/>
    <mergeCell ref="AA145:AD145"/>
    <mergeCell ref="AE145:AH145"/>
    <mergeCell ref="AI145:AL145"/>
    <mergeCell ref="W146:Z146"/>
    <mergeCell ref="AA146:AD146"/>
    <mergeCell ref="AE146:AH146"/>
    <mergeCell ref="AI146:AL146"/>
    <mergeCell ref="AI140:AL140"/>
    <mergeCell ref="AM140:AP140"/>
    <mergeCell ref="AQ140:AT140"/>
    <mergeCell ref="AU140:AV140"/>
    <mergeCell ref="AW140:AZ140"/>
    <mergeCell ref="BA140:BB140"/>
    <mergeCell ref="BA143:BB143"/>
    <mergeCell ref="BA142:BB142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E143:AH143"/>
    <mergeCell ref="AI143:AL143"/>
    <mergeCell ref="AM143:AP143"/>
    <mergeCell ref="AQ143:AT143"/>
    <mergeCell ref="AU143:AV143"/>
    <mergeCell ref="AW143:AZ143"/>
    <mergeCell ref="AU142:AV142"/>
    <mergeCell ref="AW142:AZ142"/>
    <mergeCell ref="B143:F143"/>
    <mergeCell ref="G143:J143"/>
    <mergeCell ref="K143:N143"/>
    <mergeCell ref="O143:R143"/>
    <mergeCell ref="S143:V143"/>
    <mergeCell ref="W143:Z143"/>
    <mergeCell ref="AA143:AD143"/>
    <mergeCell ref="AM141:AP141"/>
    <mergeCell ref="AQ141:AT141"/>
    <mergeCell ref="AU141:AV141"/>
    <mergeCell ref="AW141:AZ141"/>
    <mergeCell ref="BA141:BB141"/>
    <mergeCell ref="B142:F142"/>
    <mergeCell ref="G142:J142"/>
    <mergeCell ref="K142:N142"/>
    <mergeCell ref="O142:R142"/>
    <mergeCell ref="S142:V142"/>
    <mergeCell ref="B141:F141"/>
    <mergeCell ref="G141:J141"/>
    <mergeCell ref="K141:N141"/>
    <mergeCell ref="O141:R141"/>
    <mergeCell ref="S141:V141"/>
    <mergeCell ref="W141:Z141"/>
    <mergeCell ref="AA141:AD141"/>
    <mergeCell ref="AE141:AH141"/>
    <mergeCell ref="AI141:AL141"/>
    <mergeCell ref="W142:Z142"/>
    <mergeCell ref="AA142:AD142"/>
    <mergeCell ref="AE142:AH142"/>
    <mergeCell ref="AI142:AL142"/>
    <mergeCell ref="AM142:AP142"/>
    <mergeCell ref="AQ142:AT142"/>
    <mergeCell ref="AI136:AL136"/>
    <mergeCell ref="AM136:AP136"/>
    <mergeCell ref="AQ136:AT136"/>
    <mergeCell ref="AU136:AV136"/>
    <mergeCell ref="AW136:AZ136"/>
    <mergeCell ref="BA136:BB136"/>
    <mergeCell ref="BA139:BB139"/>
    <mergeCell ref="BA138:BB138"/>
    <mergeCell ref="A140:A143"/>
    <mergeCell ref="B140:F140"/>
    <mergeCell ref="G140:J140"/>
    <mergeCell ref="K140:N140"/>
    <mergeCell ref="O140:R140"/>
    <mergeCell ref="S140:V140"/>
    <mergeCell ref="W140:Z140"/>
    <mergeCell ref="AA140:AD140"/>
    <mergeCell ref="AE140:AH140"/>
    <mergeCell ref="AE139:AH139"/>
    <mergeCell ref="AI139:AL139"/>
    <mergeCell ref="AM139:AP139"/>
    <mergeCell ref="AQ139:AT139"/>
    <mergeCell ref="AU139:AV139"/>
    <mergeCell ref="AW139:AZ139"/>
    <mergeCell ref="AU138:AV138"/>
    <mergeCell ref="AW138:AZ138"/>
    <mergeCell ref="B139:F139"/>
    <mergeCell ref="G139:J139"/>
    <mergeCell ref="K139:N139"/>
    <mergeCell ref="O139:R139"/>
    <mergeCell ref="S139:V139"/>
    <mergeCell ref="W139:Z139"/>
    <mergeCell ref="AA139:AD139"/>
    <mergeCell ref="AM137:AP137"/>
    <mergeCell ref="AQ137:AT137"/>
    <mergeCell ref="AU137:AV137"/>
    <mergeCell ref="AW137:AZ137"/>
    <mergeCell ref="BA137:BB137"/>
    <mergeCell ref="B138:F138"/>
    <mergeCell ref="G138:J138"/>
    <mergeCell ref="K138:N138"/>
    <mergeCell ref="O138:R138"/>
    <mergeCell ref="S138:V138"/>
    <mergeCell ref="B137:F137"/>
    <mergeCell ref="G137:J137"/>
    <mergeCell ref="K137:N137"/>
    <mergeCell ref="O137:R137"/>
    <mergeCell ref="S137:V137"/>
    <mergeCell ref="W137:Z137"/>
    <mergeCell ref="AA137:AD137"/>
    <mergeCell ref="AE137:AH137"/>
    <mergeCell ref="AI137:AL137"/>
    <mergeCell ref="W138:Z138"/>
    <mergeCell ref="AA138:AD138"/>
    <mergeCell ref="AE138:AH138"/>
    <mergeCell ref="AI138:AL138"/>
    <mergeCell ref="AM138:AP138"/>
    <mergeCell ref="AQ138:AT138"/>
    <mergeCell ref="AI132:AL132"/>
    <mergeCell ref="AM132:AP132"/>
    <mergeCell ref="AQ132:AT132"/>
    <mergeCell ref="AU132:AV132"/>
    <mergeCell ref="AW132:AZ132"/>
    <mergeCell ref="BA132:BB132"/>
    <mergeCell ref="BA135:BB135"/>
    <mergeCell ref="BA134:BB134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E135:AH135"/>
    <mergeCell ref="AI135:AL135"/>
    <mergeCell ref="AM135:AP135"/>
    <mergeCell ref="AQ135:AT135"/>
    <mergeCell ref="AU135:AV135"/>
    <mergeCell ref="AW135:AZ135"/>
    <mergeCell ref="AU134:AV134"/>
    <mergeCell ref="AW134:AZ134"/>
    <mergeCell ref="B135:F135"/>
    <mergeCell ref="G135:J135"/>
    <mergeCell ref="K135:N135"/>
    <mergeCell ref="O135:R135"/>
    <mergeCell ref="S135:V135"/>
    <mergeCell ref="W135:Z135"/>
    <mergeCell ref="AA135:AD135"/>
    <mergeCell ref="AM133:AP133"/>
    <mergeCell ref="AQ133:AT133"/>
    <mergeCell ref="AU133:AV133"/>
    <mergeCell ref="AW133:AZ133"/>
    <mergeCell ref="BA133:BB133"/>
    <mergeCell ref="B134:F134"/>
    <mergeCell ref="G134:J134"/>
    <mergeCell ref="K134:N134"/>
    <mergeCell ref="O134:R134"/>
    <mergeCell ref="S134:V134"/>
    <mergeCell ref="B133:F133"/>
    <mergeCell ref="G133:J133"/>
    <mergeCell ref="K133:N133"/>
    <mergeCell ref="O133:R133"/>
    <mergeCell ref="S133:V133"/>
    <mergeCell ref="W133:Z133"/>
    <mergeCell ref="AA133:AD133"/>
    <mergeCell ref="AE133:AH133"/>
    <mergeCell ref="AI133:AL133"/>
    <mergeCell ref="W134:Z134"/>
    <mergeCell ref="AA134:AD134"/>
    <mergeCell ref="AE134:AH134"/>
    <mergeCell ref="AI134:AL134"/>
    <mergeCell ref="AM134:AP134"/>
    <mergeCell ref="AQ134:AT134"/>
    <mergeCell ref="AI128:AL128"/>
    <mergeCell ref="AM128:AP128"/>
    <mergeCell ref="AQ128:AT128"/>
    <mergeCell ref="AU128:AV128"/>
    <mergeCell ref="AW128:AZ128"/>
    <mergeCell ref="BA128:BB128"/>
    <mergeCell ref="BA131:BB131"/>
    <mergeCell ref="BA130:BB130"/>
    <mergeCell ref="A132:A135"/>
    <mergeCell ref="B132:F132"/>
    <mergeCell ref="G132:J132"/>
    <mergeCell ref="K132:N132"/>
    <mergeCell ref="O132:R132"/>
    <mergeCell ref="S132:V132"/>
    <mergeCell ref="W132:Z132"/>
    <mergeCell ref="AA132:AD132"/>
    <mergeCell ref="AE132:AH132"/>
    <mergeCell ref="AE131:AH131"/>
    <mergeCell ref="AI131:AL131"/>
    <mergeCell ref="AM131:AP131"/>
    <mergeCell ref="AQ131:AT131"/>
    <mergeCell ref="AU131:AV131"/>
    <mergeCell ref="AW131:AZ131"/>
    <mergeCell ref="AU130:AV130"/>
    <mergeCell ref="AW130:AZ130"/>
    <mergeCell ref="B131:F131"/>
    <mergeCell ref="G131:J131"/>
    <mergeCell ref="K131:N131"/>
    <mergeCell ref="O131:R131"/>
    <mergeCell ref="S131:V131"/>
    <mergeCell ref="W131:Z131"/>
    <mergeCell ref="AA131:AD131"/>
    <mergeCell ref="AM129:AP129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B129:F129"/>
    <mergeCell ref="G129:J129"/>
    <mergeCell ref="K129:N129"/>
    <mergeCell ref="O129:R129"/>
    <mergeCell ref="S129:V129"/>
    <mergeCell ref="W129:Z129"/>
    <mergeCell ref="AA129:AD129"/>
    <mergeCell ref="AE129:AH129"/>
    <mergeCell ref="AI129:AL129"/>
    <mergeCell ref="W130:Z130"/>
    <mergeCell ref="AA130:AD130"/>
    <mergeCell ref="AE130:AH130"/>
    <mergeCell ref="AI130:AL130"/>
    <mergeCell ref="AM130:AP130"/>
    <mergeCell ref="AQ130:AT130"/>
    <mergeCell ref="AI124:AL124"/>
    <mergeCell ref="AM124:AP124"/>
    <mergeCell ref="AQ124:AT124"/>
    <mergeCell ref="AU124:AV124"/>
    <mergeCell ref="AW124:AZ124"/>
    <mergeCell ref="BA124:BB124"/>
    <mergeCell ref="BA127:BB127"/>
    <mergeCell ref="BA126:BB126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E127:AH127"/>
    <mergeCell ref="AI127:AL127"/>
    <mergeCell ref="AM127:AP127"/>
    <mergeCell ref="AQ127:AT127"/>
    <mergeCell ref="AU127:AV127"/>
    <mergeCell ref="AW127:AZ127"/>
    <mergeCell ref="AU126:AV126"/>
    <mergeCell ref="AW126:AZ126"/>
    <mergeCell ref="B127:F127"/>
    <mergeCell ref="G127:J127"/>
    <mergeCell ref="K127:N127"/>
    <mergeCell ref="O127:R127"/>
    <mergeCell ref="S127:V127"/>
    <mergeCell ref="W127:Z127"/>
    <mergeCell ref="AA127:AD127"/>
    <mergeCell ref="AM125:AP125"/>
    <mergeCell ref="AQ125:AT125"/>
    <mergeCell ref="AU125:AV125"/>
    <mergeCell ref="AW125:AZ125"/>
    <mergeCell ref="BA125:BB125"/>
    <mergeCell ref="B126:F126"/>
    <mergeCell ref="G126:J126"/>
    <mergeCell ref="K126:N126"/>
    <mergeCell ref="O126:R126"/>
    <mergeCell ref="S126:V126"/>
    <mergeCell ref="B125:F125"/>
    <mergeCell ref="G125:J125"/>
    <mergeCell ref="K125:N125"/>
    <mergeCell ref="O125:R125"/>
    <mergeCell ref="S125:V125"/>
    <mergeCell ref="W125:Z125"/>
    <mergeCell ref="AA125:AD125"/>
    <mergeCell ref="AE125:AH125"/>
    <mergeCell ref="AI125:AL125"/>
    <mergeCell ref="W126:Z126"/>
    <mergeCell ref="AA126:AD126"/>
    <mergeCell ref="AE126:AH126"/>
    <mergeCell ref="AI126:AL126"/>
    <mergeCell ref="AM126:AP126"/>
    <mergeCell ref="AQ126:AT126"/>
    <mergeCell ref="AI120:AL120"/>
    <mergeCell ref="AM120:AP120"/>
    <mergeCell ref="AQ120:AT120"/>
    <mergeCell ref="AU120:AV120"/>
    <mergeCell ref="AW120:AZ120"/>
    <mergeCell ref="BA120:BB120"/>
    <mergeCell ref="BA123:BB123"/>
    <mergeCell ref="BA122:BB122"/>
    <mergeCell ref="A124:A127"/>
    <mergeCell ref="B124:F124"/>
    <mergeCell ref="G124:J124"/>
    <mergeCell ref="K124:N124"/>
    <mergeCell ref="O124:R124"/>
    <mergeCell ref="S124:V124"/>
    <mergeCell ref="W124:Z124"/>
    <mergeCell ref="AA124:AD124"/>
    <mergeCell ref="AE124:AH124"/>
    <mergeCell ref="AE123:AH123"/>
    <mergeCell ref="AI123:AL123"/>
    <mergeCell ref="AM123:AP123"/>
    <mergeCell ref="AQ123:AT123"/>
    <mergeCell ref="AU123:AV123"/>
    <mergeCell ref="AW123:AZ123"/>
    <mergeCell ref="AU122:AV122"/>
    <mergeCell ref="AW122:AZ122"/>
    <mergeCell ref="B123:F123"/>
    <mergeCell ref="G123:J123"/>
    <mergeCell ref="K123:N123"/>
    <mergeCell ref="O123:R123"/>
    <mergeCell ref="S123:V123"/>
    <mergeCell ref="W123:Z123"/>
    <mergeCell ref="AA123:AD123"/>
    <mergeCell ref="AM121:AP121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B121:F121"/>
    <mergeCell ref="G121:J121"/>
    <mergeCell ref="K121:N121"/>
    <mergeCell ref="O121:R121"/>
    <mergeCell ref="S121:V121"/>
    <mergeCell ref="W121:Z121"/>
    <mergeCell ref="AA121:AD121"/>
    <mergeCell ref="AE121:AH121"/>
    <mergeCell ref="AI121:AL121"/>
    <mergeCell ref="W122:Z122"/>
    <mergeCell ref="AA122:AD122"/>
    <mergeCell ref="AE122:AH122"/>
    <mergeCell ref="AI122:AL122"/>
    <mergeCell ref="AM122:AP122"/>
    <mergeCell ref="AQ122:AT122"/>
    <mergeCell ref="AI116:AL116"/>
    <mergeCell ref="AM116:AP116"/>
    <mergeCell ref="AQ116:AT116"/>
    <mergeCell ref="AU116:AV116"/>
    <mergeCell ref="AW116:AZ116"/>
    <mergeCell ref="BA116:BB116"/>
    <mergeCell ref="BA119:BB119"/>
    <mergeCell ref="BA118:BB118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E119:AH119"/>
    <mergeCell ref="AI119:AL119"/>
    <mergeCell ref="AM119:AP119"/>
    <mergeCell ref="AQ119:AT119"/>
    <mergeCell ref="AU119:AV119"/>
    <mergeCell ref="AW119:AZ119"/>
    <mergeCell ref="AU118:AV118"/>
    <mergeCell ref="AW118:AZ118"/>
    <mergeCell ref="B119:F119"/>
    <mergeCell ref="G119:J119"/>
    <mergeCell ref="K119:N119"/>
    <mergeCell ref="O119:R119"/>
    <mergeCell ref="S119:V119"/>
    <mergeCell ref="W119:Z119"/>
    <mergeCell ref="AA119:AD119"/>
    <mergeCell ref="AM117:AP117"/>
    <mergeCell ref="AQ117:AT117"/>
    <mergeCell ref="AU117:AV117"/>
    <mergeCell ref="AW117:AZ117"/>
    <mergeCell ref="BA117:BB117"/>
    <mergeCell ref="B118:F118"/>
    <mergeCell ref="G118:J118"/>
    <mergeCell ref="K118:N118"/>
    <mergeCell ref="O118:R118"/>
    <mergeCell ref="S118:V118"/>
    <mergeCell ref="B117:F117"/>
    <mergeCell ref="G117:J117"/>
    <mergeCell ref="K117:N117"/>
    <mergeCell ref="O117:R117"/>
    <mergeCell ref="S117:V117"/>
    <mergeCell ref="W117:Z117"/>
    <mergeCell ref="AA117:AD117"/>
    <mergeCell ref="AE117:AH117"/>
    <mergeCell ref="AI117:AL117"/>
    <mergeCell ref="W118:Z118"/>
    <mergeCell ref="AA118:AD118"/>
    <mergeCell ref="AE118:AH118"/>
    <mergeCell ref="AI118:AL118"/>
    <mergeCell ref="AM118:AP118"/>
    <mergeCell ref="AQ118:AT118"/>
    <mergeCell ref="AI112:AL112"/>
    <mergeCell ref="AM112:AP112"/>
    <mergeCell ref="AQ112:AT112"/>
    <mergeCell ref="AU112:AV112"/>
    <mergeCell ref="AW112:AZ112"/>
    <mergeCell ref="BA112:BB112"/>
    <mergeCell ref="BA115:BB115"/>
    <mergeCell ref="BA114:BB114"/>
    <mergeCell ref="A116:A119"/>
    <mergeCell ref="B116:F116"/>
    <mergeCell ref="G116:J116"/>
    <mergeCell ref="K116:N116"/>
    <mergeCell ref="O116:R116"/>
    <mergeCell ref="S116:V116"/>
    <mergeCell ref="W116:Z116"/>
    <mergeCell ref="AA116:AD116"/>
    <mergeCell ref="AE116:AH116"/>
    <mergeCell ref="AE115:AH115"/>
    <mergeCell ref="AI115:AL115"/>
    <mergeCell ref="AM115:AP115"/>
    <mergeCell ref="AQ115:AT115"/>
    <mergeCell ref="AU115:AV115"/>
    <mergeCell ref="AW115:AZ115"/>
    <mergeCell ref="AU114:AV114"/>
    <mergeCell ref="AW114:AZ114"/>
    <mergeCell ref="B115:F115"/>
    <mergeCell ref="G115:J115"/>
    <mergeCell ref="K115:N115"/>
    <mergeCell ref="O115:R115"/>
    <mergeCell ref="S115:V115"/>
    <mergeCell ref="W115:Z115"/>
    <mergeCell ref="AA115:AD115"/>
    <mergeCell ref="AM113:AP113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B113:F113"/>
    <mergeCell ref="G113:J113"/>
    <mergeCell ref="K113:N113"/>
    <mergeCell ref="O113:R113"/>
    <mergeCell ref="S113:V113"/>
    <mergeCell ref="W113:Z113"/>
    <mergeCell ref="AA113:AD113"/>
    <mergeCell ref="AE113:AH113"/>
    <mergeCell ref="AI113:AL113"/>
    <mergeCell ref="W114:Z114"/>
    <mergeCell ref="AA114:AD114"/>
    <mergeCell ref="AE114:AH114"/>
    <mergeCell ref="AI114:AL114"/>
    <mergeCell ref="AM114:AP114"/>
    <mergeCell ref="AQ114:AT114"/>
    <mergeCell ref="AI108:AL108"/>
    <mergeCell ref="AM108:AP108"/>
    <mergeCell ref="AQ108:AT108"/>
    <mergeCell ref="AU108:AV108"/>
    <mergeCell ref="AW108:AZ108"/>
    <mergeCell ref="BA108:BB108"/>
    <mergeCell ref="BA111:BB111"/>
    <mergeCell ref="BA110:BB110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E111:AH111"/>
    <mergeCell ref="AI111:AL111"/>
    <mergeCell ref="AM111:AP111"/>
    <mergeCell ref="AQ111:AT111"/>
    <mergeCell ref="AU111:AV111"/>
    <mergeCell ref="AW111:AZ111"/>
    <mergeCell ref="AU110:AV110"/>
    <mergeCell ref="AW110:AZ110"/>
    <mergeCell ref="B111:F111"/>
    <mergeCell ref="G111:J111"/>
    <mergeCell ref="K111:N111"/>
    <mergeCell ref="O111:R111"/>
    <mergeCell ref="S111:V111"/>
    <mergeCell ref="W111:Z111"/>
    <mergeCell ref="AA111:AD111"/>
    <mergeCell ref="AM109:AP109"/>
    <mergeCell ref="AQ109:AT109"/>
    <mergeCell ref="AU109:AV109"/>
    <mergeCell ref="AW109:AZ109"/>
    <mergeCell ref="BA109:BB109"/>
    <mergeCell ref="B110:F110"/>
    <mergeCell ref="G110:J110"/>
    <mergeCell ref="K110:N110"/>
    <mergeCell ref="O110:R110"/>
    <mergeCell ref="S110:V110"/>
    <mergeCell ref="B109:F109"/>
    <mergeCell ref="G109:J109"/>
    <mergeCell ref="K109:N109"/>
    <mergeCell ref="O109:R109"/>
    <mergeCell ref="S109:V109"/>
    <mergeCell ref="W109:Z109"/>
    <mergeCell ref="AA109:AD109"/>
    <mergeCell ref="AE109:AH109"/>
    <mergeCell ref="AI109:AL109"/>
    <mergeCell ref="W110:Z110"/>
    <mergeCell ref="AA110:AD110"/>
    <mergeCell ref="AE110:AH110"/>
    <mergeCell ref="AI110:AL110"/>
    <mergeCell ref="AM110:AP110"/>
    <mergeCell ref="AQ110:AT110"/>
    <mergeCell ref="AI104:AL104"/>
    <mergeCell ref="AM104:AP104"/>
    <mergeCell ref="AQ104:AT104"/>
    <mergeCell ref="AU104:AV104"/>
    <mergeCell ref="AW104:AZ104"/>
    <mergeCell ref="BA104:BB104"/>
    <mergeCell ref="BA107:BB107"/>
    <mergeCell ref="BA106:BB106"/>
    <mergeCell ref="A108:A111"/>
    <mergeCell ref="B108:F108"/>
    <mergeCell ref="G108:J108"/>
    <mergeCell ref="K108:N108"/>
    <mergeCell ref="O108:R108"/>
    <mergeCell ref="S108:V108"/>
    <mergeCell ref="W108:Z108"/>
    <mergeCell ref="AA108:AD108"/>
    <mergeCell ref="AE108:AH108"/>
    <mergeCell ref="AE107:AH107"/>
    <mergeCell ref="AI107:AL107"/>
    <mergeCell ref="AM107:AP107"/>
    <mergeCell ref="AQ107:AT107"/>
    <mergeCell ref="AU107:AV107"/>
    <mergeCell ref="AW107:AZ107"/>
    <mergeCell ref="AU106:AV106"/>
    <mergeCell ref="AW106:AZ106"/>
    <mergeCell ref="B107:F107"/>
    <mergeCell ref="G107:J107"/>
    <mergeCell ref="K107:N107"/>
    <mergeCell ref="O107:R107"/>
    <mergeCell ref="S107:V107"/>
    <mergeCell ref="W107:Z107"/>
    <mergeCell ref="AA107:AD107"/>
    <mergeCell ref="AM105:AP105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B105:F105"/>
    <mergeCell ref="G105:J105"/>
    <mergeCell ref="K105:N105"/>
    <mergeCell ref="O105:R105"/>
    <mergeCell ref="S105:V105"/>
    <mergeCell ref="W105:Z105"/>
    <mergeCell ref="AA105:AD105"/>
    <mergeCell ref="AE105:AH105"/>
    <mergeCell ref="AI105:AL105"/>
    <mergeCell ref="W106:Z106"/>
    <mergeCell ref="AA106:AD106"/>
    <mergeCell ref="AE106:AH106"/>
    <mergeCell ref="AI106:AL106"/>
    <mergeCell ref="AM106:AP106"/>
    <mergeCell ref="AQ106:AT106"/>
    <mergeCell ref="AI100:AL100"/>
    <mergeCell ref="AM100:AP100"/>
    <mergeCell ref="AQ100:AT100"/>
    <mergeCell ref="AU100:AV100"/>
    <mergeCell ref="AW100:AZ100"/>
    <mergeCell ref="BA100:BB100"/>
    <mergeCell ref="BA103:BB103"/>
    <mergeCell ref="BA102:BB102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E103:AH103"/>
    <mergeCell ref="AI103:AL103"/>
    <mergeCell ref="AM103:AP103"/>
    <mergeCell ref="AQ103:AT103"/>
    <mergeCell ref="AU103:AV103"/>
    <mergeCell ref="AW103:AZ103"/>
    <mergeCell ref="AU102:AV102"/>
    <mergeCell ref="AW102:AZ102"/>
    <mergeCell ref="B103:F103"/>
    <mergeCell ref="G103:J103"/>
    <mergeCell ref="K103:N103"/>
    <mergeCell ref="O103:R103"/>
    <mergeCell ref="S103:V103"/>
    <mergeCell ref="W103:Z103"/>
    <mergeCell ref="AA103:AD103"/>
    <mergeCell ref="AM101:AP101"/>
    <mergeCell ref="AQ101:AT101"/>
    <mergeCell ref="AU101:AV101"/>
    <mergeCell ref="AW101:AZ101"/>
    <mergeCell ref="BA101:BB101"/>
    <mergeCell ref="B102:F102"/>
    <mergeCell ref="G102:J102"/>
    <mergeCell ref="K102:N102"/>
    <mergeCell ref="O102:R102"/>
    <mergeCell ref="S102:V102"/>
    <mergeCell ref="B101:F101"/>
    <mergeCell ref="G101:J101"/>
    <mergeCell ref="K101:N101"/>
    <mergeCell ref="O101:R101"/>
    <mergeCell ref="S101:V101"/>
    <mergeCell ref="W101:Z101"/>
    <mergeCell ref="AA101:AD101"/>
    <mergeCell ref="AE101:AH101"/>
    <mergeCell ref="AI101:AL101"/>
    <mergeCell ref="W102:Z102"/>
    <mergeCell ref="AA102:AD102"/>
    <mergeCell ref="AE102:AH102"/>
    <mergeCell ref="AI102:AL102"/>
    <mergeCell ref="AM102:AP102"/>
    <mergeCell ref="AQ102:AT102"/>
    <mergeCell ref="AI96:AL96"/>
    <mergeCell ref="AM96:AP96"/>
    <mergeCell ref="AQ96:AT96"/>
    <mergeCell ref="AU96:AV96"/>
    <mergeCell ref="AW96:AZ96"/>
    <mergeCell ref="BA96:BB96"/>
    <mergeCell ref="BA99:BB99"/>
    <mergeCell ref="BA98:BB98"/>
    <mergeCell ref="A100:A103"/>
    <mergeCell ref="B100:F100"/>
    <mergeCell ref="G100:J100"/>
    <mergeCell ref="K100:N100"/>
    <mergeCell ref="O100:R100"/>
    <mergeCell ref="S100:V100"/>
    <mergeCell ref="W100:Z100"/>
    <mergeCell ref="AA100:AD100"/>
    <mergeCell ref="AE100:AH100"/>
    <mergeCell ref="AE99:AH99"/>
    <mergeCell ref="AI99:AL99"/>
    <mergeCell ref="AM99:AP99"/>
    <mergeCell ref="AQ99:AT99"/>
    <mergeCell ref="AU99:AV99"/>
    <mergeCell ref="AW99:AZ99"/>
    <mergeCell ref="AU98:AV98"/>
    <mergeCell ref="AW98:AZ98"/>
    <mergeCell ref="B99:F99"/>
    <mergeCell ref="G99:J99"/>
    <mergeCell ref="K99:N99"/>
    <mergeCell ref="O99:R99"/>
    <mergeCell ref="S99:V99"/>
    <mergeCell ref="W99:Z99"/>
    <mergeCell ref="AA99:AD99"/>
    <mergeCell ref="AM97:AP97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B97:F97"/>
    <mergeCell ref="G97:J97"/>
    <mergeCell ref="K97:N97"/>
    <mergeCell ref="O97:R97"/>
    <mergeCell ref="S97:V97"/>
    <mergeCell ref="W97:Z97"/>
    <mergeCell ref="AA97:AD97"/>
    <mergeCell ref="AE97:AH97"/>
    <mergeCell ref="AI97:AL97"/>
    <mergeCell ref="W98:Z98"/>
    <mergeCell ref="AA98:AD98"/>
    <mergeCell ref="AE98:AH98"/>
    <mergeCell ref="AI98:AL98"/>
    <mergeCell ref="AM98:AP98"/>
    <mergeCell ref="AQ98:AT98"/>
    <mergeCell ref="AI92:AL92"/>
    <mergeCell ref="AM92:AP92"/>
    <mergeCell ref="AQ92:AT92"/>
    <mergeCell ref="AU92:AV92"/>
    <mergeCell ref="AW92:AZ92"/>
    <mergeCell ref="BA92:BB92"/>
    <mergeCell ref="BA95:BB95"/>
    <mergeCell ref="BA94:BB94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E95:AH95"/>
    <mergeCell ref="AI95:AL95"/>
    <mergeCell ref="AM95:AP95"/>
    <mergeCell ref="AQ95:AT95"/>
    <mergeCell ref="AU95:AV95"/>
    <mergeCell ref="AW95:AZ95"/>
    <mergeCell ref="AU94:AV94"/>
    <mergeCell ref="AW94:AZ94"/>
    <mergeCell ref="B95:F95"/>
    <mergeCell ref="G95:J95"/>
    <mergeCell ref="K95:N95"/>
    <mergeCell ref="O95:R95"/>
    <mergeCell ref="S95:V95"/>
    <mergeCell ref="W95:Z95"/>
    <mergeCell ref="AA95:AD95"/>
    <mergeCell ref="AM93:AP93"/>
    <mergeCell ref="AQ93:AT93"/>
    <mergeCell ref="AU93:AV93"/>
    <mergeCell ref="AW93:AZ93"/>
    <mergeCell ref="BA93:BB93"/>
    <mergeCell ref="B94:F94"/>
    <mergeCell ref="G94:J94"/>
    <mergeCell ref="K94:N94"/>
    <mergeCell ref="O94:R94"/>
    <mergeCell ref="S94:V94"/>
    <mergeCell ref="B93:F93"/>
    <mergeCell ref="G93:J93"/>
    <mergeCell ref="K93:N93"/>
    <mergeCell ref="O93:R93"/>
    <mergeCell ref="S93:V93"/>
    <mergeCell ref="W93:Z93"/>
    <mergeCell ref="AA93:AD93"/>
    <mergeCell ref="AE93:AH93"/>
    <mergeCell ref="AI93:AL93"/>
    <mergeCell ref="W94:Z94"/>
    <mergeCell ref="AA94:AD94"/>
    <mergeCell ref="AE94:AH94"/>
    <mergeCell ref="AI94:AL94"/>
    <mergeCell ref="AM94:AP94"/>
    <mergeCell ref="AQ94:AT94"/>
    <mergeCell ref="AI88:AL88"/>
    <mergeCell ref="AM88:AP88"/>
    <mergeCell ref="AQ88:AT88"/>
    <mergeCell ref="AU88:AV88"/>
    <mergeCell ref="AW88:AZ88"/>
    <mergeCell ref="BA88:BB88"/>
    <mergeCell ref="BA91:BB91"/>
    <mergeCell ref="BA90:BB90"/>
    <mergeCell ref="A92:A95"/>
    <mergeCell ref="B92:F92"/>
    <mergeCell ref="G92:J92"/>
    <mergeCell ref="K92:N92"/>
    <mergeCell ref="O92:R92"/>
    <mergeCell ref="S92:V92"/>
    <mergeCell ref="W92:Z92"/>
    <mergeCell ref="AA92:AD92"/>
    <mergeCell ref="AE92:AH92"/>
    <mergeCell ref="AE91:AH91"/>
    <mergeCell ref="AI91:AL91"/>
    <mergeCell ref="AM91:AP91"/>
    <mergeCell ref="AQ91:AT91"/>
    <mergeCell ref="AU91:AV91"/>
    <mergeCell ref="AW91:AZ91"/>
    <mergeCell ref="AU90:AV90"/>
    <mergeCell ref="AW90:AZ90"/>
    <mergeCell ref="B91:F91"/>
    <mergeCell ref="G91:J91"/>
    <mergeCell ref="K91:N91"/>
    <mergeCell ref="O91:R91"/>
    <mergeCell ref="S91:V91"/>
    <mergeCell ref="W91:Z91"/>
    <mergeCell ref="AA91:AD91"/>
    <mergeCell ref="AM89:AP89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B89:F89"/>
    <mergeCell ref="G89:J89"/>
    <mergeCell ref="K89:N89"/>
    <mergeCell ref="O89:R89"/>
    <mergeCell ref="S89:V89"/>
    <mergeCell ref="W89:Z89"/>
    <mergeCell ref="AA89:AD89"/>
    <mergeCell ref="AE89:AH89"/>
    <mergeCell ref="AI89:AL89"/>
    <mergeCell ref="W90:Z90"/>
    <mergeCell ref="AA90:AD90"/>
    <mergeCell ref="AE90:AH90"/>
    <mergeCell ref="AI90:AL90"/>
    <mergeCell ref="AM90:AP90"/>
    <mergeCell ref="AQ90:AT90"/>
    <mergeCell ref="AI84:AL84"/>
    <mergeCell ref="AM84:AP84"/>
    <mergeCell ref="AQ84:AT84"/>
    <mergeCell ref="AU84:AV84"/>
    <mergeCell ref="AW84:AZ84"/>
    <mergeCell ref="BA84:BB84"/>
    <mergeCell ref="BA87:BB87"/>
    <mergeCell ref="BA86:BB86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E87:AH87"/>
    <mergeCell ref="AI87:AL87"/>
    <mergeCell ref="AM87:AP87"/>
    <mergeCell ref="AQ87:AT87"/>
    <mergeCell ref="AU87:AV87"/>
    <mergeCell ref="AW87:AZ87"/>
    <mergeCell ref="AU86:AV86"/>
    <mergeCell ref="AW86:AZ86"/>
    <mergeCell ref="B87:F87"/>
    <mergeCell ref="G87:J87"/>
    <mergeCell ref="K87:N87"/>
    <mergeCell ref="O87:R87"/>
    <mergeCell ref="S87:V87"/>
    <mergeCell ref="W87:Z87"/>
    <mergeCell ref="AA87:AD87"/>
    <mergeCell ref="AM85:AP85"/>
    <mergeCell ref="AQ85:AT85"/>
    <mergeCell ref="AU85:AV85"/>
    <mergeCell ref="AW85:AZ85"/>
    <mergeCell ref="BA85:BB85"/>
    <mergeCell ref="B86:F86"/>
    <mergeCell ref="G86:J86"/>
    <mergeCell ref="K86:N86"/>
    <mergeCell ref="O86:R86"/>
    <mergeCell ref="S86:V86"/>
    <mergeCell ref="B85:F85"/>
    <mergeCell ref="G85:J85"/>
    <mergeCell ref="K85:N85"/>
    <mergeCell ref="O85:R85"/>
    <mergeCell ref="S85:V85"/>
    <mergeCell ref="W85:Z85"/>
    <mergeCell ref="AA85:AD85"/>
    <mergeCell ref="AE85:AH85"/>
    <mergeCell ref="AI85:AL85"/>
    <mergeCell ref="W86:Z86"/>
    <mergeCell ref="AA86:AD86"/>
    <mergeCell ref="AE86:AH86"/>
    <mergeCell ref="AI86:AL86"/>
    <mergeCell ref="AM86:AP86"/>
    <mergeCell ref="AQ86:AT86"/>
    <mergeCell ref="AI80:AL80"/>
    <mergeCell ref="AM80:AP80"/>
    <mergeCell ref="AQ80:AT80"/>
    <mergeCell ref="AU80:AV80"/>
    <mergeCell ref="AW80:AZ80"/>
    <mergeCell ref="BA80:BB80"/>
    <mergeCell ref="BA83:BB83"/>
    <mergeCell ref="BA82:BB82"/>
    <mergeCell ref="A84:A87"/>
    <mergeCell ref="B84:F84"/>
    <mergeCell ref="G84:J84"/>
    <mergeCell ref="K84:N84"/>
    <mergeCell ref="O84:R84"/>
    <mergeCell ref="S84:V84"/>
    <mergeCell ref="W84:Z84"/>
    <mergeCell ref="AA84:AD84"/>
    <mergeCell ref="AE84:AH84"/>
    <mergeCell ref="AE83:AH83"/>
    <mergeCell ref="AI83:AL83"/>
    <mergeCell ref="AM83:AP83"/>
    <mergeCell ref="AQ83:AT83"/>
    <mergeCell ref="AU83:AV83"/>
    <mergeCell ref="AW83:AZ83"/>
    <mergeCell ref="AU82:AV82"/>
    <mergeCell ref="AW82:AZ82"/>
    <mergeCell ref="B83:F83"/>
    <mergeCell ref="G83:J83"/>
    <mergeCell ref="K83:N83"/>
    <mergeCell ref="O83:R83"/>
    <mergeCell ref="S83:V83"/>
    <mergeCell ref="W83:Z83"/>
    <mergeCell ref="AA83:AD83"/>
    <mergeCell ref="AM81:AP81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B81:F81"/>
    <mergeCell ref="G81:J81"/>
    <mergeCell ref="K81:N81"/>
    <mergeCell ref="O81:R81"/>
    <mergeCell ref="S81:V81"/>
    <mergeCell ref="W81:Z81"/>
    <mergeCell ref="AA81:AD81"/>
    <mergeCell ref="AE81:AH81"/>
    <mergeCell ref="AI81:AL81"/>
    <mergeCell ref="W82:Z82"/>
    <mergeCell ref="AA82:AD82"/>
    <mergeCell ref="AE82:AH82"/>
    <mergeCell ref="AI82:AL82"/>
    <mergeCell ref="AM82:AP82"/>
    <mergeCell ref="AQ82:AT82"/>
    <mergeCell ref="CV79:CY79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M79:AP79"/>
    <mergeCell ref="AQ79:AT79"/>
    <mergeCell ref="AU79:AV79"/>
    <mergeCell ref="AW79:AZ79"/>
    <mergeCell ref="BA79:BB79"/>
    <mergeCell ref="BH79:BK79"/>
    <mergeCell ref="CV78:CY78"/>
    <mergeCell ref="B79:F79"/>
    <mergeCell ref="G79:J79"/>
    <mergeCell ref="K79:N79"/>
    <mergeCell ref="O79:R79"/>
    <mergeCell ref="S79:V79"/>
    <mergeCell ref="W79:Z79"/>
    <mergeCell ref="AA79:AD79"/>
    <mergeCell ref="AE79:AH79"/>
    <mergeCell ref="AI79:AL79"/>
    <mergeCell ref="AM78:AP78"/>
    <mergeCell ref="AQ78:AT78"/>
    <mergeCell ref="AU78:AV78"/>
    <mergeCell ref="AW78:AZ78"/>
    <mergeCell ref="BA78:BB78"/>
    <mergeCell ref="BH78:BK78"/>
    <mergeCell ref="CV77:CY77"/>
    <mergeCell ref="B78:F78"/>
    <mergeCell ref="G78:J78"/>
    <mergeCell ref="K78:N78"/>
    <mergeCell ref="O78:R78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BH77:BK77"/>
    <mergeCell ref="CV76:CY76"/>
    <mergeCell ref="B77:F77"/>
    <mergeCell ref="G77:J77"/>
    <mergeCell ref="K77:N77"/>
    <mergeCell ref="O77:R77"/>
    <mergeCell ref="S77:V77"/>
    <mergeCell ref="W77:Z77"/>
    <mergeCell ref="AA77:AD77"/>
    <mergeCell ref="AE77:AH77"/>
    <mergeCell ref="AI77:AL77"/>
    <mergeCell ref="AU76:AV76"/>
    <mergeCell ref="AW76:AZ76"/>
    <mergeCell ref="BA76:BB76"/>
    <mergeCell ref="BH76:BK76"/>
    <mergeCell ref="CS76:CT76"/>
    <mergeCell ref="CS77:CT77"/>
    <mergeCell ref="CS78:CT78"/>
    <mergeCell ref="CS79:CT79"/>
    <mergeCell ref="W76:Z76"/>
    <mergeCell ref="AA76:AD76"/>
    <mergeCell ref="AE76:AH76"/>
    <mergeCell ref="AI76:AL76"/>
    <mergeCell ref="AM76:AP76"/>
    <mergeCell ref="AQ76:AT76"/>
    <mergeCell ref="A76:A79"/>
    <mergeCell ref="B76:F76"/>
    <mergeCell ref="G76:J76"/>
    <mergeCell ref="K76:N76"/>
    <mergeCell ref="O76:R76"/>
    <mergeCell ref="S76:V76"/>
    <mergeCell ref="AU75:AV75"/>
    <mergeCell ref="AW75:AZ75"/>
    <mergeCell ref="BA75:BB75"/>
    <mergeCell ref="BH75:BK75"/>
    <mergeCell ref="CS75:CT75"/>
    <mergeCell ref="B75:F75"/>
    <mergeCell ref="G75:J75"/>
    <mergeCell ref="K75:N75"/>
    <mergeCell ref="O75:R75"/>
    <mergeCell ref="S75:V75"/>
    <mergeCell ref="AA75:AD75"/>
    <mergeCell ref="AE75:AH75"/>
    <mergeCell ref="AI75:AL75"/>
    <mergeCell ref="AM75:AP75"/>
    <mergeCell ref="AQ75:AT75"/>
    <mergeCell ref="A72:A75"/>
    <mergeCell ref="B72:F72"/>
    <mergeCell ref="G72:J72"/>
    <mergeCell ref="BH73:BK73"/>
    <mergeCell ref="CS73:CT73"/>
    <mergeCell ref="B74:F74"/>
    <mergeCell ref="G74:J74"/>
    <mergeCell ref="K74:N74"/>
    <mergeCell ref="O74:R74"/>
    <mergeCell ref="S74:V74"/>
    <mergeCell ref="W74:Z74"/>
    <mergeCell ref="BA72:BB72"/>
    <mergeCell ref="BH72:BK72"/>
    <mergeCell ref="CS72:CT72"/>
    <mergeCell ref="CV72:CY72"/>
    <mergeCell ref="CV75:CY75"/>
    <mergeCell ref="W75:Z75"/>
    <mergeCell ref="CV73:CY73"/>
    <mergeCell ref="W73:Z73"/>
    <mergeCell ref="AA73:AD73"/>
    <mergeCell ref="AE73:AH73"/>
    <mergeCell ref="AI73:AL73"/>
    <mergeCell ref="AM73:AP73"/>
    <mergeCell ref="AQ73:AT73"/>
    <mergeCell ref="B73:F73"/>
    <mergeCell ref="G73:J73"/>
    <mergeCell ref="K73:N73"/>
    <mergeCell ref="O73:R73"/>
    <mergeCell ref="S73:V73"/>
    <mergeCell ref="AW74:AZ74"/>
    <mergeCell ref="BA74:BB74"/>
    <mergeCell ref="BH74:BK74"/>
    <mergeCell ref="CS74:CT74"/>
    <mergeCell ref="CV74:CY74"/>
    <mergeCell ref="AA74:AD74"/>
    <mergeCell ref="K72:N72"/>
    <mergeCell ref="O72:R72"/>
    <mergeCell ref="S72:V72"/>
    <mergeCell ref="W72:Z72"/>
    <mergeCell ref="AA72:AD72"/>
    <mergeCell ref="AI71:AL71"/>
    <mergeCell ref="AM71:AP71"/>
    <mergeCell ref="AQ71:AT71"/>
    <mergeCell ref="AU71:AV71"/>
    <mergeCell ref="AW71:AZ71"/>
    <mergeCell ref="BA71:BB71"/>
    <mergeCell ref="AU73:AV73"/>
    <mergeCell ref="AW73:AZ73"/>
    <mergeCell ref="BA73:BB73"/>
    <mergeCell ref="AE74:AH74"/>
    <mergeCell ref="AI74:AL74"/>
    <mergeCell ref="AM74:AP74"/>
    <mergeCell ref="AQ74:AT74"/>
    <mergeCell ref="AU74:AV74"/>
    <mergeCell ref="AE72:AH72"/>
    <mergeCell ref="AI72:AL72"/>
    <mergeCell ref="AM72:AP72"/>
    <mergeCell ref="AQ72:AT72"/>
    <mergeCell ref="AU72:AV72"/>
    <mergeCell ref="AW72:AZ72"/>
    <mergeCell ref="CS70:CT70"/>
    <mergeCell ref="CV70:CY70"/>
    <mergeCell ref="B71:F71"/>
    <mergeCell ref="G71:J71"/>
    <mergeCell ref="K71:N71"/>
    <mergeCell ref="O71:R71"/>
    <mergeCell ref="S71:V71"/>
    <mergeCell ref="AW70:AZ70"/>
    <mergeCell ref="BA70:BB70"/>
    <mergeCell ref="CS69:CT69"/>
    <mergeCell ref="CV69:CY69"/>
    <mergeCell ref="B70:F70"/>
    <mergeCell ref="G70:J70"/>
    <mergeCell ref="K70:N70"/>
    <mergeCell ref="CS68:CT68"/>
    <mergeCell ref="BA69:BB69"/>
    <mergeCell ref="CS71:CT71"/>
    <mergeCell ref="CV71:CY71"/>
    <mergeCell ref="B67:F67"/>
    <mergeCell ref="G67:J67"/>
    <mergeCell ref="K67:N67"/>
    <mergeCell ref="O67:R67"/>
    <mergeCell ref="S67:V67"/>
    <mergeCell ref="W67:Z67"/>
    <mergeCell ref="W71:Z71"/>
    <mergeCell ref="AA71:AD71"/>
    <mergeCell ref="AE71:AH71"/>
    <mergeCell ref="AI70:AL70"/>
    <mergeCell ref="AM70:AP70"/>
    <mergeCell ref="AQ70:AT70"/>
    <mergeCell ref="AU70:AV70"/>
    <mergeCell ref="S68:V68"/>
    <mergeCell ref="W68:Z68"/>
    <mergeCell ref="AA68:AD68"/>
    <mergeCell ref="AE68:AH68"/>
    <mergeCell ref="AI68:AL68"/>
    <mergeCell ref="AM68:AP68"/>
    <mergeCell ref="A68:A71"/>
    <mergeCell ref="B68:F68"/>
    <mergeCell ref="G68:J68"/>
    <mergeCell ref="K68:N68"/>
    <mergeCell ref="O68:R68"/>
    <mergeCell ref="CV68:CY68"/>
    <mergeCell ref="B69:F69"/>
    <mergeCell ref="G69:J69"/>
    <mergeCell ref="K69:N69"/>
    <mergeCell ref="O69:R69"/>
    <mergeCell ref="S69:V69"/>
    <mergeCell ref="W69:Z69"/>
    <mergeCell ref="AA69:AD69"/>
    <mergeCell ref="AE69:AH69"/>
    <mergeCell ref="AQ68:AT68"/>
    <mergeCell ref="AU68:AV68"/>
    <mergeCell ref="AW68:AZ68"/>
    <mergeCell ref="BA68:BB68"/>
    <mergeCell ref="BH68:BK68"/>
    <mergeCell ref="BH69:BK69"/>
    <mergeCell ref="BH70:BK70"/>
    <mergeCell ref="BH71:BK71"/>
    <mergeCell ref="O70:R70"/>
    <mergeCell ref="S70:V70"/>
    <mergeCell ref="W70:Z70"/>
    <mergeCell ref="AA70:AD70"/>
    <mergeCell ref="AE70:AH70"/>
    <mergeCell ref="AI69:AL69"/>
    <mergeCell ref="AM69:AP69"/>
    <mergeCell ref="AQ69:AT69"/>
    <mergeCell ref="AU69:AV69"/>
    <mergeCell ref="AW69:AZ69"/>
    <mergeCell ref="W66:Z66"/>
    <mergeCell ref="AA66:AD66"/>
    <mergeCell ref="AE66:AH66"/>
    <mergeCell ref="AI66:AL66"/>
    <mergeCell ref="AM66:AP66"/>
    <mergeCell ref="AQ66:AT66"/>
    <mergeCell ref="AW65:AZ65"/>
    <mergeCell ref="BA65:BB65"/>
    <mergeCell ref="BH65:BK65"/>
    <mergeCell ref="CS65:CT65"/>
    <mergeCell ref="CV65:CY65"/>
    <mergeCell ref="AW67:AZ67"/>
    <mergeCell ref="BA67:BB67"/>
    <mergeCell ref="BH67:BK67"/>
    <mergeCell ref="CS67:CT67"/>
    <mergeCell ref="CV67:CY67"/>
    <mergeCell ref="AA67:AD67"/>
    <mergeCell ref="AE67:AH67"/>
    <mergeCell ref="AI67:AL67"/>
    <mergeCell ref="AM67:AP67"/>
    <mergeCell ref="AQ67:AT67"/>
    <mergeCell ref="AU67:AV67"/>
    <mergeCell ref="B66:F66"/>
    <mergeCell ref="G66:J66"/>
    <mergeCell ref="K66:N66"/>
    <mergeCell ref="O66:R66"/>
    <mergeCell ref="S66:V66"/>
    <mergeCell ref="AA65:AD65"/>
    <mergeCell ref="AE65:AH65"/>
    <mergeCell ref="AI65:AL65"/>
    <mergeCell ref="AM65:AP65"/>
    <mergeCell ref="AQ65:AT65"/>
    <mergeCell ref="AU65:AV65"/>
    <mergeCell ref="BH64:BK64"/>
    <mergeCell ref="CS64:CT64"/>
    <mergeCell ref="CV64:CY64"/>
    <mergeCell ref="B65:F65"/>
    <mergeCell ref="G65:J65"/>
    <mergeCell ref="K65:N65"/>
    <mergeCell ref="O65:R65"/>
    <mergeCell ref="S65:V65"/>
    <mergeCell ref="W65:Z65"/>
    <mergeCell ref="AI64:AL64"/>
    <mergeCell ref="AM64:AP64"/>
    <mergeCell ref="AQ64:AT64"/>
    <mergeCell ref="AU64:AV64"/>
    <mergeCell ref="AW64:AZ64"/>
    <mergeCell ref="BA64:BB64"/>
    <mergeCell ref="AU66:AV66"/>
    <mergeCell ref="AW66:AZ66"/>
    <mergeCell ref="BA66:BB66"/>
    <mergeCell ref="BH66:BK66"/>
    <mergeCell ref="CS66:CT66"/>
    <mergeCell ref="CV66:CY66"/>
    <mergeCell ref="CV63:CY63"/>
    <mergeCell ref="A64:A67"/>
    <mergeCell ref="B64:F64"/>
    <mergeCell ref="G64:J64"/>
    <mergeCell ref="K64:N64"/>
    <mergeCell ref="O64:R64"/>
    <mergeCell ref="S64:V64"/>
    <mergeCell ref="W64:Z64"/>
    <mergeCell ref="AA64:AD64"/>
    <mergeCell ref="AE64:AH64"/>
    <mergeCell ref="AM63:AP63"/>
    <mergeCell ref="AQ63:AT63"/>
    <mergeCell ref="AU63:AV63"/>
    <mergeCell ref="AW63:AZ63"/>
    <mergeCell ref="BA63:BB63"/>
    <mergeCell ref="BH63:BK63"/>
    <mergeCell ref="CV62:CY62"/>
    <mergeCell ref="B63:F63"/>
    <mergeCell ref="G63:J63"/>
    <mergeCell ref="K63:N63"/>
    <mergeCell ref="O63:R63"/>
    <mergeCell ref="S63:V63"/>
    <mergeCell ref="W63:Z63"/>
    <mergeCell ref="AA63:AD63"/>
    <mergeCell ref="AE63:AH63"/>
    <mergeCell ref="AI63:AL63"/>
    <mergeCell ref="AM62:AP62"/>
    <mergeCell ref="AQ62:AT62"/>
    <mergeCell ref="AU62:AV62"/>
    <mergeCell ref="AW62:AZ62"/>
    <mergeCell ref="BA62:BB62"/>
    <mergeCell ref="BH62:BK62"/>
    <mergeCell ref="CV61:CY61"/>
    <mergeCell ref="B62:F62"/>
    <mergeCell ref="G62:J62"/>
    <mergeCell ref="K62:N62"/>
    <mergeCell ref="O62:R62"/>
    <mergeCell ref="S62:V62"/>
    <mergeCell ref="W62:Z62"/>
    <mergeCell ref="AA62:AD62"/>
    <mergeCell ref="AE62:AH62"/>
    <mergeCell ref="AI62:AL62"/>
    <mergeCell ref="AM61:AP61"/>
    <mergeCell ref="AQ61:AT61"/>
    <mergeCell ref="AU61:AV61"/>
    <mergeCell ref="AW61:AZ61"/>
    <mergeCell ref="BA61:BB61"/>
    <mergeCell ref="BH61:BK61"/>
    <mergeCell ref="CV60:CY60"/>
    <mergeCell ref="B61:F61"/>
    <mergeCell ref="G61:J61"/>
    <mergeCell ref="K61:N61"/>
    <mergeCell ref="O61:R61"/>
    <mergeCell ref="S61:V61"/>
    <mergeCell ref="W61:Z61"/>
    <mergeCell ref="AA61:AD61"/>
    <mergeCell ref="AE61:AH61"/>
    <mergeCell ref="AI61:AL61"/>
    <mergeCell ref="AU60:AV60"/>
    <mergeCell ref="AW60:AZ60"/>
    <mergeCell ref="BA60:BB60"/>
    <mergeCell ref="BH60:BK60"/>
    <mergeCell ref="CS60:CT60"/>
    <mergeCell ref="CS61:CT61"/>
    <mergeCell ref="CS62:CT62"/>
    <mergeCell ref="CS63:CT63"/>
    <mergeCell ref="W60:Z60"/>
    <mergeCell ref="AA60:AD60"/>
    <mergeCell ref="AE60:AH60"/>
    <mergeCell ref="AI60:AL60"/>
    <mergeCell ref="AM60:AP60"/>
    <mergeCell ref="AQ60:AT60"/>
    <mergeCell ref="A60:A63"/>
    <mergeCell ref="B60:F60"/>
    <mergeCell ref="G60:J60"/>
    <mergeCell ref="K60:N60"/>
    <mergeCell ref="O60:R60"/>
    <mergeCell ref="S60:V60"/>
    <mergeCell ref="AU59:AV59"/>
    <mergeCell ref="AW59:AZ59"/>
    <mergeCell ref="BA59:BB59"/>
    <mergeCell ref="BH59:BK59"/>
    <mergeCell ref="CS59:CT59"/>
    <mergeCell ref="B59:F59"/>
    <mergeCell ref="G59:J59"/>
    <mergeCell ref="K59:N59"/>
    <mergeCell ref="O59:R59"/>
    <mergeCell ref="S59:V59"/>
    <mergeCell ref="AA59:AD59"/>
    <mergeCell ref="AE59:AH59"/>
    <mergeCell ref="AI59:AL59"/>
    <mergeCell ref="AM59:AP59"/>
    <mergeCell ref="AQ59:AT59"/>
    <mergeCell ref="A56:A59"/>
    <mergeCell ref="B56:F56"/>
    <mergeCell ref="G56:J56"/>
    <mergeCell ref="BH57:BK57"/>
    <mergeCell ref="CS57:CT57"/>
    <mergeCell ref="B58:F58"/>
    <mergeCell ref="G58:J58"/>
    <mergeCell ref="K58:N58"/>
    <mergeCell ref="O58:R58"/>
    <mergeCell ref="S58:V58"/>
    <mergeCell ref="W58:Z58"/>
    <mergeCell ref="BA56:BB56"/>
    <mergeCell ref="BH56:BK56"/>
    <mergeCell ref="CS56:CT56"/>
    <mergeCell ref="CV56:CY56"/>
    <mergeCell ref="CV59:CY59"/>
    <mergeCell ref="W59:Z59"/>
    <mergeCell ref="CV57:CY57"/>
    <mergeCell ref="W57:Z57"/>
    <mergeCell ref="AA57:AD57"/>
    <mergeCell ref="AE57:AH57"/>
    <mergeCell ref="AI57:AL57"/>
    <mergeCell ref="AM57:AP57"/>
    <mergeCell ref="AQ57:AT57"/>
    <mergeCell ref="B57:F57"/>
    <mergeCell ref="G57:J57"/>
    <mergeCell ref="K57:N57"/>
    <mergeCell ref="O57:R57"/>
    <mergeCell ref="S57:V57"/>
    <mergeCell ref="AW58:AZ58"/>
    <mergeCell ref="BA58:BB58"/>
    <mergeCell ref="BH58:BK58"/>
    <mergeCell ref="CS58:CT58"/>
    <mergeCell ref="CV58:CY58"/>
    <mergeCell ref="AA58:AD58"/>
    <mergeCell ref="K56:N56"/>
    <mergeCell ref="O56:R56"/>
    <mergeCell ref="S56:V56"/>
    <mergeCell ref="W56:Z56"/>
    <mergeCell ref="AA56:AD56"/>
    <mergeCell ref="AI55:AL55"/>
    <mergeCell ref="AM55:AP55"/>
    <mergeCell ref="AQ55:AT55"/>
    <mergeCell ref="AU55:AV55"/>
    <mergeCell ref="AW55:AZ55"/>
    <mergeCell ref="BA55:BB55"/>
    <mergeCell ref="AU57:AV57"/>
    <mergeCell ref="AW57:AZ57"/>
    <mergeCell ref="BA57:BB57"/>
    <mergeCell ref="AE58:AH58"/>
    <mergeCell ref="AI58:AL58"/>
    <mergeCell ref="AM58:AP58"/>
    <mergeCell ref="AQ58:AT58"/>
    <mergeCell ref="AU58:AV58"/>
    <mergeCell ref="AE56:AH56"/>
    <mergeCell ref="AI56:AL56"/>
    <mergeCell ref="AM56:AP56"/>
    <mergeCell ref="AQ56:AT56"/>
    <mergeCell ref="AU56:AV56"/>
    <mergeCell ref="AW56:AZ56"/>
    <mergeCell ref="CS54:CT54"/>
    <mergeCell ref="CV54:CY54"/>
    <mergeCell ref="B55:F55"/>
    <mergeCell ref="G55:J55"/>
    <mergeCell ref="K55:N55"/>
    <mergeCell ref="O55:R55"/>
    <mergeCell ref="S55:V55"/>
    <mergeCell ref="AW54:AZ54"/>
    <mergeCell ref="BA54:BB54"/>
    <mergeCell ref="CS53:CT53"/>
    <mergeCell ref="CV53:CY53"/>
    <mergeCell ref="B54:F54"/>
    <mergeCell ref="G54:J54"/>
    <mergeCell ref="K54:N54"/>
    <mergeCell ref="CS52:CT52"/>
    <mergeCell ref="BA53:BB53"/>
    <mergeCell ref="CS55:CT55"/>
    <mergeCell ref="CV55:CY55"/>
    <mergeCell ref="B51:F51"/>
    <mergeCell ref="G51:J51"/>
    <mergeCell ref="K51:N51"/>
    <mergeCell ref="O51:R51"/>
    <mergeCell ref="S51:V51"/>
    <mergeCell ref="W51:Z51"/>
    <mergeCell ref="W55:Z55"/>
    <mergeCell ref="AA55:AD55"/>
    <mergeCell ref="AE55:AH55"/>
    <mergeCell ref="AI54:AL54"/>
    <mergeCell ref="AM54:AP54"/>
    <mergeCell ref="AQ54:AT54"/>
    <mergeCell ref="AU54:AV54"/>
    <mergeCell ref="S52:V52"/>
    <mergeCell ref="W52:Z52"/>
    <mergeCell ref="AA52:AD52"/>
    <mergeCell ref="AE52:AH52"/>
    <mergeCell ref="AI52:AL52"/>
    <mergeCell ref="AM52:AP52"/>
    <mergeCell ref="A52:A55"/>
    <mergeCell ref="B52:F52"/>
    <mergeCell ref="G52:J52"/>
    <mergeCell ref="K52:N52"/>
    <mergeCell ref="O52:R52"/>
    <mergeCell ref="CV52:CY52"/>
    <mergeCell ref="B53:F53"/>
    <mergeCell ref="G53:J53"/>
    <mergeCell ref="K53:N53"/>
    <mergeCell ref="O53:R53"/>
    <mergeCell ref="S53:V53"/>
    <mergeCell ref="W53:Z53"/>
    <mergeCell ref="AA53:AD53"/>
    <mergeCell ref="AE53:AH53"/>
    <mergeCell ref="AQ52:AT52"/>
    <mergeCell ref="AU52:AV52"/>
    <mergeCell ref="AW52:AZ52"/>
    <mergeCell ref="BA52:BB52"/>
    <mergeCell ref="BH52:BK52"/>
    <mergeCell ref="BH53:BK53"/>
    <mergeCell ref="BH54:BK54"/>
    <mergeCell ref="BH55:BK55"/>
    <mergeCell ref="O54:R54"/>
    <mergeCell ref="S54:V54"/>
    <mergeCell ref="W54:Z54"/>
    <mergeCell ref="AA54:AD54"/>
    <mergeCell ref="AE54:AH54"/>
    <mergeCell ref="AI53:AL53"/>
    <mergeCell ref="AM53:AP53"/>
    <mergeCell ref="AQ53:AT53"/>
    <mergeCell ref="AU53:AV53"/>
    <mergeCell ref="AW53:AZ53"/>
    <mergeCell ref="W50:Z50"/>
    <mergeCell ref="AA50:AD50"/>
    <mergeCell ref="AE50:AH50"/>
    <mergeCell ref="AI50:AL50"/>
    <mergeCell ref="AM50:AP50"/>
    <mergeCell ref="AQ50:AT50"/>
    <mergeCell ref="AW49:AZ49"/>
    <mergeCell ref="BA49:BB49"/>
    <mergeCell ref="BH49:BK49"/>
    <mergeCell ref="CS49:CT49"/>
    <mergeCell ref="CV49:CY49"/>
    <mergeCell ref="AW51:AZ51"/>
    <mergeCell ref="BA51:BB51"/>
    <mergeCell ref="BH51:BK51"/>
    <mergeCell ref="CS51:CT51"/>
    <mergeCell ref="CV51:CY51"/>
    <mergeCell ref="AA51:AD51"/>
    <mergeCell ref="AE51:AH51"/>
    <mergeCell ref="AI51:AL51"/>
    <mergeCell ref="AM51:AP51"/>
    <mergeCell ref="AQ51:AT51"/>
    <mergeCell ref="AU51:AV51"/>
    <mergeCell ref="B50:F50"/>
    <mergeCell ref="G50:J50"/>
    <mergeCell ref="K50:N50"/>
    <mergeCell ref="O50:R50"/>
    <mergeCell ref="S50:V50"/>
    <mergeCell ref="AA49:AD49"/>
    <mergeCell ref="AE49:AH49"/>
    <mergeCell ref="AI49:AL49"/>
    <mergeCell ref="AM49:AP49"/>
    <mergeCell ref="AQ49:AT49"/>
    <mergeCell ref="AU49:AV49"/>
    <mergeCell ref="BH48:BK48"/>
    <mergeCell ref="CS48:CT48"/>
    <mergeCell ref="CV48:CY48"/>
    <mergeCell ref="B49:F49"/>
    <mergeCell ref="G49:J49"/>
    <mergeCell ref="K49:N49"/>
    <mergeCell ref="O49:R49"/>
    <mergeCell ref="S49:V49"/>
    <mergeCell ref="W49:Z49"/>
    <mergeCell ref="AI48:AL48"/>
    <mergeCell ref="AM48:AP48"/>
    <mergeCell ref="AQ48:AT48"/>
    <mergeCell ref="AU48:AV48"/>
    <mergeCell ref="AW48:AZ48"/>
    <mergeCell ref="BA48:BB48"/>
    <mergeCell ref="AU50:AV50"/>
    <mergeCell ref="AW50:AZ50"/>
    <mergeCell ref="BA50:BB50"/>
    <mergeCell ref="BH50:BK50"/>
    <mergeCell ref="CS50:CT50"/>
    <mergeCell ref="CV50:CY50"/>
    <mergeCell ref="CV47:CY47"/>
    <mergeCell ref="A48:A51"/>
    <mergeCell ref="B48:F48"/>
    <mergeCell ref="G48:J48"/>
    <mergeCell ref="K48:N48"/>
    <mergeCell ref="O48:R48"/>
    <mergeCell ref="S48:V48"/>
    <mergeCell ref="W48:Z48"/>
    <mergeCell ref="AA48:AD48"/>
    <mergeCell ref="AE48:AH48"/>
    <mergeCell ref="AM47:AP47"/>
    <mergeCell ref="AQ47:AT47"/>
    <mergeCell ref="AU47:AV47"/>
    <mergeCell ref="AW47:AZ47"/>
    <mergeCell ref="BA47:BB47"/>
    <mergeCell ref="BH47:BK47"/>
    <mergeCell ref="CV46:CY46"/>
    <mergeCell ref="B47:F47"/>
    <mergeCell ref="G47:J47"/>
    <mergeCell ref="K47:N47"/>
    <mergeCell ref="O47:R47"/>
    <mergeCell ref="S47:V47"/>
    <mergeCell ref="W47:Z47"/>
    <mergeCell ref="AA47:AD47"/>
    <mergeCell ref="AE47:AH47"/>
    <mergeCell ref="AI47:AL47"/>
    <mergeCell ref="AM46:AP46"/>
    <mergeCell ref="AQ46:AT46"/>
    <mergeCell ref="AU46:AV46"/>
    <mergeCell ref="AW46:AZ46"/>
    <mergeCell ref="BA46:BB46"/>
    <mergeCell ref="BH46:BK46"/>
    <mergeCell ref="CV45:CY45"/>
    <mergeCell ref="B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5:AP45"/>
    <mergeCell ref="AQ45:AT45"/>
    <mergeCell ref="AU45:AV45"/>
    <mergeCell ref="AW45:AZ45"/>
    <mergeCell ref="BA45:BB45"/>
    <mergeCell ref="BH45:BK45"/>
    <mergeCell ref="CV44:CY44"/>
    <mergeCell ref="B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U44:AV44"/>
    <mergeCell ref="AW44:AZ44"/>
    <mergeCell ref="BA44:BB44"/>
    <mergeCell ref="BH44:BK44"/>
    <mergeCell ref="CS44:CT44"/>
    <mergeCell ref="CS45:CT45"/>
    <mergeCell ref="CS46:CT46"/>
    <mergeCell ref="CS47:CT47"/>
    <mergeCell ref="W44:Z44"/>
    <mergeCell ref="AA44:AD44"/>
    <mergeCell ref="AE44:AH44"/>
    <mergeCell ref="AI44:AL44"/>
    <mergeCell ref="AM44:AP44"/>
    <mergeCell ref="AQ44:AT44"/>
    <mergeCell ref="A44:A47"/>
    <mergeCell ref="B44:F44"/>
    <mergeCell ref="G44:J44"/>
    <mergeCell ref="K44:N44"/>
    <mergeCell ref="O44:R44"/>
    <mergeCell ref="S44:V44"/>
    <mergeCell ref="AU43:AV43"/>
    <mergeCell ref="AW43:AZ43"/>
    <mergeCell ref="BA43:BB43"/>
    <mergeCell ref="BH43:BK43"/>
    <mergeCell ref="CS43:CT43"/>
    <mergeCell ref="B43:F43"/>
    <mergeCell ref="G43:J43"/>
    <mergeCell ref="K43:N43"/>
    <mergeCell ref="O43:R43"/>
    <mergeCell ref="S43:V43"/>
    <mergeCell ref="AQ43:AT43"/>
    <mergeCell ref="CV41:CY41"/>
    <mergeCell ref="W41:Z41"/>
    <mergeCell ref="AA41:AD41"/>
    <mergeCell ref="AE41:AH41"/>
    <mergeCell ref="AI41:AL41"/>
    <mergeCell ref="AM41:AP41"/>
    <mergeCell ref="AQ41:AT41"/>
    <mergeCell ref="B41:F41"/>
    <mergeCell ref="G41:J41"/>
    <mergeCell ref="K41:N41"/>
    <mergeCell ref="O41:R41"/>
    <mergeCell ref="S41:V41"/>
    <mergeCell ref="AW42:AZ42"/>
    <mergeCell ref="BA42:BB42"/>
    <mergeCell ref="BH42:BK42"/>
    <mergeCell ref="CS42:CT42"/>
    <mergeCell ref="CV42:CY42"/>
    <mergeCell ref="CS41:CT41"/>
    <mergeCell ref="O40:R40"/>
    <mergeCell ref="S40:V40"/>
    <mergeCell ref="W40:Z40"/>
    <mergeCell ref="AA40:AD40"/>
    <mergeCell ref="AE37:AH38"/>
    <mergeCell ref="AI37:AL38"/>
    <mergeCell ref="AM37:AP38"/>
    <mergeCell ref="AQ37:BB38"/>
    <mergeCell ref="BC37:BC38"/>
    <mergeCell ref="BH37:BK38"/>
    <mergeCell ref="AU41:AV41"/>
    <mergeCell ref="AW41:AZ41"/>
    <mergeCell ref="BA41:BB41"/>
    <mergeCell ref="BH41:BK41"/>
    <mergeCell ref="B42:F42"/>
    <mergeCell ref="G42:J42"/>
    <mergeCell ref="K42:N42"/>
    <mergeCell ref="O42:R42"/>
    <mergeCell ref="S42:V42"/>
    <mergeCell ref="W42:Z42"/>
    <mergeCell ref="BA40:BB40"/>
    <mergeCell ref="BH40:BK40"/>
    <mergeCell ref="CS40:CT40"/>
    <mergeCell ref="CV40:CY40"/>
    <mergeCell ref="CV43:CY43"/>
    <mergeCell ref="W43:Z43"/>
    <mergeCell ref="AA43:AD43"/>
    <mergeCell ref="AE43:AH43"/>
    <mergeCell ref="AI43:AL43"/>
    <mergeCell ref="AM43:AP43"/>
    <mergeCell ref="A34:D34"/>
    <mergeCell ref="A37:A38"/>
    <mergeCell ref="B37:J38"/>
    <mergeCell ref="K37:R38"/>
    <mergeCell ref="S37:Z38"/>
    <mergeCell ref="AA37:AD38"/>
    <mergeCell ref="AE40:AH40"/>
    <mergeCell ref="AI40:AL40"/>
    <mergeCell ref="AM40:AP40"/>
    <mergeCell ref="AQ40:AT40"/>
    <mergeCell ref="AU40:AV40"/>
    <mergeCell ref="AW40:AZ40"/>
    <mergeCell ref="AA42:AD42"/>
    <mergeCell ref="AE42:AH42"/>
    <mergeCell ref="AI42:AL42"/>
    <mergeCell ref="AM42:AP42"/>
    <mergeCell ref="AQ42:AT42"/>
    <mergeCell ref="AU42:AV42"/>
    <mergeCell ref="CS37:CT38"/>
    <mergeCell ref="CV37:CY38"/>
    <mergeCell ref="A40:A43"/>
    <mergeCell ref="B40:F40"/>
    <mergeCell ref="G40:J40"/>
    <mergeCell ref="K40:N40"/>
    <mergeCell ref="A30:D30"/>
    <mergeCell ref="A33:D33"/>
    <mergeCell ref="A28:D28"/>
    <mergeCell ref="A29:D29"/>
    <mergeCell ref="A25:D25"/>
    <mergeCell ref="A26:D26"/>
    <mergeCell ref="A27:D27"/>
    <mergeCell ref="A23:D23"/>
    <mergeCell ref="A24:D24"/>
    <mergeCell ref="A19:D19"/>
    <mergeCell ref="A20:D20"/>
    <mergeCell ref="A21:D21"/>
    <mergeCell ref="A16:D16"/>
    <mergeCell ref="A17:D17"/>
    <mergeCell ref="A18:D18"/>
    <mergeCell ref="A14:D14"/>
    <mergeCell ref="A15:D15"/>
    <mergeCell ref="A2:D2"/>
    <mergeCell ref="A3:D3"/>
    <mergeCell ref="A11:D11"/>
    <mergeCell ref="A12:D12"/>
    <mergeCell ref="A8:D8"/>
    <mergeCell ref="A9:D9"/>
    <mergeCell ref="A10:D10"/>
    <mergeCell ref="A5:D5"/>
    <mergeCell ref="A6:D6"/>
    <mergeCell ref="A7:D7"/>
    <mergeCell ref="AM1:AP1"/>
    <mergeCell ref="AM2:AN2"/>
    <mergeCell ref="AO2:AP2"/>
  </mergeCells>
  <conditionalFormatting sqref="AJ2:AJ3">
    <cfRule type="containsText" dxfId="583" priority="126" operator="containsText" text="D">
      <formula>NOT(ISERROR(SEARCH("D",AJ2)))</formula>
    </cfRule>
    <cfRule type="containsText" dxfId="582" priority="127" operator="containsText" text="S">
      <formula>NOT(ISERROR(SEARCH("S",AJ2)))</formula>
    </cfRule>
  </conditionalFormatting>
  <conditionalFormatting sqref="EW37:EW38 ET37:ET38 EQ37:EQ38 EN37:EN38 EK37:EK38 EH37:EH38 EE37:EE38 EB37:EB38 DY37:DY38 DV37:DV38">
    <cfRule type="containsText" dxfId="581" priority="117" operator="containsText" text="D">
      <formula>NOT(ISERROR(SEARCH("D",DV37)))</formula>
    </cfRule>
    <cfRule type="containsText" dxfId="580" priority="118" operator="containsText" text="S">
      <formula>NOT(ISERROR(SEARCH("S",DV37)))</formula>
    </cfRule>
  </conditionalFormatting>
  <conditionalFormatting sqref="CU37">
    <cfRule type="containsText" dxfId="579" priority="113" operator="containsText" text="D">
      <formula>NOT(ISERROR(SEARCH("D",CU37)))</formula>
    </cfRule>
    <cfRule type="containsText" dxfId="578" priority="114" operator="containsText" text="S">
      <formula>NOT(ISERROR(SEARCH("S",CU37)))</formula>
    </cfRule>
  </conditionalFormatting>
  <conditionalFormatting sqref="CU38">
    <cfRule type="containsText" dxfId="577" priority="111" operator="containsText" text="D">
      <formula>NOT(ISERROR(SEARCH("D",CU38)))</formula>
    </cfRule>
    <cfRule type="containsText" dxfId="576" priority="112" operator="containsText" text="S">
      <formula>NOT(ISERROR(SEARCH("S",CU38)))</formula>
    </cfRule>
  </conditionalFormatting>
  <conditionalFormatting sqref="DA37">
    <cfRule type="containsText" dxfId="575" priority="109" operator="containsText" text="D">
      <formula>NOT(ISERROR(SEARCH("D",DA37)))</formula>
    </cfRule>
    <cfRule type="containsText" dxfId="574" priority="110" operator="containsText" text="S">
      <formula>NOT(ISERROR(SEARCH("S",DA37)))</formula>
    </cfRule>
  </conditionalFormatting>
  <conditionalFormatting sqref="DA38">
    <cfRule type="containsText" dxfId="573" priority="107" operator="containsText" text="D">
      <formula>NOT(ISERROR(SEARCH("D",DA38)))</formula>
    </cfRule>
    <cfRule type="containsText" dxfId="572" priority="108" operator="containsText" text="S">
      <formula>NOT(ISERROR(SEARCH("S",DA38)))</formula>
    </cfRule>
  </conditionalFormatting>
  <conditionalFormatting sqref="DC37:DC38">
    <cfRule type="containsText" dxfId="571" priority="105" operator="containsText" text="D">
      <formula>NOT(ISERROR(SEARCH("D",DC37)))</formula>
    </cfRule>
    <cfRule type="containsText" dxfId="570" priority="106" operator="containsText" text="S">
      <formula>NOT(ISERROR(SEARCH("S",DC37)))</formula>
    </cfRule>
  </conditionalFormatting>
  <conditionalFormatting sqref="DE37">
    <cfRule type="containsText" dxfId="569" priority="103" operator="containsText" text="D">
      <formula>NOT(ISERROR(SEARCH("D",DE37)))</formula>
    </cfRule>
    <cfRule type="containsText" dxfId="568" priority="104" operator="containsText" text="S">
      <formula>NOT(ISERROR(SEARCH("S",DE37)))</formula>
    </cfRule>
  </conditionalFormatting>
  <conditionalFormatting sqref="DE38">
    <cfRule type="containsText" dxfId="567" priority="101" operator="containsText" text="D">
      <formula>NOT(ISERROR(SEARCH("D",DE38)))</formula>
    </cfRule>
    <cfRule type="containsText" dxfId="566" priority="102" operator="containsText" text="S">
      <formula>NOT(ISERROR(SEARCH("S",DE38)))</formula>
    </cfRule>
  </conditionalFormatting>
  <conditionalFormatting sqref="DG37">
    <cfRule type="containsText" dxfId="565" priority="99" operator="containsText" text="D">
      <formula>NOT(ISERROR(SEARCH("D",DG37)))</formula>
    </cfRule>
    <cfRule type="containsText" dxfId="564" priority="100" operator="containsText" text="S">
      <formula>NOT(ISERROR(SEARCH("S",DG37)))</formula>
    </cfRule>
  </conditionalFormatting>
  <conditionalFormatting sqref="DG38">
    <cfRule type="containsText" dxfId="563" priority="97" operator="containsText" text="D">
      <formula>NOT(ISERROR(SEARCH("D",DG38)))</formula>
    </cfRule>
    <cfRule type="containsText" dxfId="562" priority="98" operator="containsText" text="S">
      <formula>NOT(ISERROR(SEARCH("S",DG38)))</formula>
    </cfRule>
  </conditionalFormatting>
  <conditionalFormatting sqref="DI37:DI38">
    <cfRule type="containsText" dxfId="561" priority="95" operator="containsText" text="D">
      <formula>NOT(ISERROR(SEARCH("D",DI37)))</formula>
    </cfRule>
    <cfRule type="containsText" dxfId="560" priority="96" operator="containsText" text="S">
      <formula>NOT(ISERROR(SEARCH("S",DI37)))</formula>
    </cfRule>
  </conditionalFormatting>
  <conditionalFormatting sqref="DK37">
    <cfRule type="containsText" dxfId="559" priority="93" operator="containsText" text="D">
      <formula>NOT(ISERROR(SEARCH("D",DK37)))</formula>
    </cfRule>
    <cfRule type="containsText" dxfId="558" priority="94" operator="containsText" text="S">
      <formula>NOT(ISERROR(SEARCH("S",DK37)))</formula>
    </cfRule>
  </conditionalFormatting>
  <conditionalFormatting sqref="DK38">
    <cfRule type="containsText" dxfId="557" priority="91" operator="containsText" text="D">
      <formula>NOT(ISERROR(SEARCH("D",DK38)))</formula>
    </cfRule>
    <cfRule type="containsText" dxfId="556" priority="92" operator="containsText" text="S">
      <formula>NOT(ISERROR(SEARCH("S",DK38)))</formula>
    </cfRule>
  </conditionalFormatting>
  <conditionalFormatting sqref="DM37">
    <cfRule type="containsText" dxfId="555" priority="89" operator="containsText" text="D">
      <formula>NOT(ISERROR(SEARCH("D",DM37)))</formula>
    </cfRule>
    <cfRule type="containsText" dxfId="554" priority="90" operator="containsText" text="S">
      <formula>NOT(ISERROR(SEARCH("S",DM37)))</formula>
    </cfRule>
  </conditionalFormatting>
  <conditionalFormatting sqref="DM38">
    <cfRule type="containsText" dxfId="553" priority="87" operator="containsText" text="D">
      <formula>NOT(ISERROR(SEARCH("D",DM38)))</formula>
    </cfRule>
    <cfRule type="containsText" dxfId="552" priority="88" operator="containsText" text="S">
      <formula>NOT(ISERROR(SEARCH("S",DM38)))</formula>
    </cfRule>
  </conditionalFormatting>
  <conditionalFormatting sqref="DO37:DO38">
    <cfRule type="containsText" dxfId="551" priority="85" operator="containsText" text="D">
      <formula>NOT(ISERROR(SEARCH("D",DO37)))</formula>
    </cfRule>
    <cfRule type="containsText" dxfId="550" priority="86" operator="containsText" text="S">
      <formula>NOT(ISERROR(SEARCH("S",DO37)))</formula>
    </cfRule>
  </conditionalFormatting>
  <conditionalFormatting sqref="DQ37">
    <cfRule type="containsText" dxfId="549" priority="83" operator="containsText" text="D">
      <formula>NOT(ISERROR(SEARCH("D",DQ37)))</formula>
    </cfRule>
    <cfRule type="containsText" dxfId="548" priority="84" operator="containsText" text="S">
      <formula>NOT(ISERROR(SEARCH("S",DQ37)))</formula>
    </cfRule>
  </conditionalFormatting>
  <conditionalFormatting sqref="DQ38">
    <cfRule type="containsText" dxfId="547" priority="81" operator="containsText" text="D">
      <formula>NOT(ISERROR(SEARCH("D",DQ38)))</formula>
    </cfRule>
    <cfRule type="containsText" dxfId="546" priority="82" operator="containsText" text="S">
      <formula>NOT(ISERROR(SEARCH("S",DQ38)))</formula>
    </cfRule>
  </conditionalFormatting>
  <conditionalFormatting sqref="DS37">
    <cfRule type="containsText" dxfId="545" priority="79" operator="containsText" text="D">
      <formula>NOT(ISERROR(SEARCH("D",DS37)))</formula>
    </cfRule>
    <cfRule type="containsText" dxfId="544" priority="80" operator="containsText" text="S">
      <formula>NOT(ISERROR(SEARCH("S",DS37)))</formula>
    </cfRule>
  </conditionalFormatting>
  <conditionalFormatting sqref="DS38">
    <cfRule type="containsText" dxfId="543" priority="77" operator="containsText" text="D">
      <formula>NOT(ISERROR(SEARCH("D",DS38)))</formula>
    </cfRule>
    <cfRule type="containsText" dxfId="542" priority="78" operator="containsText" text="S">
      <formula>NOT(ISERROR(SEARCH("S",DS38)))</formula>
    </cfRule>
  </conditionalFormatting>
  <conditionalFormatting sqref="CR37:CR38">
    <cfRule type="containsText" dxfId="541" priority="115" operator="containsText" text="D">
      <formula>NOT(ISERROR(SEARCH("D",CR37)))</formula>
    </cfRule>
    <cfRule type="containsText" dxfId="540" priority="116" operator="containsText" text="S">
      <formula>NOT(ISERROR(SEARCH("S",CR37)))</formula>
    </cfRule>
  </conditionalFormatting>
  <conditionalFormatting sqref="CQ37:CQ38">
    <cfRule type="containsText" dxfId="539" priority="75" operator="containsText" text="D">
      <formula>NOT(ISERROR(SEARCH("D",CQ37)))</formula>
    </cfRule>
    <cfRule type="containsText" dxfId="538" priority="76" operator="containsText" text="S">
      <formula>NOT(ISERROR(SEARCH("S",CQ37)))</formula>
    </cfRule>
  </conditionalFormatting>
  <conditionalFormatting sqref="T262:U330 T185:U215 T220:U230 T232:U257">
    <cfRule type="cellIs" dxfId="537" priority="64" operator="between">
      <formula>48</formula>
      <formula>168</formula>
    </cfRule>
    <cfRule type="cellIs" dxfId="536" priority="74" operator="greaterThan">
      <formula>168</formula>
    </cfRule>
  </conditionalFormatting>
  <conditionalFormatting sqref="AA185:AD215 AA220:AD230 AA232:AD257">
    <cfRule type="expression" dxfId="535" priority="57">
      <formula>IF(T185&gt;47,T185&lt;169)</formula>
    </cfRule>
    <cfRule type="expression" dxfId="534" priority="63">
      <formula>T185&gt;168</formula>
    </cfRule>
  </conditionalFormatting>
  <conditionalFormatting sqref="A185:D215 A220:D230 A232:D257">
    <cfRule type="expression" dxfId="533" priority="55">
      <formula>IF(T185&gt;47,T185&lt;169)</formula>
    </cfRule>
    <cfRule type="expression" dxfId="532" priority="62">
      <formula>T185&gt;168</formula>
    </cfRule>
  </conditionalFormatting>
  <conditionalFormatting sqref="AA262:AD330">
    <cfRule type="expression" dxfId="531" priority="53">
      <formula>IF(T262&gt;47,T262&lt;169)</formula>
    </cfRule>
    <cfRule type="expression" dxfId="530" priority="59">
      <formula>T262&gt;168</formula>
    </cfRule>
  </conditionalFormatting>
  <conditionalFormatting sqref="A262:D330">
    <cfRule type="expression" dxfId="529" priority="52">
      <formula>IF(T262&gt;47,T262&lt;169)</formula>
    </cfRule>
    <cfRule type="expression" dxfId="528" priority="58">
      <formula>T262&gt;168</formula>
    </cfRule>
  </conditionalFormatting>
  <conditionalFormatting sqref="BM37:CP38">
    <cfRule type="containsText" dxfId="527" priority="50" operator="containsText" text="D">
      <formula>NOT(ISERROR(SEARCH("D",BM37)))</formula>
    </cfRule>
    <cfRule type="containsText" dxfId="526" priority="51" operator="containsText" text="S">
      <formula>NOT(ISERROR(SEARCH("S",BM37)))</formula>
    </cfRule>
  </conditionalFormatting>
  <conditionalFormatting sqref="F2:AI3">
    <cfRule type="expression" dxfId="525" priority="46">
      <formula>F$6="F"</formula>
    </cfRule>
  </conditionalFormatting>
  <conditionalFormatting sqref="CS40:CT74">
    <cfRule type="cellIs" dxfId="524" priority="45" operator="greaterThan">
      <formula>23</formula>
    </cfRule>
  </conditionalFormatting>
  <conditionalFormatting sqref="CV65:CY74">
    <cfRule type="expression" dxfId="523" priority="44">
      <formula>CS65&gt;23</formula>
    </cfRule>
  </conditionalFormatting>
  <conditionalFormatting sqref="BH40:BK40">
    <cfRule type="expression" dxfId="522" priority="43">
      <formula>CS40&gt;23</formula>
    </cfRule>
  </conditionalFormatting>
  <conditionalFormatting sqref="BH41:BK74">
    <cfRule type="expression" dxfId="521" priority="42">
      <formula>CS41&gt;23</formula>
    </cfRule>
  </conditionalFormatting>
  <conditionalFormatting sqref="CS75:CT79">
    <cfRule type="cellIs" dxfId="520" priority="41" operator="greaterThan">
      <formula>23</formula>
    </cfRule>
  </conditionalFormatting>
  <conditionalFormatting sqref="CV75:CY79">
    <cfRule type="expression" dxfId="519" priority="40">
      <formula>CS75&gt;23</formula>
    </cfRule>
  </conditionalFormatting>
  <conditionalFormatting sqref="BH75:BK79">
    <cfRule type="expression" dxfId="518" priority="39">
      <formula>CS75&gt;23</formula>
    </cfRule>
  </conditionalFormatting>
  <conditionalFormatting sqref="CV40:CY40">
    <cfRule type="expression" dxfId="517" priority="38">
      <formula>EG40&gt;23</formula>
    </cfRule>
  </conditionalFormatting>
  <conditionalFormatting sqref="CV41:CY64">
    <cfRule type="expression" dxfId="516" priority="37">
      <formula>EG41&gt;23</formula>
    </cfRule>
  </conditionalFormatting>
  <conditionalFormatting sqref="F33:AI34">
    <cfRule type="cellIs" dxfId="515" priority="32" operator="greaterThanOrEqual">
      <formula>5</formula>
    </cfRule>
    <cfRule type="cellIs" dxfId="514" priority="33" operator="lessThan">
      <formula>5</formula>
    </cfRule>
  </conditionalFormatting>
  <conditionalFormatting sqref="T231:U231">
    <cfRule type="cellIs" dxfId="513" priority="30" operator="between">
      <formula>48</formula>
      <formula>168</formula>
    </cfRule>
    <cfRule type="cellIs" dxfId="512" priority="31" operator="greaterThan">
      <formula>168</formula>
    </cfRule>
  </conditionalFormatting>
  <conditionalFormatting sqref="AA231:AD231">
    <cfRule type="expression" dxfId="511" priority="27">
      <formula>IF(T231&gt;47,T231&lt;169)</formula>
    </cfRule>
    <cfRule type="expression" dxfId="510" priority="29">
      <formula>T231&gt;168</formula>
    </cfRule>
  </conditionalFormatting>
  <conditionalFormatting sqref="A231:D231">
    <cfRule type="expression" dxfId="509" priority="26">
      <formula>IF(T231&gt;47,T231&lt;169)</formula>
    </cfRule>
    <cfRule type="expression" dxfId="508" priority="28">
      <formula>T231&gt;168</formula>
    </cfRule>
  </conditionalFormatting>
  <conditionalFormatting sqref="F5:AJ31">
    <cfRule type="containsText" dxfId="507" priority="1" operator="containsText" text="F">
      <formula>NOT(ISERROR(SEARCH("F",F5)))</formula>
    </cfRule>
    <cfRule type="containsText" dxfId="506" priority="2" operator="containsText" text="C">
      <formula>NOT(ISERROR(SEARCH("C",F5)))</formula>
    </cfRule>
    <cfRule type="containsText" dxfId="505" priority="3" operator="containsText" text="N">
      <formula>NOT(ISERROR(SEARCH("N",F5)))</formula>
    </cfRule>
    <cfRule type="containsText" dxfId="504" priority="4" operator="containsText" text="J">
      <formula>NOT(ISERROR(SEARCH("J",F5)))</formula>
    </cfRule>
    <cfRule type="containsText" dxfId="503" priority="5" operator="containsText" text="G">
      <formula>NOT(ISERROR(SEARCH("G",F5)))</formula>
    </cfRule>
  </conditionalFormatting>
  <dataValidations count="2">
    <dataValidation type="list" allowBlank="1" showInputMessage="1" showErrorMessage="1" sqref="AW40:AZ163 AQ40:AT163">
      <formula1>OFFSET(Personnels,MATCH(AQ40,Personnels),,)</formula1>
    </dataValidation>
    <dataValidation type="list" allowBlank="1" showInputMessage="1" sqref="B40:AP163">
      <formula1>OFFSET(Personnels,MATCH(B40,Personnels),,)</formula1>
    </dataValidation>
  </dataValidations>
  <printOptions horizontalCentered="1" verticalCentered="1"/>
  <pageMargins left="0" right="0" top="0" bottom="0" header="0" footer="0"/>
  <pageSetup paperSize="9" orientation="landscape" r:id="rId1"/>
  <ignoredErrors>
    <ignoredError sqref="F33:AI34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 t="s">
        <v>0</v>
      </c>
      <c r="AL1" s="72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272</v>
      </c>
      <c r="B2" s="174"/>
      <c r="C2" s="174"/>
      <c r="D2" s="174"/>
      <c r="F2" s="76" t="s">
        <v>1</v>
      </c>
      <c r="G2" s="2" t="s">
        <v>2</v>
      </c>
      <c r="H2" s="2" t="s">
        <v>3</v>
      </c>
      <c r="I2" s="2" t="s">
        <v>3</v>
      </c>
      <c r="J2" s="2" t="s">
        <v>4</v>
      </c>
      <c r="K2" s="2" t="s">
        <v>5</v>
      </c>
      <c r="L2" s="76" t="s">
        <v>6</v>
      </c>
      <c r="M2" s="76" t="s">
        <v>1</v>
      </c>
      <c r="N2" s="2" t="s">
        <v>2</v>
      </c>
      <c r="O2" s="2" t="s">
        <v>3</v>
      </c>
      <c r="P2" s="2" t="s">
        <v>3</v>
      </c>
      <c r="Q2" s="2" t="s">
        <v>4</v>
      </c>
      <c r="R2" s="2" t="s">
        <v>5</v>
      </c>
      <c r="S2" s="76" t="s">
        <v>6</v>
      </c>
      <c r="T2" s="76" t="s">
        <v>1</v>
      </c>
      <c r="U2" s="2" t="s">
        <v>2</v>
      </c>
      <c r="V2" s="2" t="s">
        <v>3</v>
      </c>
      <c r="W2" s="2" t="s">
        <v>3</v>
      </c>
      <c r="X2" s="2" t="s">
        <v>4</v>
      </c>
      <c r="Y2" s="2" t="s">
        <v>5</v>
      </c>
      <c r="Z2" s="76" t="s">
        <v>6</v>
      </c>
      <c r="AA2" s="76" t="s">
        <v>1</v>
      </c>
      <c r="AB2" s="2" t="s">
        <v>2</v>
      </c>
      <c r="AC2" s="2" t="s">
        <v>3</v>
      </c>
      <c r="AD2" s="2" t="s">
        <v>3</v>
      </c>
      <c r="AE2" s="2" t="s">
        <v>4</v>
      </c>
      <c r="AF2" s="2" t="s">
        <v>5</v>
      </c>
      <c r="AG2" s="76" t="s">
        <v>6</v>
      </c>
      <c r="AH2" s="76" t="s">
        <v>1</v>
      </c>
      <c r="AI2" s="2" t="s">
        <v>2</v>
      </c>
      <c r="AJ2" s="2" t="s">
        <v>3</v>
      </c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75">
        <v>2018</v>
      </c>
      <c r="B3" s="175"/>
      <c r="C3" s="175"/>
      <c r="D3" s="175"/>
      <c r="F3" s="76">
        <v>1</v>
      </c>
      <c r="G3" s="73">
        <v>2</v>
      </c>
      <c r="H3" s="73">
        <v>3</v>
      </c>
      <c r="I3" s="73">
        <v>4</v>
      </c>
      <c r="J3" s="73">
        <v>5</v>
      </c>
      <c r="K3" s="73">
        <v>6</v>
      </c>
      <c r="L3" s="76">
        <v>7</v>
      </c>
      <c r="M3" s="76">
        <v>8</v>
      </c>
      <c r="N3" s="73">
        <v>9</v>
      </c>
      <c r="O3" s="73">
        <v>10</v>
      </c>
      <c r="P3" s="73">
        <v>11</v>
      </c>
      <c r="Q3" s="73">
        <v>12</v>
      </c>
      <c r="R3" s="73">
        <v>13</v>
      </c>
      <c r="S3" s="76">
        <v>14</v>
      </c>
      <c r="T3" s="76">
        <v>15</v>
      </c>
      <c r="U3" s="73">
        <v>16</v>
      </c>
      <c r="V3" s="73">
        <v>17</v>
      </c>
      <c r="W3" s="73">
        <v>18</v>
      </c>
      <c r="X3" s="73">
        <v>19</v>
      </c>
      <c r="Y3" s="73">
        <v>20</v>
      </c>
      <c r="Z3" s="76">
        <v>21</v>
      </c>
      <c r="AA3" s="76">
        <v>22</v>
      </c>
      <c r="AB3" s="73">
        <v>23</v>
      </c>
      <c r="AC3" s="73">
        <v>24</v>
      </c>
      <c r="AD3" s="73">
        <v>25</v>
      </c>
      <c r="AE3" s="73">
        <v>26</v>
      </c>
      <c r="AF3" s="73">
        <v>27</v>
      </c>
      <c r="AG3" s="76">
        <v>28</v>
      </c>
      <c r="AH3" s="76">
        <v>29</v>
      </c>
      <c r="AI3" s="73">
        <v>30</v>
      </c>
      <c r="AJ3" s="73">
        <v>31</v>
      </c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K4" s="59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/>
      <c r="G5" s="85" t="s">
        <v>296</v>
      </c>
      <c r="H5" s="85"/>
      <c r="I5" s="84"/>
      <c r="J5" s="84" t="s">
        <v>309</v>
      </c>
      <c r="K5" s="84"/>
      <c r="L5" s="84"/>
      <c r="M5" s="84" t="s">
        <v>296</v>
      </c>
      <c r="N5" s="84"/>
      <c r="O5" s="84"/>
      <c r="P5" s="84" t="s">
        <v>296</v>
      </c>
      <c r="Q5" s="84"/>
      <c r="R5" s="84"/>
      <c r="S5" s="84" t="s">
        <v>296</v>
      </c>
      <c r="T5" s="84"/>
      <c r="U5" s="84"/>
      <c r="V5" s="84" t="s">
        <v>296</v>
      </c>
      <c r="W5" s="84"/>
      <c r="X5" s="84"/>
      <c r="Y5" s="84" t="s">
        <v>296</v>
      </c>
      <c r="Z5" s="84" t="s">
        <v>310</v>
      </c>
      <c r="AA5" s="84" t="s">
        <v>310</v>
      </c>
      <c r="AB5" s="84" t="s">
        <v>310</v>
      </c>
      <c r="AC5" s="84" t="s">
        <v>310</v>
      </c>
      <c r="AD5" s="84" t="s">
        <v>310</v>
      </c>
      <c r="AE5" s="84" t="s">
        <v>310</v>
      </c>
      <c r="AF5" s="84" t="s">
        <v>310</v>
      </c>
      <c r="AG5" s="84" t="s">
        <v>310</v>
      </c>
      <c r="AH5" s="84" t="s">
        <v>310</v>
      </c>
      <c r="AI5" s="84" t="s">
        <v>310</v>
      </c>
      <c r="AJ5" s="84" t="s">
        <v>310</v>
      </c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/>
      <c r="G6" s="84" t="s">
        <v>4</v>
      </c>
      <c r="H6" s="84"/>
      <c r="I6" s="84"/>
      <c r="J6" s="84" t="s">
        <v>296</v>
      </c>
      <c r="K6" s="84"/>
      <c r="L6" s="84"/>
      <c r="M6" s="84" t="s">
        <v>310</v>
      </c>
      <c r="N6" s="84" t="s">
        <v>310</v>
      </c>
      <c r="O6" s="84" t="s">
        <v>310</v>
      </c>
      <c r="P6" s="84" t="s">
        <v>310</v>
      </c>
      <c r="Q6" s="84" t="s">
        <v>310</v>
      </c>
      <c r="R6" s="84" t="s">
        <v>310</v>
      </c>
      <c r="S6" s="84" t="s">
        <v>310</v>
      </c>
      <c r="T6" s="84" t="s">
        <v>310</v>
      </c>
      <c r="U6" s="84" t="s">
        <v>310</v>
      </c>
      <c r="V6" s="84" t="s">
        <v>310</v>
      </c>
      <c r="W6" s="84" t="s">
        <v>310</v>
      </c>
      <c r="X6" s="84" t="s">
        <v>310</v>
      </c>
      <c r="Y6" s="84" t="s">
        <v>310</v>
      </c>
      <c r="Z6" s="84" t="s">
        <v>310</v>
      </c>
      <c r="AA6" s="84"/>
      <c r="AB6" s="84" t="s">
        <v>296</v>
      </c>
      <c r="AC6" s="84"/>
      <c r="AD6" s="84"/>
      <c r="AE6" s="84"/>
      <c r="AF6" s="84"/>
      <c r="AG6" s="84"/>
      <c r="AH6" s="84" t="s">
        <v>296</v>
      </c>
      <c r="AI6" s="84"/>
      <c r="AJ6" s="84"/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/>
      <c r="G7" s="84" t="s">
        <v>296</v>
      </c>
      <c r="H7" s="84"/>
      <c r="I7" s="84"/>
      <c r="J7" s="84"/>
      <c r="K7" s="84"/>
      <c r="L7" s="84"/>
      <c r="M7" s="84" t="s">
        <v>296</v>
      </c>
      <c r="N7" s="84"/>
      <c r="O7" s="84"/>
      <c r="P7" s="84" t="s">
        <v>296</v>
      </c>
      <c r="Q7" s="84"/>
      <c r="R7" s="84"/>
      <c r="S7" s="84" t="s">
        <v>296</v>
      </c>
      <c r="T7" s="84"/>
      <c r="U7" s="84"/>
      <c r="V7" s="84" t="s">
        <v>296</v>
      </c>
      <c r="W7" s="84"/>
      <c r="X7" s="84"/>
      <c r="Y7" s="84" t="s">
        <v>296</v>
      </c>
      <c r="Z7" s="84"/>
      <c r="AA7" s="84"/>
      <c r="AB7" s="84" t="s">
        <v>309</v>
      </c>
      <c r="AC7" s="84" t="s">
        <v>309</v>
      </c>
      <c r="AD7" s="84" t="s">
        <v>309</v>
      </c>
      <c r="AE7" s="84" t="s">
        <v>309</v>
      </c>
      <c r="AF7" s="84" t="s">
        <v>309</v>
      </c>
      <c r="AG7" s="84" t="s">
        <v>309</v>
      </c>
      <c r="AH7" s="84" t="s">
        <v>309</v>
      </c>
      <c r="AI7" s="84" t="s">
        <v>309</v>
      </c>
      <c r="AJ7" s="84" t="s">
        <v>309</v>
      </c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/>
      <c r="G8" s="84" t="s">
        <v>296</v>
      </c>
      <c r="H8" s="84"/>
      <c r="I8" s="84"/>
      <c r="J8" s="84" t="s">
        <v>296</v>
      </c>
      <c r="K8" s="84"/>
      <c r="L8" s="84"/>
      <c r="M8" s="84"/>
      <c r="N8" s="84"/>
      <c r="O8" s="84" t="s">
        <v>309</v>
      </c>
      <c r="P8" s="84" t="s">
        <v>309</v>
      </c>
      <c r="Q8" s="84" t="s">
        <v>309</v>
      </c>
      <c r="R8" s="84" t="s">
        <v>309</v>
      </c>
      <c r="S8" s="84" t="s">
        <v>309</v>
      </c>
      <c r="T8" s="84" t="s">
        <v>309</v>
      </c>
      <c r="U8" s="84" t="s">
        <v>309</v>
      </c>
      <c r="V8" s="84" t="s">
        <v>309</v>
      </c>
      <c r="W8" s="84" t="s">
        <v>309</v>
      </c>
      <c r="X8" s="84" t="s">
        <v>309</v>
      </c>
      <c r="Y8" s="84" t="s">
        <v>309</v>
      </c>
      <c r="Z8" s="84" t="s">
        <v>309</v>
      </c>
      <c r="AA8" s="84" t="s">
        <v>309</v>
      </c>
      <c r="AB8" s="84" t="s">
        <v>309</v>
      </c>
      <c r="AC8" s="84" t="s">
        <v>309</v>
      </c>
      <c r="AD8" s="84"/>
      <c r="AE8" s="84" t="s">
        <v>296</v>
      </c>
      <c r="AF8" s="84"/>
      <c r="AG8" s="84"/>
      <c r="AH8" s="84" t="s">
        <v>296</v>
      </c>
      <c r="AI8" s="84"/>
      <c r="AJ8" s="84"/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/>
      <c r="G9" s="84"/>
      <c r="H9" s="84"/>
      <c r="I9" s="84"/>
      <c r="J9" s="84" t="s">
        <v>296</v>
      </c>
      <c r="K9" s="84"/>
      <c r="L9" s="84"/>
      <c r="M9" s="84" t="s">
        <v>296</v>
      </c>
      <c r="N9" s="84"/>
      <c r="O9" s="84"/>
      <c r="P9" s="84" t="s">
        <v>296</v>
      </c>
      <c r="Q9" s="84"/>
      <c r="R9" s="84"/>
      <c r="S9" s="84" t="s">
        <v>296</v>
      </c>
      <c r="T9" s="84"/>
      <c r="U9" s="84"/>
      <c r="V9" s="84" t="s">
        <v>296</v>
      </c>
      <c r="W9" s="84"/>
      <c r="X9" s="84"/>
      <c r="Y9" s="84" t="s">
        <v>296</v>
      </c>
      <c r="Z9" s="84"/>
      <c r="AA9" s="84"/>
      <c r="AB9" s="84" t="s">
        <v>296</v>
      </c>
      <c r="AC9" s="84"/>
      <c r="AD9" s="84"/>
      <c r="AE9" s="84"/>
      <c r="AF9" s="84"/>
      <c r="AG9" s="84"/>
      <c r="AH9" s="84" t="s">
        <v>296</v>
      </c>
      <c r="AI9" s="84"/>
      <c r="AJ9" s="84"/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/>
      <c r="G10" s="84" t="s">
        <v>296</v>
      </c>
      <c r="H10" s="84"/>
      <c r="I10" s="84"/>
      <c r="J10" s="84"/>
      <c r="K10" s="84"/>
      <c r="L10" s="84"/>
      <c r="M10" s="84" t="s">
        <v>296</v>
      </c>
      <c r="N10" s="84"/>
      <c r="O10" s="84"/>
      <c r="P10" s="84" t="s">
        <v>296</v>
      </c>
      <c r="Q10" s="84"/>
      <c r="R10" s="84"/>
      <c r="S10" s="84" t="s">
        <v>296</v>
      </c>
      <c r="T10" s="84"/>
      <c r="U10" s="84"/>
      <c r="V10" s="84" t="s">
        <v>296</v>
      </c>
      <c r="W10" s="84"/>
      <c r="X10" s="84"/>
      <c r="Y10" s="84" t="s">
        <v>296</v>
      </c>
      <c r="Z10" s="84"/>
      <c r="AA10" s="84"/>
      <c r="AB10" s="84" t="s">
        <v>296</v>
      </c>
      <c r="AC10" s="84"/>
      <c r="AD10" s="84"/>
      <c r="AE10" s="84" t="s">
        <v>296</v>
      </c>
      <c r="AF10" s="84"/>
      <c r="AG10" s="84"/>
      <c r="AH10" s="84"/>
      <c r="AI10" s="84"/>
      <c r="AJ10" s="84"/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/>
      <c r="G11" s="84" t="s">
        <v>296</v>
      </c>
      <c r="H11" s="84"/>
      <c r="I11" s="84"/>
      <c r="J11" s="84" t="s">
        <v>309</v>
      </c>
      <c r="K11" s="84" t="s">
        <v>309</v>
      </c>
      <c r="L11" s="84" t="s">
        <v>309</v>
      </c>
      <c r="M11" s="84" t="s">
        <v>309</v>
      </c>
      <c r="N11" s="84" t="s">
        <v>309</v>
      </c>
      <c r="O11" s="84" t="s">
        <v>309</v>
      </c>
      <c r="P11" s="84" t="s">
        <v>309</v>
      </c>
      <c r="Q11" s="84" t="s">
        <v>309</v>
      </c>
      <c r="R11" s="84" t="s">
        <v>309</v>
      </c>
      <c r="S11" s="84" t="s">
        <v>309</v>
      </c>
      <c r="T11" s="84" t="s">
        <v>309</v>
      </c>
      <c r="U11" s="84" t="s">
        <v>309</v>
      </c>
      <c r="V11" s="84" t="s">
        <v>309</v>
      </c>
      <c r="W11" s="84" t="s">
        <v>309</v>
      </c>
      <c r="X11" s="84" t="s">
        <v>296</v>
      </c>
      <c r="Y11" s="84"/>
      <c r="Z11" s="84" t="s">
        <v>103</v>
      </c>
      <c r="AA11" s="84" t="s">
        <v>103</v>
      </c>
      <c r="AB11" s="84"/>
      <c r="AC11" s="84"/>
      <c r="AD11" s="84"/>
      <c r="AE11" s="84" t="s">
        <v>296</v>
      </c>
      <c r="AF11" s="84"/>
      <c r="AG11" s="84"/>
      <c r="AH11" s="84" t="s">
        <v>296</v>
      </c>
      <c r="AI11" s="84"/>
      <c r="AJ11" s="84"/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/>
      <c r="G12" s="84"/>
      <c r="H12" s="84"/>
      <c r="I12" s="84"/>
      <c r="J12" s="84" t="s">
        <v>296</v>
      </c>
      <c r="K12" s="84"/>
      <c r="L12" s="84"/>
      <c r="M12" s="84" t="s">
        <v>296</v>
      </c>
      <c r="N12" s="84"/>
      <c r="O12" s="84"/>
      <c r="P12" s="84" t="s">
        <v>296</v>
      </c>
      <c r="Q12" s="84"/>
      <c r="R12" s="84"/>
      <c r="S12" s="84" t="s">
        <v>103</v>
      </c>
      <c r="T12" s="84" t="s">
        <v>103</v>
      </c>
      <c r="U12" s="84"/>
      <c r="V12" s="84" t="s">
        <v>296</v>
      </c>
      <c r="W12" s="84"/>
      <c r="X12" s="84"/>
      <c r="Y12" s="84"/>
      <c r="Z12" s="84" t="s">
        <v>4</v>
      </c>
      <c r="AA12" s="84" t="s">
        <v>4</v>
      </c>
      <c r="AB12" s="84" t="s">
        <v>296</v>
      </c>
      <c r="AC12" s="84"/>
      <c r="AD12" s="84"/>
      <c r="AE12" s="84" t="s">
        <v>296</v>
      </c>
      <c r="AF12" s="84"/>
      <c r="AG12" s="84"/>
      <c r="AH12" s="84"/>
      <c r="AI12" s="84"/>
      <c r="AJ12" s="84"/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 t="s">
        <v>4</v>
      </c>
      <c r="G14" s="84"/>
      <c r="H14" s="84" t="s">
        <v>4</v>
      </c>
      <c r="I14" s="84"/>
      <c r="J14" s="84"/>
      <c r="K14" s="84" t="s">
        <v>296</v>
      </c>
      <c r="L14" s="84"/>
      <c r="M14" s="84"/>
      <c r="N14" s="84"/>
      <c r="O14" s="84"/>
      <c r="P14" s="84"/>
      <c r="Q14" s="84" t="s">
        <v>296</v>
      </c>
      <c r="R14" s="84"/>
      <c r="S14" s="84"/>
      <c r="T14" s="84" t="s">
        <v>296</v>
      </c>
      <c r="U14" s="84"/>
      <c r="V14" s="84"/>
      <c r="W14" s="84" t="s">
        <v>296</v>
      </c>
      <c r="X14" s="84"/>
      <c r="Y14" s="84"/>
      <c r="Z14" s="84" t="s">
        <v>296</v>
      </c>
      <c r="AA14" s="84"/>
      <c r="AB14" s="84"/>
      <c r="AC14" s="84" t="s">
        <v>296</v>
      </c>
      <c r="AD14" s="84"/>
      <c r="AE14" s="84"/>
      <c r="AF14" s="84" t="s">
        <v>296</v>
      </c>
      <c r="AG14" s="84"/>
      <c r="AH14" s="84"/>
      <c r="AI14" s="84" t="s">
        <v>296</v>
      </c>
      <c r="AJ14" s="84"/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/>
      <c r="G15" s="84"/>
      <c r="H15" s="84" t="s">
        <v>296</v>
      </c>
      <c r="I15" s="84"/>
      <c r="J15" s="84" t="s">
        <v>103</v>
      </c>
      <c r="K15" s="84" t="s">
        <v>103</v>
      </c>
      <c r="L15" s="84"/>
      <c r="M15" s="84"/>
      <c r="N15" s="84" t="s">
        <v>296</v>
      </c>
      <c r="O15" s="84"/>
      <c r="P15" s="84"/>
      <c r="Q15" s="84"/>
      <c r="R15" s="84"/>
      <c r="S15" s="84"/>
      <c r="T15" s="84" t="s">
        <v>296</v>
      </c>
      <c r="U15" s="84"/>
      <c r="V15" s="84"/>
      <c r="W15" s="84" t="s">
        <v>296</v>
      </c>
      <c r="X15" s="84"/>
      <c r="Y15" s="84"/>
      <c r="Z15" s="84" t="s">
        <v>310</v>
      </c>
      <c r="AA15" s="84" t="s">
        <v>310</v>
      </c>
      <c r="AB15" s="84" t="s">
        <v>310</v>
      </c>
      <c r="AC15" s="84" t="s">
        <v>310</v>
      </c>
      <c r="AD15" s="84" t="s">
        <v>310</v>
      </c>
      <c r="AE15" s="84" t="s">
        <v>310</v>
      </c>
      <c r="AF15" s="84" t="s">
        <v>310</v>
      </c>
      <c r="AG15" s="84" t="s">
        <v>310</v>
      </c>
      <c r="AH15" s="84" t="s">
        <v>310</v>
      </c>
      <c r="AI15" s="84" t="s">
        <v>310</v>
      </c>
      <c r="AJ15" s="84" t="s">
        <v>310</v>
      </c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/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/>
      <c r="G16" s="84"/>
      <c r="H16" s="84" t="s">
        <v>296</v>
      </c>
      <c r="I16" s="84"/>
      <c r="J16" s="84"/>
      <c r="K16" s="84" t="s">
        <v>296</v>
      </c>
      <c r="L16" s="84"/>
      <c r="M16" s="84"/>
      <c r="N16" s="84" t="s">
        <v>4</v>
      </c>
      <c r="O16" s="84"/>
      <c r="P16" s="84"/>
      <c r="Q16" s="84" t="s">
        <v>310</v>
      </c>
      <c r="R16" s="84" t="s">
        <v>310</v>
      </c>
      <c r="S16" s="84" t="s">
        <v>310</v>
      </c>
      <c r="T16" s="84" t="s">
        <v>296</v>
      </c>
      <c r="U16" s="84"/>
      <c r="V16" s="84"/>
      <c r="W16" s="84" t="s">
        <v>296</v>
      </c>
      <c r="X16" s="84"/>
      <c r="Y16" s="84"/>
      <c r="Z16" s="84" t="s">
        <v>296</v>
      </c>
      <c r="AA16" s="84"/>
      <c r="AB16" s="84"/>
      <c r="AC16" s="84" t="s">
        <v>296</v>
      </c>
      <c r="AD16" s="84"/>
      <c r="AE16" s="84"/>
      <c r="AF16" s="84" t="s">
        <v>296</v>
      </c>
      <c r="AG16" s="84"/>
      <c r="AH16" s="84"/>
      <c r="AI16" s="84" t="s">
        <v>296</v>
      </c>
      <c r="AJ16" s="84"/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/>
      <c r="G17" s="84"/>
      <c r="H17" s="84" t="s">
        <v>103</v>
      </c>
      <c r="I17" s="84"/>
      <c r="J17" s="84"/>
      <c r="K17" s="84" t="s">
        <v>296</v>
      </c>
      <c r="L17" s="84"/>
      <c r="M17" s="84"/>
      <c r="N17" s="84" t="s">
        <v>296</v>
      </c>
      <c r="O17" s="84"/>
      <c r="P17" s="84"/>
      <c r="Q17" s="84" t="s">
        <v>296</v>
      </c>
      <c r="R17" s="84"/>
      <c r="S17" s="84"/>
      <c r="T17" s="84"/>
      <c r="U17" s="84"/>
      <c r="V17" s="84"/>
      <c r="W17" s="84" t="s">
        <v>296</v>
      </c>
      <c r="X17" s="84"/>
      <c r="Y17" s="84"/>
      <c r="Z17" s="84" t="s">
        <v>296</v>
      </c>
      <c r="AA17" s="84"/>
      <c r="AB17" s="84"/>
      <c r="AC17" s="84" t="s">
        <v>296</v>
      </c>
      <c r="AD17" s="84"/>
      <c r="AE17" s="84"/>
      <c r="AF17" s="84" t="s">
        <v>296</v>
      </c>
      <c r="AG17" s="84"/>
      <c r="AH17" s="84"/>
      <c r="AI17" s="84" t="s">
        <v>296</v>
      </c>
      <c r="AJ17" s="84"/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/>
      <c r="G18" s="84"/>
      <c r="H18" s="84" t="s">
        <v>4</v>
      </c>
      <c r="I18" s="84"/>
      <c r="J18" s="84"/>
      <c r="K18" s="84" t="s">
        <v>296</v>
      </c>
      <c r="L18" s="84"/>
      <c r="M18" s="84"/>
      <c r="N18" s="84" t="s">
        <v>296</v>
      </c>
      <c r="O18" s="84"/>
      <c r="P18" s="84"/>
      <c r="Q18" s="84" t="s">
        <v>296</v>
      </c>
      <c r="R18" s="84"/>
      <c r="S18" s="84" t="s">
        <v>309</v>
      </c>
      <c r="T18" s="84" t="s">
        <v>309</v>
      </c>
      <c r="U18" s="84" t="s">
        <v>309</v>
      </c>
      <c r="V18" s="84" t="s">
        <v>309</v>
      </c>
      <c r="W18" s="84" t="s">
        <v>309</v>
      </c>
      <c r="X18" s="84" t="s">
        <v>309</v>
      </c>
      <c r="Y18" s="84" t="s">
        <v>309</v>
      </c>
      <c r="Z18" s="84" t="s">
        <v>309</v>
      </c>
      <c r="AA18" s="84" t="s">
        <v>309</v>
      </c>
      <c r="AB18" s="84" t="s">
        <v>309</v>
      </c>
      <c r="AC18" s="84" t="s">
        <v>309</v>
      </c>
      <c r="AD18" s="84" t="s">
        <v>309</v>
      </c>
      <c r="AE18" s="84" t="s">
        <v>309</v>
      </c>
      <c r="AF18" s="84" t="s">
        <v>309</v>
      </c>
      <c r="AG18" s="84" t="s">
        <v>309</v>
      </c>
      <c r="AH18" s="84" t="s">
        <v>309</v>
      </c>
      <c r="AI18" s="84" t="s">
        <v>309</v>
      </c>
      <c r="AJ18" s="84" t="s">
        <v>309</v>
      </c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 t="s">
        <v>309</v>
      </c>
      <c r="G19" s="84" t="s">
        <v>309</v>
      </c>
      <c r="H19" s="84" t="s">
        <v>309</v>
      </c>
      <c r="I19" s="84" t="s">
        <v>309</v>
      </c>
      <c r="J19" s="84" t="s">
        <v>309</v>
      </c>
      <c r="K19" s="84" t="s">
        <v>309</v>
      </c>
      <c r="L19" s="84"/>
      <c r="M19" s="84"/>
      <c r="N19" s="84" t="s">
        <v>296</v>
      </c>
      <c r="O19" s="84"/>
      <c r="P19" s="84"/>
      <c r="Q19" s="84" t="s">
        <v>296</v>
      </c>
      <c r="R19" s="84"/>
      <c r="S19" s="84"/>
      <c r="T19" s="84"/>
      <c r="U19" s="84"/>
      <c r="V19" s="84"/>
      <c r="W19" s="84" t="s">
        <v>296</v>
      </c>
      <c r="X19" s="84"/>
      <c r="Y19" s="84"/>
      <c r="Z19" s="84" t="s">
        <v>296</v>
      </c>
      <c r="AA19" s="84"/>
      <c r="AB19" s="84"/>
      <c r="AC19" s="84" t="s">
        <v>296</v>
      </c>
      <c r="AD19" s="84"/>
      <c r="AE19" s="84"/>
      <c r="AF19" s="84" t="s">
        <v>296</v>
      </c>
      <c r="AG19" s="84"/>
      <c r="AH19" s="84"/>
      <c r="AI19" s="84"/>
      <c r="AJ19" s="84"/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/>
      <c r="G20" s="84"/>
      <c r="H20" s="84" t="s">
        <v>296</v>
      </c>
      <c r="I20" s="84"/>
      <c r="J20" s="84"/>
      <c r="K20" s="84" t="s">
        <v>309</v>
      </c>
      <c r="L20" s="84" t="s">
        <v>309</v>
      </c>
      <c r="M20" s="84" t="s">
        <v>309</v>
      </c>
      <c r="N20" s="84" t="s">
        <v>309</v>
      </c>
      <c r="O20" s="84" t="s">
        <v>309</v>
      </c>
      <c r="P20" s="84" t="s">
        <v>309</v>
      </c>
      <c r="Q20" s="84" t="s">
        <v>309</v>
      </c>
      <c r="R20" s="84" t="s">
        <v>309</v>
      </c>
      <c r="S20" s="84" t="s">
        <v>309</v>
      </c>
      <c r="T20" s="84" t="s">
        <v>309</v>
      </c>
      <c r="U20" s="84" t="s">
        <v>309</v>
      </c>
      <c r="V20" s="84" t="s">
        <v>309</v>
      </c>
      <c r="W20" s="84" t="s">
        <v>309</v>
      </c>
      <c r="X20" s="84" t="s">
        <v>309</v>
      </c>
      <c r="Y20" s="84" t="s">
        <v>309</v>
      </c>
      <c r="Z20" s="84" t="s">
        <v>309</v>
      </c>
      <c r="AA20" s="84" t="s">
        <v>309</v>
      </c>
      <c r="AB20" s="84"/>
      <c r="AC20" s="84" t="s">
        <v>296</v>
      </c>
      <c r="AD20" s="84"/>
      <c r="AE20" s="84"/>
      <c r="AF20" s="84" t="s">
        <v>296</v>
      </c>
      <c r="AG20" s="84"/>
      <c r="AH20" s="84"/>
      <c r="AI20" s="84" t="s">
        <v>296</v>
      </c>
      <c r="AJ20" s="84"/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/>
      <c r="G21" s="84"/>
      <c r="H21" s="84" t="s">
        <v>296</v>
      </c>
      <c r="I21" s="84"/>
      <c r="J21" s="84"/>
      <c r="K21" s="84" t="s">
        <v>296</v>
      </c>
      <c r="L21" s="84"/>
      <c r="M21" s="84"/>
      <c r="N21" s="84"/>
      <c r="O21" s="84"/>
      <c r="P21" s="84"/>
      <c r="Q21" s="84" t="s">
        <v>296</v>
      </c>
      <c r="R21" s="84"/>
      <c r="S21" s="84"/>
      <c r="T21" s="84" t="s">
        <v>296</v>
      </c>
      <c r="U21" s="84"/>
      <c r="V21" s="84"/>
      <c r="W21" s="84" t="s">
        <v>309</v>
      </c>
      <c r="X21" s="84" t="s">
        <v>309</v>
      </c>
      <c r="Y21" s="84" t="s">
        <v>309</v>
      </c>
      <c r="Z21" s="84" t="s">
        <v>309</v>
      </c>
      <c r="AA21" s="84" t="s">
        <v>309</v>
      </c>
      <c r="AB21" s="84" t="s">
        <v>309</v>
      </c>
      <c r="AC21" s="84" t="s">
        <v>309</v>
      </c>
      <c r="AD21" s="84" t="s">
        <v>309</v>
      </c>
      <c r="AE21" s="84" t="s">
        <v>309</v>
      </c>
      <c r="AF21" s="84" t="s">
        <v>309</v>
      </c>
      <c r="AG21" s="84" t="s">
        <v>309</v>
      </c>
      <c r="AH21" s="84" t="s">
        <v>309</v>
      </c>
      <c r="AI21" s="84" t="s">
        <v>309</v>
      </c>
      <c r="AJ21" s="84"/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 t="s">
        <v>296</v>
      </c>
      <c r="G23" s="84"/>
      <c r="H23" s="84"/>
      <c r="I23" s="84" t="s">
        <v>296</v>
      </c>
      <c r="J23" s="84"/>
      <c r="K23" s="84" t="s">
        <v>4</v>
      </c>
      <c r="L23" s="84" t="s">
        <v>310</v>
      </c>
      <c r="M23" s="84" t="s">
        <v>310</v>
      </c>
      <c r="N23" s="84" t="s">
        <v>310</v>
      </c>
      <c r="O23" s="84" t="s">
        <v>310</v>
      </c>
      <c r="P23" s="84" t="s">
        <v>310</v>
      </c>
      <c r="Q23" s="84" t="s">
        <v>310</v>
      </c>
      <c r="R23" s="84" t="s">
        <v>310</v>
      </c>
      <c r="S23" s="84" t="s">
        <v>310</v>
      </c>
      <c r="T23" s="84" t="s">
        <v>310</v>
      </c>
      <c r="U23" s="84"/>
      <c r="V23" s="84"/>
      <c r="W23" s="84"/>
      <c r="X23" s="84" t="s">
        <v>296</v>
      </c>
      <c r="Y23" s="84"/>
      <c r="Z23" s="84"/>
      <c r="AA23" s="84" t="s">
        <v>296</v>
      </c>
      <c r="AB23" s="84"/>
      <c r="AC23" s="84"/>
      <c r="AD23" s="84" t="s">
        <v>296</v>
      </c>
      <c r="AE23" s="84"/>
      <c r="AF23" s="84"/>
      <c r="AG23" s="84" t="s">
        <v>4</v>
      </c>
      <c r="AH23" s="84" t="s">
        <v>4</v>
      </c>
      <c r="AI23" s="84"/>
      <c r="AJ23" s="84" t="s">
        <v>296</v>
      </c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/>
      <c r="G24" s="84"/>
      <c r="H24" s="84"/>
      <c r="I24" s="84" t="s">
        <v>296</v>
      </c>
      <c r="J24" s="84"/>
      <c r="K24" s="84"/>
      <c r="L24" s="84" t="s">
        <v>296</v>
      </c>
      <c r="M24" s="84"/>
      <c r="N24" s="84"/>
      <c r="O24" s="84" t="s">
        <v>296</v>
      </c>
      <c r="P24" s="84"/>
      <c r="Q24" s="84"/>
      <c r="R24" s="84" t="s">
        <v>296</v>
      </c>
      <c r="S24" s="84"/>
      <c r="T24" s="84"/>
      <c r="U24" s="84" t="s">
        <v>296</v>
      </c>
      <c r="V24" s="84"/>
      <c r="W24" s="84"/>
      <c r="X24" s="84"/>
      <c r="Y24" s="84"/>
      <c r="Z24" s="84"/>
      <c r="AA24" s="84" t="s">
        <v>296</v>
      </c>
      <c r="AB24" s="84"/>
      <c r="AC24" s="84"/>
      <c r="AD24" s="84" t="s">
        <v>296</v>
      </c>
      <c r="AE24" s="84"/>
      <c r="AF24" s="84"/>
      <c r="AG24" s="84" t="s">
        <v>296</v>
      </c>
      <c r="AH24" s="84"/>
      <c r="AI24" s="84" t="s">
        <v>103</v>
      </c>
      <c r="AJ24" s="84"/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 t="s">
        <v>296</v>
      </c>
      <c r="G25" s="84"/>
      <c r="H25" s="84"/>
      <c r="I25" s="84" t="s">
        <v>296</v>
      </c>
      <c r="J25" s="84"/>
      <c r="K25" s="84"/>
      <c r="L25" s="84" t="s">
        <v>296</v>
      </c>
      <c r="M25" s="84"/>
      <c r="N25" s="84" t="s">
        <v>103</v>
      </c>
      <c r="O25" s="84" t="s">
        <v>103</v>
      </c>
      <c r="P25" s="84"/>
      <c r="Q25" s="84"/>
      <c r="R25" s="84" t="s">
        <v>296</v>
      </c>
      <c r="S25" s="84"/>
      <c r="T25" s="84"/>
      <c r="U25" s="84" t="s">
        <v>296</v>
      </c>
      <c r="V25" s="84"/>
      <c r="W25" s="84"/>
      <c r="X25" s="84" t="s">
        <v>296</v>
      </c>
      <c r="Y25" s="84"/>
      <c r="Z25" s="84"/>
      <c r="AA25" s="84"/>
      <c r="AB25" s="84"/>
      <c r="AC25" s="84"/>
      <c r="AD25" s="84" t="s">
        <v>296</v>
      </c>
      <c r="AE25" s="84"/>
      <c r="AF25" s="84"/>
      <c r="AG25" s="84" t="s">
        <v>296</v>
      </c>
      <c r="AH25" s="84"/>
      <c r="AI25" s="84"/>
      <c r="AJ25" s="84" t="s">
        <v>296</v>
      </c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 t="s">
        <v>296</v>
      </c>
      <c r="G26" s="84"/>
      <c r="H26" s="84"/>
      <c r="I26" s="84" t="s">
        <v>296</v>
      </c>
      <c r="J26" s="84"/>
      <c r="K26" s="84"/>
      <c r="L26" s="84" t="s">
        <v>309</v>
      </c>
      <c r="M26" s="84" t="s">
        <v>309</v>
      </c>
      <c r="N26" s="84"/>
      <c r="O26" s="84" t="s">
        <v>296</v>
      </c>
      <c r="P26" s="84"/>
      <c r="Q26" s="84"/>
      <c r="R26" s="84" t="s">
        <v>296</v>
      </c>
      <c r="S26" s="84"/>
      <c r="T26" s="84" t="s">
        <v>309</v>
      </c>
      <c r="U26" s="84" t="s">
        <v>309</v>
      </c>
      <c r="V26" s="84" t="s">
        <v>309</v>
      </c>
      <c r="W26" s="84" t="s">
        <v>309</v>
      </c>
      <c r="X26" s="84" t="s">
        <v>309</v>
      </c>
      <c r="Y26" s="84" t="s">
        <v>309</v>
      </c>
      <c r="Z26" s="84" t="s">
        <v>309</v>
      </c>
      <c r="AA26" s="84" t="s">
        <v>309</v>
      </c>
      <c r="AB26" s="84" t="s">
        <v>309</v>
      </c>
      <c r="AC26" s="84" t="s">
        <v>309</v>
      </c>
      <c r="AD26" s="84" t="s">
        <v>309</v>
      </c>
      <c r="AE26" s="84" t="s">
        <v>309</v>
      </c>
      <c r="AF26" s="84" t="s">
        <v>309</v>
      </c>
      <c r="AG26" s="84" t="s">
        <v>309</v>
      </c>
      <c r="AH26" s="84" t="s">
        <v>309</v>
      </c>
      <c r="AI26" s="84"/>
      <c r="AJ26" s="84" t="s">
        <v>296</v>
      </c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/>
      <c r="G27" s="84" t="s">
        <v>309</v>
      </c>
      <c r="H27" s="84" t="s">
        <v>309</v>
      </c>
      <c r="I27" s="84" t="s">
        <v>309</v>
      </c>
      <c r="J27" s="84" t="s">
        <v>309</v>
      </c>
      <c r="K27" s="84" t="s">
        <v>309</v>
      </c>
      <c r="L27" s="84" t="s">
        <v>309</v>
      </c>
      <c r="M27" s="84" t="s">
        <v>309</v>
      </c>
      <c r="N27" s="84" t="s">
        <v>309</v>
      </c>
      <c r="O27" s="84" t="s">
        <v>309</v>
      </c>
      <c r="P27" s="84" t="s">
        <v>309</v>
      </c>
      <c r="Q27" s="84" t="s">
        <v>309</v>
      </c>
      <c r="R27" s="84" t="s">
        <v>309</v>
      </c>
      <c r="S27" s="84" t="s">
        <v>309</v>
      </c>
      <c r="T27" s="84" t="s">
        <v>309</v>
      </c>
      <c r="U27" s="84" t="s">
        <v>309</v>
      </c>
      <c r="V27" s="84"/>
      <c r="W27" s="84"/>
      <c r="X27" s="84"/>
      <c r="Y27" s="84" t="s">
        <v>296</v>
      </c>
      <c r="Z27" s="84"/>
      <c r="AA27" s="84" t="s">
        <v>296</v>
      </c>
      <c r="AB27" s="84"/>
      <c r="AC27" s="84"/>
      <c r="AD27" s="84" t="s">
        <v>4</v>
      </c>
      <c r="AE27" s="84" t="s">
        <v>4</v>
      </c>
      <c r="AF27" s="84"/>
      <c r="AG27" s="84" t="s">
        <v>296</v>
      </c>
      <c r="AH27" s="84"/>
      <c r="AI27" s="84" t="s">
        <v>4</v>
      </c>
      <c r="AJ27" s="84" t="s">
        <v>4</v>
      </c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 t="s">
        <v>296</v>
      </c>
      <c r="G28" s="84"/>
      <c r="H28" s="84"/>
      <c r="I28" s="84"/>
      <c r="J28" s="84" t="s">
        <v>4</v>
      </c>
      <c r="K28" s="84"/>
      <c r="L28" s="84" t="s">
        <v>296</v>
      </c>
      <c r="M28" s="84"/>
      <c r="N28" s="84"/>
      <c r="O28" s="84" t="s">
        <v>296</v>
      </c>
      <c r="P28" s="84"/>
      <c r="Q28" s="84"/>
      <c r="R28" s="84"/>
      <c r="S28" s="84" t="s">
        <v>4</v>
      </c>
      <c r="T28" s="84" t="s">
        <v>4</v>
      </c>
      <c r="U28" s="84" t="s">
        <v>296</v>
      </c>
      <c r="V28" s="84"/>
      <c r="W28" s="84"/>
      <c r="X28" s="84" t="s">
        <v>296</v>
      </c>
      <c r="Y28" s="84"/>
      <c r="Z28" s="84"/>
      <c r="AA28" s="84"/>
      <c r="AB28" s="84" t="s">
        <v>103</v>
      </c>
      <c r="AC28" s="84"/>
      <c r="AD28" s="84" t="s">
        <v>296</v>
      </c>
      <c r="AE28" s="84"/>
      <c r="AF28" s="84"/>
      <c r="AG28" s="84" t="s">
        <v>309</v>
      </c>
      <c r="AH28" s="84" t="s">
        <v>309</v>
      </c>
      <c r="AI28" s="84" t="s">
        <v>309</v>
      </c>
      <c r="AJ28" s="84" t="s">
        <v>309</v>
      </c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 t="s">
        <v>103</v>
      </c>
      <c r="G29" s="84"/>
      <c r="H29" s="84"/>
      <c r="I29" s="84" t="s">
        <v>296</v>
      </c>
      <c r="J29" s="84"/>
      <c r="K29" s="84"/>
      <c r="L29" s="84" t="s">
        <v>296</v>
      </c>
      <c r="M29" s="84"/>
      <c r="N29" s="84" t="s">
        <v>4</v>
      </c>
      <c r="O29" s="84" t="s">
        <v>4</v>
      </c>
      <c r="P29" s="84"/>
      <c r="Q29" s="84"/>
      <c r="R29" s="84" t="s">
        <v>296</v>
      </c>
      <c r="S29" s="84"/>
      <c r="T29" s="84"/>
      <c r="U29" s="84" t="s">
        <v>296</v>
      </c>
      <c r="V29" s="84"/>
      <c r="W29" s="84"/>
      <c r="X29" s="84"/>
      <c r="Y29" s="84"/>
      <c r="Z29" s="84"/>
      <c r="AA29" s="84" t="s">
        <v>296</v>
      </c>
      <c r="AB29" s="84"/>
      <c r="AC29" s="84"/>
      <c r="AD29" s="84" t="s">
        <v>296</v>
      </c>
      <c r="AE29" s="84"/>
      <c r="AF29" s="84"/>
      <c r="AG29" s="84" t="s">
        <v>296</v>
      </c>
      <c r="AH29" s="84"/>
      <c r="AI29" s="84"/>
      <c r="AJ29" s="84" t="s">
        <v>296</v>
      </c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 t="s">
        <v>296</v>
      </c>
      <c r="G30" s="84"/>
      <c r="H30" s="84"/>
      <c r="I30" s="84" t="s">
        <v>4</v>
      </c>
      <c r="J30" s="84"/>
      <c r="K30" s="84"/>
      <c r="L30" s="84" t="s">
        <v>296</v>
      </c>
      <c r="M30" s="84"/>
      <c r="N30" s="84"/>
      <c r="O30" s="84" t="s">
        <v>296</v>
      </c>
      <c r="P30" s="84"/>
      <c r="Q30" s="84"/>
      <c r="R30" s="84" t="s">
        <v>296</v>
      </c>
      <c r="S30" s="84"/>
      <c r="T30" s="84"/>
      <c r="U30" s="84" t="s">
        <v>296</v>
      </c>
      <c r="V30" s="84"/>
      <c r="W30" s="84"/>
      <c r="X30" s="84" t="s">
        <v>296</v>
      </c>
      <c r="Y30" s="84"/>
      <c r="Z30" s="84"/>
      <c r="AA30" s="84"/>
      <c r="AB30" s="84" t="s">
        <v>4</v>
      </c>
      <c r="AC30" s="84"/>
      <c r="AD30" s="84" t="s">
        <v>309</v>
      </c>
      <c r="AE30" s="84" t="s">
        <v>309</v>
      </c>
      <c r="AF30" s="84" t="s">
        <v>309</v>
      </c>
      <c r="AG30" s="84" t="s">
        <v>309</v>
      </c>
      <c r="AH30" s="84" t="s">
        <v>103</v>
      </c>
      <c r="AI30" s="84"/>
      <c r="AJ30" s="84" t="s">
        <v>296</v>
      </c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/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6</v>
      </c>
      <c r="G33" s="2">
        <f>SUMPRODUCT(COUNTIF(G4:G31,{"G";"J";"CG"}))</f>
        <v>6</v>
      </c>
      <c r="H33" s="2">
        <f>SUMPRODUCT(COUNTIF(H4:H31,{"G";"J";"CG"}))</f>
        <v>6</v>
      </c>
      <c r="I33" s="2">
        <f>SUMPRODUCT(COUNTIF(I4:I31,{"G";"J";"CG"}))</f>
        <v>6</v>
      </c>
      <c r="J33" s="2">
        <f>SUMPRODUCT(COUNTIF(J4:J31,{"G";"J";"CG"}))</f>
        <v>5</v>
      </c>
      <c r="K33" s="2">
        <f>SUMPRODUCT(COUNTIF(K4:K31,{"G";"J";"CG"}))</f>
        <v>6</v>
      </c>
      <c r="L33" s="2">
        <f>SUMPRODUCT(COUNTIF(L4:L31,{"G";"J";"CG"}))</f>
        <v>5</v>
      </c>
      <c r="M33" s="2">
        <f>SUMPRODUCT(COUNTIF(M4:M31,{"G";"J";"CG"}))</f>
        <v>5</v>
      </c>
      <c r="N33" s="2">
        <f>SUMPRODUCT(COUNTIF(N4:N31,{"G";"J";"CG"}))</f>
        <v>6</v>
      </c>
      <c r="O33" s="2">
        <f>SUMPRODUCT(COUNTIF(O4:O31,{"G";"J";"CG"}))</f>
        <v>5</v>
      </c>
      <c r="P33" s="2">
        <f>SUMPRODUCT(COUNTIF(P4:P31,{"G";"J";"CG"}))</f>
        <v>5</v>
      </c>
      <c r="Q33" s="2">
        <f>SUMPRODUCT(COUNTIF(Q4:Q31,{"G";"J";"CG"}))</f>
        <v>5</v>
      </c>
      <c r="R33" s="2">
        <f>SUMPRODUCT(COUNTIF(R4:R31,{"G";"J";"CG"}))</f>
        <v>5</v>
      </c>
      <c r="S33" s="2">
        <f>SUMPRODUCT(COUNTIF(S4:S31,{"G";"J";"CG"}))</f>
        <v>5</v>
      </c>
      <c r="T33" s="2">
        <f>SUMPRODUCT(COUNTIF(T4:T31,{"G";"J";"CG"}))</f>
        <v>5</v>
      </c>
      <c r="U33" s="2">
        <f>SUMPRODUCT(COUNTIF(U4:U31,{"G";"J";"CG"}))</f>
        <v>5</v>
      </c>
      <c r="V33" s="2">
        <f>SUMPRODUCT(COUNTIF(V4:V31,{"G";"J";"CG"}))</f>
        <v>5</v>
      </c>
      <c r="W33" s="2">
        <f>SUMPRODUCT(COUNTIF(W4:W31,{"G";"J";"CG"}))</f>
        <v>5</v>
      </c>
      <c r="X33" s="2">
        <f>SUMPRODUCT(COUNTIF(X4:X31,{"G";"J";"CG"}))</f>
        <v>5</v>
      </c>
      <c r="Y33" s="2">
        <f>SUMPRODUCT(COUNTIF(Y4:Y31,{"G";"J";"CG"}))</f>
        <v>5</v>
      </c>
      <c r="Z33" s="2">
        <f>SUMPRODUCT(COUNTIF(Z4:Z31,{"G";"J";"CG"}))</f>
        <v>5</v>
      </c>
      <c r="AA33" s="2">
        <f>SUMPRODUCT(COUNTIF(AA4:AA31,{"G";"J";"CG"}))</f>
        <v>5</v>
      </c>
      <c r="AB33" s="2">
        <f>SUMPRODUCT(COUNTIF(AB4:AB31,{"G";"J";"CG"}))</f>
        <v>5</v>
      </c>
      <c r="AC33" s="2">
        <f>SUMPRODUCT(COUNTIF(AC4:AC31,{"G";"J";"CG"}))</f>
        <v>5</v>
      </c>
      <c r="AD33" s="2">
        <f>SUMPRODUCT(COUNTIF(AD4:AD31,{"G";"J";"CG"}))</f>
        <v>6</v>
      </c>
      <c r="AE33" s="2">
        <f>SUMPRODUCT(COUNTIF(AE4:AE31,{"G";"J";"CG"}))</f>
        <v>5</v>
      </c>
      <c r="AF33" s="2">
        <f>SUMPRODUCT(COUNTIF(AF4:AF31,{"G";"J";"CG"}))</f>
        <v>5</v>
      </c>
      <c r="AG33" s="2">
        <f>SUMPRODUCT(COUNTIF(AG4:AG31,{"G";"J";"CG"}))</f>
        <v>5</v>
      </c>
      <c r="AH33" s="2">
        <f>SUMPRODUCT(COUNTIF(AH4:AH31,{"G";"J";"CG"}))</f>
        <v>5</v>
      </c>
      <c r="AI33" s="2">
        <f>SUMPRODUCT(COUNTIF(AI4:AI31,{"G";"J";"CG"}))</f>
        <v>5</v>
      </c>
      <c r="AJ33" s="2">
        <f>SUMPRODUCT(COUNTIF(AJ4:AJ31,{"G";"J";"CG"}))</f>
        <v>6</v>
      </c>
      <c r="AL33" s="4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SUMPRODUCT(COUNTIF(F5:F31,{"G";"N";"CG"}))</f>
        <v>6</v>
      </c>
      <c r="G34" s="2">
        <f>SUMPRODUCT(COUNTIF(G5:G31,{"G";"N";"CG"}))</f>
        <v>5</v>
      </c>
      <c r="H34" s="2">
        <f>SUMPRODUCT(COUNTIF(H5:H31,{"G";"N";"CG"}))</f>
        <v>5</v>
      </c>
      <c r="I34" s="2">
        <f>SUMPRODUCT(COUNTIF(I5:I31,{"G";"N";"CG"}))</f>
        <v>5</v>
      </c>
      <c r="J34" s="2">
        <f>SUMPRODUCT(COUNTIF(J5:J31,{"G";"N";"CG"}))</f>
        <v>5</v>
      </c>
      <c r="K34" s="2">
        <f>SUMPRODUCT(COUNTIF(K5:K31,{"G";"N";"CG"}))</f>
        <v>6</v>
      </c>
      <c r="L34" s="2">
        <f>SUMPRODUCT(COUNTIF(L5:L31,{"G";"N";"CG"}))</f>
        <v>5</v>
      </c>
      <c r="M34" s="2">
        <f>SUMPRODUCT(COUNTIF(M5:M31,{"G";"N";"CG"}))</f>
        <v>5</v>
      </c>
      <c r="N34" s="2">
        <f>SUMPRODUCT(COUNTIF(N5:N31,{"G";"N";"CG"}))</f>
        <v>5</v>
      </c>
      <c r="O34" s="2">
        <f>SUMPRODUCT(COUNTIF(O5:O31,{"G";"N";"CG"}))</f>
        <v>5</v>
      </c>
      <c r="P34" s="2">
        <f>SUMPRODUCT(COUNTIF(P5:P31,{"G";"N";"CG"}))</f>
        <v>5</v>
      </c>
      <c r="Q34" s="2">
        <f>SUMPRODUCT(COUNTIF(Q5:Q31,{"G";"N";"CG"}))</f>
        <v>5</v>
      </c>
      <c r="R34" s="2">
        <f>SUMPRODUCT(COUNTIF(R5:R31,{"G";"N";"CG"}))</f>
        <v>5</v>
      </c>
      <c r="S34" s="2">
        <f>SUMPRODUCT(COUNTIF(S5:S31,{"G";"N";"CG"}))</f>
        <v>5</v>
      </c>
      <c r="T34" s="2">
        <f>SUMPRODUCT(COUNTIF(T5:T31,{"G";"N";"CG"}))</f>
        <v>5</v>
      </c>
      <c r="U34" s="2">
        <f>SUMPRODUCT(COUNTIF(U5:U31,{"G";"N";"CG"}))</f>
        <v>5</v>
      </c>
      <c r="V34" s="2">
        <f>SUMPRODUCT(COUNTIF(V5:V31,{"G";"N";"CG"}))</f>
        <v>5</v>
      </c>
      <c r="W34" s="2">
        <f>SUMPRODUCT(COUNTIF(W5:W31,{"G";"N";"CG"}))</f>
        <v>5</v>
      </c>
      <c r="X34" s="2">
        <f>SUMPRODUCT(COUNTIF(X5:X31,{"G";"N";"CG"}))</f>
        <v>5</v>
      </c>
      <c r="Y34" s="2">
        <f>SUMPRODUCT(COUNTIF(Y5:Y31,{"G";"N";"CG"}))</f>
        <v>5</v>
      </c>
      <c r="Z34" s="2">
        <f>SUMPRODUCT(COUNTIF(Z5:Z31,{"G";"N";"CG"}))</f>
        <v>5</v>
      </c>
      <c r="AA34" s="2">
        <f>SUMPRODUCT(COUNTIF(AA5:AA31,{"G";"N";"CG"}))</f>
        <v>5</v>
      </c>
      <c r="AB34" s="2">
        <f>SUMPRODUCT(COUNTIF(AB5:AB31,{"G";"N";"CG"}))</f>
        <v>5</v>
      </c>
      <c r="AC34" s="2">
        <f>SUMPRODUCT(COUNTIF(AC5:AC31,{"G";"N";"CG"}))</f>
        <v>5</v>
      </c>
      <c r="AD34" s="2">
        <f>SUMPRODUCT(COUNTIF(AD5:AD31,{"G";"N";"CG"}))</f>
        <v>5</v>
      </c>
      <c r="AE34" s="2">
        <f>SUMPRODUCT(COUNTIF(AE5:AE31,{"G";"N";"CG"}))</f>
        <v>4</v>
      </c>
      <c r="AF34" s="2">
        <f>SUMPRODUCT(COUNTIF(AF5:AF31,{"G";"N";"CG"}))</f>
        <v>5</v>
      </c>
      <c r="AG34" s="2">
        <f>SUMPRODUCT(COUNTIF(AG5:AG31,{"G";"N";"CG"}))</f>
        <v>4</v>
      </c>
      <c r="AH34" s="2">
        <f>SUMPRODUCT(COUNTIF(AH5:AH31,{"G";"N";"CG"}))</f>
        <v>5</v>
      </c>
      <c r="AI34" s="2">
        <f>SUMPRODUCT(COUNTIF(AI5:AI31,{"G";"N";"CG"}))</f>
        <v>5</v>
      </c>
      <c r="AJ34" s="2">
        <f>SUMPRODUCT(COUNTIF(AJ5:AJ31,{"G";"N";"CG"}))</f>
        <v>5</v>
      </c>
      <c r="AL34" s="4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283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2017</v>
      </c>
      <c r="BD37" s="43"/>
      <c r="BE37" s="49"/>
      <c r="BG37" s="18"/>
      <c r="BH37" s="116" t="s">
        <v>257</v>
      </c>
      <c r="BI37" s="117"/>
      <c r="BJ37" s="117"/>
      <c r="BK37" s="118"/>
      <c r="BM37" s="2" t="s">
        <v>6</v>
      </c>
      <c r="BN37" s="2" t="s">
        <v>1</v>
      </c>
      <c r="BO37" s="2" t="s">
        <v>2</v>
      </c>
      <c r="BP37" s="2" t="s">
        <v>3</v>
      </c>
      <c r="BQ37" s="2" t="s">
        <v>3</v>
      </c>
      <c r="BR37" s="2" t="s">
        <v>4</v>
      </c>
      <c r="BS37" s="2" t="s">
        <v>5</v>
      </c>
      <c r="BT37" s="2" t="s">
        <v>6</v>
      </c>
      <c r="BU37" s="2" t="s">
        <v>1</v>
      </c>
      <c r="BV37" s="2" t="s">
        <v>2</v>
      </c>
      <c r="BW37" s="2" t="s">
        <v>3</v>
      </c>
      <c r="BX37" s="2" t="s">
        <v>3</v>
      </c>
      <c r="BY37" s="2" t="s">
        <v>4</v>
      </c>
      <c r="BZ37" s="3" t="s">
        <v>5</v>
      </c>
      <c r="CA37" s="2" t="s">
        <v>6</v>
      </c>
      <c r="CB37" s="2" t="s">
        <v>1</v>
      </c>
      <c r="CC37" s="2" t="s">
        <v>2</v>
      </c>
      <c r="CD37" s="2" t="s">
        <v>3</v>
      </c>
      <c r="CE37" s="2" t="s">
        <v>3</v>
      </c>
      <c r="CF37" s="2" t="s">
        <v>4</v>
      </c>
      <c r="CG37" s="2" t="s">
        <v>5</v>
      </c>
      <c r="CH37" s="2" t="s">
        <v>6</v>
      </c>
      <c r="CI37" s="2" t="s">
        <v>1</v>
      </c>
      <c r="CJ37" s="2" t="s">
        <v>2</v>
      </c>
      <c r="CK37" s="2" t="s">
        <v>3</v>
      </c>
      <c r="CL37" s="2" t="s">
        <v>3</v>
      </c>
      <c r="CM37" s="2" t="s">
        <v>4</v>
      </c>
      <c r="CN37" s="2" t="s">
        <v>5</v>
      </c>
      <c r="CO37" s="2" t="s">
        <v>6</v>
      </c>
      <c r="CP37" s="2" t="s">
        <v>1</v>
      </c>
      <c r="CQ37" s="2" t="s">
        <v>2</v>
      </c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3">
        <v>1</v>
      </c>
      <c r="BN38" s="3">
        <v>2</v>
      </c>
      <c r="BO38" s="73">
        <v>3</v>
      </c>
      <c r="BP38" s="73">
        <v>4</v>
      </c>
      <c r="BQ38" s="73">
        <v>5</v>
      </c>
      <c r="BR38" s="73">
        <v>6</v>
      </c>
      <c r="BS38" s="73">
        <v>7</v>
      </c>
      <c r="BT38" s="3">
        <v>8</v>
      </c>
      <c r="BU38" s="3">
        <v>9</v>
      </c>
      <c r="BV38" s="73">
        <v>10</v>
      </c>
      <c r="BW38" s="73">
        <v>11</v>
      </c>
      <c r="BX38" s="73">
        <v>12</v>
      </c>
      <c r="BY38" s="73">
        <v>13</v>
      </c>
      <c r="BZ38" s="3">
        <v>14</v>
      </c>
      <c r="CA38" s="3">
        <v>15</v>
      </c>
      <c r="CB38" s="3">
        <v>16</v>
      </c>
      <c r="CC38" s="73">
        <v>17</v>
      </c>
      <c r="CD38" s="73">
        <v>18</v>
      </c>
      <c r="CE38" s="73">
        <v>19</v>
      </c>
      <c r="CF38" s="73">
        <v>20</v>
      </c>
      <c r="CG38" s="73">
        <v>21</v>
      </c>
      <c r="CH38" s="3">
        <v>22</v>
      </c>
      <c r="CI38" s="3">
        <v>23</v>
      </c>
      <c r="CJ38" s="73">
        <v>24</v>
      </c>
      <c r="CK38" s="73">
        <v>25</v>
      </c>
      <c r="CL38" s="73">
        <v>26</v>
      </c>
      <c r="CM38" s="73">
        <v>27</v>
      </c>
      <c r="CN38" s="73">
        <v>28</v>
      </c>
      <c r="CO38" s="3">
        <v>29</v>
      </c>
      <c r="CP38" s="3">
        <v>30</v>
      </c>
      <c r="CQ38" s="2">
        <v>31</v>
      </c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97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/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97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10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97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97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10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97">
        <v>2</v>
      </c>
      <c r="B44" s="163"/>
      <c r="C44" s="164"/>
      <c r="D44" s="164"/>
      <c r="E44" s="164"/>
      <c r="F44" s="164"/>
      <c r="G44" s="128"/>
      <c r="H44" s="128"/>
      <c r="I44" s="128"/>
      <c r="J44" s="158"/>
      <c r="K44" s="127"/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97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10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97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97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11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96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/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/>
      <c r="AR48" s="128"/>
      <c r="AS48" s="128"/>
      <c r="AT48" s="128"/>
      <c r="AU48" s="129"/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96"/>
      <c r="B49" s="165"/>
      <c r="C49" s="166"/>
      <c r="D49" s="166"/>
      <c r="E49" s="166"/>
      <c r="F49" s="166"/>
      <c r="G49" s="132"/>
      <c r="H49" s="132"/>
      <c r="I49" s="132"/>
      <c r="J49" s="133"/>
      <c r="K49" s="131"/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10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96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96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11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96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/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/>
      <c r="AJ52" s="128"/>
      <c r="AK52" s="128"/>
      <c r="AL52" s="15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96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10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96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96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11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96">
        <v>5</v>
      </c>
      <c r="B56" s="163"/>
      <c r="C56" s="164"/>
      <c r="D56" s="164"/>
      <c r="E56" s="164"/>
      <c r="F56" s="164"/>
      <c r="G56" s="128"/>
      <c r="H56" s="128"/>
      <c r="I56" s="128"/>
      <c r="J56" s="158"/>
      <c r="K56" s="127"/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/>
      <c r="AR56" s="128"/>
      <c r="AS56" s="128"/>
      <c r="AT56" s="128"/>
      <c r="AU56" s="129"/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96"/>
      <c r="B57" s="165"/>
      <c r="C57" s="166"/>
      <c r="D57" s="166"/>
      <c r="E57" s="166"/>
      <c r="F57" s="166"/>
      <c r="G57" s="132"/>
      <c r="H57" s="132"/>
      <c r="I57" s="132"/>
      <c r="J57" s="133"/>
      <c r="K57" s="131"/>
      <c r="L57" s="132"/>
      <c r="M57" s="132"/>
      <c r="N57" s="132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11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96"/>
      <c r="B58" s="165"/>
      <c r="C58" s="166"/>
      <c r="D58" s="166"/>
      <c r="E58" s="166"/>
      <c r="F58" s="166"/>
      <c r="G58" s="132"/>
      <c r="H58" s="132"/>
      <c r="I58" s="132"/>
      <c r="J58" s="133"/>
      <c r="K58" s="131"/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96"/>
      <c r="B59" s="160"/>
      <c r="C59" s="161"/>
      <c r="D59" s="161"/>
      <c r="E59" s="161"/>
      <c r="F59" s="161"/>
      <c r="G59" s="153"/>
      <c r="H59" s="153"/>
      <c r="I59" s="153"/>
      <c r="J59" s="159"/>
      <c r="K59" s="152"/>
      <c r="L59" s="153"/>
      <c r="M59" s="153"/>
      <c r="N59" s="153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11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96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96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10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96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96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10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96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/>
      <c r="L64" s="128"/>
      <c r="M64" s="128"/>
      <c r="N64" s="128"/>
      <c r="O64" s="128"/>
      <c r="P64" s="128"/>
      <c r="Q64" s="128"/>
      <c r="R64" s="158"/>
      <c r="S64" s="127"/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/>
      <c r="AR64" s="128"/>
      <c r="AS64" s="128"/>
      <c r="AT64" s="128"/>
      <c r="AU64" s="129"/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96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11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96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96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11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97">
        <v>8</v>
      </c>
      <c r="B68" s="163"/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/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97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11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97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97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11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97">
        <v>9</v>
      </c>
      <c r="B72" s="163"/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/>
      <c r="AR72" s="128"/>
      <c r="AS72" s="128"/>
      <c r="AT72" s="128"/>
      <c r="AU72" s="129"/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97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10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97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97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11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96">
        <v>10</v>
      </c>
      <c r="B76" s="163"/>
      <c r="C76" s="164"/>
      <c r="D76" s="164"/>
      <c r="E76" s="164"/>
      <c r="F76" s="164"/>
      <c r="G76" s="128"/>
      <c r="H76" s="128"/>
      <c r="I76" s="128"/>
      <c r="J76" s="158"/>
      <c r="K76" s="127"/>
      <c r="L76" s="128"/>
      <c r="M76" s="128"/>
      <c r="N76" s="128"/>
      <c r="O76" s="128"/>
      <c r="P76" s="128"/>
      <c r="Q76" s="128"/>
      <c r="R76" s="158"/>
      <c r="S76" s="127"/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/>
      <c r="AR76" s="128"/>
      <c r="AS76" s="128"/>
      <c r="AT76" s="128"/>
      <c r="AU76" s="129"/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96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/>
      <c r="AR77" s="132"/>
      <c r="AS77" s="132"/>
      <c r="AT77" s="132"/>
      <c r="AU77" s="134"/>
      <c r="AV77" s="135"/>
      <c r="AW77" s="131"/>
      <c r="AX77" s="132"/>
      <c r="AY77" s="132"/>
      <c r="AZ77" s="132"/>
      <c r="BA77" s="134"/>
      <c r="BB77" s="135"/>
      <c r="BC77" s="82">
        <f>16-O33</f>
        <v>11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96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96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11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96">
        <v>11</v>
      </c>
      <c r="B80" s="163"/>
      <c r="C80" s="164"/>
      <c r="D80" s="164"/>
      <c r="E80" s="164"/>
      <c r="F80" s="164"/>
      <c r="G80" s="128"/>
      <c r="H80" s="128"/>
      <c r="I80" s="128"/>
      <c r="J80" s="158"/>
      <c r="K80" s="127"/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27"/>
      <c r="AR80" s="128"/>
      <c r="AS80" s="128"/>
      <c r="AT80" s="128"/>
      <c r="AU80" s="129"/>
      <c r="AV80" s="130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96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11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96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96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11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96">
        <v>12</v>
      </c>
      <c r="B84" s="163"/>
      <c r="C84" s="164"/>
      <c r="D84" s="164"/>
      <c r="E84" s="164"/>
      <c r="F84" s="164"/>
      <c r="G84" s="128"/>
      <c r="H84" s="128"/>
      <c r="I84" s="128"/>
      <c r="J84" s="158"/>
      <c r="K84" s="127"/>
      <c r="L84" s="128"/>
      <c r="M84" s="128"/>
      <c r="N84" s="128"/>
      <c r="O84" s="128"/>
      <c r="P84" s="128"/>
      <c r="Q84" s="128"/>
      <c r="R84" s="158"/>
      <c r="S84" s="127"/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/>
      <c r="AJ84" s="128"/>
      <c r="AK84" s="128"/>
      <c r="AL84" s="158"/>
      <c r="AM84" s="127"/>
      <c r="AN84" s="128"/>
      <c r="AO84" s="128"/>
      <c r="AP84" s="158"/>
      <c r="AQ84" s="127"/>
      <c r="AR84" s="128"/>
      <c r="AS84" s="128"/>
      <c r="AT84" s="128"/>
      <c r="AU84" s="129"/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96"/>
      <c r="B85" s="165"/>
      <c r="C85" s="166"/>
      <c r="D85" s="166"/>
      <c r="E85" s="166"/>
      <c r="F85" s="166"/>
      <c r="G85" s="132"/>
      <c r="H85" s="132"/>
      <c r="I85" s="132"/>
      <c r="J85" s="133"/>
      <c r="K85" s="131"/>
      <c r="L85" s="132"/>
      <c r="M85" s="132"/>
      <c r="N85" s="132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11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96"/>
      <c r="B86" s="165"/>
      <c r="C86" s="166"/>
      <c r="D86" s="166"/>
      <c r="E86" s="166"/>
      <c r="F86" s="166"/>
      <c r="G86" s="132"/>
      <c r="H86" s="132"/>
      <c r="I86" s="132"/>
      <c r="J86" s="133"/>
      <c r="K86" s="131"/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96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11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96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96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11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96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96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11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97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/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/>
      <c r="AR92" s="128"/>
      <c r="AS92" s="128"/>
      <c r="AT92" s="128"/>
      <c r="AU92" s="129"/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/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97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31"/>
      <c r="AR93" s="132"/>
      <c r="AS93" s="132"/>
      <c r="AT93" s="132"/>
      <c r="AU93" s="134"/>
      <c r="AV93" s="135"/>
      <c r="AW93" s="131"/>
      <c r="AX93" s="132"/>
      <c r="AY93" s="132"/>
      <c r="AZ93" s="132"/>
      <c r="BA93" s="134"/>
      <c r="BB93" s="135"/>
      <c r="BC93" s="82">
        <f>16-S33</f>
        <v>11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97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97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11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97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/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/>
      <c r="AR96" s="128"/>
      <c r="AS96" s="128"/>
      <c r="AT96" s="128"/>
      <c r="AU96" s="129"/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97"/>
      <c r="B97" s="165"/>
      <c r="C97" s="166"/>
      <c r="D97" s="166"/>
      <c r="E97" s="166"/>
      <c r="F97" s="166"/>
      <c r="G97" s="132"/>
      <c r="H97" s="132"/>
      <c r="I97" s="132"/>
      <c r="J97" s="133"/>
      <c r="K97" s="131"/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11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97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97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11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97">
        <v>16</v>
      </c>
      <c r="B100" s="163"/>
      <c r="C100" s="164"/>
      <c r="D100" s="164"/>
      <c r="E100" s="164"/>
      <c r="F100" s="164"/>
      <c r="G100" s="128"/>
      <c r="H100" s="128"/>
      <c r="I100" s="128"/>
      <c r="J100" s="158"/>
      <c r="K100" s="127"/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/>
      <c r="AJ100" s="128"/>
      <c r="AK100" s="128"/>
      <c r="AL100" s="15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97"/>
      <c r="B101" s="165"/>
      <c r="C101" s="166"/>
      <c r="D101" s="166"/>
      <c r="E101" s="166"/>
      <c r="F101" s="166"/>
      <c r="G101" s="132"/>
      <c r="H101" s="132"/>
      <c r="I101" s="132"/>
      <c r="J101" s="133"/>
      <c r="K101" s="131"/>
      <c r="L101" s="132"/>
      <c r="M101" s="132"/>
      <c r="N101" s="132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11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97"/>
      <c r="B102" s="165"/>
      <c r="C102" s="166"/>
      <c r="D102" s="166"/>
      <c r="E102" s="166"/>
      <c r="F102" s="166"/>
      <c r="G102" s="132"/>
      <c r="H102" s="132"/>
      <c r="I102" s="132"/>
      <c r="J102" s="133"/>
      <c r="K102" s="131"/>
      <c r="L102" s="132"/>
      <c r="M102" s="132"/>
      <c r="N102" s="132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97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11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96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27"/>
      <c r="L104" s="128"/>
      <c r="M104" s="128"/>
      <c r="N104" s="128"/>
      <c r="O104" s="128"/>
      <c r="P104" s="128"/>
      <c r="Q104" s="128"/>
      <c r="R104" s="158"/>
      <c r="S104" s="127"/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/>
      <c r="AR104" s="128"/>
      <c r="AS104" s="128"/>
      <c r="AT104" s="128"/>
      <c r="AU104" s="129"/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96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/>
      <c r="AR105" s="132"/>
      <c r="AS105" s="132"/>
      <c r="AT105" s="132"/>
      <c r="AU105" s="134"/>
      <c r="AV105" s="135"/>
      <c r="AW105" s="131"/>
      <c r="AX105" s="132"/>
      <c r="AY105" s="132"/>
      <c r="AZ105" s="132"/>
      <c r="BA105" s="134"/>
      <c r="BB105" s="135"/>
      <c r="BC105" s="82">
        <f>16-V33</f>
        <v>11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96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96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11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96">
        <v>18</v>
      </c>
      <c r="B108" s="163"/>
      <c r="C108" s="164"/>
      <c r="D108" s="164"/>
      <c r="E108" s="164"/>
      <c r="F108" s="164"/>
      <c r="G108" s="128"/>
      <c r="H108" s="128"/>
      <c r="I108" s="128"/>
      <c r="J108" s="158"/>
      <c r="K108" s="127"/>
      <c r="L108" s="128"/>
      <c r="M108" s="128"/>
      <c r="N108" s="128"/>
      <c r="O108" s="128"/>
      <c r="P108" s="128"/>
      <c r="Q108" s="128"/>
      <c r="R108" s="158"/>
      <c r="S108" s="127"/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96"/>
      <c r="B109" s="165"/>
      <c r="C109" s="166"/>
      <c r="D109" s="166"/>
      <c r="E109" s="166"/>
      <c r="F109" s="166"/>
      <c r="G109" s="132"/>
      <c r="H109" s="132"/>
      <c r="I109" s="132"/>
      <c r="J109" s="133"/>
      <c r="K109" s="131"/>
      <c r="L109" s="132"/>
      <c r="M109" s="132"/>
      <c r="N109" s="132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11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96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96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11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96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/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/>
      <c r="AJ112" s="128"/>
      <c r="AK112" s="128"/>
      <c r="AL112" s="158"/>
      <c r="AM112" s="127"/>
      <c r="AN112" s="128"/>
      <c r="AO112" s="128"/>
      <c r="AP112" s="158"/>
      <c r="AQ112" s="127"/>
      <c r="AR112" s="128"/>
      <c r="AS112" s="128"/>
      <c r="AT112" s="128"/>
      <c r="AU112" s="129"/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96"/>
      <c r="B113" s="165"/>
      <c r="C113" s="166"/>
      <c r="D113" s="166"/>
      <c r="E113" s="166"/>
      <c r="F113" s="166"/>
      <c r="G113" s="132"/>
      <c r="H113" s="132"/>
      <c r="I113" s="132"/>
      <c r="J113" s="133"/>
      <c r="K113" s="131"/>
      <c r="L113" s="132"/>
      <c r="M113" s="132"/>
      <c r="N113" s="132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/>
      <c r="AR113" s="132"/>
      <c r="AS113" s="132"/>
      <c r="AT113" s="132"/>
      <c r="AU113" s="134"/>
      <c r="AV113" s="135"/>
      <c r="AW113" s="131"/>
      <c r="AX113" s="132"/>
      <c r="AY113" s="132"/>
      <c r="AZ113" s="132"/>
      <c r="BA113" s="134"/>
      <c r="BB113" s="135"/>
      <c r="BC113" s="82">
        <f>16-X33</f>
        <v>11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96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/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96"/>
      <c r="B115" s="160"/>
      <c r="C115" s="161"/>
      <c r="D115" s="161"/>
      <c r="E115" s="161"/>
      <c r="F115" s="161"/>
      <c r="G115" s="153"/>
      <c r="H115" s="153"/>
      <c r="I115" s="153"/>
      <c r="J115" s="159"/>
      <c r="K115" s="152"/>
      <c r="L115" s="153"/>
      <c r="M115" s="153"/>
      <c r="N115" s="153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11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96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/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96"/>
      <c r="B117" s="165"/>
      <c r="C117" s="166"/>
      <c r="D117" s="166"/>
      <c r="E117" s="166"/>
      <c r="F117" s="166"/>
      <c r="G117" s="132"/>
      <c r="H117" s="132"/>
      <c r="I117" s="132"/>
      <c r="J117" s="133"/>
      <c r="K117" s="131"/>
      <c r="L117" s="132"/>
      <c r="M117" s="132"/>
      <c r="N117" s="132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11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96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96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11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96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/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96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31"/>
      <c r="T121" s="132"/>
      <c r="U121" s="132"/>
      <c r="V121" s="132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11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96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/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96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97">
        <v>22</v>
      </c>
      <c r="B124" s="163"/>
      <c r="C124" s="164"/>
      <c r="D124" s="164"/>
      <c r="E124" s="164"/>
      <c r="F124" s="164"/>
      <c r="G124" s="128"/>
      <c r="H124" s="128"/>
      <c r="I124" s="128"/>
      <c r="J124" s="158"/>
      <c r="K124" s="127"/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27"/>
      <c r="AR124" s="128"/>
      <c r="AS124" s="128"/>
      <c r="AT124" s="128"/>
      <c r="AU124" s="129"/>
      <c r="AV124" s="130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97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11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97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97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11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97">
        <v>23</v>
      </c>
      <c r="B128" s="163"/>
      <c r="C128" s="164"/>
      <c r="D128" s="164"/>
      <c r="E128" s="164"/>
      <c r="F128" s="164"/>
      <c r="G128" s="128"/>
      <c r="H128" s="128"/>
      <c r="I128" s="128"/>
      <c r="J128" s="158"/>
      <c r="K128" s="127"/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/>
      <c r="AJ128" s="128"/>
      <c r="AK128" s="128"/>
      <c r="AL128" s="158"/>
      <c r="AM128" s="127"/>
      <c r="AN128" s="128"/>
      <c r="AO128" s="128"/>
      <c r="AP128" s="158"/>
      <c r="AQ128" s="127"/>
      <c r="AR128" s="128"/>
      <c r="AS128" s="128"/>
      <c r="AT128" s="128"/>
      <c r="AU128" s="129"/>
      <c r="AV128" s="130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97"/>
      <c r="B129" s="165"/>
      <c r="C129" s="166"/>
      <c r="D129" s="166"/>
      <c r="E129" s="166"/>
      <c r="F129" s="166"/>
      <c r="G129" s="132"/>
      <c r="H129" s="132"/>
      <c r="I129" s="132"/>
      <c r="J129" s="133"/>
      <c r="K129" s="131"/>
      <c r="L129" s="132"/>
      <c r="M129" s="132"/>
      <c r="N129" s="132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11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97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97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11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96">
        <v>24</v>
      </c>
      <c r="B132" s="163"/>
      <c r="C132" s="164"/>
      <c r="D132" s="164"/>
      <c r="E132" s="164"/>
      <c r="F132" s="164"/>
      <c r="G132" s="128"/>
      <c r="H132" s="128"/>
      <c r="I132" s="128"/>
      <c r="J132" s="158"/>
      <c r="K132" s="127"/>
      <c r="L132" s="128"/>
      <c r="M132" s="128"/>
      <c r="N132" s="128"/>
      <c r="O132" s="128"/>
      <c r="P132" s="128"/>
      <c r="Q132" s="128"/>
      <c r="R132" s="158"/>
      <c r="S132" s="127"/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/>
      <c r="AJ132" s="128"/>
      <c r="AK132" s="128"/>
      <c r="AL132" s="158"/>
      <c r="AM132" s="127"/>
      <c r="AN132" s="128"/>
      <c r="AO132" s="128"/>
      <c r="AP132" s="158"/>
      <c r="AQ132" s="127"/>
      <c r="AR132" s="128"/>
      <c r="AS132" s="128"/>
      <c r="AT132" s="128"/>
      <c r="AU132" s="129"/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96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11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96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96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11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96">
        <v>25</v>
      </c>
      <c r="B136" s="163"/>
      <c r="C136" s="164"/>
      <c r="D136" s="164"/>
      <c r="E136" s="164"/>
      <c r="F136" s="164"/>
      <c r="G136" s="128"/>
      <c r="H136" s="128"/>
      <c r="I136" s="128"/>
      <c r="J136" s="158"/>
      <c r="K136" s="127"/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/>
      <c r="AJ136" s="128"/>
      <c r="AK136" s="128"/>
      <c r="AL136" s="15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96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10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96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96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11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96">
        <v>26</v>
      </c>
      <c r="B140" s="163"/>
      <c r="C140" s="164"/>
      <c r="D140" s="164"/>
      <c r="E140" s="164"/>
      <c r="F140" s="164"/>
      <c r="G140" s="128"/>
      <c r="H140" s="128"/>
      <c r="I140" s="128"/>
      <c r="J140" s="158"/>
      <c r="K140" s="127"/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/>
      <c r="AR140" s="128"/>
      <c r="AS140" s="128"/>
      <c r="AT140" s="128"/>
      <c r="AU140" s="129"/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96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/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11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96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96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12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96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/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96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11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96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96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11</v>
      </c>
      <c r="BD147" s="12"/>
      <c r="BE147" s="47"/>
      <c r="BG147" s="34"/>
      <c r="BH147" s="27"/>
      <c r="BI147" s="27"/>
      <c r="BJ147" s="27"/>
      <c r="BK147" s="27"/>
      <c r="BL147" s="35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96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/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96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31"/>
      <c r="T149" s="132"/>
      <c r="U149" s="132"/>
      <c r="V149" s="132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11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96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96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12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197">
        <v>29</v>
      </c>
      <c r="B152" s="163"/>
      <c r="C152" s="164"/>
      <c r="D152" s="164"/>
      <c r="E152" s="164"/>
      <c r="F152" s="164"/>
      <c r="G152" s="128"/>
      <c r="H152" s="128"/>
      <c r="I152" s="128"/>
      <c r="J152" s="158"/>
      <c r="K152" s="127"/>
      <c r="L152" s="128"/>
      <c r="M152" s="128"/>
      <c r="N152" s="128"/>
      <c r="O152" s="128"/>
      <c r="P152" s="128"/>
      <c r="Q152" s="128"/>
      <c r="R152" s="158"/>
      <c r="S152" s="127"/>
      <c r="T152" s="128"/>
      <c r="U152" s="128"/>
      <c r="V152" s="128"/>
      <c r="W152" s="128"/>
      <c r="X152" s="128"/>
      <c r="Y152" s="128"/>
      <c r="Z152" s="158"/>
      <c r="AA152" s="127"/>
      <c r="AB152" s="128"/>
      <c r="AC152" s="128"/>
      <c r="AD152" s="158"/>
      <c r="AE152" s="127"/>
      <c r="AF152" s="128"/>
      <c r="AG152" s="128"/>
      <c r="AH152" s="158"/>
      <c r="AI152" s="127"/>
      <c r="AJ152" s="128"/>
      <c r="AK152" s="128"/>
      <c r="AL152" s="158"/>
      <c r="AM152" s="127"/>
      <c r="AN152" s="128"/>
      <c r="AO152" s="128"/>
      <c r="AP152" s="158"/>
      <c r="AQ152" s="127"/>
      <c r="AR152" s="128"/>
      <c r="AS152" s="128"/>
      <c r="AT152" s="128"/>
      <c r="AU152" s="129"/>
      <c r="AV152" s="130"/>
      <c r="AW152" s="127"/>
      <c r="AX152" s="128"/>
      <c r="AY152" s="128"/>
      <c r="AZ152" s="128"/>
      <c r="BA152" s="129"/>
      <c r="BB152" s="130"/>
      <c r="BC152" s="77" t="s">
        <v>4</v>
      </c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197"/>
      <c r="B153" s="165"/>
      <c r="C153" s="166"/>
      <c r="D153" s="166"/>
      <c r="E153" s="166"/>
      <c r="F153" s="166"/>
      <c r="G153" s="132"/>
      <c r="H153" s="132"/>
      <c r="I153" s="132"/>
      <c r="J153" s="133"/>
      <c r="K153" s="131"/>
      <c r="L153" s="132"/>
      <c r="M153" s="132"/>
      <c r="N153" s="132"/>
      <c r="O153" s="132"/>
      <c r="P153" s="132"/>
      <c r="Q153" s="132"/>
      <c r="R153" s="133"/>
      <c r="S153" s="131"/>
      <c r="T153" s="132"/>
      <c r="U153" s="132"/>
      <c r="V153" s="132"/>
      <c r="W153" s="132"/>
      <c r="X153" s="132"/>
      <c r="Y153" s="132"/>
      <c r="Z153" s="133"/>
      <c r="AA153" s="131"/>
      <c r="AB153" s="132"/>
      <c r="AC153" s="132"/>
      <c r="AD153" s="133"/>
      <c r="AE153" s="131"/>
      <c r="AF153" s="132"/>
      <c r="AG153" s="132"/>
      <c r="AH153" s="133"/>
      <c r="AI153" s="131"/>
      <c r="AJ153" s="132"/>
      <c r="AK153" s="132"/>
      <c r="AL153" s="133"/>
      <c r="AM153" s="131"/>
      <c r="AN153" s="132"/>
      <c r="AO153" s="132"/>
      <c r="AP153" s="133"/>
      <c r="AQ153" s="131"/>
      <c r="AR153" s="132"/>
      <c r="AS153" s="132"/>
      <c r="AT153" s="132"/>
      <c r="AU153" s="134"/>
      <c r="AV153" s="135"/>
      <c r="AW153" s="131"/>
      <c r="AX153" s="132"/>
      <c r="AY153" s="132"/>
      <c r="AZ153" s="132"/>
      <c r="BA153" s="134"/>
      <c r="BB153" s="135"/>
      <c r="BC153" s="82">
        <f>16-AH33</f>
        <v>11</v>
      </c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197"/>
      <c r="B154" s="165"/>
      <c r="C154" s="166"/>
      <c r="D154" s="166"/>
      <c r="E154" s="166"/>
      <c r="F154" s="166"/>
      <c r="G154" s="132"/>
      <c r="H154" s="132"/>
      <c r="I154" s="132"/>
      <c r="J154" s="133"/>
      <c r="K154" s="131"/>
      <c r="L154" s="132"/>
      <c r="M154" s="132"/>
      <c r="N154" s="132"/>
      <c r="O154" s="132"/>
      <c r="P154" s="132"/>
      <c r="Q154" s="132"/>
      <c r="R154" s="133"/>
      <c r="S154" s="131"/>
      <c r="T154" s="132"/>
      <c r="U154" s="132"/>
      <c r="V154" s="132"/>
      <c r="W154" s="132"/>
      <c r="X154" s="132"/>
      <c r="Y154" s="132"/>
      <c r="Z154" s="133"/>
      <c r="AA154" s="131"/>
      <c r="AB154" s="132"/>
      <c r="AC154" s="132"/>
      <c r="AD154" s="133"/>
      <c r="AE154" s="131"/>
      <c r="AF154" s="132"/>
      <c r="AG154" s="132"/>
      <c r="AH154" s="133"/>
      <c r="AI154" s="131"/>
      <c r="AJ154" s="132"/>
      <c r="AK154" s="132"/>
      <c r="AL154" s="133"/>
      <c r="AM154" s="131"/>
      <c r="AN154" s="132"/>
      <c r="AO154" s="132"/>
      <c r="AP154" s="133"/>
      <c r="AQ154" s="131"/>
      <c r="AR154" s="132"/>
      <c r="AS154" s="132"/>
      <c r="AT154" s="132"/>
      <c r="AU154" s="134"/>
      <c r="AV154" s="135"/>
      <c r="AW154" s="131"/>
      <c r="AX154" s="132"/>
      <c r="AY154" s="132"/>
      <c r="AZ154" s="132"/>
      <c r="BA154" s="134"/>
      <c r="BB154" s="135"/>
      <c r="BC154" s="83" t="s">
        <v>103</v>
      </c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197"/>
      <c r="B155" s="160"/>
      <c r="C155" s="161"/>
      <c r="D155" s="161"/>
      <c r="E155" s="161"/>
      <c r="F155" s="161"/>
      <c r="G155" s="153"/>
      <c r="H155" s="153"/>
      <c r="I155" s="153"/>
      <c r="J155" s="159"/>
      <c r="K155" s="152"/>
      <c r="L155" s="153"/>
      <c r="M155" s="153"/>
      <c r="N155" s="153"/>
      <c r="O155" s="153"/>
      <c r="P155" s="153"/>
      <c r="Q155" s="153"/>
      <c r="R155" s="159"/>
      <c r="S155" s="152"/>
      <c r="T155" s="153"/>
      <c r="U155" s="153"/>
      <c r="V155" s="153"/>
      <c r="W155" s="153"/>
      <c r="X155" s="153"/>
      <c r="Y155" s="153"/>
      <c r="Z155" s="159"/>
      <c r="AA155" s="152"/>
      <c r="AB155" s="153"/>
      <c r="AC155" s="153"/>
      <c r="AD155" s="159"/>
      <c r="AE155" s="152"/>
      <c r="AF155" s="153"/>
      <c r="AG155" s="153"/>
      <c r="AH155" s="159"/>
      <c r="AI155" s="152"/>
      <c r="AJ155" s="153"/>
      <c r="AK155" s="153"/>
      <c r="AL155" s="159"/>
      <c r="AM155" s="152"/>
      <c r="AN155" s="153"/>
      <c r="AO155" s="153"/>
      <c r="AP155" s="159"/>
      <c r="AQ155" s="152"/>
      <c r="AR155" s="153"/>
      <c r="AS155" s="153"/>
      <c r="AT155" s="153"/>
      <c r="AU155" s="154"/>
      <c r="AV155" s="155"/>
      <c r="AW155" s="152"/>
      <c r="AX155" s="153"/>
      <c r="AY155" s="153"/>
      <c r="AZ155" s="153"/>
      <c r="BA155" s="154"/>
      <c r="BB155" s="155"/>
      <c r="BC155" s="78">
        <f>16-AH34</f>
        <v>11</v>
      </c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197">
        <v>30</v>
      </c>
      <c r="B156" s="163"/>
      <c r="C156" s="164"/>
      <c r="D156" s="164"/>
      <c r="E156" s="164"/>
      <c r="F156" s="164"/>
      <c r="G156" s="128"/>
      <c r="H156" s="128"/>
      <c r="I156" s="128"/>
      <c r="J156" s="158"/>
      <c r="K156" s="127"/>
      <c r="L156" s="128"/>
      <c r="M156" s="128"/>
      <c r="N156" s="128"/>
      <c r="O156" s="128"/>
      <c r="P156" s="128"/>
      <c r="Q156" s="128"/>
      <c r="R156" s="158"/>
      <c r="S156" s="127"/>
      <c r="T156" s="128"/>
      <c r="U156" s="128"/>
      <c r="V156" s="128"/>
      <c r="W156" s="128"/>
      <c r="X156" s="128"/>
      <c r="Y156" s="128"/>
      <c r="Z156" s="158"/>
      <c r="AA156" s="127"/>
      <c r="AB156" s="128"/>
      <c r="AC156" s="128"/>
      <c r="AD156" s="158"/>
      <c r="AE156" s="127"/>
      <c r="AF156" s="128"/>
      <c r="AG156" s="128"/>
      <c r="AH156" s="158"/>
      <c r="AI156" s="127"/>
      <c r="AJ156" s="128"/>
      <c r="AK156" s="128"/>
      <c r="AL156" s="158"/>
      <c r="AM156" s="127"/>
      <c r="AN156" s="128"/>
      <c r="AO156" s="128"/>
      <c r="AP156" s="158"/>
      <c r="AQ156" s="127"/>
      <c r="AR156" s="128"/>
      <c r="AS156" s="128"/>
      <c r="AT156" s="128"/>
      <c r="AU156" s="129"/>
      <c r="AV156" s="130"/>
      <c r="AW156" s="127"/>
      <c r="AX156" s="128"/>
      <c r="AY156" s="128"/>
      <c r="AZ156" s="128"/>
      <c r="BA156" s="129"/>
      <c r="BB156" s="130"/>
      <c r="BC156" s="77" t="s">
        <v>4</v>
      </c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197"/>
      <c r="B157" s="165"/>
      <c r="C157" s="166"/>
      <c r="D157" s="166"/>
      <c r="E157" s="166"/>
      <c r="F157" s="166"/>
      <c r="G157" s="132"/>
      <c r="H157" s="132"/>
      <c r="I157" s="132"/>
      <c r="J157" s="133"/>
      <c r="K157" s="131"/>
      <c r="L157" s="132"/>
      <c r="M157" s="132"/>
      <c r="N157" s="132"/>
      <c r="O157" s="132"/>
      <c r="P157" s="132"/>
      <c r="Q157" s="132"/>
      <c r="R157" s="133"/>
      <c r="S157" s="131"/>
      <c r="T157" s="132"/>
      <c r="U157" s="132"/>
      <c r="V157" s="132"/>
      <c r="W157" s="132"/>
      <c r="X157" s="132"/>
      <c r="Y157" s="132"/>
      <c r="Z157" s="133"/>
      <c r="AA157" s="131"/>
      <c r="AB157" s="132"/>
      <c r="AC157" s="132"/>
      <c r="AD157" s="133"/>
      <c r="AE157" s="131"/>
      <c r="AF157" s="132"/>
      <c r="AG157" s="132"/>
      <c r="AH157" s="133"/>
      <c r="AI157" s="131"/>
      <c r="AJ157" s="132"/>
      <c r="AK157" s="132"/>
      <c r="AL157" s="133"/>
      <c r="AM157" s="131"/>
      <c r="AN157" s="132"/>
      <c r="AO157" s="132"/>
      <c r="AP157" s="133"/>
      <c r="AQ157" s="131"/>
      <c r="AR157" s="132"/>
      <c r="AS157" s="132"/>
      <c r="AT157" s="132"/>
      <c r="AU157" s="134"/>
      <c r="AV157" s="135"/>
      <c r="AW157" s="131"/>
      <c r="AX157" s="132"/>
      <c r="AY157" s="132"/>
      <c r="AZ157" s="132"/>
      <c r="BA157" s="134"/>
      <c r="BB157" s="135"/>
      <c r="BC157" s="82">
        <f>16-AI33</f>
        <v>11</v>
      </c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197"/>
      <c r="B158" s="165"/>
      <c r="C158" s="166"/>
      <c r="D158" s="166"/>
      <c r="E158" s="166"/>
      <c r="F158" s="166"/>
      <c r="G158" s="132"/>
      <c r="H158" s="132"/>
      <c r="I158" s="132"/>
      <c r="J158" s="133"/>
      <c r="K158" s="131"/>
      <c r="L158" s="132"/>
      <c r="M158" s="132"/>
      <c r="N158" s="132"/>
      <c r="O158" s="132"/>
      <c r="P158" s="132"/>
      <c r="Q158" s="132"/>
      <c r="R158" s="133"/>
      <c r="S158" s="131"/>
      <c r="T158" s="132"/>
      <c r="U158" s="132"/>
      <c r="V158" s="132"/>
      <c r="W158" s="132"/>
      <c r="X158" s="132"/>
      <c r="Y158" s="132"/>
      <c r="Z158" s="133"/>
      <c r="AA158" s="131"/>
      <c r="AB158" s="132"/>
      <c r="AC158" s="132"/>
      <c r="AD158" s="133"/>
      <c r="AE158" s="131"/>
      <c r="AF158" s="132"/>
      <c r="AG158" s="132"/>
      <c r="AH158" s="133"/>
      <c r="AI158" s="131"/>
      <c r="AJ158" s="132"/>
      <c r="AK158" s="132"/>
      <c r="AL158" s="133"/>
      <c r="AM158" s="131"/>
      <c r="AN158" s="132"/>
      <c r="AO158" s="132"/>
      <c r="AP158" s="133"/>
      <c r="AQ158" s="131"/>
      <c r="AR158" s="132"/>
      <c r="AS158" s="132"/>
      <c r="AT158" s="132"/>
      <c r="AU158" s="134"/>
      <c r="AV158" s="135"/>
      <c r="AW158" s="131"/>
      <c r="AX158" s="132"/>
      <c r="AY158" s="132"/>
      <c r="AZ158" s="132"/>
      <c r="BA158" s="134"/>
      <c r="BB158" s="135"/>
      <c r="BC158" s="83" t="s">
        <v>103</v>
      </c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197"/>
      <c r="B159" s="160"/>
      <c r="C159" s="161"/>
      <c r="D159" s="161"/>
      <c r="E159" s="161"/>
      <c r="F159" s="161"/>
      <c r="G159" s="153"/>
      <c r="H159" s="153"/>
      <c r="I159" s="153"/>
      <c r="J159" s="159"/>
      <c r="K159" s="152"/>
      <c r="L159" s="153"/>
      <c r="M159" s="153"/>
      <c r="N159" s="153"/>
      <c r="O159" s="153"/>
      <c r="P159" s="153"/>
      <c r="Q159" s="153"/>
      <c r="R159" s="159"/>
      <c r="S159" s="152"/>
      <c r="T159" s="153"/>
      <c r="U159" s="153"/>
      <c r="V159" s="153"/>
      <c r="W159" s="153"/>
      <c r="X159" s="153"/>
      <c r="Y159" s="153"/>
      <c r="Z159" s="159"/>
      <c r="AA159" s="152"/>
      <c r="AB159" s="153"/>
      <c r="AC159" s="153"/>
      <c r="AD159" s="159"/>
      <c r="AE159" s="152"/>
      <c r="AF159" s="153"/>
      <c r="AG159" s="153"/>
      <c r="AH159" s="159"/>
      <c r="AI159" s="152"/>
      <c r="AJ159" s="153"/>
      <c r="AK159" s="153"/>
      <c r="AL159" s="159"/>
      <c r="AM159" s="152"/>
      <c r="AN159" s="153"/>
      <c r="AO159" s="153"/>
      <c r="AP159" s="159"/>
      <c r="AQ159" s="152"/>
      <c r="AR159" s="153"/>
      <c r="AS159" s="153"/>
      <c r="AT159" s="153"/>
      <c r="AU159" s="154"/>
      <c r="AV159" s="155"/>
      <c r="AW159" s="152"/>
      <c r="AX159" s="153"/>
      <c r="AY159" s="153"/>
      <c r="AZ159" s="153"/>
      <c r="BA159" s="154"/>
      <c r="BB159" s="155"/>
      <c r="BC159" s="78">
        <f>16-AI34</f>
        <v>11</v>
      </c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196">
        <v>31</v>
      </c>
      <c r="B160" s="163"/>
      <c r="C160" s="164"/>
      <c r="D160" s="164"/>
      <c r="E160" s="164"/>
      <c r="F160" s="164"/>
      <c r="G160" s="128"/>
      <c r="H160" s="128"/>
      <c r="I160" s="128"/>
      <c r="J160" s="158"/>
      <c r="K160" s="127"/>
      <c r="L160" s="128"/>
      <c r="M160" s="128"/>
      <c r="N160" s="128"/>
      <c r="O160" s="128"/>
      <c r="P160" s="128"/>
      <c r="Q160" s="128"/>
      <c r="R160" s="158"/>
      <c r="S160" s="127"/>
      <c r="T160" s="128"/>
      <c r="U160" s="128"/>
      <c r="V160" s="128"/>
      <c r="W160" s="128"/>
      <c r="X160" s="128"/>
      <c r="Y160" s="128"/>
      <c r="Z160" s="158"/>
      <c r="AA160" s="127"/>
      <c r="AB160" s="128"/>
      <c r="AC160" s="128"/>
      <c r="AD160" s="158"/>
      <c r="AE160" s="127"/>
      <c r="AF160" s="128"/>
      <c r="AG160" s="128"/>
      <c r="AH160" s="158"/>
      <c r="AI160" s="127"/>
      <c r="AJ160" s="128"/>
      <c r="AK160" s="128"/>
      <c r="AL160" s="158"/>
      <c r="AM160" s="127"/>
      <c r="AN160" s="128"/>
      <c r="AO160" s="128"/>
      <c r="AP160" s="158"/>
      <c r="AQ160" s="127"/>
      <c r="AR160" s="128"/>
      <c r="AS160" s="128"/>
      <c r="AT160" s="128"/>
      <c r="AU160" s="129"/>
      <c r="AV160" s="130"/>
      <c r="AW160" s="127"/>
      <c r="AX160" s="128"/>
      <c r="AY160" s="128"/>
      <c r="AZ160" s="128"/>
      <c r="BA160" s="129"/>
      <c r="BB160" s="130"/>
      <c r="BC160" s="77" t="s">
        <v>4</v>
      </c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196"/>
      <c r="B161" s="165"/>
      <c r="C161" s="166"/>
      <c r="D161" s="166"/>
      <c r="E161" s="166"/>
      <c r="F161" s="166"/>
      <c r="G161" s="132"/>
      <c r="H161" s="132"/>
      <c r="I161" s="132"/>
      <c r="J161" s="133"/>
      <c r="K161" s="131"/>
      <c r="L161" s="132"/>
      <c r="M161" s="132"/>
      <c r="N161" s="132"/>
      <c r="O161" s="132"/>
      <c r="P161" s="132"/>
      <c r="Q161" s="132"/>
      <c r="R161" s="133"/>
      <c r="S161" s="131"/>
      <c r="T161" s="132"/>
      <c r="U161" s="132"/>
      <c r="V161" s="132"/>
      <c r="W161" s="132"/>
      <c r="X161" s="132"/>
      <c r="Y161" s="132"/>
      <c r="Z161" s="133"/>
      <c r="AA161" s="131"/>
      <c r="AB161" s="132"/>
      <c r="AC161" s="132"/>
      <c r="AD161" s="133"/>
      <c r="AE161" s="131"/>
      <c r="AF161" s="132"/>
      <c r="AG161" s="132"/>
      <c r="AH161" s="133"/>
      <c r="AI161" s="131"/>
      <c r="AJ161" s="132"/>
      <c r="AK161" s="132"/>
      <c r="AL161" s="133"/>
      <c r="AM161" s="131"/>
      <c r="AN161" s="132"/>
      <c r="AO161" s="132"/>
      <c r="AP161" s="133"/>
      <c r="AQ161" s="131"/>
      <c r="AR161" s="132"/>
      <c r="AS161" s="132"/>
      <c r="AT161" s="132"/>
      <c r="AU161" s="134"/>
      <c r="AV161" s="135"/>
      <c r="AW161" s="131"/>
      <c r="AX161" s="132"/>
      <c r="AY161" s="132"/>
      <c r="AZ161" s="132"/>
      <c r="BA161" s="134"/>
      <c r="BB161" s="135"/>
      <c r="BC161" s="82">
        <f>16-AJ33</f>
        <v>10</v>
      </c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196"/>
      <c r="B162" s="165"/>
      <c r="C162" s="166"/>
      <c r="D162" s="166"/>
      <c r="E162" s="166"/>
      <c r="F162" s="166"/>
      <c r="G162" s="132"/>
      <c r="H162" s="132"/>
      <c r="I162" s="132"/>
      <c r="J162" s="133"/>
      <c r="K162" s="131"/>
      <c r="L162" s="132"/>
      <c r="M162" s="132"/>
      <c r="N162" s="132"/>
      <c r="O162" s="132"/>
      <c r="P162" s="132"/>
      <c r="Q162" s="132"/>
      <c r="R162" s="133"/>
      <c r="S162" s="131"/>
      <c r="T162" s="132"/>
      <c r="U162" s="132"/>
      <c r="V162" s="132"/>
      <c r="W162" s="132"/>
      <c r="X162" s="132"/>
      <c r="Y162" s="132"/>
      <c r="Z162" s="133"/>
      <c r="AA162" s="131"/>
      <c r="AB162" s="132"/>
      <c r="AC162" s="132"/>
      <c r="AD162" s="133"/>
      <c r="AE162" s="131"/>
      <c r="AF162" s="132"/>
      <c r="AG162" s="132"/>
      <c r="AH162" s="133"/>
      <c r="AI162" s="131"/>
      <c r="AJ162" s="132"/>
      <c r="AK162" s="132"/>
      <c r="AL162" s="133"/>
      <c r="AM162" s="131"/>
      <c r="AN162" s="132"/>
      <c r="AO162" s="132"/>
      <c r="AP162" s="133"/>
      <c r="AQ162" s="131"/>
      <c r="AR162" s="132"/>
      <c r="AS162" s="132"/>
      <c r="AT162" s="132"/>
      <c r="AU162" s="134"/>
      <c r="AV162" s="135"/>
      <c r="AW162" s="131"/>
      <c r="AX162" s="132"/>
      <c r="AY162" s="132"/>
      <c r="AZ162" s="132"/>
      <c r="BA162" s="134"/>
      <c r="BB162" s="135"/>
      <c r="BC162" s="83" t="s">
        <v>103</v>
      </c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196"/>
      <c r="B163" s="160"/>
      <c r="C163" s="161"/>
      <c r="D163" s="161"/>
      <c r="E163" s="161"/>
      <c r="F163" s="161"/>
      <c r="G163" s="153"/>
      <c r="H163" s="153"/>
      <c r="I163" s="153"/>
      <c r="J163" s="159"/>
      <c r="K163" s="152"/>
      <c r="L163" s="153"/>
      <c r="M163" s="153"/>
      <c r="N163" s="153"/>
      <c r="O163" s="153"/>
      <c r="P163" s="153"/>
      <c r="Q163" s="153"/>
      <c r="R163" s="159"/>
      <c r="S163" s="152"/>
      <c r="T163" s="153"/>
      <c r="U163" s="153"/>
      <c r="V163" s="153"/>
      <c r="W163" s="153"/>
      <c r="X163" s="153"/>
      <c r="Y163" s="153"/>
      <c r="Z163" s="159"/>
      <c r="AA163" s="152"/>
      <c r="AB163" s="153"/>
      <c r="AC163" s="153"/>
      <c r="AD163" s="159"/>
      <c r="AE163" s="152"/>
      <c r="AF163" s="153"/>
      <c r="AG163" s="153"/>
      <c r="AH163" s="159"/>
      <c r="AI163" s="152"/>
      <c r="AJ163" s="153"/>
      <c r="AK163" s="153"/>
      <c r="AL163" s="159"/>
      <c r="AM163" s="152"/>
      <c r="AN163" s="153"/>
      <c r="AO163" s="153"/>
      <c r="AP163" s="159"/>
      <c r="AQ163" s="152"/>
      <c r="AR163" s="153"/>
      <c r="AS163" s="153"/>
      <c r="AT163" s="153"/>
      <c r="AU163" s="154"/>
      <c r="AV163" s="155"/>
      <c r="AW163" s="152"/>
      <c r="AX163" s="153"/>
      <c r="AY163" s="153"/>
      <c r="AZ163" s="153"/>
      <c r="BA163" s="154"/>
      <c r="BB163" s="155"/>
      <c r="BC163" s="78">
        <f>16-AJ34</f>
        <v>11</v>
      </c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0</v>
      </c>
      <c r="B169" s="182"/>
      <c r="C169" s="65" t="s">
        <v>261</v>
      </c>
      <c r="D169" s="180">
        <f>SUM(T220:U257)</f>
        <v>0</v>
      </c>
      <c r="E169" s="180"/>
      <c r="F169" s="180"/>
      <c r="G169" s="64" t="s">
        <v>261</v>
      </c>
      <c r="H169" s="185">
        <f>SUM(T262:U330)</f>
        <v>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:T21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si="3"/>
        <v>0</v>
      </c>
      <c r="U186" s="140"/>
      <c r="V186" s="139">
        <v>168</v>
      </c>
      <c r="W186" s="140"/>
      <c r="X186" s="141">
        <f t="shared" ref="X186:X215" si="4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si="3"/>
        <v>0</v>
      </c>
      <c r="U187" s="140"/>
      <c r="V187" s="139">
        <v>168</v>
      </c>
      <c r="W187" s="140"/>
      <c r="X187" s="141">
        <f t="shared" si="4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3"/>
        <v>0</v>
      </c>
      <c r="U188" s="140"/>
      <c r="V188" s="139">
        <v>168</v>
      </c>
      <c r="W188" s="140"/>
      <c r="X188" s="141">
        <f t="shared" si="4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3"/>
        <v>0</v>
      </c>
      <c r="U189" s="140"/>
      <c r="V189" s="139">
        <v>168</v>
      </c>
      <c r="W189" s="140"/>
      <c r="X189" s="141">
        <f t="shared" si="4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3"/>
        <v>0</v>
      </c>
      <c r="U190" s="140"/>
      <c r="V190" s="139">
        <v>168</v>
      </c>
      <c r="W190" s="140"/>
      <c r="X190" s="141">
        <f t="shared" si="4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3"/>
        <v>0</v>
      </c>
      <c r="U191" s="140"/>
      <c r="V191" s="139">
        <v>168</v>
      </c>
      <c r="W191" s="140"/>
      <c r="X191" s="141">
        <f t="shared" si="4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3"/>
        <v>0</v>
      </c>
      <c r="U192" s="140"/>
      <c r="V192" s="139">
        <v>168</v>
      </c>
      <c r="W192" s="140"/>
      <c r="X192" s="141">
        <f t="shared" si="4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3"/>
        <v>0</v>
      </c>
      <c r="U193" s="140"/>
      <c r="V193" s="139">
        <v>168</v>
      </c>
      <c r="W193" s="140"/>
      <c r="X193" s="141">
        <f t="shared" si="4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3"/>
        <v>0</v>
      </c>
      <c r="U194" s="140"/>
      <c r="V194" s="139">
        <v>168</v>
      </c>
      <c r="W194" s="140"/>
      <c r="X194" s="141">
        <f t="shared" si="4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3"/>
        <v>0</v>
      </c>
      <c r="U195" s="140"/>
      <c r="V195" s="139">
        <v>168</v>
      </c>
      <c r="W195" s="140"/>
      <c r="X195" s="141">
        <f t="shared" si="4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3"/>
        <v>0</v>
      </c>
      <c r="U196" s="140"/>
      <c r="V196" s="139">
        <v>168</v>
      </c>
      <c r="W196" s="140"/>
      <c r="X196" s="141">
        <f t="shared" si="4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3"/>
        <v>0</v>
      </c>
      <c r="U197" s="140"/>
      <c r="V197" s="139">
        <v>168</v>
      </c>
      <c r="W197" s="140"/>
      <c r="X197" s="141">
        <f t="shared" si="4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3"/>
        <v>0</v>
      </c>
      <c r="U198" s="140"/>
      <c r="V198" s="139">
        <v>168</v>
      </c>
      <c r="W198" s="140"/>
      <c r="X198" s="141">
        <f t="shared" si="4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si="3"/>
        <v>0</v>
      </c>
      <c r="U199" s="140"/>
      <c r="V199" s="139">
        <v>168</v>
      </c>
      <c r="W199" s="140"/>
      <c r="X199" s="141">
        <f t="shared" si="4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3"/>
        <v>0</v>
      </c>
      <c r="U200" s="140"/>
      <c r="V200" s="139">
        <v>168</v>
      </c>
      <c r="W200" s="140"/>
      <c r="X200" s="141">
        <f t="shared" si="4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0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3"/>
        <v>0</v>
      </c>
      <c r="U201" s="140"/>
      <c r="V201" s="139">
        <v>168</v>
      </c>
      <c r="W201" s="140"/>
      <c r="X201" s="141">
        <f t="shared" si="4"/>
        <v>0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3"/>
        <v>0</v>
      </c>
      <c r="U202" s="140"/>
      <c r="V202" s="139">
        <v>168</v>
      </c>
      <c r="W202" s="140"/>
      <c r="X202" s="141">
        <f t="shared" si="4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3"/>
        <v>0</v>
      </c>
      <c r="U203" s="140"/>
      <c r="V203" s="139">
        <v>168</v>
      </c>
      <c r="W203" s="140"/>
      <c r="X203" s="141">
        <f t="shared" si="4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3"/>
        <v>0</v>
      </c>
      <c r="U204" s="140"/>
      <c r="V204" s="139">
        <v>168</v>
      </c>
      <c r="W204" s="140"/>
      <c r="X204" s="141">
        <f t="shared" si="4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3"/>
        <v>0</v>
      </c>
      <c r="U205" s="140"/>
      <c r="V205" s="139">
        <v>168</v>
      </c>
      <c r="W205" s="140"/>
      <c r="X205" s="141">
        <f t="shared" si="4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3"/>
        <v>0</v>
      </c>
      <c r="U206" s="140"/>
      <c r="V206" s="139">
        <v>168</v>
      </c>
      <c r="W206" s="140"/>
      <c r="X206" s="141">
        <f t="shared" si="4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3"/>
        <v>0</v>
      </c>
      <c r="U207" s="140"/>
      <c r="V207" s="139">
        <v>168</v>
      </c>
      <c r="W207" s="140"/>
      <c r="X207" s="141">
        <f t="shared" si="4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3"/>
        <v>0</v>
      </c>
      <c r="U208" s="140"/>
      <c r="V208" s="139">
        <v>168</v>
      </c>
      <c r="W208" s="140"/>
      <c r="X208" s="141">
        <f t="shared" si="4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3"/>
        <v>0</v>
      </c>
      <c r="U209" s="140"/>
      <c r="V209" s="139">
        <v>168</v>
      </c>
      <c r="W209" s="140"/>
      <c r="X209" s="141">
        <f t="shared" si="4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3"/>
        <v>0</v>
      </c>
      <c r="U210" s="140"/>
      <c r="V210" s="139">
        <v>168</v>
      </c>
      <c r="W210" s="140"/>
      <c r="X210" s="141">
        <f t="shared" si="4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3"/>
        <v>0</v>
      </c>
      <c r="U211" s="140"/>
      <c r="V211" s="139">
        <v>168</v>
      </c>
      <c r="W211" s="140"/>
      <c r="X211" s="141">
        <f t="shared" si="4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3"/>
        <v>0</v>
      </c>
      <c r="U212" s="140"/>
      <c r="V212" s="139">
        <v>168</v>
      </c>
      <c r="W212" s="140"/>
      <c r="X212" s="141">
        <f t="shared" si="4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3"/>
        <v>0</v>
      </c>
      <c r="U213" s="140"/>
      <c r="V213" s="139">
        <v>168</v>
      </c>
      <c r="W213" s="140"/>
      <c r="X213" s="141">
        <f t="shared" si="4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si="3"/>
        <v>0</v>
      </c>
      <c r="U214" s="140"/>
      <c r="V214" s="139">
        <v>168</v>
      </c>
      <c r="W214" s="140"/>
      <c r="X214" s="141">
        <f t="shared" si="4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3"/>
        <v>0</v>
      </c>
      <c r="U215" s="140"/>
      <c r="V215" s="139">
        <v>168</v>
      </c>
      <c r="W215" s="140"/>
      <c r="X215" s="141">
        <f t="shared" si="4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5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6">F222*24+H222*12+J222*12+L222*6+N222*6+P222*4+R222*8</f>
        <v>0</v>
      </c>
      <c r="U222" s="140"/>
      <c r="V222" s="139">
        <v>168</v>
      </c>
      <c r="W222" s="140"/>
      <c r="X222" s="141">
        <f t="shared" si="5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6"/>
        <v>0</v>
      </c>
      <c r="U223" s="140"/>
      <c r="V223" s="139">
        <v>168</v>
      </c>
      <c r="W223" s="140"/>
      <c r="X223" s="141">
        <f t="shared" si="5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6"/>
        <v>0</v>
      </c>
      <c r="U224" s="140"/>
      <c r="V224" s="139">
        <v>168</v>
      </c>
      <c r="W224" s="140"/>
      <c r="X224" s="141">
        <f t="shared" si="5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5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7">F226*24+H226*12+J226*12+L226*6+N226*6+P226*4+R226*8</f>
        <v>0</v>
      </c>
      <c r="U226" s="140"/>
      <c r="V226" s="139">
        <v>168</v>
      </c>
      <c r="W226" s="140"/>
      <c r="X226" s="141">
        <f t="shared" si="5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7"/>
        <v>0</v>
      </c>
      <c r="U227" s="140"/>
      <c r="V227" s="139">
        <v>168</v>
      </c>
      <c r="W227" s="140"/>
      <c r="X227" s="141">
        <f t="shared" si="5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7"/>
        <v>0</v>
      </c>
      <c r="U228" s="140"/>
      <c r="V228" s="139">
        <v>168</v>
      </c>
      <c r="W228" s="140"/>
      <c r="X228" s="141">
        <f t="shared" si="5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7"/>
        <v>0</v>
      </c>
      <c r="U229" s="140"/>
      <c r="V229" s="139">
        <v>168</v>
      </c>
      <c r="W229" s="140"/>
      <c r="X229" s="141">
        <f t="shared" si="5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7"/>
        <v>0</v>
      </c>
      <c r="U230" s="140"/>
      <c r="V230" s="139">
        <v>168</v>
      </c>
      <c r="W230" s="140"/>
      <c r="X230" s="141">
        <f t="shared" si="5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8">F231*24+H231*12+J231*12+L231*6+N231*6+P231*4+R231*8</f>
        <v>0</v>
      </c>
      <c r="U231" s="140"/>
      <c r="V231" s="139">
        <v>168</v>
      </c>
      <c r="W231" s="140"/>
      <c r="X231" s="141">
        <f t="shared" ref="X231" si="9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7"/>
        <v>0</v>
      </c>
      <c r="U232" s="140"/>
      <c r="V232" s="139">
        <v>168</v>
      </c>
      <c r="W232" s="140"/>
      <c r="X232" s="141">
        <f t="shared" si="5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7"/>
        <v>0</v>
      </c>
      <c r="U233" s="140"/>
      <c r="V233" s="139">
        <v>168</v>
      </c>
      <c r="W233" s="140"/>
      <c r="X233" s="141">
        <f t="shared" si="5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7"/>
        <v>0</v>
      </c>
      <c r="U234" s="140"/>
      <c r="V234" s="139">
        <v>168</v>
      </c>
      <c r="W234" s="140"/>
      <c r="X234" s="141">
        <f t="shared" si="5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0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7"/>
        <v>0</v>
      </c>
      <c r="U235" s="140"/>
      <c r="V235" s="139">
        <v>168</v>
      </c>
      <c r="W235" s="140"/>
      <c r="X235" s="141">
        <f t="shared" si="5"/>
        <v>0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7"/>
        <v>0</v>
      </c>
      <c r="U236" s="140"/>
      <c r="V236" s="139">
        <v>168</v>
      </c>
      <c r="W236" s="140"/>
      <c r="X236" s="141">
        <f t="shared" si="5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7"/>
        <v>0</v>
      </c>
      <c r="U237" s="140"/>
      <c r="V237" s="139">
        <v>168</v>
      </c>
      <c r="W237" s="140"/>
      <c r="X237" s="141">
        <f t="shared" si="5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7"/>
        <v>0</v>
      </c>
      <c r="U238" s="140"/>
      <c r="V238" s="139">
        <v>168</v>
      </c>
      <c r="W238" s="140"/>
      <c r="X238" s="141">
        <f t="shared" si="5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7"/>
        <v>0</v>
      </c>
      <c r="U239" s="140"/>
      <c r="V239" s="139">
        <v>168</v>
      </c>
      <c r="W239" s="140"/>
      <c r="X239" s="141">
        <f t="shared" si="5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7"/>
        <v>0</v>
      </c>
      <c r="U240" s="140"/>
      <c r="V240" s="139">
        <v>168</v>
      </c>
      <c r="W240" s="140"/>
      <c r="X240" s="141">
        <f t="shared" si="5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7"/>
        <v>0</v>
      </c>
      <c r="U241" s="140"/>
      <c r="V241" s="139">
        <v>168</v>
      </c>
      <c r="W241" s="140"/>
      <c r="X241" s="141">
        <f t="shared" si="5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7"/>
        <v>0</v>
      </c>
      <c r="U242" s="140"/>
      <c r="V242" s="139">
        <v>168</v>
      </c>
      <c r="W242" s="140"/>
      <c r="X242" s="141">
        <f t="shared" si="5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7"/>
        <v>0</v>
      </c>
      <c r="U243" s="140"/>
      <c r="V243" s="139">
        <v>168</v>
      </c>
      <c r="W243" s="140"/>
      <c r="X243" s="141">
        <f t="shared" si="5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7"/>
        <v>0</v>
      </c>
      <c r="U244" s="140"/>
      <c r="V244" s="139">
        <v>168</v>
      </c>
      <c r="W244" s="140"/>
      <c r="X244" s="141">
        <f t="shared" si="5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7"/>
        <v>0</v>
      </c>
      <c r="U245" s="140"/>
      <c r="V245" s="139">
        <v>168</v>
      </c>
      <c r="W245" s="140"/>
      <c r="X245" s="141">
        <f t="shared" si="5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0</v>
      </c>
      <c r="G246" s="138"/>
      <c r="H246" s="137">
        <f>SUMPRODUCT(COUNTIF($K$40:$R$163,{"URBANSKI L."}))</f>
        <v>0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7"/>
        <v>0</v>
      </c>
      <c r="U246" s="140"/>
      <c r="V246" s="139">
        <v>168</v>
      </c>
      <c r="W246" s="140"/>
      <c r="X246" s="141">
        <f t="shared" si="5"/>
        <v>0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0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7"/>
        <v>0</v>
      </c>
      <c r="U247" s="140"/>
      <c r="V247" s="139">
        <v>168</v>
      </c>
      <c r="W247" s="140"/>
      <c r="X247" s="141">
        <f t="shared" si="5"/>
        <v>0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7"/>
        <v>0</v>
      </c>
      <c r="U248" s="140"/>
      <c r="V248" s="139">
        <v>168</v>
      </c>
      <c r="W248" s="140"/>
      <c r="X248" s="141">
        <f t="shared" si="5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7"/>
        <v>0</v>
      </c>
      <c r="U249" s="140"/>
      <c r="V249" s="139">
        <v>168</v>
      </c>
      <c r="W249" s="140"/>
      <c r="X249" s="141">
        <f t="shared" si="5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7"/>
        <v>0</v>
      </c>
      <c r="U250" s="140"/>
      <c r="V250" s="139">
        <v>168</v>
      </c>
      <c r="W250" s="140"/>
      <c r="X250" s="141">
        <f t="shared" si="5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7"/>
        <v>0</v>
      </c>
      <c r="U251" s="140"/>
      <c r="V251" s="139">
        <v>168</v>
      </c>
      <c r="W251" s="140"/>
      <c r="X251" s="141">
        <f t="shared" si="5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7"/>
        <v>0</v>
      </c>
      <c r="U252" s="140"/>
      <c r="V252" s="139">
        <v>168</v>
      </c>
      <c r="W252" s="140"/>
      <c r="X252" s="141">
        <f t="shared" si="5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7"/>
        <v>0</v>
      </c>
      <c r="U253" s="140"/>
      <c r="V253" s="139">
        <v>168</v>
      </c>
      <c r="W253" s="140"/>
      <c r="X253" s="141">
        <f t="shared" si="5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7"/>
        <v>0</v>
      </c>
      <c r="U254" s="140"/>
      <c r="V254" s="139">
        <v>168</v>
      </c>
      <c r="W254" s="140"/>
      <c r="X254" s="141">
        <f t="shared" si="5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7"/>
        <v>0</v>
      </c>
      <c r="U255" s="140"/>
      <c r="V255" s="139">
        <v>168</v>
      </c>
      <c r="W255" s="140"/>
      <c r="X255" s="141">
        <f t="shared" si="5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7"/>
        <v>0</v>
      </c>
      <c r="U256" s="140"/>
      <c r="V256" s="139">
        <v>168</v>
      </c>
      <c r="W256" s="140"/>
      <c r="X256" s="141">
        <f t="shared" si="5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7"/>
        <v>0</v>
      </c>
      <c r="U257" s="140"/>
      <c r="V257" s="139">
        <v>168</v>
      </c>
      <c r="W257" s="140"/>
      <c r="X257" s="141">
        <f t="shared" si="5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0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27" si="11">F264*24+H264*12+J264*12+L264*6+N264*6+P264*4+R264*8</f>
        <v>0</v>
      </c>
      <c r="U264" s="140"/>
      <c r="V264" s="139">
        <v>168</v>
      </c>
      <c r="W264" s="140"/>
      <c r="X264" s="141">
        <f t="shared" si="10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1"/>
        <v>0</v>
      </c>
      <c r="U265" s="140"/>
      <c r="V265" s="139">
        <v>168</v>
      </c>
      <c r="W265" s="140"/>
      <c r="X265" s="141">
        <f t="shared" si="10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1"/>
        <v>0</v>
      </c>
      <c r="U266" s="140"/>
      <c r="V266" s="139">
        <v>168</v>
      </c>
      <c r="W266" s="140"/>
      <c r="X266" s="141">
        <f t="shared" si="10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1"/>
        <v>0</v>
      </c>
      <c r="U267" s="140"/>
      <c r="V267" s="139">
        <v>168</v>
      </c>
      <c r="W267" s="140"/>
      <c r="X267" s="141">
        <f t="shared" si="10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1"/>
        <v>0</v>
      </c>
      <c r="U268" s="140"/>
      <c r="V268" s="139">
        <v>168</v>
      </c>
      <c r="W268" s="140"/>
      <c r="X268" s="141">
        <f t="shared" si="10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1"/>
        <v>0</v>
      </c>
      <c r="U269" s="140"/>
      <c r="V269" s="139">
        <v>168</v>
      </c>
      <c r="W269" s="140"/>
      <c r="X269" s="141">
        <f t="shared" si="10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1"/>
        <v>0</v>
      </c>
      <c r="U270" s="140"/>
      <c r="V270" s="139">
        <v>168</v>
      </c>
      <c r="W270" s="140"/>
      <c r="X270" s="141">
        <f t="shared" si="10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1"/>
        <v>0</v>
      </c>
      <c r="U271" s="140"/>
      <c r="V271" s="139">
        <v>168</v>
      </c>
      <c r="W271" s="140"/>
      <c r="X271" s="141">
        <f t="shared" si="10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1"/>
        <v>0</v>
      </c>
      <c r="U272" s="140"/>
      <c r="V272" s="139">
        <v>168</v>
      </c>
      <c r="W272" s="140"/>
      <c r="X272" s="141">
        <f t="shared" si="10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1"/>
        <v>0</v>
      </c>
      <c r="U273" s="140"/>
      <c r="V273" s="139">
        <v>168</v>
      </c>
      <c r="W273" s="140"/>
      <c r="X273" s="141">
        <f t="shared" si="10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1"/>
        <v>0</v>
      </c>
      <c r="U274" s="140"/>
      <c r="V274" s="139">
        <v>168</v>
      </c>
      <c r="W274" s="140"/>
      <c r="X274" s="141">
        <f t="shared" si="10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0</v>
      </c>
      <c r="G275" s="138"/>
      <c r="H275" s="137">
        <f>SUMPRODUCT(COUNTIF($K$40:$R$163,{"DRUI M."}))</f>
        <v>0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1"/>
        <v>0</v>
      </c>
      <c r="U275" s="140"/>
      <c r="V275" s="139">
        <v>168</v>
      </c>
      <c r="W275" s="140"/>
      <c r="X275" s="141">
        <f t="shared" si="10"/>
        <v>0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1"/>
        <v>0</v>
      </c>
      <c r="U276" s="140"/>
      <c r="V276" s="139">
        <v>168</v>
      </c>
      <c r="W276" s="140"/>
      <c r="X276" s="141">
        <f t="shared" si="10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1"/>
        <v>0</v>
      </c>
      <c r="U277" s="140"/>
      <c r="V277" s="139">
        <v>168</v>
      </c>
      <c r="W277" s="140"/>
      <c r="X277" s="141">
        <f t="shared" si="10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1"/>
        <v>0</v>
      </c>
      <c r="U278" s="140"/>
      <c r="V278" s="139">
        <v>168</v>
      </c>
      <c r="W278" s="140"/>
      <c r="X278" s="141">
        <f t="shared" si="10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1"/>
        <v>0</v>
      </c>
      <c r="U279" s="140"/>
      <c r="V279" s="139">
        <v>168</v>
      </c>
      <c r="W279" s="140"/>
      <c r="X279" s="141">
        <f t="shared" si="10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1"/>
        <v>0</v>
      </c>
      <c r="U280" s="140"/>
      <c r="V280" s="139">
        <v>168</v>
      </c>
      <c r="W280" s="140"/>
      <c r="X280" s="141">
        <f t="shared" si="10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1"/>
        <v>0</v>
      </c>
      <c r="U281" s="140"/>
      <c r="V281" s="139">
        <v>168</v>
      </c>
      <c r="W281" s="140"/>
      <c r="X281" s="141">
        <f t="shared" si="10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1"/>
        <v>0</v>
      </c>
      <c r="U282" s="140"/>
      <c r="V282" s="139">
        <v>168</v>
      </c>
      <c r="W282" s="140"/>
      <c r="X282" s="141">
        <f t="shared" si="10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1"/>
        <v>0</v>
      </c>
      <c r="U283" s="140"/>
      <c r="V283" s="139">
        <v>168</v>
      </c>
      <c r="W283" s="140"/>
      <c r="X283" s="141">
        <f t="shared" si="10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1"/>
        <v>0</v>
      </c>
      <c r="U284" s="140"/>
      <c r="V284" s="139">
        <v>168</v>
      </c>
      <c r="W284" s="140"/>
      <c r="X284" s="141">
        <f t="shared" si="10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1"/>
        <v>0</v>
      </c>
      <c r="U285" s="140"/>
      <c r="V285" s="139">
        <v>168</v>
      </c>
      <c r="W285" s="140"/>
      <c r="X285" s="141">
        <f t="shared" si="10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1"/>
        <v>0</v>
      </c>
      <c r="U286" s="140"/>
      <c r="V286" s="139">
        <v>168</v>
      </c>
      <c r="W286" s="140"/>
      <c r="X286" s="141">
        <f t="shared" si="10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1"/>
        <v>0</v>
      </c>
      <c r="U287" s="140"/>
      <c r="V287" s="139">
        <v>168</v>
      </c>
      <c r="W287" s="140"/>
      <c r="X287" s="141">
        <f t="shared" si="10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1"/>
        <v>0</v>
      </c>
      <c r="U288" s="140"/>
      <c r="V288" s="139">
        <v>168</v>
      </c>
      <c r="W288" s="140"/>
      <c r="X288" s="141">
        <f t="shared" si="10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1"/>
        <v>0</v>
      </c>
      <c r="U289" s="140"/>
      <c r="V289" s="139">
        <v>168</v>
      </c>
      <c r="W289" s="140"/>
      <c r="X289" s="141">
        <f t="shared" si="10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1"/>
        <v>0</v>
      </c>
      <c r="U290" s="140"/>
      <c r="V290" s="139">
        <v>168</v>
      </c>
      <c r="W290" s="140"/>
      <c r="X290" s="141">
        <f t="shared" si="10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1"/>
        <v>0</v>
      </c>
      <c r="U291" s="140"/>
      <c r="V291" s="139">
        <v>168</v>
      </c>
      <c r="W291" s="140"/>
      <c r="X291" s="141">
        <f t="shared" si="10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1"/>
        <v>0</v>
      </c>
      <c r="U292" s="140"/>
      <c r="V292" s="139">
        <v>168</v>
      </c>
      <c r="W292" s="140"/>
      <c r="X292" s="141">
        <f t="shared" si="10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1"/>
        <v>0</v>
      </c>
      <c r="U293" s="140"/>
      <c r="V293" s="139">
        <v>168</v>
      </c>
      <c r="W293" s="140"/>
      <c r="X293" s="141">
        <f t="shared" si="10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1"/>
        <v>0</v>
      </c>
      <c r="U294" s="140"/>
      <c r="V294" s="139">
        <v>168</v>
      </c>
      <c r="W294" s="140"/>
      <c r="X294" s="141">
        <f t="shared" si="10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0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1"/>
        <v>0</v>
      </c>
      <c r="U295" s="140"/>
      <c r="V295" s="139">
        <v>168</v>
      </c>
      <c r="W295" s="140"/>
      <c r="X295" s="141">
        <f t="shared" si="10"/>
        <v>0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1"/>
        <v>0</v>
      </c>
      <c r="U296" s="140"/>
      <c r="V296" s="139">
        <v>168</v>
      </c>
      <c r="W296" s="140"/>
      <c r="X296" s="141">
        <f t="shared" si="10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1"/>
        <v>0</v>
      </c>
      <c r="U297" s="140"/>
      <c r="V297" s="139">
        <v>168</v>
      </c>
      <c r="W297" s="140"/>
      <c r="X297" s="141">
        <f t="shared" si="10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1"/>
        <v>0</v>
      </c>
      <c r="U298" s="140"/>
      <c r="V298" s="139">
        <v>168</v>
      </c>
      <c r="W298" s="140"/>
      <c r="X298" s="141">
        <f t="shared" si="10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1"/>
        <v>0</v>
      </c>
      <c r="U299" s="140"/>
      <c r="V299" s="139">
        <v>168</v>
      </c>
      <c r="W299" s="140"/>
      <c r="X299" s="141">
        <f t="shared" si="10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1"/>
        <v>0</v>
      </c>
      <c r="U300" s="140"/>
      <c r="V300" s="139">
        <v>168</v>
      </c>
      <c r="W300" s="140"/>
      <c r="X300" s="141">
        <f t="shared" si="10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1"/>
        <v>0</v>
      </c>
      <c r="U301" s="140"/>
      <c r="V301" s="139">
        <v>168</v>
      </c>
      <c r="W301" s="140"/>
      <c r="X301" s="141">
        <f t="shared" si="10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1"/>
        <v>0</v>
      </c>
      <c r="U302" s="140"/>
      <c r="V302" s="139">
        <v>168</v>
      </c>
      <c r="W302" s="140"/>
      <c r="X302" s="141">
        <f t="shared" si="10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1"/>
        <v>0</v>
      </c>
      <c r="U303" s="140"/>
      <c r="V303" s="139">
        <v>168</v>
      </c>
      <c r="W303" s="140"/>
      <c r="X303" s="141">
        <f t="shared" si="10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1"/>
        <v>0</v>
      </c>
      <c r="U304" s="140"/>
      <c r="V304" s="139">
        <v>168</v>
      </c>
      <c r="W304" s="140"/>
      <c r="X304" s="141">
        <f t="shared" si="10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1"/>
        <v>0</v>
      </c>
      <c r="U305" s="140"/>
      <c r="V305" s="139">
        <v>168</v>
      </c>
      <c r="W305" s="140"/>
      <c r="X305" s="141">
        <f t="shared" si="10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1"/>
        <v>0</v>
      </c>
      <c r="U306" s="140"/>
      <c r="V306" s="139">
        <v>168</v>
      </c>
      <c r="W306" s="140"/>
      <c r="X306" s="141">
        <f t="shared" si="10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1"/>
        <v>0</v>
      </c>
      <c r="U307" s="140"/>
      <c r="V307" s="139">
        <v>168</v>
      </c>
      <c r="W307" s="140"/>
      <c r="X307" s="141">
        <f t="shared" si="10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0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1"/>
        <v>0</v>
      </c>
      <c r="U308" s="140"/>
      <c r="V308" s="139">
        <v>168</v>
      </c>
      <c r="W308" s="140"/>
      <c r="X308" s="141">
        <f t="shared" si="10"/>
        <v>0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0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0</v>
      </c>
      <c r="Q309" s="138"/>
      <c r="R309" s="137">
        <f>SUMPRODUCT(COUNTIF($AM$40:$AP$163,{"SCHWARZ S."}))</f>
        <v>0</v>
      </c>
      <c r="S309" s="138"/>
      <c r="T309" s="139">
        <f t="shared" si="11"/>
        <v>0</v>
      </c>
      <c r="U309" s="140"/>
      <c r="V309" s="139">
        <v>168</v>
      </c>
      <c r="W309" s="140"/>
      <c r="X309" s="141">
        <f t="shared" si="10"/>
        <v>0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1"/>
        <v>0</v>
      </c>
      <c r="U310" s="140"/>
      <c r="V310" s="139">
        <v>168</v>
      </c>
      <c r="W310" s="140"/>
      <c r="X310" s="141">
        <f t="shared" si="10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1"/>
        <v>0</v>
      </c>
      <c r="U311" s="140"/>
      <c r="V311" s="139">
        <v>168</v>
      </c>
      <c r="W311" s="140"/>
      <c r="X311" s="141">
        <f t="shared" si="10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1"/>
        <v>0</v>
      </c>
      <c r="U312" s="140"/>
      <c r="V312" s="139">
        <v>168</v>
      </c>
      <c r="W312" s="140"/>
      <c r="X312" s="141">
        <f t="shared" si="10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1"/>
        <v>0</v>
      </c>
      <c r="U313" s="140"/>
      <c r="V313" s="139">
        <v>168</v>
      </c>
      <c r="W313" s="140"/>
      <c r="X313" s="141">
        <f t="shared" si="10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1"/>
        <v>0</v>
      </c>
      <c r="U314" s="140"/>
      <c r="V314" s="139">
        <v>168</v>
      </c>
      <c r="W314" s="140"/>
      <c r="X314" s="141">
        <f t="shared" si="10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1"/>
        <v>0</v>
      </c>
      <c r="U315" s="140"/>
      <c r="V315" s="139">
        <v>168</v>
      </c>
      <c r="W315" s="140"/>
      <c r="X315" s="141">
        <f t="shared" si="10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1"/>
        <v>0</v>
      </c>
      <c r="U316" s="140"/>
      <c r="V316" s="139">
        <v>168</v>
      </c>
      <c r="W316" s="140"/>
      <c r="X316" s="141">
        <f t="shared" si="10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1"/>
        <v>0</v>
      </c>
      <c r="U317" s="140"/>
      <c r="V317" s="139">
        <v>168</v>
      </c>
      <c r="W317" s="140"/>
      <c r="X317" s="141">
        <f t="shared" si="10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1"/>
        <v>0</v>
      </c>
      <c r="U318" s="140"/>
      <c r="V318" s="139">
        <v>168</v>
      </c>
      <c r="W318" s="140"/>
      <c r="X318" s="141">
        <f t="shared" si="10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1"/>
        <v>0</v>
      </c>
      <c r="U319" s="140"/>
      <c r="V319" s="139">
        <v>168</v>
      </c>
      <c r="W319" s="140"/>
      <c r="X319" s="141">
        <f t="shared" si="10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si="11"/>
        <v>0</v>
      </c>
      <c r="U320" s="140"/>
      <c r="V320" s="139">
        <v>168</v>
      </c>
      <c r="W320" s="140"/>
      <c r="X320" s="141">
        <f t="shared" si="10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1"/>
        <v>0</v>
      </c>
      <c r="U321" s="140"/>
      <c r="V321" s="139">
        <v>168</v>
      </c>
      <c r="W321" s="140"/>
      <c r="X321" s="141">
        <f t="shared" si="10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1"/>
        <v>0</v>
      </c>
      <c r="U322" s="140"/>
      <c r="V322" s="139">
        <v>168</v>
      </c>
      <c r="W322" s="140"/>
      <c r="X322" s="141">
        <f t="shared" si="10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1"/>
        <v>0</v>
      </c>
      <c r="U323" s="140"/>
      <c r="V323" s="139">
        <v>168</v>
      </c>
      <c r="W323" s="140"/>
      <c r="X323" s="141">
        <f t="shared" si="10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1"/>
        <v>0</v>
      </c>
      <c r="U324" s="140"/>
      <c r="V324" s="139">
        <v>168</v>
      </c>
      <c r="W324" s="140"/>
      <c r="X324" s="141">
        <f t="shared" si="10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1"/>
        <v>0</v>
      </c>
      <c r="U325" s="140"/>
      <c r="V325" s="139">
        <v>168</v>
      </c>
      <c r="W325" s="140"/>
      <c r="X325" s="141">
        <f t="shared" si="10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1"/>
        <v>0</v>
      </c>
      <c r="U326" s="140"/>
      <c r="V326" s="139">
        <v>168</v>
      </c>
      <c r="W326" s="140"/>
      <c r="X326" s="141">
        <f t="shared" si="10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1"/>
        <v>0</v>
      </c>
      <c r="U327" s="140"/>
      <c r="V327" s="139">
        <v>168</v>
      </c>
      <c r="W327" s="140"/>
      <c r="X327" s="141">
        <f t="shared" ref="X327:X330" si="12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ref="T328:T330" si="13">F328*24+H328*12+J328*12+L328*6+N328*6+P328*4+R328*8</f>
        <v>0</v>
      </c>
      <c r="U328" s="140"/>
      <c r="V328" s="139">
        <v>168</v>
      </c>
      <c r="W328" s="140"/>
      <c r="X328" s="141">
        <f t="shared" si="12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3"/>
        <v>0</v>
      </c>
      <c r="U329" s="140"/>
      <c r="V329" s="139">
        <v>168</v>
      </c>
      <c r="W329" s="140"/>
      <c r="X329" s="141">
        <f t="shared" si="12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3"/>
        <v>0</v>
      </c>
      <c r="U330" s="140"/>
      <c r="V330" s="139">
        <v>168</v>
      </c>
      <c r="W330" s="140"/>
      <c r="X330" s="141">
        <f t="shared" si="12"/>
        <v>0</v>
      </c>
      <c r="Y330" s="142"/>
      <c r="Z330" s="143"/>
      <c r="AA330" s="136"/>
      <c r="AB330" s="136"/>
      <c r="AC330" s="136"/>
      <c r="AD330" s="124"/>
    </row>
  </sheetData>
  <sheetProtection selectLockedCells="1"/>
  <mergeCells count="3647">
    <mergeCell ref="V330:W330"/>
    <mergeCell ref="X330:Z330"/>
    <mergeCell ref="AA330:AD330"/>
    <mergeCell ref="AA329:AD329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N329:O329"/>
    <mergeCell ref="P329:Q329"/>
    <mergeCell ref="R329:S329"/>
    <mergeCell ref="T329:U329"/>
    <mergeCell ref="V329:W329"/>
    <mergeCell ref="X329:Z329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V327:W327"/>
    <mergeCell ref="X327:Z327"/>
    <mergeCell ref="AA327:AD327"/>
    <mergeCell ref="A328:D328"/>
    <mergeCell ref="F328:G328"/>
    <mergeCell ref="H328:I328"/>
    <mergeCell ref="J328:K328"/>
    <mergeCell ref="L328:M328"/>
    <mergeCell ref="N328:O328"/>
    <mergeCell ref="P328:Q328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N326:O326"/>
    <mergeCell ref="P326:Q326"/>
    <mergeCell ref="R326:S326"/>
    <mergeCell ref="T326:U326"/>
    <mergeCell ref="V326:W326"/>
    <mergeCell ref="X326:Z326"/>
    <mergeCell ref="R325:S325"/>
    <mergeCell ref="T325:U325"/>
    <mergeCell ref="V325:W325"/>
    <mergeCell ref="X325:Z325"/>
    <mergeCell ref="AA325:AD325"/>
    <mergeCell ref="A326:D326"/>
    <mergeCell ref="F326:G326"/>
    <mergeCell ref="H326:I326"/>
    <mergeCell ref="J326:K326"/>
    <mergeCell ref="L326:M326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AA323:AD323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N323:O323"/>
    <mergeCell ref="P323:Q323"/>
    <mergeCell ref="R323:S323"/>
    <mergeCell ref="T323:U323"/>
    <mergeCell ref="V323:W323"/>
    <mergeCell ref="X323:Z323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V321:W321"/>
    <mergeCell ref="X321:Z321"/>
    <mergeCell ref="AA321:AD321"/>
    <mergeCell ref="A322:D322"/>
    <mergeCell ref="F322:G322"/>
    <mergeCell ref="H322:I322"/>
    <mergeCell ref="J322:K322"/>
    <mergeCell ref="L322:M322"/>
    <mergeCell ref="N322:O322"/>
    <mergeCell ref="P322:Q322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N320:O320"/>
    <mergeCell ref="P320:Q320"/>
    <mergeCell ref="R320:S320"/>
    <mergeCell ref="T320:U320"/>
    <mergeCell ref="V320:W320"/>
    <mergeCell ref="X320:Z320"/>
    <mergeCell ref="R319:S319"/>
    <mergeCell ref="T319:U319"/>
    <mergeCell ref="V319:W319"/>
    <mergeCell ref="X319:Z319"/>
    <mergeCell ref="AA319:AD319"/>
    <mergeCell ref="A320:D320"/>
    <mergeCell ref="F320:G320"/>
    <mergeCell ref="H320:I320"/>
    <mergeCell ref="J320:K320"/>
    <mergeCell ref="L320:M320"/>
    <mergeCell ref="V318:W318"/>
    <mergeCell ref="X318:Z318"/>
    <mergeCell ref="AA318:AD318"/>
    <mergeCell ref="A319:D319"/>
    <mergeCell ref="F319:G319"/>
    <mergeCell ref="H319:I319"/>
    <mergeCell ref="J319:K319"/>
    <mergeCell ref="L319:M319"/>
    <mergeCell ref="N319:O319"/>
    <mergeCell ref="P319:Q319"/>
    <mergeCell ref="AA317:AD317"/>
    <mergeCell ref="A318:D318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N317:O317"/>
    <mergeCell ref="P317:Q317"/>
    <mergeCell ref="R317:S317"/>
    <mergeCell ref="T317:U317"/>
    <mergeCell ref="V317:W317"/>
    <mergeCell ref="X317:Z317"/>
    <mergeCell ref="R316:S316"/>
    <mergeCell ref="T316:U316"/>
    <mergeCell ref="V316:W316"/>
    <mergeCell ref="X316:Z316"/>
    <mergeCell ref="AA316:AD316"/>
    <mergeCell ref="A317:D317"/>
    <mergeCell ref="F317:G317"/>
    <mergeCell ref="H317:I317"/>
    <mergeCell ref="J317:K317"/>
    <mergeCell ref="L317:M317"/>
    <mergeCell ref="V315:W315"/>
    <mergeCell ref="X315:Z315"/>
    <mergeCell ref="AA315:AD315"/>
    <mergeCell ref="A316:D316"/>
    <mergeCell ref="F316:G316"/>
    <mergeCell ref="H316:I316"/>
    <mergeCell ref="J316:K316"/>
    <mergeCell ref="L316:M316"/>
    <mergeCell ref="N316:O316"/>
    <mergeCell ref="P316:Q316"/>
    <mergeCell ref="AA314:AD314"/>
    <mergeCell ref="A315:D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N314:O314"/>
    <mergeCell ref="P314:Q314"/>
    <mergeCell ref="R314:S314"/>
    <mergeCell ref="T314:U314"/>
    <mergeCell ref="V314:W314"/>
    <mergeCell ref="X314:Z314"/>
    <mergeCell ref="R313:S313"/>
    <mergeCell ref="T313:U313"/>
    <mergeCell ref="V313:W313"/>
    <mergeCell ref="X313:Z313"/>
    <mergeCell ref="AA313:AD313"/>
    <mergeCell ref="A314:D314"/>
    <mergeCell ref="F314:G314"/>
    <mergeCell ref="H314:I314"/>
    <mergeCell ref="J314:K314"/>
    <mergeCell ref="L314:M314"/>
    <mergeCell ref="V312:W312"/>
    <mergeCell ref="X312:Z312"/>
    <mergeCell ref="AA312:AD312"/>
    <mergeCell ref="A313:D313"/>
    <mergeCell ref="F313:G313"/>
    <mergeCell ref="H313:I313"/>
    <mergeCell ref="J313:K313"/>
    <mergeCell ref="L313:M313"/>
    <mergeCell ref="N313:O313"/>
    <mergeCell ref="P313:Q313"/>
    <mergeCell ref="AA311:AD311"/>
    <mergeCell ref="A312:D312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N311:O311"/>
    <mergeCell ref="P311:Q311"/>
    <mergeCell ref="R311:S311"/>
    <mergeCell ref="T311:U311"/>
    <mergeCell ref="V311:W311"/>
    <mergeCell ref="X311:Z311"/>
    <mergeCell ref="R310:S310"/>
    <mergeCell ref="T310:U310"/>
    <mergeCell ref="V310:W310"/>
    <mergeCell ref="X310:Z310"/>
    <mergeCell ref="AA310:AD310"/>
    <mergeCell ref="A311:D311"/>
    <mergeCell ref="F311:G311"/>
    <mergeCell ref="H311:I311"/>
    <mergeCell ref="J311:K311"/>
    <mergeCell ref="L311:M311"/>
    <mergeCell ref="V309:W309"/>
    <mergeCell ref="X309:Z309"/>
    <mergeCell ref="AA309:AD309"/>
    <mergeCell ref="A310:D310"/>
    <mergeCell ref="F310:G310"/>
    <mergeCell ref="H310:I310"/>
    <mergeCell ref="J310:K310"/>
    <mergeCell ref="L310:M310"/>
    <mergeCell ref="N310:O310"/>
    <mergeCell ref="P310:Q310"/>
    <mergeCell ref="AA308:AD308"/>
    <mergeCell ref="A309:D309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N308:O308"/>
    <mergeCell ref="P308:Q308"/>
    <mergeCell ref="R308:S308"/>
    <mergeCell ref="T308:U308"/>
    <mergeCell ref="V308:W308"/>
    <mergeCell ref="X308:Z308"/>
    <mergeCell ref="R307:S307"/>
    <mergeCell ref="T307:U307"/>
    <mergeCell ref="V307:W307"/>
    <mergeCell ref="X307:Z307"/>
    <mergeCell ref="AA307:AD307"/>
    <mergeCell ref="A308:D308"/>
    <mergeCell ref="F308:G308"/>
    <mergeCell ref="H308:I308"/>
    <mergeCell ref="J308:K308"/>
    <mergeCell ref="L308:M308"/>
    <mergeCell ref="V306:W306"/>
    <mergeCell ref="X306:Z306"/>
    <mergeCell ref="AA306:AD306"/>
    <mergeCell ref="A307:D307"/>
    <mergeCell ref="F307:G307"/>
    <mergeCell ref="H307:I307"/>
    <mergeCell ref="J307:K307"/>
    <mergeCell ref="L307:M307"/>
    <mergeCell ref="N307:O307"/>
    <mergeCell ref="P307:Q307"/>
    <mergeCell ref="AA305:AD305"/>
    <mergeCell ref="A306:D306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N305:O305"/>
    <mergeCell ref="P305:Q305"/>
    <mergeCell ref="R305:S305"/>
    <mergeCell ref="T305:U305"/>
    <mergeCell ref="V305:W305"/>
    <mergeCell ref="X305:Z305"/>
    <mergeCell ref="R304:S304"/>
    <mergeCell ref="T304:U304"/>
    <mergeCell ref="V304:W304"/>
    <mergeCell ref="X304:Z304"/>
    <mergeCell ref="AA304:AD304"/>
    <mergeCell ref="A305:D305"/>
    <mergeCell ref="F305:G305"/>
    <mergeCell ref="H305:I305"/>
    <mergeCell ref="J305:K305"/>
    <mergeCell ref="L305:M305"/>
    <mergeCell ref="V303:W303"/>
    <mergeCell ref="X303:Z303"/>
    <mergeCell ref="AA303:AD303"/>
    <mergeCell ref="A304:D304"/>
    <mergeCell ref="F304:G304"/>
    <mergeCell ref="H304:I304"/>
    <mergeCell ref="J304:K304"/>
    <mergeCell ref="L304:M304"/>
    <mergeCell ref="N304:O304"/>
    <mergeCell ref="P304:Q304"/>
    <mergeCell ref="AA302:AD302"/>
    <mergeCell ref="A303:D303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N302:O302"/>
    <mergeCell ref="P302:Q302"/>
    <mergeCell ref="R302:S302"/>
    <mergeCell ref="T302:U302"/>
    <mergeCell ref="V302:W302"/>
    <mergeCell ref="X302:Z302"/>
    <mergeCell ref="R301:S301"/>
    <mergeCell ref="T301:U301"/>
    <mergeCell ref="V301:W301"/>
    <mergeCell ref="X301:Z301"/>
    <mergeCell ref="AA301:AD301"/>
    <mergeCell ref="A302:D302"/>
    <mergeCell ref="F302:G302"/>
    <mergeCell ref="H302:I302"/>
    <mergeCell ref="J302:K302"/>
    <mergeCell ref="L302:M302"/>
    <mergeCell ref="V300:W300"/>
    <mergeCell ref="X300:Z300"/>
    <mergeCell ref="AA300:AD300"/>
    <mergeCell ref="A301:D301"/>
    <mergeCell ref="F301:G301"/>
    <mergeCell ref="H301:I301"/>
    <mergeCell ref="J301:K301"/>
    <mergeCell ref="L301:M301"/>
    <mergeCell ref="N301:O301"/>
    <mergeCell ref="P301:Q301"/>
    <mergeCell ref="AA299:AD299"/>
    <mergeCell ref="A300:D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N299:O299"/>
    <mergeCell ref="P299:Q299"/>
    <mergeCell ref="R299:S299"/>
    <mergeCell ref="T299:U299"/>
    <mergeCell ref="V299:W299"/>
    <mergeCell ref="X299:Z299"/>
    <mergeCell ref="R298:S298"/>
    <mergeCell ref="T298:U298"/>
    <mergeCell ref="V298:W298"/>
    <mergeCell ref="X298:Z298"/>
    <mergeCell ref="AA298:AD298"/>
    <mergeCell ref="A299:D299"/>
    <mergeCell ref="F299:G299"/>
    <mergeCell ref="H299:I299"/>
    <mergeCell ref="J299:K299"/>
    <mergeCell ref="L299:M299"/>
    <mergeCell ref="V297:W297"/>
    <mergeCell ref="X297:Z297"/>
    <mergeCell ref="AA297:AD297"/>
    <mergeCell ref="A298:D298"/>
    <mergeCell ref="F298:G298"/>
    <mergeCell ref="H298:I298"/>
    <mergeCell ref="J298:K298"/>
    <mergeCell ref="L298:M298"/>
    <mergeCell ref="N298:O298"/>
    <mergeCell ref="P298:Q298"/>
    <mergeCell ref="AA296:AD296"/>
    <mergeCell ref="A297:D297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N296:O296"/>
    <mergeCell ref="P296:Q296"/>
    <mergeCell ref="R296:S296"/>
    <mergeCell ref="T296:U296"/>
    <mergeCell ref="V296:W296"/>
    <mergeCell ref="X296:Z296"/>
    <mergeCell ref="R295:S295"/>
    <mergeCell ref="T295:U295"/>
    <mergeCell ref="V295:W295"/>
    <mergeCell ref="X295:Z295"/>
    <mergeCell ref="AA295:AD295"/>
    <mergeCell ref="A296:D296"/>
    <mergeCell ref="F296:G296"/>
    <mergeCell ref="H296:I296"/>
    <mergeCell ref="J296:K296"/>
    <mergeCell ref="L296:M296"/>
    <mergeCell ref="V294:W294"/>
    <mergeCell ref="X294:Z294"/>
    <mergeCell ref="AA294:AD294"/>
    <mergeCell ref="A295:D295"/>
    <mergeCell ref="F295:G295"/>
    <mergeCell ref="H295:I295"/>
    <mergeCell ref="J295:K295"/>
    <mergeCell ref="L295:M295"/>
    <mergeCell ref="N295:O295"/>
    <mergeCell ref="P295:Q295"/>
    <mergeCell ref="AA293:AD293"/>
    <mergeCell ref="A294:D294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N293:O293"/>
    <mergeCell ref="P293:Q293"/>
    <mergeCell ref="R293:S293"/>
    <mergeCell ref="T293:U293"/>
    <mergeCell ref="V293:W293"/>
    <mergeCell ref="X293:Z293"/>
    <mergeCell ref="R292:S292"/>
    <mergeCell ref="T292:U292"/>
    <mergeCell ref="V292:W292"/>
    <mergeCell ref="X292:Z292"/>
    <mergeCell ref="AA292:AD292"/>
    <mergeCell ref="A293:D293"/>
    <mergeCell ref="F293:G293"/>
    <mergeCell ref="H293:I293"/>
    <mergeCell ref="J293:K293"/>
    <mergeCell ref="L293:M293"/>
    <mergeCell ref="V291:W291"/>
    <mergeCell ref="X291:Z291"/>
    <mergeCell ref="AA291:AD291"/>
    <mergeCell ref="A292:D292"/>
    <mergeCell ref="F292:G292"/>
    <mergeCell ref="H292:I292"/>
    <mergeCell ref="J292:K292"/>
    <mergeCell ref="L292:M292"/>
    <mergeCell ref="N292:O292"/>
    <mergeCell ref="P292:Q292"/>
    <mergeCell ref="AA290:AD290"/>
    <mergeCell ref="A291:D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N290:O290"/>
    <mergeCell ref="P290:Q290"/>
    <mergeCell ref="R290:S290"/>
    <mergeCell ref="T290:U290"/>
    <mergeCell ref="V290:W290"/>
    <mergeCell ref="X290:Z290"/>
    <mergeCell ref="R289:S289"/>
    <mergeCell ref="T289:U289"/>
    <mergeCell ref="V289:W289"/>
    <mergeCell ref="X289:Z289"/>
    <mergeCell ref="AA289:AD289"/>
    <mergeCell ref="A290:D290"/>
    <mergeCell ref="F290:G290"/>
    <mergeCell ref="H290:I290"/>
    <mergeCell ref="J290:K290"/>
    <mergeCell ref="L290:M290"/>
    <mergeCell ref="V288:W288"/>
    <mergeCell ref="X288:Z288"/>
    <mergeCell ref="AA288:AD288"/>
    <mergeCell ref="A289:D289"/>
    <mergeCell ref="F289:G289"/>
    <mergeCell ref="H289:I289"/>
    <mergeCell ref="J289:K289"/>
    <mergeCell ref="L289:M289"/>
    <mergeCell ref="N289:O289"/>
    <mergeCell ref="P289:Q289"/>
    <mergeCell ref="AA287:AD287"/>
    <mergeCell ref="A288:D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N287:O287"/>
    <mergeCell ref="P287:Q287"/>
    <mergeCell ref="R287:S287"/>
    <mergeCell ref="T287:U287"/>
    <mergeCell ref="V287:W287"/>
    <mergeCell ref="X287:Z287"/>
    <mergeCell ref="R286:S286"/>
    <mergeCell ref="T286:U286"/>
    <mergeCell ref="V286:W286"/>
    <mergeCell ref="X286:Z286"/>
    <mergeCell ref="AA286:AD286"/>
    <mergeCell ref="A287:D287"/>
    <mergeCell ref="F287:G287"/>
    <mergeCell ref="H287:I287"/>
    <mergeCell ref="J287:K287"/>
    <mergeCell ref="L287:M287"/>
    <mergeCell ref="V285:W285"/>
    <mergeCell ref="X285:Z285"/>
    <mergeCell ref="AA285:AD285"/>
    <mergeCell ref="A286:D286"/>
    <mergeCell ref="F286:G286"/>
    <mergeCell ref="H286:I286"/>
    <mergeCell ref="J286:K286"/>
    <mergeCell ref="L286:M286"/>
    <mergeCell ref="N286:O286"/>
    <mergeCell ref="P286:Q286"/>
    <mergeCell ref="AA284:AD284"/>
    <mergeCell ref="A285:D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N284:O284"/>
    <mergeCell ref="P284:Q284"/>
    <mergeCell ref="R284:S284"/>
    <mergeCell ref="T284:U284"/>
    <mergeCell ref="V284:W284"/>
    <mergeCell ref="X284:Z284"/>
    <mergeCell ref="R283:S283"/>
    <mergeCell ref="T283:U283"/>
    <mergeCell ref="V283:W283"/>
    <mergeCell ref="X283:Z283"/>
    <mergeCell ref="AA283:AD283"/>
    <mergeCell ref="A284:D284"/>
    <mergeCell ref="F284:G284"/>
    <mergeCell ref="H284:I284"/>
    <mergeCell ref="J284:K284"/>
    <mergeCell ref="L284:M284"/>
    <mergeCell ref="V282:W282"/>
    <mergeCell ref="X282:Z282"/>
    <mergeCell ref="AA282:AD282"/>
    <mergeCell ref="A283:D283"/>
    <mergeCell ref="F283:G283"/>
    <mergeCell ref="H283:I283"/>
    <mergeCell ref="J283:K283"/>
    <mergeCell ref="L283:M283"/>
    <mergeCell ref="N283:O283"/>
    <mergeCell ref="P283:Q283"/>
    <mergeCell ref="AA281:AD281"/>
    <mergeCell ref="A282:D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N281:O281"/>
    <mergeCell ref="P281:Q281"/>
    <mergeCell ref="R281:S281"/>
    <mergeCell ref="T281:U281"/>
    <mergeCell ref="V281:W281"/>
    <mergeCell ref="X281:Z281"/>
    <mergeCell ref="R280:S280"/>
    <mergeCell ref="T280:U280"/>
    <mergeCell ref="V280:W280"/>
    <mergeCell ref="X280:Z280"/>
    <mergeCell ref="AA280:AD280"/>
    <mergeCell ref="A281:D281"/>
    <mergeCell ref="F281:G281"/>
    <mergeCell ref="H281:I281"/>
    <mergeCell ref="J281:K281"/>
    <mergeCell ref="L281:M281"/>
    <mergeCell ref="V279:W279"/>
    <mergeCell ref="X279:Z279"/>
    <mergeCell ref="AA279:AD279"/>
    <mergeCell ref="A280:D280"/>
    <mergeCell ref="F280:G280"/>
    <mergeCell ref="H280:I280"/>
    <mergeCell ref="J280:K280"/>
    <mergeCell ref="L280:M280"/>
    <mergeCell ref="N280:O280"/>
    <mergeCell ref="P280:Q280"/>
    <mergeCell ref="AA278:AD278"/>
    <mergeCell ref="A279:D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N278:O278"/>
    <mergeCell ref="P278:Q278"/>
    <mergeCell ref="R278:S278"/>
    <mergeCell ref="T278:U278"/>
    <mergeCell ref="V278:W278"/>
    <mergeCell ref="X278:Z278"/>
    <mergeCell ref="R277:S277"/>
    <mergeCell ref="T277:U277"/>
    <mergeCell ref="V277:W277"/>
    <mergeCell ref="X277:Z277"/>
    <mergeCell ref="AA277:AD277"/>
    <mergeCell ref="A278:D278"/>
    <mergeCell ref="F278:G278"/>
    <mergeCell ref="H278:I278"/>
    <mergeCell ref="J278:K278"/>
    <mergeCell ref="L278:M278"/>
    <mergeCell ref="V276:W276"/>
    <mergeCell ref="X276:Z276"/>
    <mergeCell ref="AA276:AD276"/>
    <mergeCell ref="A277:D277"/>
    <mergeCell ref="F277:G277"/>
    <mergeCell ref="H277:I277"/>
    <mergeCell ref="J277:K277"/>
    <mergeCell ref="L277:M277"/>
    <mergeCell ref="N277:O277"/>
    <mergeCell ref="P277:Q277"/>
    <mergeCell ref="AA275:AD275"/>
    <mergeCell ref="A276:D276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N275:O275"/>
    <mergeCell ref="P275:Q275"/>
    <mergeCell ref="R275:S275"/>
    <mergeCell ref="T275:U275"/>
    <mergeCell ref="V275:W275"/>
    <mergeCell ref="X275:Z275"/>
    <mergeCell ref="R274:S274"/>
    <mergeCell ref="T274:U274"/>
    <mergeCell ref="V274:W274"/>
    <mergeCell ref="X274:Z274"/>
    <mergeCell ref="AA274:AD274"/>
    <mergeCell ref="A275:D275"/>
    <mergeCell ref="F275:G275"/>
    <mergeCell ref="H275:I275"/>
    <mergeCell ref="J275:K275"/>
    <mergeCell ref="L275:M275"/>
    <mergeCell ref="V273:W273"/>
    <mergeCell ref="X273:Z273"/>
    <mergeCell ref="AA273:AD273"/>
    <mergeCell ref="A274:D274"/>
    <mergeCell ref="F274:G274"/>
    <mergeCell ref="H274:I274"/>
    <mergeCell ref="J274:K274"/>
    <mergeCell ref="L274:M274"/>
    <mergeCell ref="N274:O274"/>
    <mergeCell ref="P274:Q274"/>
    <mergeCell ref="AA272:AD272"/>
    <mergeCell ref="A273:D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N272:O272"/>
    <mergeCell ref="P272:Q272"/>
    <mergeCell ref="R272:S272"/>
    <mergeCell ref="T272:U272"/>
    <mergeCell ref="V272:W272"/>
    <mergeCell ref="X272:Z272"/>
    <mergeCell ref="R271:S271"/>
    <mergeCell ref="T271:U271"/>
    <mergeCell ref="V271:W271"/>
    <mergeCell ref="X271:Z271"/>
    <mergeCell ref="AA271:AD271"/>
    <mergeCell ref="A272:D272"/>
    <mergeCell ref="F272:G272"/>
    <mergeCell ref="H272:I272"/>
    <mergeCell ref="J272:K272"/>
    <mergeCell ref="L272:M272"/>
    <mergeCell ref="V270:W270"/>
    <mergeCell ref="X270:Z270"/>
    <mergeCell ref="AA270:AD270"/>
    <mergeCell ref="A271:D271"/>
    <mergeCell ref="F271:G271"/>
    <mergeCell ref="H271:I271"/>
    <mergeCell ref="J271:K271"/>
    <mergeCell ref="L271:M271"/>
    <mergeCell ref="N271:O271"/>
    <mergeCell ref="P271:Q271"/>
    <mergeCell ref="AA269:AD269"/>
    <mergeCell ref="A270:D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N269:O269"/>
    <mergeCell ref="P269:Q269"/>
    <mergeCell ref="R269:S269"/>
    <mergeCell ref="T269:U269"/>
    <mergeCell ref="V269:W269"/>
    <mergeCell ref="X269:Z269"/>
    <mergeCell ref="R268:S268"/>
    <mergeCell ref="T268:U268"/>
    <mergeCell ref="V268:W268"/>
    <mergeCell ref="X268:Z268"/>
    <mergeCell ref="AA268:AD268"/>
    <mergeCell ref="A269:D269"/>
    <mergeCell ref="F269:G269"/>
    <mergeCell ref="H269:I269"/>
    <mergeCell ref="J269:K269"/>
    <mergeCell ref="L269:M269"/>
    <mergeCell ref="V267:W267"/>
    <mergeCell ref="X267:Z267"/>
    <mergeCell ref="AA267:AD267"/>
    <mergeCell ref="A268:D268"/>
    <mergeCell ref="F268:G268"/>
    <mergeCell ref="H268:I268"/>
    <mergeCell ref="J268:K268"/>
    <mergeCell ref="L268:M268"/>
    <mergeCell ref="N268:O268"/>
    <mergeCell ref="P268:Q268"/>
    <mergeCell ref="AA266:AD266"/>
    <mergeCell ref="A267:D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N266:O266"/>
    <mergeCell ref="P266:Q266"/>
    <mergeCell ref="R266:S266"/>
    <mergeCell ref="T266:U266"/>
    <mergeCell ref="V266:W266"/>
    <mergeCell ref="X266:Z266"/>
    <mergeCell ref="R265:S265"/>
    <mergeCell ref="T265:U265"/>
    <mergeCell ref="V265:W265"/>
    <mergeCell ref="X265:Z265"/>
    <mergeCell ref="AA265:AD265"/>
    <mergeCell ref="A266:D266"/>
    <mergeCell ref="F266:G266"/>
    <mergeCell ref="H266:I266"/>
    <mergeCell ref="J266:K266"/>
    <mergeCell ref="L266:M266"/>
    <mergeCell ref="V264:W264"/>
    <mergeCell ref="X264:Z264"/>
    <mergeCell ref="AA264:AD264"/>
    <mergeCell ref="A265:D265"/>
    <mergeCell ref="F265:G265"/>
    <mergeCell ref="H265:I265"/>
    <mergeCell ref="J265:K265"/>
    <mergeCell ref="L265:M265"/>
    <mergeCell ref="N265:O265"/>
    <mergeCell ref="P265:Q265"/>
    <mergeCell ref="AA263:AD263"/>
    <mergeCell ref="A264:D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N263:O263"/>
    <mergeCell ref="P263:Q263"/>
    <mergeCell ref="R263:S263"/>
    <mergeCell ref="T263:U263"/>
    <mergeCell ref="V263:W263"/>
    <mergeCell ref="X263:Z263"/>
    <mergeCell ref="R262:S262"/>
    <mergeCell ref="T262:U262"/>
    <mergeCell ref="V262:W262"/>
    <mergeCell ref="X262:Z262"/>
    <mergeCell ref="AA262:AD262"/>
    <mergeCell ref="A263:D263"/>
    <mergeCell ref="F263:G263"/>
    <mergeCell ref="H263:I263"/>
    <mergeCell ref="J263:K263"/>
    <mergeCell ref="L263:M263"/>
    <mergeCell ref="T260:U260"/>
    <mergeCell ref="V260:W260"/>
    <mergeCell ref="X260:Z260"/>
    <mergeCell ref="A262:D262"/>
    <mergeCell ref="F262:G262"/>
    <mergeCell ref="H262:I262"/>
    <mergeCell ref="J262:K262"/>
    <mergeCell ref="L262:M262"/>
    <mergeCell ref="N262:O262"/>
    <mergeCell ref="P262:Q262"/>
    <mergeCell ref="A259:D260"/>
    <mergeCell ref="E259:Z259"/>
    <mergeCell ref="AA259:AD260"/>
    <mergeCell ref="F260:G260"/>
    <mergeCell ref="H260:I260"/>
    <mergeCell ref="J260:K260"/>
    <mergeCell ref="L260:M260"/>
    <mergeCell ref="N260:O260"/>
    <mergeCell ref="P260:Q260"/>
    <mergeCell ref="R260:S260"/>
    <mergeCell ref="P257:Q257"/>
    <mergeCell ref="R257:S257"/>
    <mergeCell ref="T257:U257"/>
    <mergeCell ref="V257:W257"/>
    <mergeCell ref="X257:Z257"/>
    <mergeCell ref="AA257:AD257"/>
    <mergeCell ref="A257:D257"/>
    <mergeCell ref="F257:G257"/>
    <mergeCell ref="H257:I257"/>
    <mergeCell ref="J257:K257"/>
    <mergeCell ref="L257:M257"/>
    <mergeCell ref="N257:O257"/>
    <mergeCell ref="P256:Q256"/>
    <mergeCell ref="R256:S256"/>
    <mergeCell ref="T256:U256"/>
    <mergeCell ref="V256:W256"/>
    <mergeCell ref="X256:Z256"/>
    <mergeCell ref="AA256:AD256"/>
    <mergeCell ref="A256:D256"/>
    <mergeCell ref="F256:G256"/>
    <mergeCell ref="H256:I256"/>
    <mergeCell ref="J256:K256"/>
    <mergeCell ref="L256:M256"/>
    <mergeCell ref="N256:O256"/>
    <mergeCell ref="P255:Q255"/>
    <mergeCell ref="R255:S255"/>
    <mergeCell ref="T255:U255"/>
    <mergeCell ref="V255:W255"/>
    <mergeCell ref="X255:Z255"/>
    <mergeCell ref="AA255:AD255"/>
    <mergeCell ref="A255:D255"/>
    <mergeCell ref="F255:G255"/>
    <mergeCell ref="H255:I255"/>
    <mergeCell ref="J255:K255"/>
    <mergeCell ref="L255:M255"/>
    <mergeCell ref="N255:O255"/>
    <mergeCell ref="P254:Q254"/>
    <mergeCell ref="R254:S254"/>
    <mergeCell ref="T254:U254"/>
    <mergeCell ref="V254:W254"/>
    <mergeCell ref="X254:Z254"/>
    <mergeCell ref="AA254:AD254"/>
    <mergeCell ref="A254:D254"/>
    <mergeCell ref="F254:G254"/>
    <mergeCell ref="H254:I254"/>
    <mergeCell ref="J254:K254"/>
    <mergeCell ref="L254:M254"/>
    <mergeCell ref="N254:O254"/>
    <mergeCell ref="P253:Q253"/>
    <mergeCell ref="R253:S253"/>
    <mergeCell ref="T253:U253"/>
    <mergeCell ref="V253:W253"/>
    <mergeCell ref="X253:Z253"/>
    <mergeCell ref="AA253:AD253"/>
    <mergeCell ref="A253:D253"/>
    <mergeCell ref="F253:G253"/>
    <mergeCell ref="H253:I253"/>
    <mergeCell ref="J253:K253"/>
    <mergeCell ref="L253:M253"/>
    <mergeCell ref="N253:O253"/>
    <mergeCell ref="P252:Q252"/>
    <mergeCell ref="R252:S252"/>
    <mergeCell ref="T252:U252"/>
    <mergeCell ref="V252:W252"/>
    <mergeCell ref="X252:Z252"/>
    <mergeCell ref="AA252:AD252"/>
    <mergeCell ref="A252:D252"/>
    <mergeCell ref="F252:G252"/>
    <mergeCell ref="H252:I252"/>
    <mergeCell ref="J252:K252"/>
    <mergeCell ref="L252:M252"/>
    <mergeCell ref="N252:O252"/>
    <mergeCell ref="P251:Q251"/>
    <mergeCell ref="R251:S251"/>
    <mergeCell ref="T251:U251"/>
    <mergeCell ref="V251:W251"/>
    <mergeCell ref="X251:Z251"/>
    <mergeCell ref="AA251:AD251"/>
    <mergeCell ref="A251:D251"/>
    <mergeCell ref="F251:G251"/>
    <mergeCell ref="H251:I251"/>
    <mergeCell ref="J251:K251"/>
    <mergeCell ref="L251:M251"/>
    <mergeCell ref="N251:O251"/>
    <mergeCell ref="P250:Q250"/>
    <mergeCell ref="R250:S250"/>
    <mergeCell ref="T250:U250"/>
    <mergeCell ref="V250:W250"/>
    <mergeCell ref="X250:Z250"/>
    <mergeCell ref="AA250:AD250"/>
    <mergeCell ref="A250:D250"/>
    <mergeCell ref="F250:G250"/>
    <mergeCell ref="H250:I250"/>
    <mergeCell ref="J250:K250"/>
    <mergeCell ref="L250:M250"/>
    <mergeCell ref="N250:O250"/>
    <mergeCell ref="P249:Q249"/>
    <mergeCell ref="R249:S249"/>
    <mergeCell ref="T249:U249"/>
    <mergeCell ref="V249:W249"/>
    <mergeCell ref="X249:Z249"/>
    <mergeCell ref="AA249:AD249"/>
    <mergeCell ref="A249:D249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Z248"/>
    <mergeCell ref="AA248:AD248"/>
    <mergeCell ref="A248:D248"/>
    <mergeCell ref="F248:G248"/>
    <mergeCell ref="H248:I248"/>
    <mergeCell ref="J248:K248"/>
    <mergeCell ref="L248:M248"/>
    <mergeCell ref="N248:O248"/>
    <mergeCell ref="P247:Q247"/>
    <mergeCell ref="R247:S247"/>
    <mergeCell ref="T247:U247"/>
    <mergeCell ref="V247:W247"/>
    <mergeCell ref="X247:Z247"/>
    <mergeCell ref="AA247:AD247"/>
    <mergeCell ref="A247:D247"/>
    <mergeCell ref="F247:G247"/>
    <mergeCell ref="H247:I247"/>
    <mergeCell ref="J247:K247"/>
    <mergeCell ref="L247:M247"/>
    <mergeCell ref="N247:O247"/>
    <mergeCell ref="P246:Q246"/>
    <mergeCell ref="R246:S246"/>
    <mergeCell ref="T246:U246"/>
    <mergeCell ref="V246:W246"/>
    <mergeCell ref="X246:Z246"/>
    <mergeCell ref="AA246:AD246"/>
    <mergeCell ref="A246:D246"/>
    <mergeCell ref="F246:G246"/>
    <mergeCell ref="H246:I246"/>
    <mergeCell ref="J246:K246"/>
    <mergeCell ref="L246:M246"/>
    <mergeCell ref="N246:O246"/>
    <mergeCell ref="P245:Q245"/>
    <mergeCell ref="R245:S245"/>
    <mergeCell ref="T245:U245"/>
    <mergeCell ref="V245:W245"/>
    <mergeCell ref="X245:Z245"/>
    <mergeCell ref="AA245:AD245"/>
    <mergeCell ref="A245:D245"/>
    <mergeCell ref="F245:G245"/>
    <mergeCell ref="H245:I245"/>
    <mergeCell ref="J245:K245"/>
    <mergeCell ref="L245:M245"/>
    <mergeCell ref="N245:O245"/>
    <mergeCell ref="P244:Q244"/>
    <mergeCell ref="R244:S244"/>
    <mergeCell ref="T244:U244"/>
    <mergeCell ref="V244:W244"/>
    <mergeCell ref="X244:Z244"/>
    <mergeCell ref="AA244:AD244"/>
    <mergeCell ref="A244:D244"/>
    <mergeCell ref="F244:G244"/>
    <mergeCell ref="H244:I244"/>
    <mergeCell ref="J244:K244"/>
    <mergeCell ref="L244:M244"/>
    <mergeCell ref="N244:O244"/>
    <mergeCell ref="P243:Q243"/>
    <mergeCell ref="R243:S243"/>
    <mergeCell ref="T243:U243"/>
    <mergeCell ref="V243:W243"/>
    <mergeCell ref="X243:Z243"/>
    <mergeCell ref="AA243:AD243"/>
    <mergeCell ref="A243:D243"/>
    <mergeCell ref="F243:G243"/>
    <mergeCell ref="H243:I243"/>
    <mergeCell ref="J243:K243"/>
    <mergeCell ref="L243:M243"/>
    <mergeCell ref="N243:O243"/>
    <mergeCell ref="P242:Q242"/>
    <mergeCell ref="R242:S242"/>
    <mergeCell ref="T242:U242"/>
    <mergeCell ref="V242:W242"/>
    <mergeCell ref="X242:Z242"/>
    <mergeCell ref="AA242:AD242"/>
    <mergeCell ref="A242:D242"/>
    <mergeCell ref="F242:G242"/>
    <mergeCell ref="H242:I242"/>
    <mergeCell ref="J242:K242"/>
    <mergeCell ref="L242:M242"/>
    <mergeCell ref="N242:O242"/>
    <mergeCell ref="P241:Q241"/>
    <mergeCell ref="R241:S241"/>
    <mergeCell ref="T241:U241"/>
    <mergeCell ref="V241:W241"/>
    <mergeCell ref="X241:Z241"/>
    <mergeCell ref="AA241:AD241"/>
    <mergeCell ref="A241:D241"/>
    <mergeCell ref="F241:G241"/>
    <mergeCell ref="H241:I241"/>
    <mergeCell ref="J241:K241"/>
    <mergeCell ref="L241:M241"/>
    <mergeCell ref="N241:O241"/>
    <mergeCell ref="P240:Q240"/>
    <mergeCell ref="R240:S240"/>
    <mergeCell ref="T240:U240"/>
    <mergeCell ref="V240:W240"/>
    <mergeCell ref="X240:Z240"/>
    <mergeCell ref="AA240:AD240"/>
    <mergeCell ref="A240:D240"/>
    <mergeCell ref="F240:G240"/>
    <mergeCell ref="H240:I240"/>
    <mergeCell ref="J240:K240"/>
    <mergeCell ref="L240:M240"/>
    <mergeCell ref="N240:O240"/>
    <mergeCell ref="P239:Q239"/>
    <mergeCell ref="R239:S239"/>
    <mergeCell ref="T239:U239"/>
    <mergeCell ref="V239:W239"/>
    <mergeCell ref="X239:Z239"/>
    <mergeCell ref="AA239:AD239"/>
    <mergeCell ref="A239:D239"/>
    <mergeCell ref="F239:G239"/>
    <mergeCell ref="H239:I239"/>
    <mergeCell ref="J239:K239"/>
    <mergeCell ref="L239:M239"/>
    <mergeCell ref="N239:O239"/>
    <mergeCell ref="P238:Q238"/>
    <mergeCell ref="R238:S238"/>
    <mergeCell ref="T238:U238"/>
    <mergeCell ref="V238:W238"/>
    <mergeCell ref="X238:Z238"/>
    <mergeCell ref="AA238:AD238"/>
    <mergeCell ref="A238:D238"/>
    <mergeCell ref="F238:G238"/>
    <mergeCell ref="H238:I238"/>
    <mergeCell ref="J238:K238"/>
    <mergeCell ref="L238:M238"/>
    <mergeCell ref="N238:O238"/>
    <mergeCell ref="P237:Q237"/>
    <mergeCell ref="R237:S237"/>
    <mergeCell ref="T237:U237"/>
    <mergeCell ref="V237:W237"/>
    <mergeCell ref="X237:Z237"/>
    <mergeCell ref="AA237:AD237"/>
    <mergeCell ref="A237:D237"/>
    <mergeCell ref="F237:G237"/>
    <mergeCell ref="H237:I237"/>
    <mergeCell ref="J237:K237"/>
    <mergeCell ref="L237:M237"/>
    <mergeCell ref="N237:O237"/>
    <mergeCell ref="P236:Q236"/>
    <mergeCell ref="R236:S236"/>
    <mergeCell ref="T236:U236"/>
    <mergeCell ref="V236:W236"/>
    <mergeCell ref="X236:Z236"/>
    <mergeCell ref="AA236:AD236"/>
    <mergeCell ref="A236:D236"/>
    <mergeCell ref="F236:G236"/>
    <mergeCell ref="H236:I236"/>
    <mergeCell ref="J236:K236"/>
    <mergeCell ref="L236:M236"/>
    <mergeCell ref="N236:O236"/>
    <mergeCell ref="P235:Q235"/>
    <mergeCell ref="R235:S235"/>
    <mergeCell ref="T235:U235"/>
    <mergeCell ref="V235:W235"/>
    <mergeCell ref="X235:Z235"/>
    <mergeCell ref="AA235:AD235"/>
    <mergeCell ref="A235:D235"/>
    <mergeCell ref="F235:G235"/>
    <mergeCell ref="H235:I235"/>
    <mergeCell ref="J235:K235"/>
    <mergeCell ref="L235:M235"/>
    <mergeCell ref="N235:O235"/>
    <mergeCell ref="P234:Q234"/>
    <mergeCell ref="R234:S234"/>
    <mergeCell ref="T234:U234"/>
    <mergeCell ref="V234:W234"/>
    <mergeCell ref="X234:Z234"/>
    <mergeCell ref="AA234:AD234"/>
    <mergeCell ref="A234:D234"/>
    <mergeCell ref="F234:G234"/>
    <mergeCell ref="H234:I234"/>
    <mergeCell ref="J234:K234"/>
    <mergeCell ref="L234:M234"/>
    <mergeCell ref="N234:O234"/>
    <mergeCell ref="P233:Q233"/>
    <mergeCell ref="R233:S233"/>
    <mergeCell ref="T233:U233"/>
    <mergeCell ref="V233:W233"/>
    <mergeCell ref="X233:Z233"/>
    <mergeCell ref="AA233:AD233"/>
    <mergeCell ref="A233:D233"/>
    <mergeCell ref="F233:G233"/>
    <mergeCell ref="H233:I233"/>
    <mergeCell ref="J233:K233"/>
    <mergeCell ref="L233:M233"/>
    <mergeCell ref="N233:O233"/>
    <mergeCell ref="P232:Q232"/>
    <mergeCell ref="R232:S232"/>
    <mergeCell ref="T232:U232"/>
    <mergeCell ref="V232:W232"/>
    <mergeCell ref="X232:Z232"/>
    <mergeCell ref="AA232:AD232"/>
    <mergeCell ref="A232:D232"/>
    <mergeCell ref="F232:G232"/>
    <mergeCell ref="H232:I232"/>
    <mergeCell ref="J232:K232"/>
    <mergeCell ref="L232:M232"/>
    <mergeCell ref="N232:O232"/>
    <mergeCell ref="P231:Q231"/>
    <mergeCell ref="R231:S231"/>
    <mergeCell ref="T231:U231"/>
    <mergeCell ref="V231:W231"/>
    <mergeCell ref="X231:Z231"/>
    <mergeCell ref="AA231:AD231"/>
    <mergeCell ref="A231:D231"/>
    <mergeCell ref="F231:G231"/>
    <mergeCell ref="H231:I231"/>
    <mergeCell ref="J231:K231"/>
    <mergeCell ref="L231:M231"/>
    <mergeCell ref="N231:O231"/>
    <mergeCell ref="P230:Q230"/>
    <mergeCell ref="R230:S230"/>
    <mergeCell ref="T230:U230"/>
    <mergeCell ref="V230:W230"/>
    <mergeCell ref="X230:Z230"/>
    <mergeCell ref="AA230:AD230"/>
    <mergeCell ref="A230:D230"/>
    <mergeCell ref="F230:G230"/>
    <mergeCell ref="H230:I230"/>
    <mergeCell ref="J230:K230"/>
    <mergeCell ref="L230:M230"/>
    <mergeCell ref="N230:O230"/>
    <mergeCell ref="P229:Q229"/>
    <mergeCell ref="R229:S229"/>
    <mergeCell ref="T229:U229"/>
    <mergeCell ref="V229:W229"/>
    <mergeCell ref="X229:Z229"/>
    <mergeCell ref="AA229:AD229"/>
    <mergeCell ref="A229:D229"/>
    <mergeCell ref="F229:G229"/>
    <mergeCell ref="H229:I229"/>
    <mergeCell ref="J229:K229"/>
    <mergeCell ref="L229:M229"/>
    <mergeCell ref="N229:O229"/>
    <mergeCell ref="P228:Q228"/>
    <mergeCell ref="R228:S228"/>
    <mergeCell ref="T228:U228"/>
    <mergeCell ref="V228:W228"/>
    <mergeCell ref="X228:Z228"/>
    <mergeCell ref="AA228:AD228"/>
    <mergeCell ref="A228:D228"/>
    <mergeCell ref="F228:G228"/>
    <mergeCell ref="H228:I228"/>
    <mergeCell ref="J228:K228"/>
    <mergeCell ref="L228:M228"/>
    <mergeCell ref="N228:O228"/>
    <mergeCell ref="P227:Q227"/>
    <mergeCell ref="R227:S227"/>
    <mergeCell ref="T227:U227"/>
    <mergeCell ref="V227:W227"/>
    <mergeCell ref="X227:Z227"/>
    <mergeCell ref="AA227:AD227"/>
    <mergeCell ref="A227:D227"/>
    <mergeCell ref="F227:G227"/>
    <mergeCell ref="H227:I227"/>
    <mergeCell ref="J227:K227"/>
    <mergeCell ref="L227:M227"/>
    <mergeCell ref="N227:O227"/>
    <mergeCell ref="P226:Q226"/>
    <mergeCell ref="R226:S226"/>
    <mergeCell ref="T226:U226"/>
    <mergeCell ref="V226:W226"/>
    <mergeCell ref="X226:Z226"/>
    <mergeCell ref="AA226:AD226"/>
    <mergeCell ref="A226:D226"/>
    <mergeCell ref="F226:G226"/>
    <mergeCell ref="H226:I226"/>
    <mergeCell ref="J226:K226"/>
    <mergeCell ref="L226:M226"/>
    <mergeCell ref="N226:O226"/>
    <mergeCell ref="P225:Q225"/>
    <mergeCell ref="R225:S225"/>
    <mergeCell ref="T225:U225"/>
    <mergeCell ref="V225:W225"/>
    <mergeCell ref="X225:Z225"/>
    <mergeCell ref="AA225:AD225"/>
    <mergeCell ref="A225:D225"/>
    <mergeCell ref="F225:G225"/>
    <mergeCell ref="H225:I225"/>
    <mergeCell ref="J225:K225"/>
    <mergeCell ref="L225:M225"/>
    <mergeCell ref="N225:O225"/>
    <mergeCell ref="P224:Q224"/>
    <mergeCell ref="R224:S224"/>
    <mergeCell ref="T224:U224"/>
    <mergeCell ref="V224:W224"/>
    <mergeCell ref="X224:Z224"/>
    <mergeCell ref="AA224:AD224"/>
    <mergeCell ref="A224:D224"/>
    <mergeCell ref="F224:G224"/>
    <mergeCell ref="H224:I224"/>
    <mergeCell ref="J224:K224"/>
    <mergeCell ref="L224:M224"/>
    <mergeCell ref="N224:O224"/>
    <mergeCell ref="P223:Q223"/>
    <mergeCell ref="R223:S223"/>
    <mergeCell ref="T223:U223"/>
    <mergeCell ref="V223:W223"/>
    <mergeCell ref="X223:Z223"/>
    <mergeCell ref="AA223:AD223"/>
    <mergeCell ref="A223:D223"/>
    <mergeCell ref="F223:G223"/>
    <mergeCell ref="H223:I223"/>
    <mergeCell ref="J223:K223"/>
    <mergeCell ref="L223:M223"/>
    <mergeCell ref="N223:O223"/>
    <mergeCell ref="P222:Q222"/>
    <mergeCell ref="R222:S222"/>
    <mergeCell ref="T222:U222"/>
    <mergeCell ref="V222:W222"/>
    <mergeCell ref="X222:Z222"/>
    <mergeCell ref="AA222:AD222"/>
    <mergeCell ref="A222:D222"/>
    <mergeCell ref="F222:G222"/>
    <mergeCell ref="H222:I222"/>
    <mergeCell ref="J222:K222"/>
    <mergeCell ref="L222:M222"/>
    <mergeCell ref="N222:O222"/>
    <mergeCell ref="P221:Q221"/>
    <mergeCell ref="R221:S221"/>
    <mergeCell ref="T221:U221"/>
    <mergeCell ref="V221:W221"/>
    <mergeCell ref="X221:Z221"/>
    <mergeCell ref="AA221:AD221"/>
    <mergeCell ref="T220:U220"/>
    <mergeCell ref="V220:W220"/>
    <mergeCell ref="X220:Z220"/>
    <mergeCell ref="AA220:AD220"/>
    <mergeCell ref="A221:D221"/>
    <mergeCell ref="F221:G221"/>
    <mergeCell ref="H221:I221"/>
    <mergeCell ref="J221:K221"/>
    <mergeCell ref="L221:M221"/>
    <mergeCell ref="N221:O221"/>
    <mergeCell ref="V218:W218"/>
    <mergeCell ref="X218:Z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J218:K218"/>
    <mergeCell ref="L218:M218"/>
    <mergeCell ref="N218:O218"/>
    <mergeCell ref="P218:Q218"/>
    <mergeCell ref="R218:S218"/>
    <mergeCell ref="T218:U218"/>
    <mergeCell ref="R215:S215"/>
    <mergeCell ref="T215:U215"/>
    <mergeCell ref="V215:W215"/>
    <mergeCell ref="X215:Z215"/>
    <mergeCell ref="AA215:AD215"/>
    <mergeCell ref="A217:D218"/>
    <mergeCell ref="E217:Z217"/>
    <mergeCell ref="AA217:AD218"/>
    <mergeCell ref="F218:G218"/>
    <mergeCell ref="H218:I218"/>
    <mergeCell ref="V214:W214"/>
    <mergeCell ref="X214:Z214"/>
    <mergeCell ref="AA214:AD214"/>
    <mergeCell ref="A215:D215"/>
    <mergeCell ref="F215:G215"/>
    <mergeCell ref="H215:I215"/>
    <mergeCell ref="J215:K215"/>
    <mergeCell ref="L215:M215"/>
    <mergeCell ref="N215:O215"/>
    <mergeCell ref="P215:Q215"/>
    <mergeCell ref="AA213:AD213"/>
    <mergeCell ref="A214:D214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N213:O213"/>
    <mergeCell ref="P213:Q213"/>
    <mergeCell ref="R213:S213"/>
    <mergeCell ref="T213:U213"/>
    <mergeCell ref="V213:W213"/>
    <mergeCell ref="X213:Z213"/>
    <mergeCell ref="R212:S212"/>
    <mergeCell ref="T212:U212"/>
    <mergeCell ref="V212:W212"/>
    <mergeCell ref="X212:Z212"/>
    <mergeCell ref="AA212:AD212"/>
    <mergeCell ref="A213:D213"/>
    <mergeCell ref="F213:G213"/>
    <mergeCell ref="H213:I213"/>
    <mergeCell ref="J213:K213"/>
    <mergeCell ref="L213:M213"/>
    <mergeCell ref="V211:W211"/>
    <mergeCell ref="X211:Z211"/>
    <mergeCell ref="AA211:AD211"/>
    <mergeCell ref="A212:D212"/>
    <mergeCell ref="F212:G212"/>
    <mergeCell ref="H212:I212"/>
    <mergeCell ref="J212:K212"/>
    <mergeCell ref="L212:M212"/>
    <mergeCell ref="N212:O212"/>
    <mergeCell ref="P212:Q212"/>
    <mergeCell ref="AA210:AD210"/>
    <mergeCell ref="A211:D211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N210:O210"/>
    <mergeCell ref="P210:Q210"/>
    <mergeCell ref="R210:S210"/>
    <mergeCell ref="T210:U210"/>
    <mergeCell ref="V210:W210"/>
    <mergeCell ref="X210:Z210"/>
    <mergeCell ref="R209:S209"/>
    <mergeCell ref="T209:U209"/>
    <mergeCell ref="V209:W209"/>
    <mergeCell ref="X209:Z209"/>
    <mergeCell ref="AA209:AD209"/>
    <mergeCell ref="A210:D210"/>
    <mergeCell ref="F210:G210"/>
    <mergeCell ref="H210:I210"/>
    <mergeCell ref="J210:K210"/>
    <mergeCell ref="L210:M210"/>
    <mergeCell ref="V208:W208"/>
    <mergeCell ref="X208:Z208"/>
    <mergeCell ref="AA208:AD208"/>
    <mergeCell ref="A209:D209"/>
    <mergeCell ref="F209:G209"/>
    <mergeCell ref="H209:I209"/>
    <mergeCell ref="J209:K209"/>
    <mergeCell ref="L209:M209"/>
    <mergeCell ref="N209:O209"/>
    <mergeCell ref="P209:Q209"/>
    <mergeCell ref="AA207:AD207"/>
    <mergeCell ref="A208:D208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N207:O207"/>
    <mergeCell ref="P207:Q207"/>
    <mergeCell ref="R207:S207"/>
    <mergeCell ref="T207:U207"/>
    <mergeCell ref="V207:W207"/>
    <mergeCell ref="X207:Z207"/>
    <mergeCell ref="A207:D207"/>
    <mergeCell ref="F207:G207"/>
    <mergeCell ref="H207:I207"/>
    <mergeCell ref="J207:K207"/>
    <mergeCell ref="L207:M207"/>
    <mergeCell ref="V206:W206"/>
    <mergeCell ref="X206:Z206"/>
    <mergeCell ref="AA206:AD206"/>
    <mergeCell ref="AA205:AD205"/>
    <mergeCell ref="A206:D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N205:O205"/>
    <mergeCell ref="P205:Q205"/>
    <mergeCell ref="R205:S205"/>
    <mergeCell ref="T205:U205"/>
    <mergeCell ref="V205:W205"/>
    <mergeCell ref="X205:Z205"/>
    <mergeCell ref="R204:S204"/>
    <mergeCell ref="T204:U204"/>
    <mergeCell ref="V204:W204"/>
    <mergeCell ref="X204:Z204"/>
    <mergeCell ref="AA204:AD204"/>
    <mergeCell ref="A205:D205"/>
    <mergeCell ref="F205:G205"/>
    <mergeCell ref="H205:I205"/>
    <mergeCell ref="J205:K205"/>
    <mergeCell ref="L205:M205"/>
    <mergeCell ref="V203:W203"/>
    <mergeCell ref="X203:Z203"/>
    <mergeCell ref="AA203:AD203"/>
    <mergeCell ref="A204:D204"/>
    <mergeCell ref="F204:G204"/>
    <mergeCell ref="H204:I204"/>
    <mergeCell ref="J204:K204"/>
    <mergeCell ref="L204:M204"/>
    <mergeCell ref="N204:O204"/>
    <mergeCell ref="P204:Q204"/>
    <mergeCell ref="AA202:AD202"/>
    <mergeCell ref="A203:D203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N202:O202"/>
    <mergeCell ref="P202:Q202"/>
    <mergeCell ref="R202:S202"/>
    <mergeCell ref="T202:U202"/>
    <mergeCell ref="V202:W202"/>
    <mergeCell ref="X202:Z202"/>
    <mergeCell ref="R201:S201"/>
    <mergeCell ref="T201:U201"/>
    <mergeCell ref="V201:W201"/>
    <mergeCell ref="X201:Z201"/>
    <mergeCell ref="AA201:AD201"/>
    <mergeCell ref="A202:D202"/>
    <mergeCell ref="F202:G202"/>
    <mergeCell ref="H202:I202"/>
    <mergeCell ref="J202:K202"/>
    <mergeCell ref="L202:M202"/>
    <mergeCell ref="V200:W200"/>
    <mergeCell ref="X200:Z200"/>
    <mergeCell ref="AA200:AD200"/>
    <mergeCell ref="A201:D201"/>
    <mergeCell ref="F201:G201"/>
    <mergeCell ref="H201:I201"/>
    <mergeCell ref="J201:K201"/>
    <mergeCell ref="L201:M201"/>
    <mergeCell ref="N201:O201"/>
    <mergeCell ref="P201:Q201"/>
    <mergeCell ref="A200:D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R199:S199"/>
    <mergeCell ref="T199:U199"/>
    <mergeCell ref="V199:W199"/>
    <mergeCell ref="X199:Z199"/>
    <mergeCell ref="AA199:AD199"/>
    <mergeCell ref="V198:W198"/>
    <mergeCell ref="X198:Z198"/>
    <mergeCell ref="AA198:AD198"/>
    <mergeCell ref="A199:D199"/>
    <mergeCell ref="F199:G199"/>
    <mergeCell ref="H199:I199"/>
    <mergeCell ref="J199:K199"/>
    <mergeCell ref="L199:M199"/>
    <mergeCell ref="N199:O199"/>
    <mergeCell ref="P199:Q199"/>
    <mergeCell ref="AA197:AD197"/>
    <mergeCell ref="A198:D198"/>
    <mergeCell ref="F198:G198"/>
    <mergeCell ref="H198:I198"/>
    <mergeCell ref="J198:K198"/>
    <mergeCell ref="L198:M198"/>
    <mergeCell ref="N198:O198"/>
    <mergeCell ref="P198:Q198"/>
    <mergeCell ref="R198:S198"/>
    <mergeCell ref="T198:U198"/>
    <mergeCell ref="N197:O197"/>
    <mergeCell ref="P197:Q197"/>
    <mergeCell ref="R197:S197"/>
    <mergeCell ref="T197:U197"/>
    <mergeCell ref="V197:W197"/>
    <mergeCell ref="X197:Z197"/>
    <mergeCell ref="R196:S196"/>
    <mergeCell ref="T196:U196"/>
    <mergeCell ref="V196:W196"/>
    <mergeCell ref="X196:Z196"/>
    <mergeCell ref="AA196:AD196"/>
    <mergeCell ref="A197:D197"/>
    <mergeCell ref="F197:G197"/>
    <mergeCell ref="H197:I197"/>
    <mergeCell ref="J197:K197"/>
    <mergeCell ref="L197:M197"/>
    <mergeCell ref="V195:W195"/>
    <mergeCell ref="X195:Z195"/>
    <mergeCell ref="AA195:AD195"/>
    <mergeCell ref="A196:D196"/>
    <mergeCell ref="F196:G196"/>
    <mergeCell ref="H196:I196"/>
    <mergeCell ref="J196:K196"/>
    <mergeCell ref="L196:M196"/>
    <mergeCell ref="N196:O196"/>
    <mergeCell ref="P196:Q196"/>
    <mergeCell ref="AA194:AD194"/>
    <mergeCell ref="A195:D195"/>
    <mergeCell ref="F195:G195"/>
    <mergeCell ref="H195:I195"/>
    <mergeCell ref="J195:K195"/>
    <mergeCell ref="L195:M195"/>
    <mergeCell ref="N195:O195"/>
    <mergeCell ref="P195:Q195"/>
    <mergeCell ref="R195:S195"/>
    <mergeCell ref="T195:U195"/>
    <mergeCell ref="N194:O194"/>
    <mergeCell ref="P194:Q194"/>
    <mergeCell ref="R194:S194"/>
    <mergeCell ref="T194:U194"/>
    <mergeCell ref="V194:W194"/>
    <mergeCell ref="X194:Z194"/>
    <mergeCell ref="R193:S193"/>
    <mergeCell ref="T193:U193"/>
    <mergeCell ref="V193:W193"/>
    <mergeCell ref="X193:Z193"/>
    <mergeCell ref="AA193:AD193"/>
    <mergeCell ref="A194:D194"/>
    <mergeCell ref="F194:G194"/>
    <mergeCell ref="H194:I194"/>
    <mergeCell ref="J194:K194"/>
    <mergeCell ref="L194:M194"/>
    <mergeCell ref="V192:W192"/>
    <mergeCell ref="X192:Z192"/>
    <mergeCell ref="AA192:AD192"/>
    <mergeCell ref="A193:D193"/>
    <mergeCell ref="F193:G193"/>
    <mergeCell ref="H193:I193"/>
    <mergeCell ref="J193:K193"/>
    <mergeCell ref="L193:M193"/>
    <mergeCell ref="N193:O193"/>
    <mergeCell ref="P193:Q193"/>
    <mergeCell ref="AA191:AD191"/>
    <mergeCell ref="A192:D192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N191:O191"/>
    <mergeCell ref="P191:Q191"/>
    <mergeCell ref="R191:S191"/>
    <mergeCell ref="T191:U191"/>
    <mergeCell ref="V191:W191"/>
    <mergeCell ref="X191:Z191"/>
    <mergeCell ref="R190:S190"/>
    <mergeCell ref="T190:U190"/>
    <mergeCell ref="V190:W190"/>
    <mergeCell ref="X190:Z190"/>
    <mergeCell ref="AA190:AD190"/>
    <mergeCell ref="A191:D191"/>
    <mergeCell ref="F191:G191"/>
    <mergeCell ref="H191:I191"/>
    <mergeCell ref="J191:K191"/>
    <mergeCell ref="L191:M191"/>
    <mergeCell ref="V189:W189"/>
    <mergeCell ref="X189:Z189"/>
    <mergeCell ref="AA189:AD189"/>
    <mergeCell ref="A190:D190"/>
    <mergeCell ref="F190:G190"/>
    <mergeCell ref="H190:I190"/>
    <mergeCell ref="J190:K190"/>
    <mergeCell ref="L190:M190"/>
    <mergeCell ref="N190:O190"/>
    <mergeCell ref="P190:Q190"/>
    <mergeCell ref="AA188:AD188"/>
    <mergeCell ref="A189:D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N188:O188"/>
    <mergeCell ref="P188:Q188"/>
    <mergeCell ref="R188:S188"/>
    <mergeCell ref="T188:U188"/>
    <mergeCell ref="V188:W188"/>
    <mergeCell ref="X188:Z188"/>
    <mergeCell ref="R187:S187"/>
    <mergeCell ref="T187:U187"/>
    <mergeCell ref="V187:W187"/>
    <mergeCell ref="X187:Z187"/>
    <mergeCell ref="AA187:AD187"/>
    <mergeCell ref="A188:D188"/>
    <mergeCell ref="F188:G188"/>
    <mergeCell ref="H188:I188"/>
    <mergeCell ref="J188:K188"/>
    <mergeCell ref="L188:M188"/>
    <mergeCell ref="V186:W186"/>
    <mergeCell ref="X186:Z186"/>
    <mergeCell ref="AA186:AD186"/>
    <mergeCell ref="A187:D187"/>
    <mergeCell ref="F187:G187"/>
    <mergeCell ref="H187:I187"/>
    <mergeCell ref="J187:K187"/>
    <mergeCell ref="L187:M187"/>
    <mergeCell ref="N187:O187"/>
    <mergeCell ref="P187:Q187"/>
    <mergeCell ref="AA185:AD185"/>
    <mergeCell ref="A186:D186"/>
    <mergeCell ref="F186:G186"/>
    <mergeCell ref="H186:I186"/>
    <mergeCell ref="J186:K186"/>
    <mergeCell ref="L186:M186"/>
    <mergeCell ref="N186:O186"/>
    <mergeCell ref="P186:Q186"/>
    <mergeCell ref="R186:S186"/>
    <mergeCell ref="T186:U186"/>
    <mergeCell ref="N185:O185"/>
    <mergeCell ref="P185:Q185"/>
    <mergeCell ref="R185:S185"/>
    <mergeCell ref="T185:U185"/>
    <mergeCell ref="V185:W185"/>
    <mergeCell ref="X185:Z185"/>
    <mergeCell ref="P183:Q183"/>
    <mergeCell ref="R183:S183"/>
    <mergeCell ref="T183:U183"/>
    <mergeCell ref="V183:W183"/>
    <mergeCell ref="X183:Z183"/>
    <mergeCell ref="A185:D185"/>
    <mergeCell ref="F185:G185"/>
    <mergeCell ref="H185:I185"/>
    <mergeCell ref="J185:K185"/>
    <mergeCell ref="L185:M185"/>
    <mergeCell ref="A160:A163"/>
    <mergeCell ref="AA160:AD160"/>
    <mergeCell ref="Y169:Z169"/>
    <mergeCell ref="AB169:AC169"/>
    <mergeCell ref="A182:D183"/>
    <mergeCell ref="E182:Z182"/>
    <mergeCell ref="AA182:AD183"/>
    <mergeCell ref="F183:G183"/>
    <mergeCell ref="H183:I183"/>
    <mergeCell ref="J183:K183"/>
    <mergeCell ref="L183:M183"/>
    <mergeCell ref="N183:O183"/>
    <mergeCell ref="V168:X168"/>
    <mergeCell ref="Y168:AA168"/>
    <mergeCell ref="AB168:AD168"/>
    <mergeCell ref="A169:B169"/>
    <mergeCell ref="D169:F169"/>
    <mergeCell ref="H169:I169"/>
    <mergeCell ref="L169:M169"/>
    <mergeCell ref="O169:P169"/>
    <mergeCell ref="R169:S169"/>
    <mergeCell ref="V169:W169"/>
    <mergeCell ref="BA163:BB163"/>
    <mergeCell ref="BA162:BB162"/>
    <mergeCell ref="B160:F160"/>
    <mergeCell ref="G160:J160"/>
    <mergeCell ref="K160:N160"/>
    <mergeCell ref="O160:R160"/>
    <mergeCell ref="S160:V160"/>
    <mergeCell ref="W160:Z160"/>
    <mergeCell ref="A166:J166"/>
    <mergeCell ref="L166:T166"/>
    <mergeCell ref="V166:AD166"/>
    <mergeCell ref="A168:C168"/>
    <mergeCell ref="D168:G168"/>
    <mergeCell ref="H168:J168"/>
    <mergeCell ref="L168:N168"/>
    <mergeCell ref="O168:Q168"/>
    <mergeCell ref="R168:T168"/>
    <mergeCell ref="AE163:AH163"/>
    <mergeCell ref="AI163:AL163"/>
    <mergeCell ref="AM163:AP163"/>
    <mergeCell ref="AQ163:AT163"/>
    <mergeCell ref="AU163:AV163"/>
    <mergeCell ref="AW163:AZ163"/>
    <mergeCell ref="AU162:AV162"/>
    <mergeCell ref="AW162:AZ162"/>
    <mergeCell ref="B163:F163"/>
    <mergeCell ref="G163:J163"/>
    <mergeCell ref="K163:N163"/>
    <mergeCell ref="O163:R163"/>
    <mergeCell ref="S163:V163"/>
    <mergeCell ref="W163:Z163"/>
    <mergeCell ref="AA163:AD163"/>
    <mergeCell ref="BA161:BB161"/>
    <mergeCell ref="B162:F162"/>
    <mergeCell ref="G162:J162"/>
    <mergeCell ref="K162:N162"/>
    <mergeCell ref="O162:R162"/>
    <mergeCell ref="S162:V162"/>
    <mergeCell ref="B161:F161"/>
    <mergeCell ref="G161:J161"/>
    <mergeCell ref="K161:N161"/>
    <mergeCell ref="O161:R161"/>
    <mergeCell ref="S161:V161"/>
    <mergeCell ref="W161:Z161"/>
    <mergeCell ref="AA161:AD161"/>
    <mergeCell ref="AE161:AH161"/>
    <mergeCell ref="AI161:AL161"/>
    <mergeCell ref="AI160:AL160"/>
    <mergeCell ref="AM160:AP160"/>
    <mergeCell ref="AQ160:AT160"/>
    <mergeCell ref="AU160:AV160"/>
    <mergeCell ref="AW160:AZ160"/>
    <mergeCell ref="BA160:BB160"/>
    <mergeCell ref="W162:Z162"/>
    <mergeCell ref="AA162:AD162"/>
    <mergeCell ref="AE162:AH162"/>
    <mergeCell ref="AI162:AL162"/>
    <mergeCell ref="AM162:AP162"/>
    <mergeCell ref="AQ162:AT162"/>
    <mergeCell ref="AM161:AP161"/>
    <mergeCell ref="AQ161:AT161"/>
    <mergeCell ref="AU161:AV161"/>
    <mergeCell ref="AW161:AZ161"/>
    <mergeCell ref="AI156:AL156"/>
    <mergeCell ref="AM156:AP156"/>
    <mergeCell ref="AQ156:AT156"/>
    <mergeCell ref="AU156:AV156"/>
    <mergeCell ref="AW156:AZ156"/>
    <mergeCell ref="BA156:BB156"/>
    <mergeCell ref="BA159:BB159"/>
    <mergeCell ref="BA158:BB158"/>
    <mergeCell ref="AE160:AH160"/>
    <mergeCell ref="AE159:AH159"/>
    <mergeCell ref="AI159:AL159"/>
    <mergeCell ref="AM159:AP159"/>
    <mergeCell ref="AQ159:AT159"/>
    <mergeCell ref="AU159:AV159"/>
    <mergeCell ref="AW159:AZ159"/>
    <mergeCell ref="AU158:AV158"/>
    <mergeCell ref="AW158:AZ158"/>
    <mergeCell ref="AE158:AH158"/>
    <mergeCell ref="AI158:AL158"/>
    <mergeCell ref="AM158:AP158"/>
    <mergeCell ref="AQ158:AT158"/>
    <mergeCell ref="AM157:AP157"/>
    <mergeCell ref="AQ157:AT157"/>
    <mergeCell ref="AU157:AV157"/>
    <mergeCell ref="AW157:AZ157"/>
    <mergeCell ref="BA157:BB157"/>
    <mergeCell ref="B158:F158"/>
    <mergeCell ref="G158:J158"/>
    <mergeCell ref="K158:N158"/>
    <mergeCell ref="O158:R158"/>
    <mergeCell ref="S158:V158"/>
    <mergeCell ref="B157:F157"/>
    <mergeCell ref="G157:J157"/>
    <mergeCell ref="K157:N157"/>
    <mergeCell ref="O157:R157"/>
    <mergeCell ref="S157:V157"/>
    <mergeCell ref="W157:Z157"/>
    <mergeCell ref="AA157:AD157"/>
    <mergeCell ref="AE157:AH157"/>
    <mergeCell ref="AI157:AL157"/>
    <mergeCell ref="B159:F159"/>
    <mergeCell ref="G159:J159"/>
    <mergeCell ref="K159:N159"/>
    <mergeCell ref="O159:R159"/>
    <mergeCell ref="S159:V159"/>
    <mergeCell ref="W159:Z159"/>
    <mergeCell ref="AA159:AD159"/>
    <mergeCell ref="W158:Z158"/>
    <mergeCell ref="AA158:AD158"/>
    <mergeCell ref="AI152:AL152"/>
    <mergeCell ref="AM152:AP152"/>
    <mergeCell ref="AQ152:AT152"/>
    <mergeCell ref="AU152:AV152"/>
    <mergeCell ref="AW152:AZ152"/>
    <mergeCell ref="BA152:BB152"/>
    <mergeCell ref="BA155:BB155"/>
    <mergeCell ref="BA154:BB154"/>
    <mergeCell ref="A156:A159"/>
    <mergeCell ref="B156:F156"/>
    <mergeCell ref="G156:J156"/>
    <mergeCell ref="K156:N156"/>
    <mergeCell ref="O156:R156"/>
    <mergeCell ref="S156:V156"/>
    <mergeCell ref="W156:Z156"/>
    <mergeCell ref="AA156:AD156"/>
    <mergeCell ref="AE156:AH156"/>
    <mergeCell ref="AE155:AH155"/>
    <mergeCell ref="AI155:AL155"/>
    <mergeCell ref="AM155:AP155"/>
    <mergeCell ref="AQ155:AT155"/>
    <mergeCell ref="AU155:AV155"/>
    <mergeCell ref="AW155:AZ155"/>
    <mergeCell ref="AU154:AV154"/>
    <mergeCell ref="AW154:AZ154"/>
    <mergeCell ref="B155:F155"/>
    <mergeCell ref="G155:J155"/>
    <mergeCell ref="K155:N155"/>
    <mergeCell ref="O155:R155"/>
    <mergeCell ref="S155:V155"/>
    <mergeCell ref="W155:Z155"/>
    <mergeCell ref="AA155:AD155"/>
    <mergeCell ref="AM153:AP153"/>
    <mergeCell ref="AQ153:AT153"/>
    <mergeCell ref="AU153:AV153"/>
    <mergeCell ref="AW153:AZ153"/>
    <mergeCell ref="BA153:BB153"/>
    <mergeCell ref="B154:F154"/>
    <mergeCell ref="G154:J154"/>
    <mergeCell ref="K154:N154"/>
    <mergeCell ref="O154:R154"/>
    <mergeCell ref="S154:V154"/>
    <mergeCell ref="B153:F153"/>
    <mergeCell ref="G153:J153"/>
    <mergeCell ref="K153:N153"/>
    <mergeCell ref="O153:R153"/>
    <mergeCell ref="S153:V153"/>
    <mergeCell ref="W153:Z153"/>
    <mergeCell ref="AA153:AD153"/>
    <mergeCell ref="AE153:AH153"/>
    <mergeCell ref="AI153:AL153"/>
    <mergeCell ref="W154:Z154"/>
    <mergeCell ref="AA154:AD154"/>
    <mergeCell ref="AE154:AH154"/>
    <mergeCell ref="AI154:AL154"/>
    <mergeCell ref="AM154:AP154"/>
    <mergeCell ref="AQ154:AT154"/>
    <mergeCell ref="AI148:AL148"/>
    <mergeCell ref="AM148:AP148"/>
    <mergeCell ref="AQ148:AT148"/>
    <mergeCell ref="AU148:AV148"/>
    <mergeCell ref="AW148:AZ148"/>
    <mergeCell ref="BA148:BB148"/>
    <mergeCell ref="BA151:BB151"/>
    <mergeCell ref="BA150:BB150"/>
    <mergeCell ref="A152:A155"/>
    <mergeCell ref="B152:F152"/>
    <mergeCell ref="G152:J152"/>
    <mergeCell ref="K152:N152"/>
    <mergeCell ref="O152:R152"/>
    <mergeCell ref="S152:V152"/>
    <mergeCell ref="W152:Z152"/>
    <mergeCell ref="AA152:AD152"/>
    <mergeCell ref="AE152:AH152"/>
    <mergeCell ref="AE151:AH151"/>
    <mergeCell ref="AI151:AL151"/>
    <mergeCell ref="AM151:AP151"/>
    <mergeCell ref="AQ151:AT151"/>
    <mergeCell ref="AU151:AV151"/>
    <mergeCell ref="AW151:AZ151"/>
    <mergeCell ref="AU150:AV150"/>
    <mergeCell ref="AW150:AZ150"/>
    <mergeCell ref="B151:F151"/>
    <mergeCell ref="G151:J151"/>
    <mergeCell ref="K151:N151"/>
    <mergeCell ref="O151:R151"/>
    <mergeCell ref="S151:V151"/>
    <mergeCell ref="W151:Z151"/>
    <mergeCell ref="AA151:AD151"/>
    <mergeCell ref="AM149:AP149"/>
    <mergeCell ref="AQ149:AT149"/>
    <mergeCell ref="AU149:AV149"/>
    <mergeCell ref="AW149:AZ149"/>
    <mergeCell ref="BA149:BB149"/>
    <mergeCell ref="B150:F150"/>
    <mergeCell ref="G150:J150"/>
    <mergeCell ref="K150:N150"/>
    <mergeCell ref="O150:R150"/>
    <mergeCell ref="S150:V150"/>
    <mergeCell ref="B149:F149"/>
    <mergeCell ref="G149:J149"/>
    <mergeCell ref="K149:N149"/>
    <mergeCell ref="O149:R149"/>
    <mergeCell ref="S149:V149"/>
    <mergeCell ref="W149:Z149"/>
    <mergeCell ref="AA149:AD149"/>
    <mergeCell ref="AE149:AH149"/>
    <mergeCell ref="AI149:AL149"/>
    <mergeCell ref="W150:Z150"/>
    <mergeCell ref="AA150:AD150"/>
    <mergeCell ref="AE150:AH150"/>
    <mergeCell ref="AI150:AL150"/>
    <mergeCell ref="AM150:AP150"/>
    <mergeCell ref="AQ150:AT150"/>
    <mergeCell ref="AI144:AL144"/>
    <mergeCell ref="AM144:AP144"/>
    <mergeCell ref="AQ144:AT144"/>
    <mergeCell ref="AU144:AV144"/>
    <mergeCell ref="AW144:AZ144"/>
    <mergeCell ref="BA144:BB144"/>
    <mergeCell ref="BA147:BB147"/>
    <mergeCell ref="BA146:BB146"/>
    <mergeCell ref="A148:A151"/>
    <mergeCell ref="B148:F148"/>
    <mergeCell ref="G148:J148"/>
    <mergeCell ref="K148:N148"/>
    <mergeCell ref="O148:R148"/>
    <mergeCell ref="S148:V148"/>
    <mergeCell ref="W148:Z148"/>
    <mergeCell ref="AA148:AD148"/>
    <mergeCell ref="AE148:AH148"/>
    <mergeCell ref="AE147:AH147"/>
    <mergeCell ref="AI147:AL147"/>
    <mergeCell ref="AM147:AP147"/>
    <mergeCell ref="AQ147:AT147"/>
    <mergeCell ref="AU147:AV147"/>
    <mergeCell ref="AW147:AZ147"/>
    <mergeCell ref="AU146:AV146"/>
    <mergeCell ref="AW146:AZ146"/>
    <mergeCell ref="B147:F147"/>
    <mergeCell ref="G147:J147"/>
    <mergeCell ref="K147:N147"/>
    <mergeCell ref="O147:R147"/>
    <mergeCell ref="S147:V147"/>
    <mergeCell ref="W147:Z147"/>
    <mergeCell ref="AA147:AD147"/>
    <mergeCell ref="AM145:AP145"/>
    <mergeCell ref="AQ145:AT145"/>
    <mergeCell ref="AU145:AV145"/>
    <mergeCell ref="AW145:AZ145"/>
    <mergeCell ref="BA145:BB145"/>
    <mergeCell ref="B146:F146"/>
    <mergeCell ref="G146:J146"/>
    <mergeCell ref="K146:N146"/>
    <mergeCell ref="O146:R146"/>
    <mergeCell ref="S146:V146"/>
    <mergeCell ref="B145:F145"/>
    <mergeCell ref="G145:J145"/>
    <mergeCell ref="K145:N145"/>
    <mergeCell ref="O145:R145"/>
    <mergeCell ref="S145:V145"/>
    <mergeCell ref="W145:Z145"/>
    <mergeCell ref="AA145:AD145"/>
    <mergeCell ref="AE145:AH145"/>
    <mergeCell ref="AI145:AL145"/>
    <mergeCell ref="W146:Z146"/>
    <mergeCell ref="AA146:AD146"/>
    <mergeCell ref="AE146:AH146"/>
    <mergeCell ref="AI146:AL146"/>
    <mergeCell ref="AM146:AP146"/>
    <mergeCell ref="AQ146:AT146"/>
    <mergeCell ref="AI140:AL140"/>
    <mergeCell ref="AM140:AP140"/>
    <mergeCell ref="AQ140:AT140"/>
    <mergeCell ref="AU140:AV140"/>
    <mergeCell ref="AW140:AZ140"/>
    <mergeCell ref="BA140:BB140"/>
    <mergeCell ref="BA143:BB143"/>
    <mergeCell ref="BA142:BB142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E143:AH143"/>
    <mergeCell ref="AI143:AL143"/>
    <mergeCell ref="AM143:AP143"/>
    <mergeCell ref="AQ143:AT143"/>
    <mergeCell ref="AU143:AV143"/>
    <mergeCell ref="AW143:AZ143"/>
    <mergeCell ref="AU142:AV142"/>
    <mergeCell ref="AW142:AZ142"/>
    <mergeCell ref="B143:F143"/>
    <mergeCell ref="G143:J143"/>
    <mergeCell ref="K143:N143"/>
    <mergeCell ref="O143:R143"/>
    <mergeCell ref="S143:V143"/>
    <mergeCell ref="W143:Z143"/>
    <mergeCell ref="AA143:AD143"/>
    <mergeCell ref="AM141:AP141"/>
    <mergeCell ref="AQ141:AT141"/>
    <mergeCell ref="AU141:AV141"/>
    <mergeCell ref="AW141:AZ141"/>
    <mergeCell ref="BA141:BB141"/>
    <mergeCell ref="B142:F142"/>
    <mergeCell ref="G142:J142"/>
    <mergeCell ref="K142:N142"/>
    <mergeCell ref="O142:R142"/>
    <mergeCell ref="S142:V142"/>
    <mergeCell ref="B141:F141"/>
    <mergeCell ref="G141:J141"/>
    <mergeCell ref="K141:N141"/>
    <mergeCell ref="O141:R141"/>
    <mergeCell ref="S141:V141"/>
    <mergeCell ref="W141:Z141"/>
    <mergeCell ref="AA141:AD141"/>
    <mergeCell ref="AE141:AH141"/>
    <mergeCell ref="AI141:AL141"/>
    <mergeCell ref="W142:Z142"/>
    <mergeCell ref="AA142:AD142"/>
    <mergeCell ref="AE142:AH142"/>
    <mergeCell ref="AI142:AL142"/>
    <mergeCell ref="AM142:AP142"/>
    <mergeCell ref="AQ142:AT142"/>
    <mergeCell ref="AI136:AL136"/>
    <mergeCell ref="AM136:AP136"/>
    <mergeCell ref="AQ136:AT136"/>
    <mergeCell ref="AU136:AV136"/>
    <mergeCell ref="AW136:AZ136"/>
    <mergeCell ref="BA136:BB136"/>
    <mergeCell ref="BA139:BB139"/>
    <mergeCell ref="BA138:BB138"/>
    <mergeCell ref="A140:A143"/>
    <mergeCell ref="B140:F140"/>
    <mergeCell ref="G140:J140"/>
    <mergeCell ref="K140:N140"/>
    <mergeCell ref="O140:R140"/>
    <mergeCell ref="S140:V140"/>
    <mergeCell ref="W140:Z140"/>
    <mergeCell ref="AA140:AD140"/>
    <mergeCell ref="AE140:AH140"/>
    <mergeCell ref="AE139:AH139"/>
    <mergeCell ref="AI139:AL139"/>
    <mergeCell ref="AM139:AP139"/>
    <mergeCell ref="AQ139:AT139"/>
    <mergeCell ref="AU139:AV139"/>
    <mergeCell ref="AW139:AZ139"/>
    <mergeCell ref="AU138:AV138"/>
    <mergeCell ref="AW138:AZ138"/>
    <mergeCell ref="B139:F139"/>
    <mergeCell ref="G139:J139"/>
    <mergeCell ref="K139:N139"/>
    <mergeCell ref="O139:R139"/>
    <mergeCell ref="S139:V139"/>
    <mergeCell ref="W139:Z139"/>
    <mergeCell ref="AA139:AD139"/>
    <mergeCell ref="AM137:AP137"/>
    <mergeCell ref="AQ137:AT137"/>
    <mergeCell ref="AU137:AV137"/>
    <mergeCell ref="AW137:AZ137"/>
    <mergeCell ref="BA137:BB137"/>
    <mergeCell ref="B138:F138"/>
    <mergeCell ref="G138:J138"/>
    <mergeCell ref="K138:N138"/>
    <mergeCell ref="O138:R138"/>
    <mergeCell ref="S138:V138"/>
    <mergeCell ref="B137:F137"/>
    <mergeCell ref="G137:J137"/>
    <mergeCell ref="K137:N137"/>
    <mergeCell ref="O137:R137"/>
    <mergeCell ref="S137:V137"/>
    <mergeCell ref="W137:Z137"/>
    <mergeCell ref="AA137:AD137"/>
    <mergeCell ref="AE137:AH137"/>
    <mergeCell ref="AI137:AL137"/>
    <mergeCell ref="W138:Z138"/>
    <mergeCell ref="AA138:AD138"/>
    <mergeCell ref="AE138:AH138"/>
    <mergeCell ref="AI138:AL138"/>
    <mergeCell ref="AM138:AP138"/>
    <mergeCell ref="AQ138:AT138"/>
    <mergeCell ref="AI132:AL132"/>
    <mergeCell ref="AM132:AP132"/>
    <mergeCell ref="AQ132:AT132"/>
    <mergeCell ref="AU132:AV132"/>
    <mergeCell ref="AW132:AZ132"/>
    <mergeCell ref="BA132:BB132"/>
    <mergeCell ref="BA135:BB135"/>
    <mergeCell ref="BA134:BB134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E135:AH135"/>
    <mergeCell ref="AI135:AL135"/>
    <mergeCell ref="AM135:AP135"/>
    <mergeCell ref="AQ135:AT135"/>
    <mergeCell ref="AU135:AV135"/>
    <mergeCell ref="AW135:AZ135"/>
    <mergeCell ref="AU134:AV134"/>
    <mergeCell ref="AW134:AZ134"/>
    <mergeCell ref="B135:F135"/>
    <mergeCell ref="G135:J135"/>
    <mergeCell ref="K135:N135"/>
    <mergeCell ref="O135:R135"/>
    <mergeCell ref="S135:V135"/>
    <mergeCell ref="W135:Z135"/>
    <mergeCell ref="AA135:AD135"/>
    <mergeCell ref="AM133:AP133"/>
    <mergeCell ref="AQ133:AT133"/>
    <mergeCell ref="AU133:AV133"/>
    <mergeCell ref="AW133:AZ133"/>
    <mergeCell ref="BA133:BB133"/>
    <mergeCell ref="B134:F134"/>
    <mergeCell ref="G134:J134"/>
    <mergeCell ref="K134:N134"/>
    <mergeCell ref="O134:R134"/>
    <mergeCell ref="S134:V134"/>
    <mergeCell ref="B133:F133"/>
    <mergeCell ref="G133:J133"/>
    <mergeCell ref="K133:N133"/>
    <mergeCell ref="O133:R133"/>
    <mergeCell ref="S133:V133"/>
    <mergeCell ref="W133:Z133"/>
    <mergeCell ref="AA133:AD133"/>
    <mergeCell ref="AE133:AH133"/>
    <mergeCell ref="AI133:AL133"/>
    <mergeCell ref="W134:Z134"/>
    <mergeCell ref="AA134:AD134"/>
    <mergeCell ref="AE134:AH134"/>
    <mergeCell ref="AI134:AL134"/>
    <mergeCell ref="AM134:AP134"/>
    <mergeCell ref="AQ134:AT134"/>
    <mergeCell ref="AI128:AL128"/>
    <mergeCell ref="AM128:AP128"/>
    <mergeCell ref="AQ128:AT128"/>
    <mergeCell ref="AU128:AV128"/>
    <mergeCell ref="AW128:AZ128"/>
    <mergeCell ref="BA128:BB128"/>
    <mergeCell ref="BA131:BB131"/>
    <mergeCell ref="BA130:BB130"/>
    <mergeCell ref="A132:A135"/>
    <mergeCell ref="B132:F132"/>
    <mergeCell ref="G132:J132"/>
    <mergeCell ref="K132:N132"/>
    <mergeCell ref="O132:R132"/>
    <mergeCell ref="S132:V132"/>
    <mergeCell ref="W132:Z132"/>
    <mergeCell ref="AA132:AD132"/>
    <mergeCell ref="AE132:AH132"/>
    <mergeCell ref="AE131:AH131"/>
    <mergeCell ref="AI131:AL131"/>
    <mergeCell ref="AM131:AP131"/>
    <mergeCell ref="AQ131:AT131"/>
    <mergeCell ref="AU131:AV131"/>
    <mergeCell ref="AW131:AZ131"/>
    <mergeCell ref="AU130:AV130"/>
    <mergeCell ref="AW130:AZ130"/>
    <mergeCell ref="B131:F131"/>
    <mergeCell ref="G131:J131"/>
    <mergeCell ref="K131:N131"/>
    <mergeCell ref="O131:R131"/>
    <mergeCell ref="S131:V131"/>
    <mergeCell ref="W131:Z131"/>
    <mergeCell ref="AA131:AD131"/>
    <mergeCell ref="AM129:AP129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B129:F129"/>
    <mergeCell ref="G129:J129"/>
    <mergeCell ref="K129:N129"/>
    <mergeCell ref="O129:R129"/>
    <mergeCell ref="S129:V129"/>
    <mergeCell ref="W129:Z129"/>
    <mergeCell ref="AA129:AD129"/>
    <mergeCell ref="AE129:AH129"/>
    <mergeCell ref="AI129:AL129"/>
    <mergeCell ref="W130:Z130"/>
    <mergeCell ref="AA130:AD130"/>
    <mergeCell ref="AE130:AH130"/>
    <mergeCell ref="AI130:AL130"/>
    <mergeCell ref="AM130:AP130"/>
    <mergeCell ref="AQ130:AT130"/>
    <mergeCell ref="AI124:AL124"/>
    <mergeCell ref="AM124:AP124"/>
    <mergeCell ref="AQ124:AT124"/>
    <mergeCell ref="AU124:AV124"/>
    <mergeCell ref="AW124:AZ124"/>
    <mergeCell ref="BA124:BB124"/>
    <mergeCell ref="BA127:BB127"/>
    <mergeCell ref="BA126:BB126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E127:AH127"/>
    <mergeCell ref="AI127:AL127"/>
    <mergeCell ref="AM127:AP127"/>
    <mergeCell ref="AQ127:AT127"/>
    <mergeCell ref="AU127:AV127"/>
    <mergeCell ref="AW127:AZ127"/>
    <mergeCell ref="AU126:AV126"/>
    <mergeCell ref="AW126:AZ126"/>
    <mergeCell ref="B127:F127"/>
    <mergeCell ref="G127:J127"/>
    <mergeCell ref="K127:N127"/>
    <mergeCell ref="O127:R127"/>
    <mergeCell ref="S127:V127"/>
    <mergeCell ref="W127:Z127"/>
    <mergeCell ref="AA127:AD127"/>
    <mergeCell ref="AM125:AP125"/>
    <mergeCell ref="AQ125:AT125"/>
    <mergeCell ref="AU125:AV125"/>
    <mergeCell ref="AW125:AZ125"/>
    <mergeCell ref="BA125:BB125"/>
    <mergeCell ref="B126:F126"/>
    <mergeCell ref="G126:J126"/>
    <mergeCell ref="K126:N126"/>
    <mergeCell ref="O126:R126"/>
    <mergeCell ref="S126:V126"/>
    <mergeCell ref="B125:F125"/>
    <mergeCell ref="G125:J125"/>
    <mergeCell ref="K125:N125"/>
    <mergeCell ref="O125:R125"/>
    <mergeCell ref="S125:V125"/>
    <mergeCell ref="W125:Z125"/>
    <mergeCell ref="AA125:AD125"/>
    <mergeCell ref="AE125:AH125"/>
    <mergeCell ref="AI125:AL125"/>
    <mergeCell ref="W126:Z126"/>
    <mergeCell ref="AA126:AD126"/>
    <mergeCell ref="AE126:AH126"/>
    <mergeCell ref="AI126:AL126"/>
    <mergeCell ref="AM126:AP126"/>
    <mergeCell ref="AQ126:AT126"/>
    <mergeCell ref="AI120:AL120"/>
    <mergeCell ref="AM120:AP120"/>
    <mergeCell ref="AQ120:AT120"/>
    <mergeCell ref="AU120:AV120"/>
    <mergeCell ref="AW120:AZ120"/>
    <mergeCell ref="BA120:BB120"/>
    <mergeCell ref="BA123:BB123"/>
    <mergeCell ref="BA122:BB122"/>
    <mergeCell ref="A124:A127"/>
    <mergeCell ref="B124:F124"/>
    <mergeCell ref="G124:J124"/>
    <mergeCell ref="K124:N124"/>
    <mergeCell ref="O124:R124"/>
    <mergeCell ref="S124:V124"/>
    <mergeCell ref="W124:Z124"/>
    <mergeCell ref="AA124:AD124"/>
    <mergeCell ref="AE124:AH124"/>
    <mergeCell ref="AE123:AH123"/>
    <mergeCell ref="AI123:AL123"/>
    <mergeCell ref="AM123:AP123"/>
    <mergeCell ref="AQ123:AT123"/>
    <mergeCell ref="AU123:AV123"/>
    <mergeCell ref="AW123:AZ123"/>
    <mergeCell ref="AU122:AV122"/>
    <mergeCell ref="AW122:AZ122"/>
    <mergeCell ref="B123:F123"/>
    <mergeCell ref="G123:J123"/>
    <mergeCell ref="K123:N123"/>
    <mergeCell ref="O123:R123"/>
    <mergeCell ref="S123:V123"/>
    <mergeCell ref="W123:Z123"/>
    <mergeCell ref="AA123:AD123"/>
    <mergeCell ref="AM121:AP121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B121:F121"/>
    <mergeCell ref="G121:J121"/>
    <mergeCell ref="K121:N121"/>
    <mergeCell ref="O121:R121"/>
    <mergeCell ref="S121:V121"/>
    <mergeCell ref="W121:Z121"/>
    <mergeCell ref="AA121:AD121"/>
    <mergeCell ref="AE121:AH121"/>
    <mergeCell ref="AI121:AL121"/>
    <mergeCell ref="W122:Z122"/>
    <mergeCell ref="AA122:AD122"/>
    <mergeCell ref="AE122:AH122"/>
    <mergeCell ref="AI122:AL122"/>
    <mergeCell ref="AM122:AP122"/>
    <mergeCell ref="AQ122:AT122"/>
    <mergeCell ref="AI116:AL116"/>
    <mergeCell ref="AM116:AP116"/>
    <mergeCell ref="AQ116:AT116"/>
    <mergeCell ref="AU116:AV116"/>
    <mergeCell ref="AW116:AZ116"/>
    <mergeCell ref="BA116:BB116"/>
    <mergeCell ref="BA119:BB119"/>
    <mergeCell ref="BA118:BB118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E119:AH119"/>
    <mergeCell ref="AI119:AL119"/>
    <mergeCell ref="AM119:AP119"/>
    <mergeCell ref="AQ119:AT119"/>
    <mergeCell ref="AU119:AV119"/>
    <mergeCell ref="AW119:AZ119"/>
    <mergeCell ref="AU118:AV118"/>
    <mergeCell ref="AW118:AZ118"/>
    <mergeCell ref="B119:F119"/>
    <mergeCell ref="G119:J119"/>
    <mergeCell ref="K119:N119"/>
    <mergeCell ref="O119:R119"/>
    <mergeCell ref="S119:V119"/>
    <mergeCell ref="W119:Z119"/>
    <mergeCell ref="AA119:AD119"/>
    <mergeCell ref="AM117:AP117"/>
    <mergeCell ref="AQ117:AT117"/>
    <mergeCell ref="AU117:AV117"/>
    <mergeCell ref="AW117:AZ117"/>
    <mergeCell ref="BA117:BB117"/>
    <mergeCell ref="B118:F118"/>
    <mergeCell ref="G118:J118"/>
    <mergeCell ref="K118:N118"/>
    <mergeCell ref="O118:R118"/>
    <mergeCell ref="S118:V118"/>
    <mergeCell ref="B117:F117"/>
    <mergeCell ref="G117:J117"/>
    <mergeCell ref="K117:N117"/>
    <mergeCell ref="O117:R117"/>
    <mergeCell ref="S117:V117"/>
    <mergeCell ref="W117:Z117"/>
    <mergeCell ref="AA117:AD117"/>
    <mergeCell ref="AE117:AH117"/>
    <mergeCell ref="AI117:AL117"/>
    <mergeCell ref="W118:Z118"/>
    <mergeCell ref="AA118:AD118"/>
    <mergeCell ref="AE118:AH118"/>
    <mergeCell ref="AI118:AL118"/>
    <mergeCell ref="AM118:AP118"/>
    <mergeCell ref="AQ118:AT118"/>
    <mergeCell ref="AI112:AL112"/>
    <mergeCell ref="AM112:AP112"/>
    <mergeCell ref="AQ112:AT112"/>
    <mergeCell ref="AU112:AV112"/>
    <mergeCell ref="AW112:AZ112"/>
    <mergeCell ref="BA112:BB112"/>
    <mergeCell ref="BA115:BB115"/>
    <mergeCell ref="BA114:BB114"/>
    <mergeCell ref="A116:A119"/>
    <mergeCell ref="B116:F116"/>
    <mergeCell ref="G116:J116"/>
    <mergeCell ref="K116:N116"/>
    <mergeCell ref="O116:R116"/>
    <mergeCell ref="S116:V116"/>
    <mergeCell ref="W116:Z116"/>
    <mergeCell ref="AA116:AD116"/>
    <mergeCell ref="AE116:AH116"/>
    <mergeCell ref="AE115:AH115"/>
    <mergeCell ref="AI115:AL115"/>
    <mergeCell ref="AM115:AP115"/>
    <mergeCell ref="AQ115:AT115"/>
    <mergeCell ref="AU115:AV115"/>
    <mergeCell ref="AW115:AZ115"/>
    <mergeCell ref="AU114:AV114"/>
    <mergeCell ref="AW114:AZ114"/>
    <mergeCell ref="B115:F115"/>
    <mergeCell ref="G115:J115"/>
    <mergeCell ref="K115:N115"/>
    <mergeCell ref="O115:R115"/>
    <mergeCell ref="S115:V115"/>
    <mergeCell ref="W115:Z115"/>
    <mergeCell ref="AA115:AD115"/>
    <mergeCell ref="AM113:AP113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B113:F113"/>
    <mergeCell ref="G113:J113"/>
    <mergeCell ref="K113:N113"/>
    <mergeCell ref="O113:R113"/>
    <mergeCell ref="S113:V113"/>
    <mergeCell ref="W113:Z113"/>
    <mergeCell ref="AA113:AD113"/>
    <mergeCell ref="AE113:AH113"/>
    <mergeCell ref="AI113:AL113"/>
    <mergeCell ref="W114:Z114"/>
    <mergeCell ref="AA114:AD114"/>
    <mergeCell ref="AE114:AH114"/>
    <mergeCell ref="AI114:AL114"/>
    <mergeCell ref="AM114:AP114"/>
    <mergeCell ref="AQ114:AT114"/>
    <mergeCell ref="AI108:AL108"/>
    <mergeCell ref="AM108:AP108"/>
    <mergeCell ref="AQ108:AT108"/>
    <mergeCell ref="AU108:AV108"/>
    <mergeCell ref="AW108:AZ108"/>
    <mergeCell ref="BA108:BB108"/>
    <mergeCell ref="BA111:BB111"/>
    <mergeCell ref="BA110:BB110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E111:AH111"/>
    <mergeCell ref="AI111:AL111"/>
    <mergeCell ref="AM111:AP111"/>
    <mergeCell ref="AQ111:AT111"/>
    <mergeCell ref="AU111:AV111"/>
    <mergeCell ref="AW111:AZ111"/>
    <mergeCell ref="AU110:AV110"/>
    <mergeCell ref="AW110:AZ110"/>
    <mergeCell ref="B111:F111"/>
    <mergeCell ref="G111:J111"/>
    <mergeCell ref="K111:N111"/>
    <mergeCell ref="O111:R111"/>
    <mergeCell ref="S111:V111"/>
    <mergeCell ref="W111:Z111"/>
    <mergeCell ref="AA111:AD111"/>
    <mergeCell ref="AM109:AP109"/>
    <mergeCell ref="AQ109:AT109"/>
    <mergeCell ref="AU109:AV109"/>
    <mergeCell ref="AW109:AZ109"/>
    <mergeCell ref="BA109:BB109"/>
    <mergeCell ref="B110:F110"/>
    <mergeCell ref="G110:J110"/>
    <mergeCell ref="K110:N110"/>
    <mergeCell ref="O110:R110"/>
    <mergeCell ref="S110:V110"/>
    <mergeCell ref="B109:F109"/>
    <mergeCell ref="G109:J109"/>
    <mergeCell ref="K109:N109"/>
    <mergeCell ref="O109:R109"/>
    <mergeCell ref="S109:V109"/>
    <mergeCell ref="W109:Z109"/>
    <mergeCell ref="AA109:AD109"/>
    <mergeCell ref="AE109:AH109"/>
    <mergeCell ref="AI109:AL109"/>
    <mergeCell ref="W110:Z110"/>
    <mergeCell ref="AA110:AD110"/>
    <mergeCell ref="AE110:AH110"/>
    <mergeCell ref="AI110:AL110"/>
    <mergeCell ref="AM110:AP110"/>
    <mergeCell ref="AQ110:AT110"/>
    <mergeCell ref="AI104:AL104"/>
    <mergeCell ref="AM104:AP104"/>
    <mergeCell ref="AQ104:AT104"/>
    <mergeCell ref="AU104:AV104"/>
    <mergeCell ref="AW104:AZ104"/>
    <mergeCell ref="BA104:BB104"/>
    <mergeCell ref="BA107:BB107"/>
    <mergeCell ref="BA106:BB106"/>
    <mergeCell ref="A108:A111"/>
    <mergeCell ref="B108:F108"/>
    <mergeCell ref="G108:J108"/>
    <mergeCell ref="K108:N108"/>
    <mergeCell ref="O108:R108"/>
    <mergeCell ref="S108:V108"/>
    <mergeCell ref="W108:Z108"/>
    <mergeCell ref="AA108:AD108"/>
    <mergeCell ref="AE108:AH108"/>
    <mergeCell ref="AE107:AH107"/>
    <mergeCell ref="AI107:AL107"/>
    <mergeCell ref="AM107:AP107"/>
    <mergeCell ref="AQ107:AT107"/>
    <mergeCell ref="AU107:AV107"/>
    <mergeCell ref="AW107:AZ107"/>
    <mergeCell ref="AU106:AV106"/>
    <mergeCell ref="AW106:AZ106"/>
    <mergeCell ref="B107:F107"/>
    <mergeCell ref="G107:J107"/>
    <mergeCell ref="K107:N107"/>
    <mergeCell ref="O107:R107"/>
    <mergeCell ref="S107:V107"/>
    <mergeCell ref="W107:Z107"/>
    <mergeCell ref="AA107:AD107"/>
    <mergeCell ref="AM105:AP105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B105:F105"/>
    <mergeCell ref="G105:J105"/>
    <mergeCell ref="K105:N105"/>
    <mergeCell ref="O105:R105"/>
    <mergeCell ref="S105:V105"/>
    <mergeCell ref="W105:Z105"/>
    <mergeCell ref="AA105:AD105"/>
    <mergeCell ref="AE105:AH105"/>
    <mergeCell ref="AI105:AL105"/>
    <mergeCell ref="W106:Z106"/>
    <mergeCell ref="AA106:AD106"/>
    <mergeCell ref="AE106:AH106"/>
    <mergeCell ref="AI106:AL106"/>
    <mergeCell ref="AM106:AP106"/>
    <mergeCell ref="AQ106:AT106"/>
    <mergeCell ref="AI100:AL100"/>
    <mergeCell ref="AM100:AP100"/>
    <mergeCell ref="AQ100:AT100"/>
    <mergeCell ref="AU100:AV100"/>
    <mergeCell ref="AW100:AZ100"/>
    <mergeCell ref="BA100:BB100"/>
    <mergeCell ref="BA103:BB103"/>
    <mergeCell ref="BA102:BB102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E103:AH103"/>
    <mergeCell ref="AI103:AL103"/>
    <mergeCell ref="AM103:AP103"/>
    <mergeCell ref="AQ103:AT103"/>
    <mergeCell ref="AU103:AV103"/>
    <mergeCell ref="AW103:AZ103"/>
    <mergeCell ref="AU102:AV102"/>
    <mergeCell ref="AW102:AZ102"/>
    <mergeCell ref="B103:F103"/>
    <mergeCell ref="G103:J103"/>
    <mergeCell ref="K103:N103"/>
    <mergeCell ref="O103:R103"/>
    <mergeCell ref="S103:V103"/>
    <mergeCell ref="W103:Z103"/>
    <mergeCell ref="AA103:AD103"/>
    <mergeCell ref="AM101:AP101"/>
    <mergeCell ref="AQ101:AT101"/>
    <mergeCell ref="AU101:AV101"/>
    <mergeCell ref="AW101:AZ101"/>
    <mergeCell ref="BA101:BB101"/>
    <mergeCell ref="B102:F102"/>
    <mergeCell ref="G102:J102"/>
    <mergeCell ref="K102:N102"/>
    <mergeCell ref="O102:R102"/>
    <mergeCell ref="S102:V102"/>
    <mergeCell ref="B101:F101"/>
    <mergeCell ref="G101:J101"/>
    <mergeCell ref="K101:N101"/>
    <mergeCell ref="O101:R101"/>
    <mergeCell ref="S101:V101"/>
    <mergeCell ref="W101:Z101"/>
    <mergeCell ref="AA101:AD101"/>
    <mergeCell ref="AE101:AH101"/>
    <mergeCell ref="AI101:AL101"/>
    <mergeCell ref="W102:Z102"/>
    <mergeCell ref="AA102:AD102"/>
    <mergeCell ref="AE102:AH102"/>
    <mergeCell ref="AI102:AL102"/>
    <mergeCell ref="AM102:AP102"/>
    <mergeCell ref="AQ102:AT102"/>
    <mergeCell ref="AI96:AL96"/>
    <mergeCell ref="AM96:AP96"/>
    <mergeCell ref="AQ96:AT96"/>
    <mergeCell ref="AU96:AV96"/>
    <mergeCell ref="AW96:AZ96"/>
    <mergeCell ref="BA96:BB96"/>
    <mergeCell ref="BA99:BB99"/>
    <mergeCell ref="BA98:BB98"/>
    <mergeCell ref="A100:A103"/>
    <mergeCell ref="B100:F100"/>
    <mergeCell ref="G100:J100"/>
    <mergeCell ref="K100:N100"/>
    <mergeCell ref="O100:R100"/>
    <mergeCell ref="S100:V100"/>
    <mergeCell ref="W100:Z100"/>
    <mergeCell ref="AA100:AD100"/>
    <mergeCell ref="AE100:AH100"/>
    <mergeCell ref="AE99:AH99"/>
    <mergeCell ref="AI99:AL99"/>
    <mergeCell ref="AM99:AP99"/>
    <mergeCell ref="AQ99:AT99"/>
    <mergeCell ref="AU99:AV99"/>
    <mergeCell ref="AW99:AZ99"/>
    <mergeCell ref="AU98:AV98"/>
    <mergeCell ref="AW98:AZ98"/>
    <mergeCell ref="B99:F99"/>
    <mergeCell ref="G99:J99"/>
    <mergeCell ref="K99:N99"/>
    <mergeCell ref="O99:R99"/>
    <mergeCell ref="S99:V99"/>
    <mergeCell ref="W99:Z99"/>
    <mergeCell ref="AA99:AD99"/>
    <mergeCell ref="AM97:AP97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B97:F97"/>
    <mergeCell ref="G97:J97"/>
    <mergeCell ref="K97:N97"/>
    <mergeCell ref="O97:R97"/>
    <mergeCell ref="S97:V97"/>
    <mergeCell ref="W97:Z97"/>
    <mergeCell ref="AA97:AD97"/>
    <mergeCell ref="AE97:AH97"/>
    <mergeCell ref="AI97:AL97"/>
    <mergeCell ref="W98:Z98"/>
    <mergeCell ref="AA98:AD98"/>
    <mergeCell ref="AE98:AH98"/>
    <mergeCell ref="AI98:AL98"/>
    <mergeCell ref="AM98:AP98"/>
    <mergeCell ref="AQ98:AT98"/>
    <mergeCell ref="AI92:AL92"/>
    <mergeCell ref="AM92:AP92"/>
    <mergeCell ref="AQ92:AT92"/>
    <mergeCell ref="AU92:AV92"/>
    <mergeCell ref="AW92:AZ92"/>
    <mergeCell ref="BA92:BB92"/>
    <mergeCell ref="BA95:BB95"/>
    <mergeCell ref="BA94:BB94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E95:AH95"/>
    <mergeCell ref="AI95:AL95"/>
    <mergeCell ref="AM95:AP95"/>
    <mergeCell ref="AQ95:AT95"/>
    <mergeCell ref="AU95:AV95"/>
    <mergeCell ref="AW95:AZ95"/>
    <mergeCell ref="AU94:AV94"/>
    <mergeCell ref="AW94:AZ94"/>
    <mergeCell ref="B95:F95"/>
    <mergeCell ref="G95:J95"/>
    <mergeCell ref="K95:N95"/>
    <mergeCell ref="O95:R95"/>
    <mergeCell ref="S95:V95"/>
    <mergeCell ref="W95:Z95"/>
    <mergeCell ref="AA95:AD95"/>
    <mergeCell ref="AM93:AP93"/>
    <mergeCell ref="AQ93:AT93"/>
    <mergeCell ref="AU93:AV93"/>
    <mergeCell ref="AW93:AZ93"/>
    <mergeCell ref="BA93:BB93"/>
    <mergeCell ref="B94:F94"/>
    <mergeCell ref="G94:J94"/>
    <mergeCell ref="K94:N94"/>
    <mergeCell ref="O94:R94"/>
    <mergeCell ref="S94:V94"/>
    <mergeCell ref="B93:F93"/>
    <mergeCell ref="G93:J93"/>
    <mergeCell ref="K93:N93"/>
    <mergeCell ref="O93:R93"/>
    <mergeCell ref="S93:V93"/>
    <mergeCell ref="W93:Z93"/>
    <mergeCell ref="AA93:AD93"/>
    <mergeCell ref="AE93:AH93"/>
    <mergeCell ref="AI93:AL93"/>
    <mergeCell ref="W94:Z94"/>
    <mergeCell ref="AA94:AD94"/>
    <mergeCell ref="AE94:AH94"/>
    <mergeCell ref="AI94:AL94"/>
    <mergeCell ref="AM94:AP94"/>
    <mergeCell ref="AQ94:AT94"/>
    <mergeCell ref="AI88:AL88"/>
    <mergeCell ref="AM88:AP88"/>
    <mergeCell ref="AQ88:AT88"/>
    <mergeCell ref="AU88:AV88"/>
    <mergeCell ref="AW88:AZ88"/>
    <mergeCell ref="BA88:BB88"/>
    <mergeCell ref="BA91:BB91"/>
    <mergeCell ref="BA90:BB90"/>
    <mergeCell ref="A92:A95"/>
    <mergeCell ref="B92:F92"/>
    <mergeCell ref="G92:J92"/>
    <mergeCell ref="K92:N92"/>
    <mergeCell ref="O92:R92"/>
    <mergeCell ref="S92:V92"/>
    <mergeCell ref="W92:Z92"/>
    <mergeCell ref="AA92:AD92"/>
    <mergeCell ref="AE92:AH92"/>
    <mergeCell ref="AE91:AH91"/>
    <mergeCell ref="AI91:AL91"/>
    <mergeCell ref="AM91:AP91"/>
    <mergeCell ref="AQ91:AT91"/>
    <mergeCell ref="AU91:AV91"/>
    <mergeCell ref="AW91:AZ91"/>
    <mergeCell ref="AU90:AV90"/>
    <mergeCell ref="AW90:AZ90"/>
    <mergeCell ref="B91:F91"/>
    <mergeCell ref="G91:J91"/>
    <mergeCell ref="K91:N91"/>
    <mergeCell ref="O91:R91"/>
    <mergeCell ref="S91:V91"/>
    <mergeCell ref="W91:Z91"/>
    <mergeCell ref="AA91:AD91"/>
    <mergeCell ref="AM89:AP89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B89:F89"/>
    <mergeCell ref="G89:J89"/>
    <mergeCell ref="K89:N89"/>
    <mergeCell ref="O89:R89"/>
    <mergeCell ref="S89:V89"/>
    <mergeCell ref="W89:Z89"/>
    <mergeCell ref="AA89:AD89"/>
    <mergeCell ref="AE89:AH89"/>
    <mergeCell ref="AI89:AL89"/>
    <mergeCell ref="W90:Z90"/>
    <mergeCell ref="AA90:AD90"/>
    <mergeCell ref="AE90:AH90"/>
    <mergeCell ref="AI90:AL90"/>
    <mergeCell ref="AM90:AP90"/>
    <mergeCell ref="AQ90:AT90"/>
    <mergeCell ref="AI84:AL84"/>
    <mergeCell ref="AM84:AP84"/>
    <mergeCell ref="AQ84:AT84"/>
    <mergeCell ref="AU84:AV84"/>
    <mergeCell ref="AW84:AZ84"/>
    <mergeCell ref="BA84:BB84"/>
    <mergeCell ref="BA87:BB87"/>
    <mergeCell ref="BA86:BB86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E87:AH87"/>
    <mergeCell ref="AI87:AL87"/>
    <mergeCell ref="AM87:AP87"/>
    <mergeCell ref="AQ87:AT87"/>
    <mergeCell ref="AU87:AV87"/>
    <mergeCell ref="AW87:AZ87"/>
    <mergeCell ref="AU86:AV86"/>
    <mergeCell ref="AW86:AZ86"/>
    <mergeCell ref="B87:F87"/>
    <mergeCell ref="G87:J87"/>
    <mergeCell ref="K87:N87"/>
    <mergeCell ref="O87:R87"/>
    <mergeCell ref="S87:V87"/>
    <mergeCell ref="W87:Z87"/>
    <mergeCell ref="AA87:AD87"/>
    <mergeCell ref="AM85:AP85"/>
    <mergeCell ref="AQ85:AT85"/>
    <mergeCell ref="AU85:AV85"/>
    <mergeCell ref="AW85:AZ85"/>
    <mergeCell ref="BA85:BB85"/>
    <mergeCell ref="B86:F86"/>
    <mergeCell ref="G86:J86"/>
    <mergeCell ref="K86:N86"/>
    <mergeCell ref="O86:R86"/>
    <mergeCell ref="S86:V86"/>
    <mergeCell ref="B85:F85"/>
    <mergeCell ref="G85:J85"/>
    <mergeCell ref="K85:N85"/>
    <mergeCell ref="O85:R85"/>
    <mergeCell ref="S85:V85"/>
    <mergeCell ref="W85:Z85"/>
    <mergeCell ref="AA85:AD85"/>
    <mergeCell ref="AE85:AH85"/>
    <mergeCell ref="AI85:AL85"/>
    <mergeCell ref="W86:Z86"/>
    <mergeCell ref="AA86:AD86"/>
    <mergeCell ref="AE86:AH86"/>
    <mergeCell ref="AI86:AL86"/>
    <mergeCell ref="AM86:AP86"/>
    <mergeCell ref="AQ86:AT86"/>
    <mergeCell ref="AI80:AL80"/>
    <mergeCell ref="AM80:AP80"/>
    <mergeCell ref="AQ80:AT80"/>
    <mergeCell ref="AU80:AV80"/>
    <mergeCell ref="AW80:AZ80"/>
    <mergeCell ref="BA80:BB80"/>
    <mergeCell ref="BA83:BB83"/>
    <mergeCell ref="BA82:BB82"/>
    <mergeCell ref="A84:A87"/>
    <mergeCell ref="B84:F84"/>
    <mergeCell ref="G84:J84"/>
    <mergeCell ref="K84:N84"/>
    <mergeCell ref="O84:R84"/>
    <mergeCell ref="S84:V84"/>
    <mergeCell ref="W84:Z84"/>
    <mergeCell ref="AA84:AD84"/>
    <mergeCell ref="AE84:AH84"/>
    <mergeCell ref="AE83:AH83"/>
    <mergeCell ref="AI83:AL83"/>
    <mergeCell ref="AM83:AP83"/>
    <mergeCell ref="AQ83:AT83"/>
    <mergeCell ref="AU83:AV83"/>
    <mergeCell ref="AW83:AZ83"/>
    <mergeCell ref="AU82:AV82"/>
    <mergeCell ref="AW82:AZ82"/>
    <mergeCell ref="B83:F83"/>
    <mergeCell ref="G83:J83"/>
    <mergeCell ref="K83:N83"/>
    <mergeCell ref="O83:R83"/>
    <mergeCell ref="S83:V83"/>
    <mergeCell ref="W83:Z83"/>
    <mergeCell ref="AA83:AD83"/>
    <mergeCell ref="AM81:AP81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B81:F81"/>
    <mergeCell ref="G81:J81"/>
    <mergeCell ref="K81:N81"/>
    <mergeCell ref="O81:R81"/>
    <mergeCell ref="S81:V81"/>
    <mergeCell ref="W81:Z81"/>
    <mergeCell ref="AA81:AD81"/>
    <mergeCell ref="AE81:AH81"/>
    <mergeCell ref="AI81:AL81"/>
    <mergeCell ref="W82:Z82"/>
    <mergeCell ref="AA82:AD82"/>
    <mergeCell ref="AE82:AH82"/>
    <mergeCell ref="AI82:AL82"/>
    <mergeCell ref="AM82:AP82"/>
    <mergeCell ref="AQ82:AT82"/>
    <mergeCell ref="CV79:CY79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M79:AP79"/>
    <mergeCell ref="AQ79:AT79"/>
    <mergeCell ref="AU79:AV79"/>
    <mergeCell ref="AW79:AZ79"/>
    <mergeCell ref="BA79:BB79"/>
    <mergeCell ref="BH79:BK79"/>
    <mergeCell ref="CV78:CY78"/>
    <mergeCell ref="B79:F79"/>
    <mergeCell ref="G79:J79"/>
    <mergeCell ref="K79:N79"/>
    <mergeCell ref="O79:R79"/>
    <mergeCell ref="S79:V79"/>
    <mergeCell ref="W79:Z79"/>
    <mergeCell ref="AA79:AD79"/>
    <mergeCell ref="AE79:AH79"/>
    <mergeCell ref="AI79:AL79"/>
    <mergeCell ref="AM78:AP78"/>
    <mergeCell ref="AQ78:AT78"/>
    <mergeCell ref="AU78:AV78"/>
    <mergeCell ref="AW78:AZ78"/>
    <mergeCell ref="BA78:BB78"/>
    <mergeCell ref="BH78:BK78"/>
    <mergeCell ref="CV77:CY77"/>
    <mergeCell ref="B78:F78"/>
    <mergeCell ref="G78:J78"/>
    <mergeCell ref="K78:N78"/>
    <mergeCell ref="O78:R78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BH77:BK77"/>
    <mergeCell ref="CV76:CY76"/>
    <mergeCell ref="B77:F77"/>
    <mergeCell ref="G77:J77"/>
    <mergeCell ref="K77:N77"/>
    <mergeCell ref="O77:R77"/>
    <mergeCell ref="S77:V77"/>
    <mergeCell ref="W77:Z77"/>
    <mergeCell ref="AA77:AD77"/>
    <mergeCell ref="AE77:AH77"/>
    <mergeCell ref="AI77:AL77"/>
    <mergeCell ref="AU76:AV76"/>
    <mergeCell ref="AW76:AZ76"/>
    <mergeCell ref="BA76:BB76"/>
    <mergeCell ref="BH76:BK76"/>
    <mergeCell ref="CS76:CT76"/>
    <mergeCell ref="CS77:CT77"/>
    <mergeCell ref="CS78:CT78"/>
    <mergeCell ref="CS79:CT79"/>
    <mergeCell ref="W76:Z76"/>
    <mergeCell ref="AA76:AD76"/>
    <mergeCell ref="AE76:AH76"/>
    <mergeCell ref="AI76:AL76"/>
    <mergeCell ref="AM76:AP76"/>
    <mergeCell ref="AQ76:AT76"/>
    <mergeCell ref="A76:A79"/>
    <mergeCell ref="B76:F76"/>
    <mergeCell ref="G76:J76"/>
    <mergeCell ref="K76:N76"/>
    <mergeCell ref="O76:R76"/>
    <mergeCell ref="S76:V76"/>
    <mergeCell ref="AU75:AV75"/>
    <mergeCell ref="AW75:AZ75"/>
    <mergeCell ref="BA75:BB75"/>
    <mergeCell ref="BH75:BK75"/>
    <mergeCell ref="CS75:CT75"/>
    <mergeCell ref="B75:F75"/>
    <mergeCell ref="G75:J75"/>
    <mergeCell ref="K75:N75"/>
    <mergeCell ref="O75:R75"/>
    <mergeCell ref="S75:V75"/>
    <mergeCell ref="AA75:AD75"/>
    <mergeCell ref="AE75:AH75"/>
    <mergeCell ref="AI75:AL75"/>
    <mergeCell ref="AM75:AP75"/>
    <mergeCell ref="AQ75:AT75"/>
    <mergeCell ref="A72:A75"/>
    <mergeCell ref="B72:F72"/>
    <mergeCell ref="G72:J72"/>
    <mergeCell ref="BH73:BK73"/>
    <mergeCell ref="CS73:CT73"/>
    <mergeCell ref="B74:F74"/>
    <mergeCell ref="G74:J74"/>
    <mergeCell ref="K74:N74"/>
    <mergeCell ref="O74:R74"/>
    <mergeCell ref="S74:V74"/>
    <mergeCell ref="W74:Z74"/>
    <mergeCell ref="BA72:BB72"/>
    <mergeCell ref="BH72:BK72"/>
    <mergeCell ref="CS72:CT72"/>
    <mergeCell ref="CV72:CY72"/>
    <mergeCell ref="CV75:CY75"/>
    <mergeCell ref="W75:Z75"/>
    <mergeCell ref="CV73:CY73"/>
    <mergeCell ref="W73:Z73"/>
    <mergeCell ref="AA73:AD73"/>
    <mergeCell ref="AE73:AH73"/>
    <mergeCell ref="AI73:AL73"/>
    <mergeCell ref="AM73:AP73"/>
    <mergeCell ref="AQ73:AT73"/>
    <mergeCell ref="B73:F73"/>
    <mergeCell ref="G73:J73"/>
    <mergeCell ref="K73:N73"/>
    <mergeCell ref="O73:R73"/>
    <mergeCell ref="S73:V73"/>
    <mergeCell ref="AW74:AZ74"/>
    <mergeCell ref="BA74:BB74"/>
    <mergeCell ref="BH74:BK74"/>
    <mergeCell ref="CS74:CT74"/>
    <mergeCell ref="CV74:CY74"/>
    <mergeCell ref="AA74:AD74"/>
    <mergeCell ref="K72:N72"/>
    <mergeCell ref="O72:R72"/>
    <mergeCell ref="S72:V72"/>
    <mergeCell ref="W72:Z72"/>
    <mergeCell ref="AA72:AD72"/>
    <mergeCell ref="AI71:AL71"/>
    <mergeCell ref="AM71:AP71"/>
    <mergeCell ref="AQ71:AT71"/>
    <mergeCell ref="AU71:AV71"/>
    <mergeCell ref="AW71:AZ71"/>
    <mergeCell ref="BA71:BB71"/>
    <mergeCell ref="AU73:AV73"/>
    <mergeCell ref="AW73:AZ73"/>
    <mergeCell ref="BA73:BB73"/>
    <mergeCell ref="AE74:AH74"/>
    <mergeCell ref="AI74:AL74"/>
    <mergeCell ref="AM74:AP74"/>
    <mergeCell ref="AQ74:AT74"/>
    <mergeCell ref="AU74:AV74"/>
    <mergeCell ref="AE72:AH72"/>
    <mergeCell ref="AI72:AL72"/>
    <mergeCell ref="AM72:AP72"/>
    <mergeCell ref="AQ72:AT72"/>
    <mergeCell ref="AU72:AV72"/>
    <mergeCell ref="AW72:AZ72"/>
    <mergeCell ref="CS70:CT70"/>
    <mergeCell ref="CV70:CY70"/>
    <mergeCell ref="B71:F71"/>
    <mergeCell ref="G71:J71"/>
    <mergeCell ref="K71:N71"/>
    <mergeCell ref="O71:R71"/>
    <mergeCell ref="S71:V71"/>
    <mergeCell ref="AW70:AZ70"/>
    <mergeCell ref="BA70:BB70"/>
    <mergeCell ref="CS69:CT69"/>
    <mergeCell ref="CV69:CY69"/>
    <mergeCell ref="B70:F70"/>
    <mergeCell ref="G70:J70"/>
    <mergeCell ref="K70:N70"/>
    <mergeCell ref="CS68:CT68"/>
    <mergeCell ref="BA69:BB69"/>
    <mergeCell ref="CS71:CT71"/>
    <mergeCell ref="CV71:CY71"/>
    <mergeCell ref="B67:F67"/>
    <mergeCell ref="G67:J67"/>
    <mergeCell ref="K67:N67"/>
    <mergeCell ref="O67:R67"/>
    <mergeCell ref="S67:V67"/>
    <mergeCell ref="W67:Z67"/>
    <mergeCell ref="W71:Z71"/>
    <mergeCell ref="AA71:AD71"/>
    <mergeCell ref="AE71:AH71"/>
    <mergeCell ref="AI70:AL70"/>
    <mergeCell ref="AM70:AP70"/>
    <mergeCell ref="AQ70:AT70"/>
    <mergeCell ref="AU70:AV70"/>
    <mergeCell ref="S68:V68"/>
    <mergeCell ref="W68:Z68"/>
    <mergeCell ref="AA68:AD68"/>
    <mergeCell ref="AE68:AH68"/>
    <mergeCell ref="AI68:AL68"/>
    <mergeCell ref="AM68:AP68"/>
    <mergeCell ref="A68:A71"/>
    <mergeCell ref="B68:F68"/>
    <mergeCell ref="G68:J68"/>
    <mergeCell ref="K68:N68"/>
    <mergeCell ref="O68:R68"/>
    <mergeCell ref="CV68:CY68"/>
    <mergeCell ref="B69:F69"/>
    <mergeCell ref="G69:J69"/>
    <mergeCell ref="K69:N69"/>
    <mergeCell ref="O69:R69"/>
    <mergeCell ref="S69:V69"/>
    <mergeCell ref="W69:Z69"/>
    <mergeCell ref="AA69:AD69"/>
    <mergeCell ref="AE69:AH69"/>
    <mergeCell ref="AQ68:AT68"/>
    <mergeCell ref="AU68:AV68"/>
    <mergeCell ref="AW68:AZ68"/>
    <mergeCell ref="BA68:BB68"/>
    <mergeCell ref="BH68:BK68"/>
    <mergeCell ref="BH69:BK69"/>
    <mergeCell ref="BH70:BK70"/>
    <mergeCell ref="BH71:BK71"/>
    <mergeCell ref="O70:R70"/>
    <mergeCell ref="S70:V70"/>
    <mergeCell ref="W70:Z70"/>
    <mergeCell ref="AA70:AD70"/>
    <mergeCell ref="AE70:AH70"/>
    <mergeCell ref="AI69:AL69"/>
    <mergeCell ref="AM69:AP69"/>
    <mergeCell ref="AQ69:AT69"/>
    <mergeCell ref="AU69:AV69"/>
    <mergeCell ref="AW69:AZ69"/>
    <mergeCell ref="W66:Z66"/>
    <mergeCell ref="AA66:AD66"/>
    <mergeCell ref="AE66:AH66"/>
    <mergeCell ref="AI66:AL66"/>
    <mergeCell ref="AM66:AP66"/>
    <mergeCell ref="AQ66:AT66"/>
    <mergeCell ref="AW65:AZ65"/>
    <mergeCell ref="BA65:BB65"/>
    <mergeCell ref="BH65:BK65"/>
    <mergeCell ref="CS65:CT65"/>
    <mergeCell ref="CV65:CY65"/>
    <mergeCell ref="AW67:AZ67"/>
    <mergeCell ref="BA67:BB67"/>
    <mergeCell ref="BH67:BK67"/>
    <mergeCell ref="CS67:CT67"/>
    <mergeCell ref="CV67:CY67"/>
    <mergeCell ref="AA67:AD67"/>
    <mergeCell ref="AE67:AH67"/>
    <mergeCell ref="AI67:AL67"/>
    <mergeCell ref="AM67:AP67"/>
    <mergeCell ref="AQ67:AT67"/>
    <mergeCell ref="AU67:AV67"/>
    <mergeCell ref="B66:F66"/>
    <mergeCell ref="G66:J66"/>
    <mergeCell ref="K66:N66"/>
    <mergeCell ref="O66:R66"/>
    <mergeCell ref="S66:V66"/>
    <mergeCell ref="AA65:AD65"/>
    <mergeCell ref="AE65:AH65"/>
    <mergeCell ref="AI65:AL65"/>
    <mergeCell ref="AM65:AP65"/>
    <mergeCell ref="AQ65:AT65"/>
    <mergeCell ref="AU65:AV65"/>
    <mergeCell ref="BH64:BK64"/>
    <mergeCell ref="CS64:CT64"/>
    <mergeCell ref="CV64:CY64"/>
    <mergeCell ref="B65:F65"/>
    <mergeCell ref="G65:J65"/>
    <mergeCell ref="K65:N65"/>
    <mergeCell ref="O65:R65"/>
    <mergeCell ref="S65:V65"/>
    <mergeCell ref="W65:Z65"/>
    <mergeCell ref="AI64:AL64"/>
    <mergeCell ref="AM64:AP64"/>
    <mergeCell ref="AQ64:AT64"/>
    <mergeCell ref="AU64:AV64"/>
    <mergeCell ref="AW64:AZ64"/>
    <mergeCell ref="BA64:BB64"/>
    <mergeCell ref="AU66:AV66"/>
    <mergeCell ref="AW66:AZ66"/>
    <mergeCell ref="BA66:BB66"/>
    <mergeCell ref="BH66:BK66"/>
    <mergeCell ref="CS66:CT66"/>
    <mergeCell ref="CV66:CY66"/>
    <mergeCell ref="CV63:CY63"/>
    <mergeCell ref="A64:A67"/>
    <mergeCell ref="B64:F64"/>
    <mergeCell ref="G64:J64"/>
    <mergeCell ref="K64:N64"/>
    <mergeCell ref="O64:R64"/>
    <mergeCell ref="S64:V64"/>
    <mergeCell ref="W64:Z64"/>
    <mergeCell ref="AA64:AD64"/>
    <mergeCell ref="AE64:AH64"/>
    <mergeCell ref="AM63:AP63"/>
    <mergeCell ref="AQ63:AT63"/>
    <mergeCell ref="AU63:AV63"/>
    <mergeCell ref="AW63:AZ63"/>
    <mergeCell ref="BA63:BB63"/>
    <mergeCell ref="BH63:BK63"/>
    <mergeCell ref="CV62:CY62"/>
    <mergeCell ref="B63:F63"/>
    <mergeCell ref="G63:J63"/>
    <mergeCell ref="K63:N63"/>
    <mergeCell ref="O63:R63"/>
    <mergeCell ref="S63:V63"/>
    <mergeCell ref="W63:Z63"/>
    <mergeCell ref="AA63:AD63"/>
    <mergeCell ref="AE63:AH63"/>
    <mergeCell ref="AI63:AL63"/>
    <mergeCell ref="AM62:AP62"/>
    <mergeCell ref="AQ62:AT62"/>
    <mergeCell ref="AU62:AV62"/>
    <mergeCell ref="AW62:AZ62"/>
    <mergeCell ref="BA62:BB62"/>
    <mergeCell ref="BH62:BK62"/>
    <mergeCell ref="CV61:CY61"/>
    <mergeCell ref="B62:F62"/>
    <mergeCell ref="G62:J62"/>
    <mergeCell ref="K62:N62"/>
    <mergeCell ref="O62:R62"/>
    <mergeCell ref="S62:V62"/>
    <mergeCell ref="W62:Z62"/>
    <mergeCell ref="AA62:AD62"/>
    <mergeCell ref="AE62:AH62"/>
    <mergeCell ref="AI62:AL62"/>
    <mergeCell ref="AM61:AP61"/>
    <mergeCell ref="AQ61:AT61"/>
    <mergeCell ref="AU61:AV61"/>
    <mergeCell ref="AW61:AZ61"/>
    <mergeCell ref="BA61:BB61"/>
    <mergeCell ref="BH61:BK61"/>
    <mergeCell ref="CV60:CY60"/>
    <mergeCell ref="B61:F61"/>
    <mergeCell ref="G61:J61"/>
    <mergeCell ref="K61:N61"/>
    <mergeCell ref="O61:R61"/>
    <mergeCell ref="S61:V61"/>
    <mergeCell ref="W61:Z61"/>
    <mergeCell ref="AA61:AD61"/>
    <mergeCell ref="AE61:AH61"/>
    <mergeCell ref="AI61:AL61"/>
    <mergeCell ref="AU60:AV60"/>
    <mergeCell ref="AW60:AZ60"/>
    <mergeCell ref="BA60:BB60"/>
    <mergeCell ref="BH60:BK60"/>
    <mergeCell ref="CS60:CT60"/>
    <mergeCell ref="CS61:CT61"/>
    <mergeCell ref="CS62:CT62"/>
    <mergeCell ref="CS63:CT63"/>
    <mergeCell ref="W60:Z60"/>
    <mergeCell ref="AA60:AD60"/>
    <mergeCell ref="AE60:AH60"/>
    <mergeCell ref="AI60:AL60"/>
    <mergeCell ref="AM60:AP60"/>
    <mergeCell ref="AQ60:AT60"/>
    <mergeCell ref="A60:A63"/>
    <mergeCell ref="B60:F60"/>
    <mergeCell ref="G60:J60"/>
    <mergeCell ref="K60:N60"/>
    <mergeCell ref="O60:R60"/>
    <mergeCell ref="S60:V60"/>
    <mergeCell ref="AU59:AV59"/>
    <mergeCell ref="AW59:AZ59"/>
    <mergeCell ref="BA59:BB59"/>
    <mergeCell ref="BH59:BK59"/>
    <mergeCell ref="CS59:CT59"/>
    <mergeCell ref="B59:F59"/>
    <mergeCell ref="G59:J59"/>
    <mergeCell ref="K59:N59"/>
    <mergeCell ref="O59:R59"/>
    <mergeCell ref="S59:V59"/>
    <mergeCell ref="AA59:AD59"/>
    <mergeCell ref="AE59:AH59"/>
    <mergeCell ref="AI59:AL59"/>
    <mergeCell ref="AM59:AP59"/>
    <mergeCell ref="AQ59:AT59"/>
    <mergeCell ref="A56:A59"/>
    <mergeCell ref="B56:F56"/>
    <mergeCell ref="G56:J56"/>
    <mergeCell ref="BH57:BK57"/>
    <mergeCell ref="CS57:CT57"/>
    <mergeCell ref="B58:F58"/>
    <mergeCell ref="G58:J58"/>
    <mergeCell ref="K58:N58"/>
    <mergeCell ref="O58:R58"/>
    <mergeCell ref="S58:V58"/>
    <mergeCell ref="W58:Z58"/>
    <mergeCell ref="BA56:BB56"/>
    <mergeCell ref="BH56:BK56"/>
    <mergeCell ref="CS56:CT56"/>
    <mergeCell ref="CV56:CY56"/>
    <mergeCell ref="CV59:CY59"/>
    <mergeCell ref="W59:Z59"/>
    <mergeCell ref="CV57:CY57"/>
    <mergeCell ref="W57:Z57"/>
    <mergeCell ref="AA57:AD57"/>
    <mergeCell ref="AE57:AH57"/>
    <mergeCell ref="AI57:AL57"/>
    <mergeCell ref="AM57:AP57"/>
    <mergeCell ref="AQ57:AT57"/>
    <mergeCell ref="B57:F57"/>
    <mergeCell ref="G57:J57"/>
    <mergeCell ref="K57:N57"/>
    <mergeCell ref="O57:R57"/>
    <mergeCell ref="S57:V57"/>
    <mergeCell ref="AW58:AZ58"/>
    <mergeCell ref="BA58:BB58"/>
    <mergeCell ref="BH58:BK58"/>
    <mergeCell ref="CS58:CT58"/>
    <mergeCell ref="CV58:CY58"/>
    <mergeCell ref="AA58:AD58"/>
    <mergeCell ref="K56:N56"/>
    <mergeCell ref="O56:R56"/>
    <mergeCell ref="S56:V56"/>
    <mergeCell ref="W56:Z56"/>
    <mergeCell ref="AA56:AD56"/>
    <mergeCell ref="AI55:AL55"/>
    <mergeCell ref="AM55:AP55"/>
    <mergeCell ref="AQ55:AT55"/>
    <mergeCell ref="AU55:AV55"/>
    <mergeCell ref="AW55:AZ55"/>
    <mergeCell ref="BA55:BB55"/>
    <mergeCell ref="AU57:AV57"/>
    <mergeCell ref="AW57:AZ57"/>
    <mergeCell ref="BA57:BB57"/>
    <mergeCell ref="AE58:AH58"/>
    <mergeCell ref="AI58:AL58"/>
    <mergeCell ref="AM58:AP58"/>
    <mergeCell ref="AQ58:AT58"/>
    <mergeCell ref="AU58:AV58"/>
    <mergeCell ref="AE56:AH56"/>
    <mergeCell ref="AI56:AL56"/>
    <mergeCell ref="AM56:AP56"/>
    <mergeCell ref="AQ56:AT56"/>
    <mergeCell ref="AU56:AV56"/>
    <mergeCell ref="AW56:AZ56"/>
    <mergeCell ref="CS54:CT54"/>
    <mergeCell ref="CV54:CY54"/>
    <mergeCell ref="B55:F55"/>
    <mergeCell ref="G55:J55"/>
    <mergeCell ref="K55:N55"/>
    <mergeCell ref="O55:R55"/>
    <mergeCell ref="S55:V55"/>
    <mergeCell ref="AW54:AZ54"/>
    <mergeCell ref="BA54:BB54"/>
    <mergeCell ref="CS53:CT53"/>
    <mergeCell ref="CV53:CY53"/>
    <mergeCell ref="B54:F54"/>
    <mergeCell ref="G54:J54"/>
    <mergeCell ref="K54:N54"/>
    <mergeCell ref="CS52:CT52"/>
    <mergeCell ref="BA53:BB53"/>
    <mergeCell ref="CS55:CT55"/>
    <mergeCell ref="CV55:CY55"/>
    <mergeCell ref="B51:F51"/>
    <mergeCell ref="G51:J51"/>
    <mergeCell ref="K51:N51"/>
    <mergeCell ref="O51:R51"/>
    <mergeCell ref="S51:V51"/>
    <mergeCell ref="W51:Z51"/>
    <mergeCell ref="W55:Z55"/>
    <mergeCell ref="AA55:AD55"/>
    <mergeCell ref="AE55:AH55"/>
    <mergeCell ref="AI54:AL54"/>
    <mergeCell ref="AM54:AP54"/>
    <mergeCell ref="AQ54:AT54"/>
    <mergeCell ref="AU54:AV54"/>
    <mergeCell ref="S52:V52"/>
    <mergeCell ref="W52:Z52"/>
    <mergeCell ref="AA52:AD52"/>
    <mergeCell ref="AE52:AH52"/>
    <mergeCell ref="AI52:AL52"/>
    <mergeCell ref="AM52:AP52"/>
    <mergeCell ref="A52:A55"/>
    <mergeCell ref="B52:F52"/>
    <mergeCell ref="G52:J52"/>
    <mergeCell ref="K52:N52"/>
    <mergeCell ref="O52:R52"/>
    <mergeCell ref="CV52:CY52"/>
    <mergeCell ref="B53:F53"/>
    <mergeCell ref="G53:J53"/>
    <mergeCell ref="K53:N53"/>
    <mergeCell ref="O53:R53"/>
    <mergeCell ref="S53:V53"/>
    <mergeCell ref="W53:Z53"/>
    <mergeCell ref="AA53:AD53"/>
    <mergeCell ref="AE53:AH53"/>
    <mergeCell ref="AQ52:AT52"/>
    <mergeCell ref="AU52:AV52"/>
    <mergeCell ref="AW52:AZ52"/>
    <mergeCell ref="BA52:BB52"/>
    <mergeCell ref="BH52:BK52"/>
    <mergeCell ref="BH53:BK53"/>
    <mergeCell ref="BH54:BK54"/>
    <mergeCell ref="BH55:BK55"/>
    <mergeCell ref="O54:R54"/>
    <mergeCell ref="S54:V54"/>
    <mergeCell ref="W54:Z54"/>
    <mergeCell ref="AA54:AD54"/>
    <mergeCell ref="AE54:AH54"/>
    <mergeCell ref="AI53:AL53"/>
    <mergeCell ref="AM53:AP53"/>
    <mergeCell ref="AQ53:AT53"/>
    <mergeCell ref="AU53:AV53"/>
    <mergeCell ref="AW53:AZ53"/>
    <mergeCell ref="W50:Z50"/>
    <mergeCell ref="AA50:AD50"/>
    <mergeCell ref="AE50:AH50"/>
    <mergeCell ref="AI50:AL50"/>
    <mergeCell ref="AM50:AP50"/>
    <mergeCell ref="AQ50:AT50"/>
    <mergeCell ref="AW49:AZ49"/>
    <mergeCell ref="BA49:BB49"/>
    <mergeCell ref="BH49:BK49"/>
    <mergeCell ref="CS49:CT49"/>
    <mergeCell ref="CV49:CY49"/>
    <mergeCell ref="AW51:AZ51"/>
    <mergeCell ref="BA51:BB51"/>
    <mergeCell ref="BH51:BK51"/>
    <mergeCell ref="CS51:CT51"/>
    <mergeCell ref="CV51:CY51"/>
    <mergeCell ref="AA51:AD51"/>
    <mergeCell ref="AE51:AH51"/>
    <mergeCell ref="AI51:AL51"/>
    <mergeCell ref="AM51:AP51"/>
    <mergeCell ref="AQ51:AT51"/>
    <mergeCell ref="AU51:AV51"/>
    <mergeCell ref="B50:F50"/>
    <mergeCell ref="G50:J50"/>
    <mergeCell ref="K50:N50"/>
    <mergeCell ref="O50:R50"/>
    <mergeCell ref="S50:V50"/>
    <mergeCell ref="AA49:AD49"/>
    <mergeCell ref="AE49:AH49"/>
    <mergeCell ref="AI49:AL49"/>
    <mergeCell ref="AM49:AP49"/>
    <mergeCell ref="AQ49:AT49"/>
    <mergeCell ref="AU49:AV49"/>
    <mergeCell ref="BH48:BK48"/>
    <mergeCell ref="CS48:CT48"/>
    <mergeCell ref="CV48:CY48"/>
    <mergeCell ref="B49:F49"/>
    <mergeCell ref="G49:J49"/>
    <mergeCell ref="K49:N49"/>
    <mergeCell ref="O49:R49"/>
    <mergeCell ref="S49:V49"/>
    <mergeCell ref="W49:Z49"/>
    <mergeCell ref="AI48:AL48"/>
    <mergeCell ref="AM48:AP48"/>
    <mergeCell ref="AQ48:AT48"/>
    <mergeCell ref="AU48:AV48"/>
    <mergeCell ref="AW48:AZ48"/>
    <mergeCell ref="BA48:BB48"/>
    <mergeCell ref="AU50:AV50"/>
    <mergeCell ref="AW50:AZ50"/>
    <mergeCell ref="BA50:BB50"/>
    <mergeCell ref="BH50:BK50"/>
    <mergeCell ref="CS50:CT50"/>
    <mergeCell ref="CV50:CY50"/>
    <mergeCell ref="CV47:CY47"/>
    <mergeCell ref="A48:A51"/>
    <mergeCell ref="B48:F48"/>
    <mergeCell ref="G48:J48"/>
    <mergeCell ref="K48:N48"/>
    <mergeCell ref="O48:R48"/>
    <mergeCell ref="S48:V48"/>
    <mergeCell ref="W48:Z48"/>
    <mergeCell ref="AA48:AD48"/>
    <mergeCell ref="AE48:AH48"/>
    <mergeCell ref="AM47:AP47"/>
    <mergeCell ref="AQ47:AT47"/>
    <mergeCell ref="AU47:AV47"/>
    <mergeCell ref="AW47:AZ47"/>
    <mergeCell ref="BA47:BB47"/>
    <mergeCell ref="BH47:BK47"/>
    <mergeCell ref="CV46:CY46"/>
    <mergeCell ref="B47:F47"/>
    <mergeCell ref="G47:J47"/>
    <mergeCell ref="K47:N47"/>
    <mergeCell ref="O47:R47"/>
    <mergeCell ref="S47:V47"/>
    <mergeCell ref="W47:Z47"/>
    <mergeCell ref="AA47:AD47"/>
    <mergeCell ref="AE47:AH47"/>
    <mergeCell ref="AI47:AL47"/>
    <mergeCell ref="AM46:AP46"/>
    <mergeCell ref="AQ46:AT46"/>
    <mergeCell ref="AU46:AV46"/>
    <mergeCell ref="AW46:AZ46"/>
    <mergeCell ref="BA46:BB46"/>
    <mergeCell ref="BH46:BK46"/>
    <mergeCell ref="CV45:CY45"/>
    <mergeCell ref="B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5:AP45"/>
    <mergeCell ref="AQ45:AT45"/>
    <mergeCell ref="AU45:AV45"/>
    <mergeCell ref="AW45:AZ45"/>
    <mergeCell ref="BA45:BB45"/>
    <mergeCell ref="BH45:BK45"/>
    <mergeCell ref="CV44:CY44"/>
    <mergeCell ref="B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U44:AV44"/>
    <mergeCell ref="AW44:AZ44"/>
    <mergeCell ref="BA44:BB44"/>
    <mergeCell ref="BH44:BK44"/>
    <mergeCell ref="CS44:CT44"/>
    <mergeCell ref="CS45:CT45"/>
    <mergeCell ref="CS46:CT46"/>
    <mergeCell ref="CS47:CT47"/>
    <mergeCell ref="W44:Z44"/>
    <mergeCell ref="AA44:AD44"/>
    <mergeCell ref="AE44:AH44"/>
    <mergeCell ref="AI44:AL44"/>
    <mergeCell ref="AM44:AP44"/>
    <mergeCell ref="AQ44:AT44"/>
    <mergeCell ref="A44:A47"/>
    <mergeCell ref="B44:F44"/>
    <mergeCell ref="G44:J44"/>
    <mergeCell ref="K44:N44"/>
    <mergeCell ref="O44:R44"/>
    <mergeCell ref="S44:V44"/>
    <mergeCell ref="AU43:AV43"/>
    <mergeCell ref="AW43:AZ43"/>
    <mergeCell ref="BA43:BB43"/>
    <mergeCell ref="BH43:BK43"/>
    <mergeCell ref="CS43:CT43"/>
    <mergeCell ref="B43:F43"/>
    <mergeCell ref="G43:J43"/>
    <mergeCell ref="K43:N43"/>
    <mergeCell ref="O43:R43"/>
    <mergeCell ref="S43:V43"/>
    <mergeCell ref="AQ43:AT43"/>
    <mergeCell ref="CV41:CY41"/>
    <mergeCell ref="W41:Z41"/>
    <mergeCell ref="AA41:AD41"/>
    <mergeCell ref="AE41:AH41"/>
    <mergeCell ref="AI41:AL41"/>
    <mergeCell ref="AM41:AP41"/>
    <mergeCell ref="AQ41:AT41"/>
    <mergeCell ref="B41:F41"/>
    <mergeCell ref="G41:J41"/>
    <mergeCell ref="K41:N41"/>
    <mergeCell ref="O41:R41"/>
    <mergeCell ref="S41:V41"/>
    <mergeCell ref="AW42:AZ42"/>
    <mergeCell ref="BA42:BB42"/>
    <mergeCell ref="BH42:BK42"/>
    <mergeCell ref="CS42:CT42"/>
    <mergeCell ref="CV42:CY42"/>
    <mergeCell ref="CS41:CT41"/>
    <mergeCell ref="O40:R40"/>
    <mergeCell ref="S40:V40"/>
    <mergeCell ref="W40:Z40"/>
    <mergeCell ref="AA40:AD40"/>
    <mergeCell ref="AE37:AH38"/>
    <mergeCell ref="AI37:AL38"/>
    <mergeCell ref="AM37:AP38"/>
    <mergeCell ref="AQ37:BB38"/>
    <mergeCell ref="BC37:BC38"/>
    <mergeCell ref="BH37:BK38"/>
    <mergeCell ref="AU41:AV41"/>
    <mergeCell ref="AW41:AZ41"/>
    <mergeCell ref="BA41:BB41"/>
    <mergeCell ref="BH41:BK41"/>
    <mergeCell ref="B42:F42"/>
    <mergeCell ref="G42:J42"/>
    <mergeCell ref="K42:N42"/>
    <mergeCell ref="O42:R42"/>
    <mergeCell ref="S42:V42"/>
    <mergeCell ref="W42:Z42"/>
    <mergeCell ref="BA40:BB40"/>
    <mergeCell ref="BH40:BK40"/>
    <mergeCell ref="CS40:CT40"/>
    <mergeCell ref="CV40:CY40"/>
    <mergeCell ref="CV43:CY43"/>
    <mergeCell ref="W43:Z43"/>
    <mergeCell ref="AA43:AD43"/>
    <mergeCell ref="AE43:AH43"/>
    <mergeCell ref="AI43:AL43"/>
    <mergeCell ref="AM43:AP43"/>
    <mergeCell ref="A34:D34"/>
    <mergeCell ref="A37:A38"/>
    <mergeCell ref="B37:J38"/>
    <mergeCell ref="K37:R38"/>
    <mergeCell ref="S37:Z38"/>
    <mergeCell ref="AA37:AD38"/>
    <mergeCell ref="AE40:AH40"/>
    <mergeCell ref="AI40:AL40"/>
    <mergeCell ref="AM40:AP40"/>
    <mergeCell ref="AQ40:AT40"/>
    <mergeCell ref="AU40:AV40"/>
    <mergeCell ref="AW40:AZ40"/>
    <mergeCell ref="AA42:AD42"/>
    <mergeCell ref="AE42:AH42"/>
    <mergeCell ref="AI42:AL42"/>
    <mergeCell ref="AM42:AP42"/>
    <mergeCell ref="AQ42:AT42"/>
    <mergeCell ref="AU42:AV42"/>
    <mergeCell ref="CS37:CT38"/>
    <mergeCell ref="CV37:CY38"/>
    <mergeCell ref="A40:A43"/>
    <mergeCell ref="B40:F40"/>
    <mergeCell ref="G40:J40"/>
    <mergeCell ref="K40:N40"/>
    <mergeCell ref="A30:D30"/>
    <mergeCell ref="A33:D33"/>
    <mergeCell ref="A28:D28"/>
    <mergeCell ref="A29:D29"/>
    <mergeCell ref="A25:D25"/>
    <mergeCell ref="A26:D26"/>
    <mergeCell ref="A27:D27"/>
    <mergeCell ref="A23:D23"/>
    <mergeCell ref="A24:D24"/>
    <mergeCell ref="A19:D19"/>
    <mergeCell ref="A20:D20"/>
    <mergeCell ref="A21:D21"/>
    <mergeCell ref="A16:D16"/>
    <mergeCell ref="A17:D17"/>
    <mergeCell ref="A18:D18"/>
    <mergeCell ref="A14:D14"/>
    <mergeCell ref="A15:D15"/>
    <mergeCell ref="A2:D2"/>
    <mergeCell ref="A3:D3"/>
    <mergeCell ref="A11:D11"/>
    <mergeCell ref="A12:D12"/>
    <mergeCell ref="A8:D8"/>
    <mergeCell ref="A9:D9"/>
    <mergeCell ref="A10:D10"/>
    <mergeCell ref="A5:D5"/>
    <mergeCell ref="A6:D6"/>
    <mergeCell ref="A7:D7"/>
    <mergeCell ref="AM1:AP1"/>
    <mergeCell ref="AM2:AN2"/>
    <mergeCell ref="AO2:AP2"/>
  </mergeCells>
  <conditionalFormatting sqref="EW37:EW38 ET37:ET38 EQ37:EQ38 EN37:EN38 EK37:EK38 EH37:EH38 EE37:EE38 EB37:EB38 DY37:DY38 DV37:DV38">
    <cfRule type="containsText" dxfId="502" priority="120" operator="containsText" text="D">
      <formula>NOT(ISERROR(SEARCH("D",DV37)))</formula>
    </cfRule>
    <cfRule type="containsText" dxfId="501" priority="121" operator="containsText" text="S">
      <formula>NOT(ISERROR(SEARCH("S",DV37)))</formula>
    </cfRule>
  </conditionalFormatting>
  <conditionalFormatting sqref="CU37">
    <cfRule type="containsText" dxfId="500" priority="116" operator="containsText" text="D">
      <formula>NOT(ISERROR(SEARCH("D",CU37)))</formula>
    </cfRule>
    <cfRule type="containsText" dxfId="499" priority="117" operator="containsText" text="S">
      <formula>NOT(ISERROR(SEARCH("S",CU37)))</formula>
    </cfRule>
  </conditionalFormatting>
  <conditionalFormatting sqref="CU38">
    <cfRule type="containsText" dxfId="498" priority="114" operator="containsText" text="D">
      <formula>NOT(ISERROR(SEARCH("D",CU38)))</formula>
    </cfRule>
    <cfRule type="containsText" dxfId="497" priority="115" operator="containsText" text="S">
      <formula>NOT(ISERROR(SEARCH("S",CU38)))</formula>
    </cfRule>
  </conditionalFormatting>
  <conditionalFormatting sqref="DA37">
    <cfRule type="containsText" dxfId="496" priority="112" operator="containsText" text="D">
      <formula>NOT(ISERROR(SEARCH("D",DA37)))</formula>
    </cfRule>
    <cfRule type="containsText" dxfId="495" priority="113" operator="containsText" text="S">
      <formula>NOT(ISERROR(SEARCH("S",DA37)))</formula>
    </cfRule>
  </conditionalFormatting>
  <conditionalFormatting sqref="DA38">
    <cfRule type="containsText" dxfId="494" priority="110" operator="containsText" text="D">
      <formula>NOT(ISERROR(SEARCH("D",DA38)))</formula>
    </cfRule>
    <cfRule type="containsText" dxfId="493" priority="111" operator="containsText" text="S">
      <formula>NOT(ISERROR(SEARCH("S",DA38)))</formula>
    </cfRule>
  </conditionalFormatting>
  <conditionalFormatting sqref="DC37:DC38">
    <cfRule type="containsText" dxfId="492" priority="108" operator="containsText" text="D">
      <formula>NOT(ISERROR(SEARCH("D",DC37)))</formula>
    </cfRule>
    <cfRule type="containsText" dxfId="491" priority="109" operator="containsText" text="S">
      <formula>NOT(ISERROR(SEARCH("S",DC37)))</formula>
    </cfRule>
  </conditionalFormatting>
  <conditionalFormatting sqref="DE37">
    <cfRule type="containsText" dxfId="490" priority="106" operator="containsText" text="D">
      <formula>NOT(ISERROR(SEARCH("D",DE37)))</formula>
    </cfRule>
    <cfRule type="containsText" dxfId="489" priority="107" operator="containsText" text="S">
      <formula>NOT(ISERROR(SEARCH("S",DE37)))</formula>
    </cfRule>
  </conditionalFormatting>
  <conditionalFormatting sqref="DE38">
    <cfRule type="containsText" dxfId="488" priority="104" operator="containsText" text="D">
      <formula>NOT(ISERROR(SEARCH("D",DE38)))</formula>
    </cfRule>
    <cfRule type="containsText" dxfId="487" priority="105" operator="containsText" text="S">
      <formula>NOT(ISERROR(SEARCH("S",DE38)))</formula>
    </cfRule>
  </conditionalFormatting>
  <conditionalFormatting sqref="DG37">
    <cfRule type="containsText" dxfId="486" priority="102" operator="containsText" text="D">
      <formula>NOT(ISERROR(SEARCH("D",DG37)))</formula>
    </cfRule>
    <cfRule type="containsText" dxfId="485" priority="103" operator="containsText" text="S">
      <formula>NOT(ISERROR(SEARCH("S",DG37)))</formula>
    </cfRule>
  </conditionalFormatting>
  <conditionalFormatting sqref="DG38">
    <cfRule type="containsText" dxfId="484" priority="100" operator="containsText" text="D">
      <formula>NOT(ISERROR(SEARCH("D",DG38)))</formula>
    </cfRule>
    <cfRule type="containsText" dxfId="483" priority="101" operator="containsText" text="S">
      <formula>NOT(ISERROR(SEARCH("S",DG38)))</formula>
    </cfRule>
  </conditionalFormatting>
  <conditionalFormatting sqref="DI37:DI38">
    <cfRule type="containsText" dxfId="482" priority="98" operator="containsText" text="D">
      <formula>NOT(ISERROR(SEARCH("D",DI37)))</formula>
    </cfRule>
    <cfRule type="containsText" dxfId="481" priority="99" operator="containsText" text="S">
      <formula>NOT(ISERROR(SEARCH("S",DI37)))</formula>
    </cfRule>
  </conditionalFormatting>
  <conditionalFormatting sqref="DK37">
    <cfRule type="containsText" dxfId="480" priority="96" operator="containsText" text="D">
      <formula>NOT(ISERROR(SEARCH("D",DK37)))</formula>
    </cfRule>
    <cfRule type="containsText" dxfId="479" priority="97" operator="containsText" text="S">
      <formula>NOT(ISERROR(SEARCH("S",DK37)))</formula>
    </cfRule>
  </conditionalFormatting>
  <conditionalFormatting sqref="DK38">
    <cfRule type="containsText" dxfId="478" priority="94" operator="containsText" text="D">
      <formula>NOT(ISERROR(SEARCH("D",DK38)))</formula>
    </cfRule>
    <cfRule type="containsText" dxfId="477" priority="95" operator="containsText" text="S">
      <formula>NOT(ISERROR(SEARCH("S",DK38)))</formula>
    </cfRule>
  </conditionalFormatting>
  <conditionalFormatting sqref="DM37">
    <cfRule type="containsText" dxfId="476" priority="92" operator="containsText" text="D">
      <formula>NOT(ISERROR(SEARCH("D",DM37)))</formula>
    </cfRule>
    <cfRule type="containsText" dxfId="475" priority="93" operator="containsText" text="S">
      <formula>NOT(ISERROR(SEARCH("S",DM37)))</formula>
    </cfRule>
  </conditionalFormatting>
  <conditionalFormatting sqref="DM38">
    <cfRule type="containsText" dxfId="474" priority="90" operator="containsText" text="D">
      <formula>NOT(ISERROR(SEARCH("D",DM38)))</formula>
    </cfRule>
    <cfRule type="containsText" dxfId="473" priority="91" operator="containsText" text="S">
      <formula>NOT(ISERROR(SEARCH("S",DM38)))</formula>
    </cfRule>
  </conditionalFormatting>
  <conditionalFormatting sqref="DO37:DO38">
    <cfRule type="containsText" dxfId="472" priority="88" operator="containsText" text="D">
      <formula>NOT(ISERROR(SEARCH("D",DO37)))</formula>
    </cfRule>
    <cfRule type="containsText" dxfId="471" priority="89" operator="containsText" text="S">
      <formula>NOT(ISERROR(SEARCH("S",DO37)))</formula>
    </cfRule>
  </conditionalFormatting>
  <conditionalFormatting sqref="DQ37">
    <cfRule type="containsText" dxfId="470" priority="86" operator="containsText" text="D">
      <formula>NOT(ISERROR(SEARCH("D",DQ37)))</formula>
    </cfRule>
    <cfRule type="containsText" dxfId="469" priority="87" operator="containsText" text="S">
      <formula>NOT(ISERROR(SEARCH("S",DQ37)))</formula>
    </cfRule>
  </conditionalFormatting>
  <conditionalFormatting sqref="DQ38">
    <cfRule type="containsText" dxfId="468" priority="84" operator="containsText" text="D">
      <formula>NOT(ISERROR(SEARCH("D",DQ38)))</formula>
    </cfRule>
    <cfRule type="containsText" dxfId="467" priority="85" operator="containsText" text="S">
      <formula>NOT(ISERROR(SEARCH("S",DQ38)))</formula>
    </cfRule>
  </conditionalFormatting>
  <conditionalFormatting sqref="DS37">
    <cfRule type="containsText" dxfId="466" priority="82" operator="containsText" text="D">
      <formula>NOT(ISERROR(SEARCH("D",DS37)))</formula>
    </cfRule>
    <cfRule type="containsText" dxfId="465" priority="83" operator="containsText" text="S">
      <formula>NOT(ISERROR(SEARCH("S",DS37)))</formula>
    </cfRule>
  </conditionalFormatting>
  <conditionalFormatting sqref="DS38">
    <cfRule type="containsText" dxfId="464" priority="80" operator="containsText" text="D">
      <formula>NOT(ISERROR(SEARCH("D",DS38)))</formula>
    </cfRule>
    <cfRule type="containsText" dxfId="463" priority="81" operator="containsText" text="S">
      <formula>NOT(ISERROR(SEARCH("S",DS38)))</formula>
    </cfRule>
  </conditionalFormatting>
  <conditionalFormatting sqref="CR37:CR38">
    <cfRule type="containsText" dxfId="462" priority="118" operator="containsText" text="D">
      <formula>NOT(ISERROR(SEARCH("D",CR37)))</formula>
    </cfRule>
    <cfRule type="containsText" dxfId="461" priority="119" operator="containsText" text="S">
      <formula>NOT(ISERROR(SEARCH("S",CR37)))</formula>
    </cfRule>
  </conditionalFormatting>
  <conditionalFormatting sqref="T262:U330 T185:U215 T220:U230 T232:U257">
    <cfRule type="cellIs" dxfId="460" priority="67" operator="between">
      <formula>48</formula>
      <formula>168</formula>
    </cfRule>
    <cfRule type="cellIs" dxfId="459" priority="77" operator="greaterThan">
      <formula>168</formula>
    </cfRule>
  </conditionalFormatting>
  <conditionalFormatting sqref="AA185:AD215 AA220:AD230 AA232:AD257">
    <cfRule type="expression" dxfId="458" priority="60">
      <formula>IF(T185&gt;47,T185&lt;169)</formula>
    </cfRule>
    <cfRule type="expression" dxfId="457" priority="66">
      <formula>T185&gt;168</formula>
    </cfRule>
  </conditionalFormatting>
  <conditionalFormatting sqref="A185:D215 A220:D230 A232:D257">
    <cfRule type="expression" dxfId="456" priority="58">
      <formula>IF(T185&gt;47,T185&lt;169)</formula>
    </cfRule>
    <cfRule type="expression" dxfId="455" priority="65">
      <formula>T185&gt;168</formula>
    </cfRule>
  </conditionalFormatting>
  <conditionalFormatting sqref="AA262:AD330">
    <cfRule type="expression" dxfId="454" priority="56">
      <formula>IF(T262&gt;47,T262&lt;169)</formula>
    </cfRule>
    <cfRule type="expression" dxfId="453" priority="62">
      <formula>T262&gt;168</formula>
    </cfRule>
  </conditionalFormatting>
  <conditionalFormatting sqref="A262:D330">
    <cfRule type="expression" dxfId="452" priority="55">
      <formula>IF(T262&gt;47,T262&lt;169)</formula>
    </cfRule>
    <cfRule type="expression" dxfId="451" priority="61">
      <formula>T262&gt;168</formula>
    </cfRule>
  </conditionalFormatting>
  <conditionalFormatting sqref="BM37:CQ38">
    <cfRule type="containsText" dxfId="450" priority="53" operator="containsText" text="D">
      <formula>NOT(ISERROR(SEARCH("D",BM37)))</formula>
    </cfRule>
    <cfRule type="containsText" dxfId="449" priority="54" operator="containsText" text="S">
      <formula>NOT(ISERROR(SEARCH("S",BM37)))</formula>
    </cfRule>
  </conditionalFormatting>
  <conditionalFormatting sqref="F2:AJ3">
    <cfRule type="expression" dxfId="448" priority="43">
      <formula>F$6="F"</formula>
    </cfRule>
  </conditionalFormatting>
  <conditionalFormatting sqref="CS40:CT74">
    <cfRule type="cellIs" dxfId="447" priority="42" operator="greaterThan">
      <formula>23</formula>
    </cfRule>
  </conditionalFormatting>
  <conditionalFormatting sqref="CV65:CY74">
    <cfRule type="expression" dxfId="446" priority="41">
      <formula>CS65&gt;23</formula>
    </cfRule>
  </conditionalFormatting>
  <conditionalFormatting sqref="BH40:BK40">
    <cfRule type="expression" dxfId="445" priority="40">
      <formula>CS40&gt;23</formula>
    </cfRule>
  </conditionalFormatting>
  <conditionalFormatting sqref="BH41:BK74">
    <cfRule type="expression" dxfId="444" priority="39">
      <formula>CS41&gt;23</formula>
    </cfRule>
  </conditionalFormatting>
  <conditionalFormatting sqref="CS75:CT79">
    <cfRule type="cellIs" dxfId="443" priority="38" operator="greaterThan">
      <formula>23</formula>
    </cfRule>
  </conditionalFormatting>
  <conditionalFormatting sqref="CV75:CY79">
    <cfRule type="expression" dxfId="442" priority="37">
      <formula>CS75&gt;23</formula>
    </cfRule>
  </conditionalFormatting>
  <conditionalFormatting sqref="BH75:BK79">
    <cfRule type="expression" dxfId="441" priority="36">
      <formula>CS75&gt;23</formula>
    </cfRule>
  </conditionalFormatting>
  <conditionalFormatting sqref="CV40:CY40">
    <cfRule type="expression" dxfId="440" priority="35">
      <formula>EG40&gt;23</formula>
    </cfRule>
  </conditionalFormatting>
  <conditionalFormatting sqref="CV41:CY64">
    <cfRule type="expression" dxfId="439" priority="34">
      <formula>EG41&gt;23</formula>
    </cfRule>
  </conditionalFormatting>
  <conditionalFormatting sqref="F33:AJ34">
    <cfRule type="cellIs" dxfId="438" priority="32" operator="greaterThanOrEqual">
      <formula>5</formula>
    </cfRule>
    <cfRule type="cellIs" dxfId="437" priority="33" operator="lessThan">
      <formula>5</formula>
    </cfRule>
  </conditionalFormatting>
  <conditionalFormatting sqref="T231:U231">
    <cfRule type="cellIs" dxfId="436" priority="30" operator="between">
      <formula>48</formula>
      <formula>168</formula>
    </cfRule>
    <cfRule type="cellIs" dxfId="435" priority="31" operator="greaterThan">
      <formula>168</formula>
    </cfRule>
  </conditionalFormatting>
  <conditionalFormatting sqref="AA231:AD231">
    <cfRule type="expression" dxfId="434" priority="27">
      <formula>IF(T231&gt;47,T231&lt;169)</formula>
    </cfRule>
    <cfRule type="expression" dxfId="433" priority="29">
      <formula>T231&gt;168</formula>
    </cfRule>
  </conditionalFormatting>
  <conditionalFormatting sqref="A231:D231">
    <cfRule type="expression" dxfId="432" priority="26">
      <formula>IF(T231&gt;47,T231&lt;169)</formula>
    </cfRule>
    <cfRule type="expression" dxfId="431" priority="28">
      <formula>T231&gt;168</formula>
    </cfRule>
  </conditionalFormatting>
  <conditionalFormatting sqref="F5:AJ31">
    <cfRule type="containsText" dxfId="430" priority="1" operator="containsText" text="F">
      <formula>NOT(ISERROR(SEARCH("F",F5)))</formula>
    </cfRule>
    <cfRule type="containsText" dxfId="429" priority="2" operator="containsText" text="C">
      <formula>NOT(ISERROR(SEARCH("C",F5)))</formula>
    </cfRule>
    <cfRule type="containsText" dxfId="428" priority="3" operator="containsText" text="N">
      <formula>NOT(ISERROR(SEARCH("N",F5)))</formula>
    </cfRule>
    <cfRule type="containsText" dxfId="427" priority="4" operator="containsText" text="J">
      <formula>NOT(ISERROR(SEARCH("J",F5)))</formula>
    </cfRule>
    <cfRule type="containsText" dxfId="426" priority="5" operator="containsText" text="G">
      <formula>NOT(ISERROR(SEARCH("G",F5)))</formula>
    </cfRule>
  </conditionalFormatting>
  <dataValidations count="2">
    <dataValidation type="list" allowBlank="1" showInputMessage="1" showErrorMessage="1" sqref="AW40:AZ163 AQ40:AT163">
      <formula1>OFFSET(Personnels,MATCH(AQ40,Personnels),,)</formula1>
    </dataValidation>
    <dataValidation type="list" allowBlank="1" showInputMessage="1" sqref="B40:AP163">
      <formula1>OFFSET(Personnels,MATCH(B40,Personnels),,)</formula1>
    </dataValidation>
  </dataValidations>
  <printOptions horizontalCentered="1" verticalCentered="1"/>
  <pageMargins left="0" right="0" top="0" bottom="0" header="0" footer="0"/>
  <pageSetup paperSize="9" scale="99" orientation="landscape" r:id="rId1"/>
  <ignoredErrors>
    <ignoredError sqref="F33:AJ34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330"/>
  <sheetViews>
    <sheetView zoomScaleNormal="100" workbookViewId="0">
      <selection activeCell="A30" sqref="A30:D30"/>
    </sheetView>
  </sheetViews>
  <sheetFormatPr baseColWidth="10" defaultRowHeight="15" x14ac:dyDescent="0.25"/>
  <cols>
    <col min="1" max="1" width="4.7109375" style="1" customWidth="1"/>
    <col min="2" max="3" width="4.140625" style="1" customWidth="1"/>
    <col min="4" max="4" width="3.7109375" style="8" customWidth="1"/>
    <col min="5" max="5" width="0.85546875" style="1" customWidth="1"/>
    <col min="6" max="36" width="4.140625" style="1" customWidth="1"/>
    <col min="37" max="38" width="4.140625" style="4" customWidth="1"/>
    <col min="39" max="40" width="4.140625" style="1" customWidth="1"/>
    <col min="41" max="41" width="4.140625" style="6" customWidth="1"/>
    <col min="42" max="55" width="4.140625" style="1" customWidth="1"/>
    <col min="56" max="56" width="0.85546875" style="1" customWidth="1"/>
    <col min="57" max="57" width="4.140625" style="44" customWidth="1"/>
    <col min="58" max="58" width="0.85546875" style="1" customWidth="1"/>
    <col min="59" max="63" width="4.140625" style="1" customWidth="1"/>
    <col min="64" max="64" width="0.85546875" style="1" customWidth="1"/>
    <col min="65" max="95" width="4.140625" style="1" customWidth="1"/>
    <col min="96" max="96" width="0.85546875" style="1" customWidth="1"/>
    <col min="97" max="98" width="4.140625" style="1" customWidth="1"/>
    <col min="99" max="99" width="0.85546875" style="1" customWidth="1"/>
    <col min="100" max="206" width="4.140625" style="1" customWidth="1"/>
    <col min="207" max="16384" width="11.42578125" style="1"/>
  </cols>
  <sheetData>
    <row r="1" spans="1:65" ht="18.95" customHeight="1" x14ac:dyDescent="0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 t="s">
        <v>0</v>
      </c>
      <c r="AL1" s="72"/>
      <c r="AM1" s="137" t="s">
        <v>104</v>
      </c>
      <c r="AN1" s="193"/>
      <c r="AO1" s="193"/>
      <c r="AP1" s="138"/>
      <c r="AQ1" s="12"/>
      <c r="AR1" s="12"/>
      <c r="AS1" s="12"/>
      <c r="AT1" s="12"/>
      <c r="AU1" s="12"/>
    </row>
    <row r="2" spans="1:65" ht="18.95" customHeight="1" x14ac:dyDescent="0.25">
      <c r="A2" s="174" t="s">
        <v>273</v>
      </c>
      <c r="B2" s="174"/>
      <c r="C2" s="174"/>
      <c r="D2" s="174"/>
      <c r="F2" s="2" t="s">
        <v>3</v>
      </c>
      <c r="G2" s="2" t="s">
        <v>4</v>
      </c>
      <c r="H2" s="2" t="s">
        <v>5</v>
      </c>
      <c r="I2" s="76" t="s">
        <v>6</v>
      </c>
      <c r="J2" s="76" t="s">
        <v>1</v>
      </c>
      <c r="K2" s="2" t="s">
        <v>2</v>
      </c>
      <c r="L2" s="2" t="s">
        <v>3</v>
      </c>
      <c r="M2" s="2" t="s">
        <v>3</v>
      </c>
      <c r="N2" s="2" t="s">
        <v>4</v>
      </c>
      <c r="O2" s="2" t="s">
        <v>5</v>
      </c>
      <c r="P2" s="76" t="s">
        <v>6</v>
      </c>
      <c r="Q2" s="76" t="s">
        <v>1</v>
      </c>
      <c r="R2" s="2" t="s">
        <v>2</v>
      </c>
      <c r="S2" s="2" t="s">
        <v>3</v>
      </c>
      <c r="T2" s="76" t="s">
        <v>3</v>
      </c>
      <c r="U2" s="2" t="s">
        <v>4</v>
      </c>
      <c r="V2" s="2" t="s">
        <v>5</v>
      </c>
      <c r="W2" s="76" t="s">
        <v>6</v>
      </c>
      <c r="X2" s="76" t="s">
        <v>1</v>
      </c>
      <c r="Y2" s="2" t="s">
        <v>2</v>
      </c>
      <c r="Z2" s="2" t="s">
        <v>3</v>
      </c>
      <c r="AA2" s="2" t="s">
        <v>3</v>
      </c>
      <c r="AB2" s="2" t="s">
        <v>4</v>
      </c>
      <c r="AC2" s="2" t="s">
        <v>5</v>
      </c>
      <c r="AD2" s="76" t="s">
        <v>6</v>
      </c>
      <c r="AE2" s="76" t="s">
        <v>1</v>
      </c>
      <c r="AF2" s="2" t="s">
        <v>2</v>
      </c>
      <c r="AG2" s="2" t="s">
        <v>3</v>
      </c>
      <c r="AH2" s="2" t="s">
        <v>3</v>
      </c>
      <c r="AI2" s="2" t="s">
        <v>4</v>
      </c>
      <c r="AJ2" s="2" t="s">
        <v>5</v>
      </c>
      <c r="AK2" s="21"/>
      <c r="AL2" s="12"/>
      <c r="AM2" s="194" t="s">
        <v>105</v>
      </c>
      <c r="AN2" s="194"/>
      <c r="AO2" s="194" t="s">
        <v>106</v>
      </c>
      <c r="AP2" s="194"/>
      <c r="AQ2" s="6"/>
      <c r="AR2" s="12"/>
      <c r="AS2" s="12"/>
      <c r="AT2" s="12"/>
      <c r="AU2" s="12"/>
      <c r="BC2" s="21"/>
      <c r="BD2" s="21"/>
      <c r="BE2" s="45"/>
      <c r="BF2" s="12"/>
      <c r="BG2" s="12"/>
      <c r="BH2" s="12"/>
      <c r="BI2" s="6"/>
      <c r="BJ2" s="12"/>
      <c r="BK2" s="12"/>
      <c r="BL2" s="12"/>
      <c r="BM2" s="12"/>
    </row>
    <row r="3" spans="1:65" ht="18.95" customHeight="1" x14ac:dyDescent="0.25">
      <c r="A3" s="175">
        <v>2018</v>
      </c>
      <c r="B3" s="175"/>
      <c r="C3" s="175"/>
      <c r="D3" s="175"/>
      <c r="F3" s="73">
        <v>1</v>
      </c>
      <c r="G3" s="73">
        <v>2</v>
      </c>
      <c r="H3" s="73">
        <v>3</v>
      </c>
      <c r="I3" s="76">
        <v>4</v>
      </c>
      <c r="J3" s="76">
        <v>5</v>
      </c>
      <c r="K3" s="73">
        <v>6</v>
      </c>
      <c r="L3" s="73">
        <v>7</v>
      </c>
      <c r="M3" s="73">
        <v>8</v>
      </c>
      <c r="N3" s="73">
        <v>9</v>
      </c>
      <c r="O3" s="73">
        <v>10</v>
      </c>
      <c r="P3" s="76">
        <v>11</v>
      </c>
      <c r="Q3" s="76">
        <v>12</v>
      </c>
      <c r="R3" s="73">
        <v>13</v>
      </c>
      <c r="S3" s="73">
        <v>14</v>
      </c>
      <c r="T3" s="76">
        <v>15</v>
      </c>
      <c r="U3" s="73">
        <v>16</v>
      </c>
      <c r="V3" s="73">
        <v>17</v>
      </c>
      <c r="W3" s="76">
        <v>18</v>
      </c>
      <c r="X3" s="76">
        <v>19</v>
      </c>
      <c r="Y3" s="73">
        <v>20</v>
      </c>
      <c r="Z3" s="73">
        <v>21</v>
      </c>
      <c r="AA3" s="73">
        <v>22</v>
      </c>
      <c r="AB3" s="73">
        <v>23</v>
      </c>
      <c r="AC3" s="73">
        <v>24</v>
      </c>
      <c r="AD3" s="76">
        <v>25</v>
      </c>
      <c r="AE3" s="76">
        <v>26</v>
      </c>
      <c r="AF3" s="73">
        <v>27</v>
      </c>
      <c r="AG3" s="73">
        <v>28</v>
      </c>
      <c r="AH3" s="2">
        <v>29</v>
      </c>
      <c r="AI3" s="2">
        <v>30</v>
      </c>
      <c r="AJ3" s="2">
        <v>31</v>
      </c>
      <c r="AK3" s="21"/>
      <c r="AL3" s="12"/>
      <c r="AM3" s="79" t="s">
        <v>4</v>
      </c>
      <c r="AN3" s="79" t="s">
        <v>103</v>
      </c>
      <c r="AO3" s="79" t="s">
        <v>4</v>
      </c>
      <c r="AP3" s="79" t="s">
        <v>103</v>
      </c>
      <c r="AQ3" s="6"/>
      <c r="AR3" s="12"/>
      <c r="AS3" s="12"/>
      <c r="AT3" s="12"/>
      <c r="AU3" s="12"/>
      <c r="BC3" s="21"/>
      <c r="BD3" s="21"/>
      <c r="BE3" s="45"/>
      <c r="BF3" s="12"/>
      <c r="BG3" s="12"/>
      <c r="BH3" s="12"/>
      <c r="BI3" s="6"/>
      <c r="BJ3" s="12"/>
      <c r="BK3" s="12"/>
      <c r="BL3" s="12"/>
      <c r="BM3" s="12"/>
    </row>
    <row r="4" spans="1:65" s="57" customFormat="1" ht="8.1" customHeight="1" x14ac:dyDescent="0.25">
      <c r="D4" s="58"/>
      <c r="AK4" s="59"/>
      <c r="AL4" s="59"/>
      <c r="AQ4" s="60"/>
      <c r="AR4" s="60"/>
      <c r="AS4" s="60"/>
      <c r="AT4" s="60"/>
      <c r="AU4" s="60"/>
      <c r="BC4" s="59"/>
      <c r="BD4" s="59"/>
      <c r="BE4" s="61"/>
      <c r="BF4" s="59"/>
      <c r="BG4" s="60"/>
      <c r="BH4" s="60"/>
      <c r="BI4" s="60"/>
      <c r="BJ4" s="60"/>
      <c r="BK4" s="60"/>
      <c r="BL4" s="60"/>
      <c r="BM4" s="60"/>
    </row>
    <row r="5" spans="1:65" ht="14.45" customHeight="1" x14ac:dyDescent="0.25">
      <c r="A5" s="171" t="s">
        <v>345</v>
      </c>
      <c r="B5" s="172"/>
      <c r="C5" s="172"/>
      <c r="D5" s="173"/>
      <c r="F5" s="85" t="s">
        <v>310</v>
      </c>
      <c r="G5" s="85" t="s">
        <v>310</v>
      </c>
      <c r="H5" s="85" t="s">
        <v>310</v>
      </c>
      <c r="I5" s="84" t="s">
        <v>310</v>
      </c>
      <c r="J5" s="84" t="s">
        <v>310</v>
      </c>
      <c r="K5" s="84" t="s">
        <v>310</v>
      </c>
      <c r="L5" s="84" t="s">
        <v>310</v>
      </c>
      <c r="M5" s="84"/>
      <c r="N5" s="84" t="s">
        <v>4</v>
      </c>
      <c r="O5" s="84" t="s">
        <v>296</v>
      </c>
      <c r="P5" s="84"/>
      <c r="Q5" s="84"/>
      <c r="R5" s="84" t="s">
        <v>296</v>
      </c>
      <c r="S5" s="84"/>
      <c r="T5" s="84"/>
      <c r="U5" s="84"/>
      <c r="V5" s="84"/>
      <c r="W5" s="84"/>
      <c r="X5" s="84" t="s">
        <v>296</v>
      </c>
      <c r="Y5" s="84"/>
      <c r="Z5" s="84" t="s">
        <v>103</v>
      </c>
      <c r="AA5" s="84" t="s">
        <v>103</v>
      </c>
      <c r="AB5" s="84"/>
      <c r="AC5" s="84"/>
      <c r="AD5" s="84" t="s">
        <v>296</v>
      </c>
      <c r="AE5" s="84"/>
      <c r="AF5" s="84" t="s">
        <v>4</v>
      </c>
      <c r="AG5" s="84"/>
      <c r="AH5" s="84"/>
      <c r="AI5" s="84" t="s">
        <v>4</v>
      </c>
      <c r="AJ5" s="84" t="s">
        <v>296</v>
      </c>
      <c r="AK5" s="20"/>
      <c r="AL5" s="22"/>
      <c r="AM5" s="69"/>
      <c r="AN5" s="69"/>
      <c r="AO5" s="69"/>
      <c r="AP5" s="69"/>
      <c r="AQ5" s="6"/>
      <c r="AR5" s="80"/>
      <c r="AS5" s="80"/>
      <c r="AT5" s="80"/>
      <c r="AU5" s="80"/>
      <c r="BC5" s="20"/>
      <c r="BD5" s="20"/>
      <c r="BE5" s="46"/>
      <c r="BF5" s="22"/>
      <c r="BG5" s="22"/>
      <c r="BH5" s="22"/>
      <c r="BI5" s="6"/>
      <c r="BJ5" s="12"/>
      <c r="BK5" s="12"/>
      <c r="BL5" s="12"/>
      <c r="BM5" s="12"/>
    </row>
    <row r="6" spans="1:65" ht="14.45" customHeight="1" x14ac:dyDescent="0.25">
      <c r="A6" s="171" t="s">
        <v>346</v>
      </c>
      <c r="B6" s="172"/>
      <c r="C6" s="172"/>
      <c r="D6" s="173"/>
      <c r="F6" s="84" t="s">
        <v>296</v>
      </c>
      <c r="G6" s="84"/>
      <c r="H6" s="84"/>
      <c r="I6" s="84" t="s">
        <v>296</v>
      </c>
      <c r="J6" s="84"/>
      <c r="K6" s="84"/>
      <c r="L6" s="84" t="s">
        <v>296</v>
      </c>
      <c r="M6" s="84"/>
      <c r="N6" s="84"/>
      <c r="O6" s="84" t="s">
        <v>296</v>
      </c>
      <c r="P6" s="84"/>
      <c r="Q6" s="84"/>
      <c r="R6" s="84" t="s">
        <v>296</v>
      </c>
      <c r="S6" s="84"/>
      <c r="T6" s="84"/>
      <c r="U6" s="84" t="s">
        <v>296</v>
      </c>
      <c r="V6" s="84"/>
      <c r="W6" s="84"/>
      <c r="X6" s="84"/>
      <c r="Y6" s="84"/>
      <c r="Z6" s="84"/>
      <c r="AA6" s="84" t="s">
        <v>296</v>
      </c>
      <c r="AB6" s="84"/>
      <c r="AC6" s="84"/>
      <c r="AD6" s="84" t="s">
        <v>296</v>
      </c>
      <c r="AE6" s="84"/>
      <c r="AF6" s="84"/>
      <c r="AG6" s="84" t="s">
        <v>296</v>
      </c>
      <c r="AH6" s="84"/>
      <c r="AI6" s="84" t="s">
        <v>103</v>
      </c>
      <c r="AJ6" s="84" t="s">
        <v>103</v>
      </c>
      <c r="AK6" s="20"/>
      <c r="AL6" s="22"/>
      <c r="AM6" s="69"/>
      <c r="AN6" s="69"/>
      <c r="AO6" s="69"/>
      <c r="AP6" s="69"/>
      <c r="AQ6" s="6"/>
      <c r="AR6" s="80"/>
      <c r="AS6" s="80"/>
      <c r="AT6" s="80"/>
      <c r="AU6" s="80"/>
      <c r="BC6" s="20"/>
      <c r="BD6" s="20"/>
      <c r="BE6" s="46"/>
      <c r="BF6" s="22"/>
      <c r="BG6" s="22"/>
      <c r="BH6" s="22"/>
      <c r="BI6" s="6"/>
      <c r="BJ6" s="12"/>
      <c r="BK6" s="12"/>
      <c r="BL6" s="12"/>
      <c r="BM6" s="12"/>
    </row>
    <row r="7" spans="1:65" ht="14.45" customHeight="1" x14ac:dyDescent="0.25">
      <c r="A7" s="171" t="s">
        <v>347</v>
      </c>
      <c r="B7" s="172"/>
      <c r="C7" s="172"/>
      <c r="D7" s="173"/>
      <c r="F7" s="84" t="s">
        <v>310</v>
      </c>
      <c r="G7" s="84" t="s">
        <v>310</v>
      </c>
      <c r="H7" s="84" t="s">
        <v>310</v>
      </c>
      <c r="I7" s="84" t="s">
        <v>310</v>
      </c>
      <c r="J7" s="84" t="s">
        <v>310</v>
      </c>
      <c r="K7" s="84" t="s">
        <v>310</v>
      </c>
      <c r="L7" s="84" t="s">
        <v>310</v>
      </c>
      <c r="M7" s="84" t="s">
        <v>310</v>
      </c>
      <c r="N7" s="84" t="s">
        <v>310</v>
      </c>
      <c r="O7" s="84"/>
      <c r="P7" s="84"/>
      <c r="Q7" s="84" t="s">
        <v>4</v>
      </c>
      <c r="R7" s="84"/>
      <c r="S7" s="84"/>
      <c r="T7" s="84"/>
      <c r="U7" s="84" t="s">
        <v>296</v>
      </c>
      <c r="V7" s="84"/>
      <c r="W7" s="84"/>
      <c r="X7" s="84" t="s">
        <v>296</v>
      </c>
      <c r="Y7" s="84"/>
      <c r="Z7" s="84" t="s">
        <v>4</v>
      </c>
      <c r="AA7" s="84" t="s">
        <v>4</v>
      </c>
      <c r="AB7" s="84"/>
      <c r="AC7" s="84"/>
      <c r="AD7" s="84" t="s">
        <v>296</v>
      </c>
      <c r="AE7" s="84"/>
      <c r="AF7" s="84"/>
      <c r="AG7" s="84" t="s">
        <v>296</v>
      </c>
      <c r="AH7" s="84"/>
      <c r="AI7" s="84"/>
      <c r="AJ7" s="84" t="s">
        <v>296</v>
      </c>
      <c r="AK7" s="20"/>
      <c r="AL7" s="22"/>
      <c r="AM7" s="69"/>
      <c r="AN7" s="69"/>
      <c r="AO7" s="69"/>
      <c r="AP7" s="69"/>
      <c r="AQ7" s="6"/>
      <c r="AR7" s="80"/>
      <c r="AS7" s="80"/>
      <c r="AT7" s="80"/>
      <c r="AU7" s="80"/>
      <c r="BC7" s="20"/>
      <c r="BD7" s="20"/>
      <c r="BE7" s="46"/>
      <c r="BF7" s="22"/>
      <c r="BG7" s="22"/>
      <c r="BH7" s="22"/>
      <c r="BI7" s="6"/>
      <c r="BJ7" s="12"/>
      <c r="BK7" s="12"/>
      <c r="BL7" s="12"/>
      <c r="BM7" s="12"/>
    </row>
    <row r="8" spans="1:65" ht="14.45" customHeight="1" x14ac:dyDescent="0.25">
      <c r="A8" s="171" t="s">
        <v>348</v>
      </c>
      <c r="B8" s="172"/>
      <c r="C8" s="172"/>
      <c r="D8" s="173"/>
      <c r="F8" s="84" t="s">
        <v>296</v>
      </c>
      <c r="G8" s="84"/>
      <c r="H8" s="84"/>
      <c r="I8" s="84" t="s">
        <v>296</v>
      </c>
      <c r="J8" s="84"/>
      <c r="K8" s="84"/>
      <c r="L8" s="84" t="s">
        <v>296</v>
      </c>
      <c r="M8" s="84"/>
      <c r="N8" s="84"/>
      <c r="O8" s="84" t="s">
        <v>296</v>
      </c>
      <c r="P8" s="84"/>
      <c r="Q8" s="84"/>
      <c r="R8" s="84" t="s">
        <v>296</v>
      </c>
      <c r="S8" s="84"/>
      <c r="T8" s="84"/>
      <c r="U8" s="84"/>
      <c r="V8" s="84"/>
      <c r="W8" s="84"/>
      <c r="X8" s="84" t="s">
        <v>296</v>
      </c>
      <c r="Y8" s="84"/>
      <c r="Z8" s="84"/>
      <c r="AA8" s="84" t="s">
        <v>296</v>
      </c>
      <c r="AB8" s="84"/>
      <c r="AC8" s="84"/>
      <c r="AD8" s="84" t="s">
        <v>4</v>
      </c>
      <c r="AE8" s="84" t="s">
        <v>4</v>
      </c>
      <c r="AF8" s="84"/>
      <c r="AG8" s="84" t="s">
        <v>296</v>
      </c>
      <c r="AH8" s="84"/>
      <c r="AI8" s="84"/>
      <c r="AJ8" s="84" t="s">
        <v>296</v>
      </c>
      <c r="AK8" s="20"/>
      <c r="AL8" s="22"/>
      <c r="AM8" s="69"/>
      <c r="AN8" s="69"/>
      <c r="AO8" s="69"/>
      <c r="AP8" s="69"/>
      <c r="AQ8" s="6"/>
      <c r="AR8" s="80"/>
      <c r="AS8" s="80"/>
      <c r="AT8" s="80"/>
      <c r="AU8" s="80"/>
      <c r="BC8" s="20"/>
      <c r="BD8" s="20"/>
      <c r="BE8" s="46"/>
      <c r="BF8" s="22"/>
      <c r="BG8" s="22"/>
      <c r="BH8" s="22"/>
      <c r="BI8" s="6"/>
      <c r="BJ8" s="12"/>
      <c r="BK8" s="12"/>
      <c r="BL8" s="12"/>
      <c r="BM8" s="12"/>
    </row>
    <row r="9" spans="1:65" ht="14.45" customHeight="1" x14ac:dyDescent="0.25">
      <c r="A9" s="171" t="s">
        <v>349</v>
      </c>
      <c r="B9" s="172"/>
      <c r="C9" s="172"/>
      <c r="D9" s="173"/>
      <c r="F9" s="84" t="s">
        <v>296</v>
      </c>
      <c r="G9" s="84"/>
      <c r="H9" s="84" t="s">
        <v>4</v>
      </c>
      <c r="I9" s="84" t="s">
        <v>310</v>
      </c>
      <c r="J9" s="84" t="s">
        <v>310</v>
      </c>
      <c r="K9" s="84" t="s">
        <v>310</v>
      </c>
      <c r="L9" s="84" t="s">
        <v>310</v>
      </c>
      <c r="M9" s="84" t="s">
        <v>310</v>
      </c>
      <c r="N9" s="84" t="s">
        <v>310</v>
      </c>
      <c r="O9" s="84" t="s">
        <v>310</v>
      </c>
      <c r="P9" s="84" t="s">
        <v>310</v>
      </c>
      <c r="Q9" s="84" t="s">
        <v>310</v>
      </c>
      <c r="R9" s="84" t="s">
        <v>310</v>
      </c>
      <c r="S9" s="84" t="s">
        <v>310</v>
      </c>
      <c r="T9" s="84" t="s">
        <v>310</v>
      </c>
      <c r="U9" s="84" t="s">
        <v>310</v>
      </c>
      <c r="V9" s="84" t="s">
        <v>310</v>
      </c>
      <c r="W9" s="84" t="s">
        <v>310</v>
      </c>
      <c r="X9" s="84" t="s">
        <v>310</v>
      </c>
      <c r="Y9" s="84" t="s">
        <v>310</v>
      </c>
      <c r="Z9" s="84" t="s">
        <v>310</v>
      </c>
      <c r="AA9" s="84" t="s">
        <v>296</v>
      </c>
      <c r="AB9" s="84"/>
      <c r="AC9" s="84"/>
      <c r="AD9" s="84" t="s">
        <v>103</v>
      </c>
      <c r="AE9" s="84" t="s">
        <v>103</v>
      </c>
      <c r="AF9" s="84"/>
      <c r="AG9" s="84" t="s">
        <v>296</v>
      </c>
      <c r="AH9" s="84"/>
      <c r="AI9" s="84"/>
      <c r="AJ9" s="84" t="s">
        <v>4</v>
      </c>
      <c r="AK9" s="20"/>
      <c r="AL9" s="22"/>
      <c r="AM9" s="69"/>
      <c r="AN9" s="69"/>
      <c r="AO9" s="69"/>
      <c r="AP9" s="69"/>
      <c r="AQ9" s="6"/>
      <c r="AR9" s="80"/>
      <c r="AS9" s="80"/>
      <c r="AT9" s="80"/>
      <c r="AU9" s="80"/>
      <c r="BC9" s="20"/>
      <c r="BD9" s="20"/>
      <c r="BE9" s="46"/>
      <c r="BF9" s="22"/>
      <c r="BG9" s="22"/>
      <c r="BH9" s="22"/>
      <c r="BI9" s="6"/>
      <c r="BJ9" s="12"/>
      <c r="BK9" s="12"/>
      <c r="BL9" s="12"/>
      <c r="BM9" s="12"/>
    </row>
    <row r="10" spans="1:65" ht="14.45" customHeight="1" x14ac:dyDescent="0.25">
      <c r="A10" s="171" t="s">
        <v>350</v>
      </c>
      <c r="B10" s="172"/>
      <c r="C10" s="172"/>
      <c r="D10" s="173"/>
      <c r="F10" s="84" t="s">
        <v>296</v>
      </c>
      <c r="G10" s="84"/>
      <c r="H10" s="84"/>
      <c r="I10" s="84" t="s">
        <v>4</v>
      </c>
      <c r="J10" s="84" t="s">
        <v>4</v>
      </c>
      <c r="K10" s="84"/>
      <c r="L10" s="84" t="s">
        <v>296</v>
      </c>
      <c r="M10" s="84"/>
      <c r="N10" s="84"/>
      <c r="O10" s="84" t="s">
        <v>296</v>
      </c>
      <c r="P10" s="84"/>
      <c r="Q10" s="84"/>
      <c r="R10" s="84"/>
      <c r="S10" s="84"/>
      <c r="T10" s="84"/>
      <c r="U10" s="84" t="s">
        <v>296</v>
      </c>
      <c r="V10" s="84"/>
      <c r="W10" s="84"/>
      <c r="X10" s="84" t="s">
        <v>4</v>
      </c>
      <c r="Y10" s="84" t="s">
        <v>103</v>
      </c>
      <c r="Z10" s="84"/>
      <c r="AA10" s="84" t="s">
        <v>296</v>
      </c>
      <c r="AB10" s="84"/>
      <c r="AC10" s="84"/>
      <c r="AD10" s="84" t="s">
        <v>310</v>
      </c>
      <c r="AE10" s="84" t="s">
        <v>310</v>
      </c>
      <c r="AF10" s="84" t="s">
        <v>310</v>
      </c>
      <c r="AG10" s="84" t="s">
        <v>310</v>
      </c>
      <c r="AH10" s="84" t="s">
        <v>310</v>
      </c>
      <c r="AI10" s="84" t="s">
        <v>310</v>
      </c>
      <c r="AJ10" s="84" t="s">
        <v>310</v>
      </c>
      <c r="AK10" s="20"/>
      <c r="AL10" s="22"/>
      <c r="AM10" s="69"/>
      <c r="AN10" s="69"/>
      <c r="AO10" s="69"/>
      <c r="AP10" s="69"/>
      <c r="AQ10" s="6"/>
      <c r="AR10" s="80"/>
      <c r="AS10" s="80"/>
      <c r="AT10" s="80"/>
      <c r="AU10" s="80"/>
      <c r="BC10" s="20"/>
      <c r="BD10" s="20"/>
      <c r="BE10" s="46"/>
      <c r="BF10" s="22"/>
      <c r="BG10" s="22"/>
      <c r="BH10" s="22"/>
      <c r="BI10" s="6"/>
      <c r="BJ10" s="12"/>
      <c r="BK10" s="12"/>
      <c r="BL10" s="12"/>
      <c r="BM10" s="12"/>
    </row>
    <row r="11" spans="1:65" ht="14.45" customHeight="1" x14ac:dyDescent="0.25">
      <c r="A11" s="171" t="s">
        <v>351</v>
      </c>
      <c r="B11" s="172"/>
      <c r="C11" s="172"/>
      <c r="D11" s="173"/>
      <c r="F11" s="84" t="s">
        <v>296</v>
      </c>
      <c r="G11" s="84"/>
      <c r="H11" s="84"/>
      <c r="I11" s="84" t="s">
        <v>296</v>
      </c>
      <c r="J11" s="84"/>
      <c r="K11" s="84" t="s">
        <v>4</v>
      </c>
      <c r="L11" s="84" t="s">
        <v>103</v>
      </c>
      <c r="M11" s="84"/>
      <c r="N11" s="84"/>
      <c r="O11" s="84" t="s">
        <v>296</v>
      </c>
      <c r="P11" s="84"/>
      <c r="Q11" s="84"/>
      <c r="R11" s="84" t="s">
        <v>296</v>
      </c>
      <c r="S11" s="84"/>
      <c r="T11" s="84"/>
      <c r="U11" s="84"/>
      <c r="V11" s="84"/>
      <c r="W11" s="84"/>
      <c r="X11" s="84" t="s">
        <v>296</v>
      </c>
      <c r="Y11" s="84"/>
      <c r="Z11" s="84"/>
      <c r="AA11" s="84" t="s">
        <v>296</v>
      </c>
      <c r="AB11" s="84"/>
      <c r="AC11" s="84"/>
      <c r="AD11" s="84" t="s">
        <v>296</v>
      </c>
      <c r="AE11" s="84"/>
      <c r="AF11" s="84"/>
      <c r="AG11" s="84" t="s">
        <v>296</v>
      </c>
      <c r="AH11" s="84"/>
      <c r="AI11" s="84"/>
      <c r="AJ11" s="84" t="s">
        <v>296</v>
      </c>
      <c r="AK11" s="20"/>
      <c r="AL11" s="22"/>
      <c r="AM11" s="69"/>
      <c r="AN11" s="69"/>
      <c r="AO11" s="69"/>
      <c r="AP11" s="69"/>
      <c r="AQ11" s="6"/>
      <c r="AR11" s="80"/>
      <c r="AS11" s="80"/>
      <c r="AT11" s="80"/>
      <c r="AU11" s="80"/>
      <c r="BC11" s="20"/>
      <c r="BD11" s="20"/>
      <c r="BE11" s="46"/>
      <c r="BF11" s="22"/>
      <c r="BG11" s="22"/>
      <c r="BH11" s="22"/>
      <c r="BI11" s="6"/>
      <c r="BJ11" s="12"/>
      <c r="BK11" s="12"/>
      <c r="BL11" s="12"/>
      <c r="BM11" s="12"/>
    </row>
    <row r="12" spans="1:65" ht="14.45" customHeight="1" x14ac:dyDescent="0.25">
      <c r="A12" s="171" t="s">
        <v>352</v>
      </c>
      <c r="B12" s="172"/>
      <c r="C12" s="172"/>
      <c r="D12" s="173"/>
      <c r="F12" s="84" t="s">
        <v>4</v>
      </c>
      <c r="G12" s="84" t="s">
        <v>4</v>
      </c>
      <c r="H12" s="84"/>
      <c r="I12" s="84" t="s">
        <v>296</v>
      </c>
      <c r="J12" s="84"/>
      <c r="K12" s="84"/>
      <c r="L12" s="84" t="s">
        <v>296</v>
      </c>
      <c r="M12" s="84"/>
      <c r="N12" s="84" t="s">
        <v>103</v>
      </c>
      <c r="O12" s="84"/>
      <c r="P12" s="84"/>
      <c r="Q12" s="84" t="s">
        <v>4</v>
      </c>
      <c r="R12" s="84" t="s">
        <v>296</v>
      </c>
      <c r="S12" s="84"/>
      <c r="T12" s="84"/>
      <c r="U12" s="84" t="s">
        <v>296</v>
      </c>
      <c r="V12" s="84"/>
      <c r="W12" s="84"/>
      <c r="X12" s="84"/>
      <c r="Y12" s="84" t="s">
        <v>310</v>
      </c>
      <c r="Z12" s="84" t="s">
        <v>310</v>
      </c>
      <c r="AA12" s="84" t="s">
        <v>310</v>
      </c>
      <c r="AB12" s="84" t="s">
        <v>310</v>
      </c>
      <c r="AC12" s="84" t="s">
        <v>310</v>
      </c>
      <c r="AD12" s="84" t="s">
        <v>310</v>
      </c>
      <c r="AE12" s="84" t="s">
        <v>310</v>
      </c>
      <c r="AF12" s="84" t="s">
        <v>310</v>
      </c>
      <c r="AG12" s="84" t="s">
        <v>310</v>
      </c>
      <c r="AH12" s="84" t="s">
        <v>310</v>
      </c>
      <c r="AI12" s="84" t="s">
        <v>310</v>
      </c>
      <c r="AJ12" s="84" t="s">
        <v>310</v>
      </c>
      <c r="AK12" s="20"/>
      <c r="AL12" s="22"/>
      <c r="AM12" s="69"/>
      <c r="AN12" s="69"/>
      <c r="AO12" s="69"/>
      <c r="AP12" s="69"/>
      <c r="AQ12" s="6"/>
      <c r="AR12" s="80"/>
      <c r="AS12" s="80"/>
      <c r="AT12" s="80"/>
      <c r="AU12" s="80"/>
      <c r="BA12" s="1" t="s">
        <v>0</v>
      </c>
      <c r="BC12" s="20"/>
      <c r="BD12" s="20"/>
      <c r="BE12" s="46"/>
      <c r="BF12" s="22"/>
      <c r="BG12" s="22"/>
      <c r="BH12" s="22"/>
      <c r="BI12" s="6"/>
      <c r="BJ12" s="12"/>
      <c r="BK12" s="12"/>
      <c r="BL12" s="12"/>
      <c r="BM12" s="12"/>
    </row>
    <row r="13" spans="1:65" ht="5.0999999999999996" customHeight="1" x14ac:dyDescent="0.25">
      <c r="AK13" s="12"/>
      <c r="AL13" s="12"/>
      <c r="AO13" s="1"/>
      <c r="AQ13" s="6"/>
      <c r="AR13" s="6"/>
      <c r="AS13" s="6"/>
      <c r="AT13" s="6"/>
      <c r="AU13" s="6"/>
      <c r="AV13" s="1" t="s">
        <v>0</v>
      </c>
      <c r="BC13" s="12"/>
      <c r="BD13" s="12"/>
      <c r="BE13" s="47"/>
      <c r="BF13" s="12"/>
      <c r="BG13" s="6"/>
      <c r="BH13" s="6"/>
      <c r="BI13" s="6"/>
      <c r="BJ13" s="6"/>
      <c r="BK13" s="6"/>
      <c r="BL13" s="6"/>
      <c r="BM13" s="6"/>
    </row>
    <row r="14" spans="1:65" ht="14.45" customHeight="1" x14ac:dyDescent="0.25">
      <c r="A14" s="171" t="s">
        <v>353</v>
      </c>
      <c r="B14" s="172"/>
      <c r="C14" s="172"/>
      <c r="D14" s="173"/>
      <c r="F14" s="84"/>
      <c r="G14" s="84" t="s">
        <v>296</v>
      </c>
      <c r="H14" s="84"/>
      <c r="I14" s="84"/>
      <c r="J14" s="84"/>
      <c r="K14" s="84"/>
      <c r="L14" s="84"/>
      <c r="M14" s="84" t="s">
        <v>296</v>
      </c>
      <c r="N14" s="84"/>
      <c r="O14" s="84"/>
      <c r="P14" s="84" t="s">
        <v>296</v>
      </c>
      <c r="Q14" s="84"/>
      <c r="R14" s="84"/>
      <c r="S14" s="84" t="s">
        <v>310</v>
      </c>
      <c r="T14" s="84" t="s">
        <v>310</v>
      </c>
      <c r="U14" s="84" t="s">
        <v>4</v>
      </c>
      <c r="V14" s="84" t="s">
        <v>4</v>
      </c>
      <c r="W14" s="84"/>
      <c r="X14" s="84"/>
      <c r="Y14" s="84" t="s">
        <v>296</v>
      </c>
      <c r="Z14" s="84"/>
      <c r="AA14" s="84"/>
      <c r="AB14" s="84"/>
      <c r="AC14" s="84"/>
      <c r="AD14" s="84"/>
      <c r="AE14" s="84" t="s">
        <v>296</v>
      </c>
      <c r="AF14" s="84"/>
      <c r="AG14" s="84"/>
      <c r="AH14" s="84" t="s">
        <v>296</v>
      </c>
      <c r="AI14" s="84"/>
      <c r="AJ14" s="84"/>
      <c r="AK14" s="20"/>
      <c r="AL14" s="22"/>
      <c r="AM14" s="69"/>
      <c r="AN14" s="69"/>
      <c r="AO14" s="69"/>
      <c r="AP14" s="69"/>
      <c r="AQ14" s="6"/>
      <c r="AR14" s="80"/>
      <c r="AS14" s="80"/>
      <c r="AT14" s="80"/>
      <c r="AU14" s="80"/>
      <c r="BC14" s="20"/>
      <c r="BD14" s="20"/>
      <c r="BE14" s="46"/>
      <c r="BF14" s="22"/>
      <c r="BG14" s="22"/>
      <c r="BH14" s="22"/>
      <c r="BI14" s="6"/>
      <c r="BJ14" s="12"/>
      <c r="BK14" s="12"/>
      <c r="BL14" s="12"/>
      <c r="BM14" s="12"/>
    </row>
    <row r="15" spans="1:65" ht="14.45" customHeight="1" x14ac:dyDescent="0.25">
      <c r="A15" s="171" t="s">
        <v>300</v>
      </c>
      <c r="B15" s="172"/>
      <c r="C15" s="172"/>
      <c r="D15" s="173"/>
      <c r="F15" s="84" t="s">
        <v>310</v>
      </c>
      <c r="G15" s="84" t="s">
        <v>310</v>
      </c>
      <c r="H15" s="84" t="s">
        <v>310</v>
      </c>
      <c r="I15" s="84" t="s">
        <v>310</v>
      </c>
      <c r="J15" s="84" t="s">
        <v>310</v>
      </c>
      <c r="K15" s="84" t="s">
        <v>103</v>
      </c>
      <c r="L15" s="84"/>
      <c r="M15" s="84" t="s">
        <v>296</v>
      </c>
      <c r="N15" s="84"/>
      <c r="O15" s="84"/>
      <c r="P15" s="84"/>
      <c r="Q15" s="84" t="s">
        <v>103</v>
      </c>
      <c r="R15" s="84"/>
      <c r="S15" s="84" t="s">
        <v>296</v>
      </c>
      <c r="T15" s="84"/>
      <c r="U15" s="84"/>
      <c r="V15" s="84" t="s">
        <v>296</v>
      </c>
      <c r="W15" s="84"/>
      <c r="X15" s="84"/>
      <c r="Y15" s="84"/>
      <c r="Z15" s="84"/>
      <c r="AA15" s="84"/>
      <c r="AB15" s="84" t="s">
        <v>296</v>
      </c>
      <c r="AC15" s="84"/>
      <c r="AD15" s="84"/>
      <c r="AE15" s="84" t="s">
        <v>296</v>
      </c>
      <c r="AF15" s="84" t="s">
        <v>298</v>
      </c>
      <c r="AG15" s="84" t="s">
        <v>298</v>
      </c>
      <c r="AH15" s="84" t="s">
        <v>298</v>
      </c>
      <c r="AI15" s="84" t="s">
        <v>298</v>
      </c>
      <c r="AJ15" s="84" t="s">
        <v>298</v>
      </c>
      <c r="AK15" s="20"/>
      <c r="AL15" s="22"/>
      <c r="AM15" s="69"/>
      <c r="AN15" s="69"/>
      <c r="AO15" s="69"/>
      <c r="AP15" s="69"/>
      <c r="AQ15" s="6"/>
      <c r="AR15" s="80"/>
      <c r="AS15" s="80"/>
      <c r="AT15" s="80"/>
      <c r="AU15" s="80"/>
      <c r="AY15" s="1" t="s">
        <v>0</v>
      </c>
      <c r="BC15" s="20"/>
      <c r="BD15" s="20"/>
      <c r="BE15" s="46"/>
      <c r="BF15" s="22"/>
      <c r="BG15" s="22"/>
      <c r="BH15" s="22"/>
      <c r="BI15" s="6"/>
      <c r="BJ15" s="12"/>
      <c r="BK15" s="12"/>
      <c r="BL15" s="12"/>
      <c r="BM15" s="12"/>
    </row>
    <row r="16" spans="1:65" ht="14.45" customHeight="1" x14ac:dyDescent="0.25">
      <c r="A16" s="171" t="s">
        <v>354</v>
      </c>
      <c r="B16" s="172"/>
      <c r="C16" s="172"/>
      <c r="D16" s="173"/>
      <c r="F16" s="84"/>
      <c r="G16" s="84"/>
      <c r="H16" s="84"/>
      <c r="I16" s="84"/>
      <c r="J16" s="84" t="s">
        <v>296</v>
      </c>
      <c r="K16" s="84"/>
      <c r="L16" s="84"/>
      <c r="M16" s="84" t="s">
        <v>296</v>
      </c>
      <c r="N16" s="84"/>
      <c r="O16" s="84"/>
      <c r="P16" s="84" t="s">
        <v>4</v>
      </c>
      <c r="Q16" s="84"/>
      <c r="R16" s="84" t="s">
        <v>309</v>
      </c>
      <c r="S16" s="84" t="s">
        <v>309</v>
      </c>
      <c r="T16" s="84" t="s">
        <v>309</v>
      </c>
      <c r="U16" s="84" t="s">
        <v>309</v>
      </c>
      <c r="V16" s="84" t="s">
        <v>309</v>
      </c>
      <c r="W16" s="84" t="s">
        <v>309</v>
      </c>
      <c r="X16" s="84" t="s">
        <v>309</v>
      </c>
      <c r="Y16" s="84" t="s">
        <v>309</v>
      </c>
      <c r="Z16" s="84" t="s">
        <v>309</v>
      </c>
      <c r="AA16" s="84" t="s">
        <v>309</v>
      </c>
      <c r="AB16" s="84" t="s">
        <v>309</v>
      </c>
      <c r="AC16" s="84" t="s">
        <v>309</v>
      </c>
      <c r="AD16" s="84" t="s">
        <v>309</v>
      </c>
      <c r="AE16" s="84" t="s">
        <v>309</v>
      </c>
      <c r="AF16" s="84"/>
      <c r="AG16" s="84"/>
      <c r="AH16" s="84" t="s">
        <v>296</v>
      </c>
      <c r="AI16" s="84"/>
      <c r="AJ16" s="84"/>
      <c r="AK16" s="20"/>
      <c r="AL16" s="22"/>
      <c r="AM16" s="69"/>
      <c r="AN16" s="69"/>
      <c r="AO16" s="69"/>
      <c r="AP16" s="69"/>
      <c r="AQ16" s="6"/>
      <c r="AR16" s="80"/>
      <c r="AS16" s="80"/>
      <c r="AT16" s="80"/>
      <c r="AU16" s="80"/>
      <c r="BC16" s="20"/>
      <c r="BD16" s="20"/>
      <c r="BE16" s="46"/>
      <c r="BF16" s="22"/>
      <c r="BG16" s="22"/>
      <c r="BH16" s="22"/>
      <c r="BI16" s="6"/>
      <c r="BJ16" s="12"/>
      <c r="BK16" s="12"/>
      <c r="BL16" s="12"/>
      <c r="BM16" s="12"/>
    </row>
    <row r="17" spans="1:65" ht="14.45" customHeight="1" x14ac:dyDescent="0.25">
      <c r="A17" s="171" t="s">
        <v>355</v>
      </c>
      <c r="B17" s="172"/>
      <c r="C17" s="172"/>
      <c r="D17" s="173"/>
      <c r="F17" s="84"/>
      <c r="G17" s="84" t="s">
        <v>296</v>
      </c>
      <c r="H17" s="84"/>
      <c r="I17" s="84"/>
      <c r="J17" s="84"/>
      <c r="K17" s="84"/>
      <c r="L17" s="84"/>
      <c r="M17" s="84" t="s">
        <v>296</v>
      </c>
      <c r="N17" s="84"/>
      <c r="O17" s="84"/>
      <c r="P17" s="84"/>
      <c r="Q17" s="84" t="s">
        <v>103</v>
      </c>
      <c r="R17" s="84"/>
      <c r="S17" s="84" t="s">
        <v>296</v>
      </c>
      <c r="T17" s="84"/>
      <c r="U17" s="84"/>
      <c r="V17" s="84" t="s">
        <v>296</v>
      </c>
      <c r="W17" s="84"/>
      <c r="X17" s="84"/>
      <c r="Y17" s="84" t="s">
        <v>309</v>
      </c>
      <c r="Z17" s="84" t="s">
        <v>309</v>
      </c>
      <c r="AA17" s="84" t="s">
        <v>309</v>
      </c>
      <c r="AB17" s="84" t="s">
        <v>309</v>
      </c>
      <c r="AC17" s="84" t="s">
        <v>309</v>
      </c>
      <c r="AD17" s="84" t="s">
        <v>309</v>
      </c>
      <c r="AE17" s="84" t="s">
        <v>309</v>
      </c>
      <c r="AF17" s="84" t="s">
        <v>309</v>
      </c>
      <c r="AG17" s="84" t="s">
        <v>309</v>
      </c>
      <c r="AH17" s="84" t="s">
        <v>309</v>
      </c>
      <c r="AI17" s="84" t="s">
        <v>309</v>
      </c>
      <c r="AJ17" s="84" t="s">
        <v>309</v>
      </c>
      <c r="AK17" s="20"/>
      <c r="AL17" s="22"/>
      <c r="AM17" s="69"/>
      <c r="AN17" s="69"/>
      <c r="AO17" s="69"/>
      <c r="AP17" s="69"/>
      <c r="AQ17" s="6"/>
      <c r="AR17" s="80"/>
      <c r="AS17" s="80"/>
      <c r="AT17" s="80"/>
      <c r="AU17" s="80"/>
      <c r="BC17" s="20"/>
      <c r="BD17" s="20"/>
      <c r="BE17" s="46"/>
      <c r="BF17" s="22"/>
      <c r="BG17" s="22"/>
      <c r="BH17" s="22"/>
      <c r="BI17" s="6"/>
      <c r="BJ17" s="12"/>
      <c r="BK17" s="12"/>
      <c r="BL17" s="12"/>
      <c r="BM17" s="12"/>
    </row>
    <row r="18" spans="1:65" ht="14.45" customHeight="1" x14ac:dyDescent="0.25">
      <c r="A18" s="171" t="s">
        <v>356</v>
      </c>
      <c r="B18" s="172"/>
      <c r="C18" s="172"/>
      <c r="D18" s="173"/>
      <c r="F18" s="84" t="s">
        <v>310</v>
      </c>
      <c r="G18" s="84" t="s">
        <v>310</v>
      </c>
      <c r="H18" s="84" t="s">
        <v>310</v>
      </c>
      <c r="I18" s="84" t="s">
        <v>310</v>
      </c>
      <c r="J18" s="84" t="s">
        <v>296</v>
      </c>
      <c r="K18" s="84"/>
      <c r="L18" s="84"/>
      <c r="M18" s="84"/>
      <c r="N18" s="84" t="s">
        <v>103</v>
      </c>
      <c r="O18" s="84"/>
      <c r="P18" s="84" t="s">
        <v>296</v>
      </c>
      <c r="Q18" s="84"/>
      <c r="R18" s="84"/>
      <c r="S18" s="84"/>
      <c r="T18" s="84" t="s">
        <v>103</v>
      </c>
      <c r="U18" s="84"/>
      <c r="V18" s="84" t="s">
        <v>296</v>
      </c>
      <c r="W18" s="84"/>
      <c r="X18" s="84"/>
      <c r="Y18" s="84" t="s">
        <v>296</v>
      </c>
      <c r="Z18" s="84"/>
      <c r="AA18" s="84"/>
      <c r="AB18" s="84" t="s">
        <v>296</v>
      </c>
      <c r="AC18" s="84"/>
      <c r="AD18" s="84"/>
      <c r="AE18" s="84"/>
      <c r="AF18" s="84" t="s">
        <v>103</v>
      </c>
      <c r="AG18" s="84"/>
      <c r="AH18" s="84" t="s">
        <v>296</v>
      </c>
      <c r="AI18" s="84"/>
      <c r="AJ18" s="84"/>
      <c r="AK18" s="20"/>
      <c r="AL18" s="22"/>
      <c r="AM18" s="69"/>
      <c r="AN18" s="69"/>
      <c r="AO18" s="69"/>
      <c r="AP18" s="69"/>
      <c r="AQ18" s="6"/>
      <c r="AR18" s="80"/>
      <c r="AS18" s="80"/>
      <c r="AT18" s="80"/>
      <c r="AU18" s="80"/>
      <c r="BC18" s="20"/>
      <c r="BD18" s="20"/>
      <c r="BE18" s="46"/>
      <c r="BF18" s="22"/>
      <c r="BG18" s="22"/>
      <c r="BH18" s="22"/>
      <c r="BI18" s="6"/>
      <c r="BJ18" s="12"/>
      <c r="BK18" s="12"/>
      <c r="BL18" s="12"/>
      <c r="BM18" s="12"/>
    </row>
    <row r="19" spans="1:65" ht="14.45" customHeight="1" x14ac:dyDescent="0.25">
      <c r="A19" s="171" t="s">
        <v>357</v>
      </c>
      <c r="B19" s="172"/>
      <c r="C19" s="172"/>
      <c r="D19" s="173"/>
      <c r="F19" s="84"/>
      <c r="G19" s="84" t="s">
        <v>296</v>
      </c>
      <c r="H19" s="84"/>
      <c r="I19" s="84" t="s">
        <v>103</v>
      </c>
      <c r="J19" s="84" t="s">
        <v>103</v>
      </c>
      <c r="K19" s="84"/>
      <c r="L19" s="84"/>
      <c r="M19" s="84" t="s">
        <v>296</v>
      </c>
      <c r="N19" s="84"/>
      <c r="O19" s="84"/>
      <c r="P19" s="84" t="s">
        <v>296</v>
      </c>
      <c r="Q19" s="84"/>
      <c r="R19" s="84"/>
      <c r="S19" s="84" t="s">
        <v>296</v>
      </c>
      <c r="T19" s="84"/>
      <c r="U19" s="84" t="s">
        <v>103</v>
      </c>
      <c r="V19" s="84" t="s">
        <v>103</v>
      </c>
      <c r="W19" s="84"/>
      <c r="X19" s="84"/>
      <c r="Y19" s="84" t="s">
        <v>309</v>
      </c>
      <c r="Z19" s="84" t="s">
        <v>309</v>
      </c>
      <c r="AA19" s="84" t="s">
        <v>309</v>
      </c>
      <c r="AB19" s="84" t="s">
        <v>309</v>
      </c>
      <c r="AC19" s="84" t="s">
        <v>309</v>
      </c>
      <c r="AD19" s="84" t="s">
        <v>309</v>
      </c>
      <c r="AE19" s="84" t="s">
        <v>309</v>
      </c>
      <c r="AF19" s="84" t="s">
        <v>309</v>
      </c>
      <c r="AG19" s="84" t="s">
        <v>309</v>
      </c>
      <c r="AH19" s="84" t="s">
        <v>309</v>
      </c>
      <c r="AI19" s="84" t="s">
        <v>309</v>
      </c>
      <c r="AJ19" s="84" t="s">
        <v>309</v>
      </c>
      <c r="AK19" s="20"/>
      <c r="AL19" s="22"/>
      <c r="AM19" s="69"/>
      <c r="AN19" s="69"/>
      <c r="AO19" s="69"/>
      <c r="AP19" s="69"/>
      <c r="AQ19" s="6"/>
      <c r="AR19" s="80"/>
      <c r="AS19" s="80"/>
      <c r="AT19" s="80"/>
      <c r="AU19" s="80"/>
      <c r="BC19" s="20"/>
      <c r="BD19" s="20"/>
      <c r="BE19" s="46"/>
      <c r="BF19" s="22"/>
      <c r="BG19" s="22"/>
      <c r="BH19" s="22"/>
      <c r="BI19" s="6"/>
      <c r="BJ19" s="12"/>
      <c r="BK19" s="12"/>
      <c r="BL19" s="12"/>
      <c r="BM19" s="12"/>
    </row>
    <row r="20" spans="1:65" ht="14.45" customHeight="1" x14ac:dyDescent="0.25">
      <c r="A20" s="171" t="s">
        <v>358</v>
      </c>
      <c r="B20" s="172"/>
      <c r="C20" s="172"/>
      <c r="D20" s="173"/>
      <c r="F20" s="84"/>
      <c r="G20" s="84"/>
      <c r="H20" s="84"/>
      <c r="I20" s="84"/>
      <c r="J20" s="84" t="s">
        <v>296</v>
      </c>
      <c r="K20" s="84"/>
      <c r="L20" s="84"/>
      <c r="M20" s="84"/>
      <c r="N20" s="84" t="s">
        <v>4</v>
      </c>
      <c r="O20" s="84"/>
      <c r="P20" s="84" t="s">
        <v>296</v>
      </c>
      <c r="Q20" s="84"/>
      <c r="R20" s="84"/>
      <c r="S20" s="84" t="s">
        <v>296</v>
      </c>
      <c r="T20" s="84"/>
      <c r="U20" s="84"/>
      <c r="V20" s="84" t="s">
        <v>4</v>
      </c>
      <c r="W20" s="84" t="s">
        <v>103</v>
      </c>
      <c r="X20" s="84"/>
      <c r="Y20" s="84" t="s">
        <v>296</v>
      </c>
      <c r="Z20" s="84"/>
      <c r="AA20" s="84"/>
      <c r="AB20" s="84" t="s">
        <v>296</v>
      </c>
      <c r="AC20" s="84"/>
      <c r="AD20" s="84"/>
      <c r="AE20" s="84"/>
      <c r="AF20" s="84"/>
      <c r="AG20" s="84"/>
      <c r="AH20" s="84" t="s">
        <v>296</v>
      </c>
      <c r="AI20" s="84"/>
      <c r="AJ20" s="84"/>
      <c r="AK20" s="20"/>
      <c r="AL20" s="22"/>
      <c r="AM20" s="69"/>
      <c r="AN20" s="69"/>
      <c r="AO20" s="69"/>
      <c r="AP20" s="69"/>
      <c r="AQ20" s="6"/>
      <c r="AR20" s="80"/>
      <c r="AS20" s="80"/>
      <c r="AT20" s="80"/>
      <c r="AU20" s="80"/>
      <c r="BC20" s="20"/>
      <c r="BD20" s="20"/>
      <c r="BE20" s="46"/>
      <c r="BF20" s="22"/>
      <c r="BG20" s="22"/>
      <c r="BH20" s="22"/>
      <c r="BI20" s="6"/>
      <c r="BJ20" s="12"/>
      <c r="BK20" s="12"/>
      <c r="BL20" s="12"/>
      <c r="BM20" s="12"/>
    </row>
    <row r="21" spans="1:65" ht="14.45" customHeight="1" x14ac:dyDescent="0.25">
      <c r="A21" s="171" t="s">
        <v>359</v>
      </c>
      <c r="B21" s="172"/>
      <c r="C21" s="172"/>
      <c r="D21" s="173"/>
      <c r="F21" s="84"/>
      <c r="G21" s="84" t="s">
        <v>296</v>
      </c>
      <c r="H21" s="84"/>
      <c r="I21" s="84"/>
      <c r="J21" s="84" t="s">
        <v>296</v>
      </c>
      <c r="K21" s="84"/>
      <c r="L21" s="84" t="s">
        <v>4</v>
      </c>
      <c r="M21" s="84"/>
      <c r="N21" s="84" t="s">
        <v>4</v>
      </c>
      <c r="O21" s="84"/>
      <c r="P21" s="84" t="s">
        <v>296</v>
      </c>
      <c r="Q21" s="84"/>
      <c r="R21" s="84"/>
      <c r="S21" s="84" t="s">
        <v>296</v>
      </c>
      <c r="T21" s="84"/>
      <c r="U21" s="84"/>
      <c r="V21" s="84" t="s">
        <v>296</v>
      </c>
      <c r="W21" s="84"/>
      <c r="X21" s="84"/>
      <c r="Y21" s="84"/>
      <c r="Z21" s="84"/>
      <c r="AA21" s="84"/>
      <c r="AB21" s="84" t="s">
        <v>296</v>
      </c>
      <c r="AC21" s="84"/>
      <c r="AD21" s="84"/>
      <c r="AE21" s="84" t="s">
        <v>296</v>
      </c>
      <c r="AF21" s="84"/>
      <c r="AG21" s="84"/>
      <c r="AH21" s="84" t="s">
        <v>296</v>
      </c>
      <c r="AI21" s="84"/>
      <c r="AJ21" s="84"/>
      <c r="AK21" s="20"/>
      <c r="AL21" s="22"/>
      <c r="AM21" s="69"/>
      <c r="AN21" s="69"/>
      <c r="AO21" s="69"/>
      <c r="AP21" s="69"/>
      <c r="AQ21" s="6"/>
      <c r="AR21" s="80"/>
      <c r="AS21" s="80"/>
      <c r="AT21" s="80"/>
      <c r="AU21" s="80"/>
      <c r="BC21" s="20"/>
      <c r="BD21" s="20"/>
      <c r="BE21" s="46"/>
      <c r="BF21" s="22"/>
      <c r="BG21" s="22"/>
      <c r="BH21" s="22"/>
      <c r="BI21" s="6"/>
      <c r="BJ21" s="12"/>
      <c r="BK21" s="12"/>
      <c r="BL21" s="12"/>
      <c r="BM21" s="12"/>
    </row>
    <row r="22" spans="1:65" ht="5.0999999999999996" customHeight="1" x14ac:dyDescent="0.25">
      <c r="D22" s="9"/>
      <c r="AK22" s="12"/>
      <c r="AL22" s="12"/>
      <c r="AO22" s="1"/>
      <c r="AQ22" s="6"/>
      <c r="AR22" s="6"/>
      <c r="AS22" s="6"/>
      <c r="AT22" s="6"/>
      <c r="AU22" s="6"/>
      <c r="BC22" s="12"/>
      <c r="BD22" s="12"/>
      <c r="BE22" s="47"/>
      <c r="BF22" s="12"/>
      <c r="BG22" s="6"/>
      <c r="BH22" s="6"/>
      <c r="BI22" s="6"/>
      <c r="BJ22" s="6"/>
      <c r="BK22" s="6"/>
      <c r="BL22" s="6"/>
      <c r="BM22" s="6"/>
    </row>
    <row r="23" spans="1:65" ht="14.45" customHeight="1" x14ac:dyDescent="0.25">
      <c r="A23" s="171" t="s">
        <v>360</v>
      </c>
      <c r="B23" s="172"/>
      <c r="C23" s="172"/>
      <c r="D23" s="173"/>
      <c r="F23" s="84"/>
      <c r="G23" s="84" t="s">
        <v>103</v>
      </c>
      <c r="H23" s="84"/>
      <c r="I23" s="84" t="s">
        <v>310</v>
      </c>
      <c r="J23" s="84" t="s">
        <v>310</v>
      </c>
      <c r="K23" s="84" t="s">
        <v>310</v>
      </c>
      <c r="L23" s="84" t="s">
        <v>310</v>
      </c>
      <c r="M23" s="84" t="s">
        <v>310</v>
      </c>
      <c r="N23" s="84" t="s">
        <v>310</v>
      </c>
      <c r="O23" s="84" t="s">
        <v>310</v>
      </c>
      <c r="P23" s="84" t="s">
        <v>310</v>
      </c>
      <c r="Q23" s="84" t="s">
        <v>310</v>
      </c>
      <c r="R23" s="84"/>
      <c r="S23" s="84"/>
      <c r="T23" s="84" t="s">
        <v>296</v>
      </c>
      <c r="U23" s="84"/>
      <c r="V23" s="84"/>
      <c r="W23" s="84" t="s">
        <v>296</v>
      </c>
      <c r="X23" s="84"/>
      <c r="Y23" s="84"/>
      <c r="Z23" s="84" t="s">
        <v>296</v>
      </c>
      <c r="AA23" s="84"/>
      <c r="AB23" s="84"/>
      <c r="AC23" s="84" t="s">
        <v>296</v>
      </c>
      <c r="AD23" s="84"/>
      <c r="AE23" s="84"/>
      <c r="AF23" s="84" t="s">
        <v>296</v>
      </c>
      <c r="AG23" s="84"/>
      <c r="AH23" s="84"/>
      <c r="AI23" s="84" t="s">
        <v>296</v>
      </c>
      <c r="AJ23" s="84"/>
      <c r="AK23" s="20"/>
      <c r="AL23" s="22"/>
      <c r="AM23" s="70"/>
      <c r="AN23" s="70"/>
      <c r="AO23" s="70"/>
      <c r="AP23" s="70"/>
      <c r="AQ23" s="6"/>
      <c r="AR23" s="81"/>
      <c r="AS23" s="81"/>
      <c r="AT23" s="81"/>
      <c r="AU23" s="81"/>
      <c r="BC23" s="20"/>
      <c r="BD23" s="20"/>
      <c r="BE23" s="46"/>
      <c r="BF23" s="22"/>
      <c r="BG23" s="22"/>
      <c r="BH23" s="22"/>
      <c r="BI23" s="6"/>
      <c r="BJ23" s="6"/>
      <c r="BK23" s="6"/>
      <c r="BL23" s="6"/>
      <c r="BM23" s="6"/>
    </row>
    <row r="24" spans="1:65" ht="14.45" customHeight="1" x14ac:dyDescent="0.25">
      <c r="A24" s="171" t="s">
        <v>361</v>
      </c>
      <c r="B24" s="172"/>
      <c r="C24" s="172"/>
      <c r="D24" s="173"/>
      <c r="F24" s="84" t="s">
        <v>310</v>
      </c>
      <c r="G24" s="84" t="s">
        <v>310</v>
      </c>
      <c r="H24" s="84" t="s">
        <v>310</v>
      </c>
      <c r="I24" s="84" t="s">
        <v>310</v>
      </c>
      <c r="J24" s="84" t="s">
        <v>310</v>
      </c>
      <c r="K24" s="84" t="s">
        <v>310</v>
      </c>
      <c r="L24" s="84" t="s">
        <v>310</v>
      </c>
      <c r="M24" s="84" t="s">
        <v>310</v>
      </c>
      <c r="N24" s="84" t="s">
        <v>310</v>
      </c>
      <c r="O24" s="84" t="s">
        <v>310</v>
      </c>
      <c r="P24" s="84" t="s">
        <v>310</v>
      </c>
      <c r="Q24" s="84" t="s">
        <v>310</v>
      </c>
      <c r="R24" s="84" t="s">
        <v>310</v>
      </c>
      <c r="S24" s="84" t="s">
        <v>310</v>
      </c>
      <c r="T24" s="84" t="s">
        <v>310</v>
      </c>
      <c r="U24" s="84" t="s">
        <v>310</v>
      </c>
      <c r="V24" s="84" t="s">
        <v>310</v>
      </c>
      <c r="W24" s="84" t="s">
        <v>310</v>
      </c>
      <c r="X24" s="84" t="s">
        <v>310</v>
      </c>
      <c r="Y24" s="84" t="s">
        <v>310</v>
      </c>
      <c r="Z24" s="84" t="s">
        <v>310</v>
      </c>
      <c r="AA24" s="84" t="s">
        <v>310</v>
      </c>
      <c r="AB24" s="84" t="s">
        <v>310</v>
      </c>
      <c r="AC24" s="84" t="s">
        <v>310</v>
      </c>
      <c r="AD24" s="84" t="s">
        <v>310</v>
      </c>
      <c r="AE24" s="84" t="s">
        <v>310</v>
      </c>
      <c r="AF24" s="84" t="s">
        <v>310</v>
      </c>
      <c r="AG24" s="84" t="s">
        <v>310</v>
      </c>
      <c r="AH24" s="84" t="s">
        <v>310</v>
      </c>
      <c r="AI24" s="84" t="s">
        <v>310</v>
      </c>
      <c r="AJ24" s="84" t="s">
        <v>310</v>
      </c>
      <c r="AK24" s="20"/>
      <c r="AL24" s="22"/>
      <c r="AM24" s="70"/>
      <c r="AN24" s="70"/>
      <c r="AO24" s="70"/>
      <c r="AP24" s="70"/>
      <c r="AQ24" s="6"/>
      <c r="AR24" s="81"/>
      <c r="AS24" s="81"/>
      <c r="AT24" s="81"/>
      <c r="AU24" s="81"/>
      <c r="BC24" s="20"/>
      <c r="BD24" s="20"/>
      <c r="BE24" s="46"/>
      <c r="BF24" s="22"/>
      <c r="BG24" s="22"/>
      <c r="BH24" s="22"/>
      <c r="BI24" s="6"/>
      <c r="BJ24" s="6"/>
      <c r="BK24" s="6"/>
      <c r="BL24" s="6"/>
      <c r="BM24" s="6"/>
    </row>
    <row r="25" spans="1:65" ht="14.45" customHeight="1" x14ac:dyDescent="0.25">
      <c r="A25" s="171" t="s">
        <v>362</v>
      </c>
      <c r="B25" s="172"/>
      <c r="C25" s="172"/>
      <c r="D25" s="173"/>
      <c r="F25" s="84"/>
      <c r="G25" s="84"/>
      <c r="H25" s="84" t="s">
        <v>296</v>
      </c>
      <c r="I25" s="84"/>
      <c r="J25" s="84"/>
      <c r="K25" s="84" t="s">
        <v>296</v>
      </c>
      <c r="L25" s="84"/>
      <c r="M25" s="84"/>
      <c r="N25" s="84" t="s">
        <v>296</v>
      </c>
      <c r="O25" s="84"/>
      <c r="P25" s="84"/>
      <c r="Q25" s="84"/>
      <c r="R25" s="84"/>
      <c r="S25" s="84"/>
      <c r="T25" s="84" t="s">
        <v>309</v>
      </c>
      <c r="U25" s="84" t="s">
        <v>309</v>
      </c>
      <c r="V25" s="84" t="s">
        <v>309</v>
      </c>
      <c r="W25" s="84" t="s">
        <v>309</v>
      </c>
      <c r="X25" s="84" t="s">
        <v>309</v>
      </c>
      <c r="Y25" s="84" t="s">
        <v>309</v>
      </c>
      <c r="Z25" s="84" t="s">
        <v>309</v>
      </c>
      <c r="AA25" s="84" t="s">
        <v>309</v>
      </c>
      <c r="AB25" s="84" t="s">
        <v>309</v>
      </c>
      <c r="AC25" s="84" t="s">
        <v>309</v>
      </c>
      <c r="AD25" s="84" t="s">
        <v>309</v>
      </c>
      <c r="AE25" s="84" t="s">
        <v>309</v>
      </c>
      <c r="AF25" s="84" t="s">
        <v>309</v>
      </c>
      <c r="AG25" s="84" t="s">
        <v>309</v>
      </c>
      <c r="AH25" s="84" t="s">
        <v>309</v>
      </c>
      <c r="AI25" s="84" t="s">
        <v>309</v>
      </c>
      <c r="AJ25" s="84"/>
      <c r="AK25" s="20"/>
      <c r="AL25" s="22"/>
      <c r="AM25" s="70"/>
      <c r="AN25" s="70"/>
      <c r="AO25" s="70"/>
      <c r="AP25" s="70"/>
      <c r="AQ25" s="6"/>
      <c r="AR25" s="81"/>
      <c r="AS25" s="81"/>
      <c r="AT25" s="81"/>
      <c r="AU25" s="81"/>
      <c r="BC25" s="20"/>
      <c r="BD25" s="20"/>
      <c r="BE25" s="46"/>
      <c r="BF25" s="22"/>
      <c r="BG25" s="22"/>
      <c r="BH25" s="22"/>
      <c r="BI25" s="6"/>
      <c r="BJ25" s="6"/>
      <c r="BK25" s="6"/>
      <c r="BL25" s="6"/>
      <c r="BM25" s="6"/>
    </row>
    <row r="26" spans="1:65" ht="14.45" customHeight="1" x14ac:dyDescent="0.25">
      <c r="A26" s="171" t="s">
        <v>363</v>
      </c>
      <c r="B26" s="172"/>
      <c r="C26" s="172"/>
      <c r="D26" s="173"/>
      <c r="F26" s="84"/>
      <c r="G26" s="84"/>
      <c r="H26" s="84" t="s">
        <v>296</v>
      </c>
      <c r="I26" s="84"/>
      <c r="J26" s="84"/>
      <c r="K26" s="84" t="s">
        <v>296</v>
      </c>
      <c r="L26" s="84"/>
      <c r="M26" s="84"/>
      <c r="N26" s="84" t="s">
        <v>296</v>
      </c>
      <c r="O26" s="84"/>
      <c r="P26" s="84"/>
      <c r="Q26" s="84"/>
      <c r="R26" s="84"/>
      <c r="S26" s="84"/>
      <c r="T26" s="84" t="s">
        <v>296</v>
      </c>
      <c r="U26" s="84"/>
      <c r="V26" s="84"/>
      <c r="W26" s="84" t="s">
        <v>296</v>
      </c>
      <c r="X26" s="84"/>
      <c r="Y26" s="84" t="s">
        <v>4</v>
      </c>
      <c r="Z26" s="84"/>
      <c r="AA26" s="84"/>
      <c r="AB26" s="84"/>
      <c r="AC26" s="84" t="s">
        <v>296</v>
      </c>
      <c r="AD26" s="84"/>
      <c r="AE26" s="84" t="s">
        <v>4</v>
      </c>
      <c r="AF26" s="84" t="s">
        <v>296</v>
      </c>
      <c r="AG26" s="84"/>
      <c r="AH26" s="84"/>
      <c r="AI26" s="84" t="s">
        <v>296</v>
      </c>
      <c r="AJ26" s="84"/>
      <c r="AK26" s="20"/>
      <c r="AL26" s="22"/>
      <c r="AM26" s="70"/>
      <c r="AN26" s="70"/>
      <c r="AO26" s="70"/>
      <c r="AP26" s="70"/>
      <c r="AQ26" s="6"/>
      <c r="AR26" s="81"/>
      <c r="AS26" s="81"/>
      <c r="AT26" s="81"/>
      <c r="AU26" s="81"/>
      <c r="BC26" s="20"/>
      <c r="BD26" s="20"/>
      <c r="BE26" s="46"/>
      <c r="BF26" s="22"/>
      <c r="BG26" s="22"/>
      <c r="BH26" s="22"/>
      <c r="BI26" s="6"/>
      <c r="BJ26" s="6"/>
      <c r="BK26" s="6"/>
      <c r="BL26" s="6"/>
      <c r="BM26" s="6"/>
    </row>
    <row r="27" spans="1:65" ht="14.45" customHeight="1" x14ac:dyDescent="0.25">
      <c r="A27" s="171" t="s">
        <v>364</v>
      </c>
      <c r="B27" s="172"/>
      <c r="C27" s="172"/>
      <c r="D27" s="173"/>
      <c r="F27" s="84"/>
      <c r="G27" s="84"/>
      <c r="H27" s="84" t="s">
        <v>296</v>
      </c>
      <c r="I27" s="84"/>
      <c r="J27" s="84"/>
      <c r="K27" s="84" t="s">
        <v>296</v>
      </c>
      <c r="L27" s="84"/>
      <c r="M27" s="84"/>
      <c r="N27" s="84"/>
      <c r="O27" s="84"/>
      <c r="P27" s="84"/>
      <c r="Q27" s="84" t="s">
        <v>296</v>
      </c>
      <c r="R27" s="84"/>
      <c r="S27" s="84"/>
      <c r="T27" s="84" t="s">
        <v>296</v>
      </c>
      <c r="U27" s="84"/>
      <c r="V27" s="84"/>
      <c r="W27" s="84" t="s">
        <v>4</v>
      </c>
      <c r="X27" s="84" t="s">
        <v>103</v>
      </c>
      <c r="Y27" s="84"/>
      <c r="Z27" s="84" t="s">
        <v>296</v>
      </c>
      <c r="AA27" s="84"/>
      <c r="AB27" s="84"/>
      <c r="AC27" s="84" t="s">
        <v>296</v>
      </c>
      <c r="AD27" s="84"/>
      <c r="AE27" s="84"/>
      <c r="AF27" s="84" t="s">
        <v>296</v>
      </c>
      <c r="AG27" s="84"/>
      <c r="AH27" s="84"/>
      <c r="AI27" s="84" t="s">
        <v>296</v>
      </c>
      <c r="AJ27" s="84"/>
      <c r="AK27" s="20"/>
      <c r="AL27" s="22"/>
      <c r="AM27" s="70"/>
      <c r="AN27" s="70"/>
      <c r="AO27" s="70"/>
      <c r="AP27" s="70"/>
      <c r="AQ27" s="6"/>
      <c r="AR27" s="81"/>
      <c r="AS27" s="81"/>
      <c r="AT27" s="81"/>
      <c r="AU27" s="81"/>
      <c r="BC27" s="20"/>
      <c r="BD27" s="20"/>
      <c r="BE27" s="46"/>
      <c r="BF27" s="22"/>
      <c r="BG27" s="22"/>
      <c r="BH27" s="22"/>
      <c r="BI27" s="6"/>
      <c r="BJ27" s="6"/>
      <c r="BK27" s="6"/>
      <c r="BL27" s="6"/>
      <c r="BM27" s="6"/>
    </row>
    <row r="28" spans="1:65" ht="14.45" customHeight="1" x14ac:dyDescent="0.25">
      <c r="A28" s="171" t="s">
        <v>365</v>
      </c>
      <c r="B28" s="172"/>
      <c r="C28" s="172"/>
      <c r="D28" s="173"/>
      <c r="F28" s="84" t="s">
        <v>310</v>
      </c>
      <c r="G28" s="84" t="s">
        <v>310</v>
      </c>
      <c r="H28" s="84" t="s">
        <v>310</v>
      </c>
      <c r="I28" s="84" t="s">
        <v>310</v>
      </c>
      <c r="J28" s="84" t="s">
        <v>310</v>
      </c>
      <c r="K28" s="84" t="s">
        <v>310</v>
      </c>
      <c r="L28" s="84" t="s">
        <v>310</v>
      </c>
      <c r="M28" s="84" t="s">
        <v>310</v>
      </c>
      <c r="N28" s="84" t="s">
        <v>310</v>
      </c>
      <c r="O28" s="84"/>
      <c r="P28" s="84"/>
      <c r="Q28" s="84" t="s">
        <v>296</v>
      </c>
      <c r="R28" s="84"/>
      <c r="S28" s="84"/>
      <c r="T28" s="84" t="s">
        <v>296</v>
      </c>
      <c r="U28" s="84"/>
      <c r="V28" s="84"/>
      <c r="W28" s="84" t="s">
        <v>296</v>
      </c>
      <c r="X28" s="84"/>
      <c r="Y28" s="84"/>
      <c r="Z28" s="84" t="s">
        <v>296</v>
      </c>
      <c r="AA28" s="84"/>
      <c r="AB28" s="84"/>
      <c r="AC28" s="84" t="s">
        <v>296</v>
      </c>
      <c r="AD28" s="84"/>
      <c r="AE28" s="84"/>
      <c r="AF28" s="84"/>
      <c r="AG28" s="84"/>
      <c r="AH28" s="84"/>
      <c r="AI28" s="84" t="s">
        <v>296</v>
      </c>
      <c r="AJ28" s="84"/>
      <c r="AK28" s="20"/>
      <c r="AL28" s="22"/>
      <c r="AM28" s="70"/>
      <c r="AN28" s="70"/>
      <c r="AO28" s="70"/>
      <c r="AP28" s="70"/>
      <c r="AQ28" s="6"/>
      <c r="AR28" s="81"/>
      <c r="AS28" s="81"/>
      <c r="AT28" s="81"/>
      <c r="AU28" s="81"/>
      <c r="BC28" s="20"/>
      <c r="BD28" s="20"/>
      <c r="BE28" s="46"/>
      <c r="BF28" s="22"/>
      <c r="BG28" s="22"/>
      <c r="BH28" s="22"/>
      <c r="BI28" s="6"/>
      <c r="BJ28" s="6"/>
      <c r="BK28" s="6"/>
      <c r="BL28" s="6"/>
      <c r="BM28" s="6"/>
    </row>
    <row r="29" spans="1:65" ht="14.45" customHeight="1" x14ac:dyDescent="0.25">
      <c r="A29" s="171" t="s">
        <v>366</v>
      </c>
      <c r="B29" s="172"/>
      <c r="C29" s="172"/>
      <c r="D29" s="173"/>
      <c r="F29" s="84"/>
      <c r="G29" s="84"/>
      <c r="H29" s="84" t="s">
        <v>296</v>
      </c>
      <c r="I29" s="84"/>
      <c r="J29" s="84"/>
      <c r="K29" s="84" t="s">
        <v>296</v>
      </c>
      <c r="L29" s="84"/>
      <c r="M29" s="84"/>
      <c r="N29" s="84"/>
      <c r="O29" s="84"/>
      <c r="P29" s="84"/>
      <c r="Q29" s="84" t="s">
        <v>296</v>
      </c>
      <c r="R29" s="84"/>
      <c r="S29" s="84"/>
      <c r="T29" s="84" t="s">
        <v>4</v>
      </c>
      <c r="U29" s="84" t="s">
        <v>4</v>
      </c>
      <c r="V29" s="84"/>
      <c r="W29" s="84" t="s">
        <v>296</v>
      </c>
      <c r="X29" s="84"/>
      <c r="Y29" s="84"/>
      <c r="Z29" s="84" t="s">
        <v>296</v>
      </c>
      <c r="AA29" s="84"/>
      <c r="AB29" s="84" t="s">
        <v>103</v>
      </c>
      <c r="AC29" s="84"/>
      <c r="AD29" s="84" t="s">
        <v>309</v>
      </c>
      <c r="AE29" s="84" t="s">
        <v>309</v>
      </c>
      <c r="AF29" s="84" t="s">
        <v>309</v>
      </c>
      <c r="AG29" s="84" t="s">
        <v>309</v>
      </c>
      <c r="AH29" s="84" t="s">
        <v>309</v>
      </c>
      <c r="AI29" s="84" t="s">
        <v>309</v>
      </c>
      <c r="AJ29" s="84" t="s">
        <v>309</v>
      </c>
      <c r="AK29" s="20"/>
      <c r="AL29" s="22"/>
      <c r="AM29" s="70"/>
      <c r="AN29" s="70"/>
      <c r="AO29" s="70"/>
      <c r="AP29" s="70"/>
      <c r="AQ29" s="6"/>
      <c r="AR29" s="81"/>
      <c r="AS29" s="81"/>
      <c r="AT29" s="81"/>
      <c r="AU29" s="81"/>
      <c r="BC29" s="20"/>
      <c r="BD29" s="20"/>
      <c r="BE29" s="46"/>
      <c r="BF29" s="22"/>
      <c r="BG29" s="22"/>
      <c r="BH29" s="22"/>
      <c r="BI29" s="6"/>
      <c r="BJ29" s="6"/>
      <c r="BK29" s="6"/>
      <c r="BL29" s="6"/>
      <c r="BM29" s="6"/>
    </row>
    <row r="30" spans="1:65" ht="14.45" customHeight="1" x14ac:dyDescent="0.25">
      <c r="A30" s="171" t="s">
        <v>367</v>
      </c>
      <c r="B30" s="172"/>
      <c r="C30" s="172"/>
      <c r="D30" s="173"/>
      <c r="F30" s="84"/>
      <c r="G30" s="84"/>
      <c r="H30" s="84" t="s">
        <v>296</v>
      </c>
      <c r="I30" s="84"/>
      <c r="J30" s="84"/>
      <c r="K30" s="84" t="s">
        <v>310</v>
      </c>
      <c r="L30" s="84" t="s">
        <v>310</v>
      </c>
      <c r="M30" s="84" t="s">
        <v>310</v>
      </c>
      <c r="N30" s="84" t="s">
        <v>310</v>
      </c>
      <c r="O30" s="84" t="s">
        <v>310</v>
      </c>
      <c r="P30" s="84" t="s">
        <v>310</v>
      </c>
      <c r="Q30" s="84" t="s">
        <v>310</v>
      </c>
      <c r="R30" s="84" t="s">
        <v>310</v>
      </c>
      <c r="S30" s="84" t="s">
        <v>310</v>
      </c>
      <c r="T30" s="84" t="s">
        <v>310</v>
      </c>
      <c r="U30" s="84" t="s">
        <v>310</v>
      </c>
      <c r="V30" s="84" t="s">
        <v>310</v>
      </c>
      <c r="W30" s="84" t="s">
        <v>310</v>
      </c>
      <c r="X30" s="84" t="s">
        <v>310</v>
      </c>
      <c r="Y30" s="84" t="s">
        <v>296</v>
      </c>
      <c r="Z30" s="84"/>
      <c r="AA30" s="84"/>
      <c r="AB30" s="84"/>
      <c r="AC30" s="84" t="s">
        <v>296</v>
      </c>
      <c r="AD30" s="84"/>
      <c r="AE30" s="84"/>
      <c r="AF30" s="84" t="s">
        <v>296</v>
      </c>
      <c r="AG30" s="84"/>
      <c r="AH30" s="84"/>
      <c r="AI30" s="84"/>
      <c r="AJ30" s="84"/>
      <c r="AK30" s="20"/>
      <c r="AL30" s="22"/>
      <c r="AM30" s="70"/>
      <c r="AN30" s="70"/>
      <c r="AO30" s="70"/>
      <c r="AP30" s="70"/>
      <c r="AQ30" s="6"/>
      <c r="AR30" s="81"/>
      <c r="AS30" s="81"/>
      <c r="AT30" s="81"/>
      <c r="AU30" s="81"/>
      <c r="BC30" s="20"/>
      <c r="BD30" s="20"/>
      <c r="BE30" s="46"/>
      <c r="BF30" s="22"/>
      <c r="BG30" s="22"/>
      <c r="BH30" s="22"/>
      <c r="BI30" s="6"/>
      <c r="BJ30" s="6"/>
      <c r="BK30" s="6"/>
      <c r="BL30" s="6"/>
      <c r="BM30" s="6"/>
    </row>
    <row r="31" spans="1:65" ht="5.0999999999999996" customHeight="1" x14ac:dyDescent="0.25">
      <c r="A31" s="10"/>
      <c r="B31" s="10"/>
      <c r="C31" s="10"/>
      <c r="D31" s="1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7"/>
      <c r="AL31" s="7"/>
      <c r="AM31" s="6"/>
    </row>
    <row r="32" spans="1:65" ht="5.0999999999999996" customHeight="1" x14ac:dyDescent="0.25"/>
    <row r="33" spans="1:155" ht="18.95" customHeight="1" x14ac:dyDescent="0.25">
      <c r="A33" s="176" t="s">
        <v>289</v>
      </c>
      <c r="B33" s="177"/>
      <c r="C33" s="177"/>
      <c r="D33" s="178"/>
      <c r="F33" s="2">
        <f>SUMPRODUCT(COUNTIF(F4:F31,{"G";"J";"CG"}))</f>
        <v>6</v>
      </c>
      <c r="G33" s="2">
        <f>SUMPRODUCT(COUNTIF(G4:G31,{"G";"J";"CG"}))</f>
        <v>5</v>
      </c>
      <c r="H33" s="2">
        <f>SUMPRODUCT(COUNTIF(H4:H31,{"G";"J";"CG"}))</f>
        <v>6</v>
      </c>
      <c r="I33" s="2">
        <f>SUMPRODUCT(COUNTIF(I4:I31,{"G";"J";"CG"}))</f>
        <v>5</v>
      </c>
      <c r="J33" s="2">
        <f>SUMPRODUCT(COUNTIF(J4:J31,{"G";"J";"CG"}))</f>
        <v>5</v>
      </c>
      <c r="K33" s="2">
        <f>SUMPRODUCT(COUNTIF(K4:K31,{"G";"J";"CG"}))</f>
        <v>5</v>
      </c>
      <c r="L33" s="2">
        <f>SUMPRODUCT(COUNTIF(L4:L31,{"G";"J";"CG"}))</f>
        <v>5</v>
      </c>
      <c r="M33" s="2">
        <f>SUMPRODUCT(COUNTIF(M4:M31,{"G";"J";"CG"}))</f>
        <v>5</v>
      </c>
      <c r="N33" s="2">
        <f>SUMPRODUCT(COUNTIF(N4:N31,{"G";"J";"CG"}))</f>
        <v>5</v>
      </c>
      <c r="O33" s="2">
        <f>SUMPRODUCT(COUNTIF(O4:O31,{"G";"J";"CG"}))</f>
        <v>5</v>
      </c>
      <c r="P33" s="2">
        <f>SUMPRODUCT(COUNTIF(P4:P31,{"G";"J";"CG"}))</f>
        <v>6</v>
      </c>
      <c r="Q33" s="2">
        <f>SUMPRODUCT(COUNTIF(Q4:Q31,{"G";"J";"CG"}))</f>
        <v>5</v>
      </c>
      <c r="R33" s="2">
        <f>SUMPRODUCT(COUNTIF(R4:R31,{"G";"J";"CG"}))</f>
        <v>5</v>
      </c>
      <c r="S33" s="2">
        <f>SUMPRODUCT(COUNTIF(S4:S31,{"G";"J";"CG"}))</f>
        <v>5</v>
      </c>
      <c r="T33" s="2">
        <f>SUMPRODUCT(COUNTIF(T4:T31,{"G";"J";"CG"}))</f>
        <v>5</v>
      </c>
      <c r="U33" s="2">
        <f>SUMPRODUCT(COUNTIF(U4:U31,{"G";"J";"CG"}))</f>
        <v>6</v>
      </c>
      <c r="V33" s="2">
        <f>SUMPRODUCT(COUNTIF(V4:V31,{"G";"J";"CG"}))</f>
        <v>6</v>
      </c>
      <c r="W33" s="2">
        <f>SUMPRODUCT(COUNTIF(W4:W31,{"G";"J";"CG"}))</f>
        <v>5</v>
      </c>
      <c r="X33" s="2">
        <f>SUMPRODUCT(COUNTIF(X4:X31,{"G";"J";"CG"}))</f>
        <v>5</v>
      </c>
      <c r="Y33" s="2">
        <f>SUMPRODUCT(COUNTIF(Y4:Y31,{"G";"J";"CG"}))</f>
        <v>5</v>
      </c>
      <c r="Z33" s="2">
        <f>SUMPRODUCT(COUNTIF(Z4:Z31,{"G";"J";"CG"}))</f>
        <v>5</v>
      </c>
      <c r="AA33" s="2">
        <f>SUMPRODUCT(COUNTIF(AA4:AA31,{"G";"J";"CG"}))</f>
        <v>6</v>
      </c>
      <c r="AB33" s="2">
        <f>SUMPRODUCT(COUNTIF(AB4:AB31,{"G";"J";"CG"}))</f>
        <v>4</v>
      </c>
      <c r="AC33" s="2">
        <f>SUMPRODUCT(COUNTIF(AC4:AC31,{"G";"J";"CG"}))</f>
        <v>5</v>
      </c>
      <c r="AD33" s="2">
        <f>SUMPRODUCT(COUNTIF(AD4:AD31,{"G";"J";"CG"}))</f>
        <v>5</v>
      </c>
      <c r="AE33" s="2">
        <f>SUMPRODUCT(COUNTIF(AE4:AE31,{"G";"J";"CG"}))</f>
        <v>5</v>
      </c>
      <c r="AF33" s="2">
        <f>SUMPRODUCT(COUNTIF(AF4:AF31,{"G";"J";"CG"}))</f>
        <v>5</v>
      </c>
      <c r="AG33" s="2">
        <f>SUMPRODUCT(COUNTIF(AG4:AG31,{"G";"J";"CG"}))</f>
        <v>5</v>
      </c>
      <c r="AH33" s="2">
        <f>SUMPRODUCT(COUNTIF(AH4:AH31,{"G";"J";"CG"}))</f>
        <v>5</v>
      </c>
      <c r="AI33" s="2">
        <f>SUMPRODUCT(COUNTIF(AI4:AI31,{"G";"J";"CG"}))</f>
        <v>5</v>
      </c>
      <c r="AJ33" s="2">
        <f>SUMPRODUCT(COUNTIF(AJ4:AJ31,{"G";"J";"CG"}))</f>
        <v>5</v>
      </c>
      <c r="AL33" s="4" t="s">
        <v>0</v>
      </c>
      <c r="BP33" s="1" t="s">
        <v>0</v>
      </c>
      <c r="CQ33" s="1" t="s">
        <v>0</v>
      </c>
    </row>
    <row r="34" spans="1:155" ht="18.95" customHeight="1" x14ac:dyDescent="0.25">
      <c r="A34" s="176" t="s">
        <v>290</v>
      </c>
      <c r="B34" s="177"/>
      <c r="C34" s="177"/>
      <c r="D34" s="178"/>
      <c r="F34" s="2">
        <f>SUMPRODUCT(COUNTIF(F5:F31,{"G";"N";"CG"}))</f>
        <v>5</v>
      </c>
      <c r="G34" s="2">
        <f>SUMPRODUCT(COUNTIF(G5:G31,{"G";"N";"CG"}))</f>
        <v>5</v>
      </c>
      <c r="H34" s="2">
        <f>SUMPRODUCT(COUNTIF(H5:H31,{"G";"N";"CG"}))</f>
        <v>5</v>
      </c>
      <c r="I34" s="2">
        <f>SUMPRODUCT(COUNTIF(I5:I31,{"G";"N";"CG"}))</f>
        <v>5</v>
      </c>
      <c r="J34" s="2">
        <f>SUMPRODUCT(COUNTIF(J5:J31,{"G";"N";"CG"}))</f>
        <v>5</v>
      </c>
      <c r="K34" s="2">
        <f>SUMPRODUCT(COUNTIF(K5:K31,{"G";"N";"CG"}))</f>
        <v>5</v>
      </c>
      <c r="L34" s="2">
        <f>SUMPRODUCT(COUNTIF(L5:L31,{"G";"N";"CG"}))</f>
        <v>5</v>
      </c>
      <c r="M34" s="2">
        <f>SUMPRODUCT(COUNTIF(M5:M31,{"G";"N";"CG"}))</f>
        <v>5</v>
      </c>
      <c r="N34" s="2">
        <f>SUMPRODUCT(COUNTIF(N5:N31,{"G";"N";"CG"}))</f>
        <v>4</v>
      </c>
      <c r="O34" s="2">
        <f>SUMPRODUCT(COUNTIF(O5:O31,{"G";"N";"CG"}))</f>
        <v>5</v>
      </c>
      <c r="P34" s="2">
        <f>SUMPRODUCT(COUNTIF(P5:P31,{"G";"N";"CG"}))</f>
        <v>5</v>
      </c>
      <c r="Q34" s="2">
        <f>SUMPRODUCT(COUNTIF(Q5:Q31,{"G";"N";"CG"}))</f>
        <v>5</v>
      </c>
      <c r="R34" s="2">
        <f>SUMPRODUCT(COUNTIF(R5:R31,{"G";"N";"CG"}))</f>
        <v>5</v>
      </c>
      <c r="S34" s="2">
        <f>SUMPRODUCT(COUNTIF(S5:S31,{"G";"N";"CG"}))</f>
        <v>5</v>
      </c>
      <c r="T34" s="2">
        <f>SUMPRODUCT(COUNTIF(T5:T31,{"G";"N";"CG"}))</f>
        <v>5</v>
      </c>
      <c r="U34" s="2">
        <f>SUMPRODUCT(COUNTIF(U5:U31,{"G";"N";"CG"}))</f>
        <v>5</v>
      </c>
      <c r="V34" s="2">
        <f>SUMPRODUCT(COUNTIF(V5:V31,{"G";"N";"CG"}))</f>
        <v>5</v>
      </c>
      <c r="W34" s="2">
        <f>SUMPRODUCT(COUNTIF(W5:W31,{"G";"N";"CG"}))</f>
        <v>5</v>
      </c>
      <c r="X34" s="2">
        <f>SUMPRODUCT(COUNTIF(X5:X31,{"G";"N";"CG"}))</f>
        <v>5</v>
      </c>
      <c r="Y34" s="2">
        <f>SUMPRODUCT(COUNTIF(Y5:Y31,{"G";"N";"CG"}))</f>
        <v>5</v>
      </c>
      <c r="Z34" s="2">
        <f>SUMPRODUCT(COUNTIF(Z5:Z31,{"G";"N";"CG"}))</f>
        <v>5</v>
      </c>
      <c r="AA34" s="2">
        <f>SUMPRODUCT(COUNTIF(AA5:AA31,{"G";"N";"CG"}))</f>
        <v>6</v>
      </c>
      <c r="AB34" s="2">
        <f>SUMPRODUCT(COUNTIF(AB5:AB31,{"G";"N";"CG"}))</f>
        <v>5</v>
      </c>
      <c r="AC34" s="2">
        <f>SUMPRODUCT(COUNTIF(AC5:AC31,{"G";"N";"CG"}))</f>
        <v>5</v>
      </c>
      <c r="AD34" s="2">
        <f>SUMPRODUCT(COUNTIF(AD5:AD31,{"G";"N";"CG"}))</f>
        <v>5</v>
      </c>
      <c r="AE34" s="2">
        <f>SUMPRODUCT(COUNTIF(AE5:AE31,{"G";"N";"CG"}))</f>
        <v>4</v>
      </c>
      <c r="AF34" s="2">
        <f>SUMPRODUCT(COUNTIF(AF5:AF31,{"G";"N";"CG"}))</f>
        <v>5</v>
      </c>
      <c r="AG34" s="2">
        <f>SUMPRODUCT(COUNTIF(AG5:AG31,{"G";"N";"CG"}))</f>
        <v>5</v>
      </c>
      <c r="AH34" s="2">
        <f>SUMPRODUCT(COUNTIF(AH5:AH31,{"G";"N";"CG"}))</f>
        <v>5</v>
      </c>
      <c r="AI34" s="2">
        <f>SUMPRODUCT(COUNTIF(AI5:AI31,{"G";"N";"CG"}))</f>
        <v>5</v>
      </c>
      <c r="AJ34" s="2">
        <f>SUMPRODUCT(COUNTIF(AJ5:AJ31,{"G";"N";"CG"}))</f>
        <v>5</v>
      </c>
      <c r="AL34" s="4" t="s">
        <v>0</v>
      </c>
      <c r="BP34" s="1" t="s">
        <v>0</v>
      </c>
      <c r="CQ34" s="1" t="s">
        <v>0</v>
      </c>
    </row>
    <row r="35" spans="1:155" ht="15.75" thickBot="1" x14ac:dyDescent="0.3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5"/>
      <c r="AL35" s="15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48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</row>
    <row r="36" spans="1:155" ht="15.75" thickTop="1" x14ac:dyDescent="0.25">
      <c r="Q36" s="1" t="s">
        <v>0</v>
      </c>
      <c r="U36" s="1" t="s">
        <v>0</v>
      </c>
      <c r="AE36" s="1" t="s">
        <v>0</v>
      </c>
    </row>
    <row r="37" spans="1:155" ht="24.95" customHeight="1" x14ac:dyDescent="0.25">
      <c r="A37" s="169" t="s">
        <v>284</v>
      </c>
      <c r="B37" s="156" t="s">
        <v>98</v>
      </c>
      <c r="C37" s="156"/>
      <c r="D37" s="156"/>
      <c r="E37" s="156"/>
      <c r="F37" s="156"/>
      <c r="G37" s="156"/>
      <c r="H37" s="156"/>
      <c r="I37" s="156"/>
      <c r="J37" s="156"/>
      <c r="K37" s="156" t="s">
        <v>94</v>
      </c>
      <c r="L37" s="156"/>
      <c r="M37" s="156"/>
      <c r="N37" s="156"/>
      <c r="O37" s="156"/>
      <c r="P37" s="156"/>
      <c r="Q37" s="156"/>
      <c r="R37" s="156"/>
      <c r="S37" s="156" t="s">
        <v>99</v>
      </c>
      <c r="T37" s="156"/>
      <c r="U37" s="156"/>
      <c r="V37" s="156"/>
      <c r="W37" s="156"/>
      <c r="X37" s="156"/>
      <c r="Y37" s="156"/>
      <c r="Z37" s="156"/>
      <c r="AA37" s="156" t="s">
        <v>100</v>
      </c>
      <c r="AB37" s="156"/>
      <c r="AC37" s="156"/>
      <c r="AD37" s="156"/>
      <c r="AE37" s="156" t="s">
        <v>95</v>
      </c>
      <c r="AF37" s="156"/>
      <c r="AG37" s="156"/>
      <c r="AH37" s="156"/>
      <c r="AI37" s="156" t="s">
        <v>96</v>
      </c>
      <c r="AJ37" s="156"/>
      <c r="AK37" s="156"/>
      <c r="AL37" s="156"/>
      <c r="AM37" s="156" t="s">
        <v>97</v>
      </c>
      <c r="AN37" s="156"/>
      <c r="AO37" s="156"/>
      <c r="AP37" s="156"/>
      <c r="AQ37" s="156" t="s">
        <v>101</v>
      </c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69">
        <v>2017</v>
      </c>
      <c r="BD37" s="43"/>
      <c r="BE37" s="49"/>
      <c r="BG37" s="18"/>
      <c r="BH37" s="116" t="s">
        <v>257</v>
      </c>
      <c r="BI37" s="117"/>
      <c r="BJ37" s="117"/>
      <c r="BK37" s="118"/>
      <c r="BM37" s="2" t="s">
        <v>3</v>
      </c>
      <c r="BN37" s="2" t="s">
        <v>3</v>
      </c>
      <c r="BO37" s="2" t="s">
        <v>4</v>
      </c>
      <c r="BP37" s="2" t="s">
        <v>5</v>
      </c>
      <c r="BQ37" s="2" t="s">
        <v>6</v>
      </c>
      <c r="BR37" s="2" t="s">
        <v>1</v>
      </c>
      <c r="BS37" s="2" t="s">
        <v>2</v>
      </c>
      <c r="BT37" s="2" t="s">
        <v>3</v>
      </c>
      <c r="BU37" s="2" t="s">
        <v>3</v>
      </c>
      <c r="BV37" s="2" t="s">
        <v>4</v>
      </c>
      <c r="BW37" s="2" t="s">
        <v>5</v>
      </c>
      <c r="BX37" s="2" t="s">
        <v>6</v>
      </c>
      <c r="BY37" s="2" t="s">
        <v>1</v>
      </c>
      <c r="BZ37" s="2" t="s">
        <v>2</v>
      </c>
      <c r="CA37" s="3" t="s">
        <v>3</v>
      </c>
      <c r="CB37" s="2" t="s">
        <v>3</v>
      </c>
      <c r="CC37" s="2" t="s">
        <v>4</v>
      </c>
      <c r="CD37" s="2" t="s">
        <v>5</v>
      </c>
      <c r="CE37" s="2" t="s">
        <v>6</v>
      </c>
      <c r="CF37" s="2" t="s">
        <v>1</v>
      </c>
      <c r="CG37" s="2" t="s">
        <v>2</v>
      </c>
      <c r="CH37" s="2" t="s">
        <v>3</v>
      </c>
      <c r="CI37" s="2" t="s">
        <v>3</v>
      </c>
      <c r="CJ37" s="2" t="s">
        <v>4</v>
      </c>
      <c r="CK37" s="2" t="s">
        <v>5</v>
      </c>
      <c r="CL37" s="2" t="s">
        <v>6</v>
      </c>
      <c r="CM37" s="2" t="s">
        <v>1</v>
      </c>
      <c r="CN37" s="2" t="s">
        <v>2</v>
      </c>
      <c r="CO37" s="2" t="s">
        <v>3</v>
      </c>
      <c r="CP37" s="2" t="s">
        <v>3</v>
      </c>
      <c r="CQ37" s="2" t="s">
        <v>4</v>
      </c>
      <c r="CR37" s="42"/>
      <c r="CS37" s="187" t="s">
        <v>258</v>
      </c>
      <c r="CT37" s="188"/>
      <c r="CU37" s="42"/>
      <c r="CV37" s="116" t="s">
        <v>257</v>
      </c>
      <c r="CW37" s="117"/>
      <c r="CX37" s="117"/>
      <c r="CY37" s="118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</row>
    <row r="38" spans="1:155" ht="24.95" customHeight="1" x14ac:dyDescent="0.25">
      <c r="A38" s="170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70"/>
      <c r="BD38" s="43"/>
      <c r="BE38" s="49"/>
      <c r="BG38" s="18"/>
      <c r="BH38" s="119"/>
      <c r="BI38" s="120"/>
      <c r="BJ38" s="120"/>
      <c r="BK38" s="121"/>
      <c r="BM38" s="73">
        <v>1</v>
      </c>
      <c r="BN38" s="73">
        <v>2</v>
      </c>
      <c r="BO38" s="73">
        <v>3</v>
      </c>
      <c r="BP38" s="73">
        <v>4</v>
      </c>
      <c r="BQ38" s="3">
        <v>5</v>
      </c>
      <c r="BR38" s="3">
        <v>6</v>
      </c>
      <c r="BS38" s="73">
        <v>7</v>
      </c>
      <c r="BT38" s="73">
        <v>8</v>
      </c>
      <c r="BU38" s="73">
        <v>9</v>
      </c>
      <c r="BV38" s="73">
        <v>10</v>
      </c>
      <c r="BW38" s="73">
        <v>11</v>
      </c>
      <c r="BX38" s="3">
        <v>12</v>
      </c>
      <c r="BY38" s="3">
        <v>13</v>
      </c>
      <c r="BZ38" s="73">
        <v>14</v>
      </c>
      <c r="CA38" s="3">
        <v>15</v>
      </c>
      <c r="CB38" s="73">
        <v>16</v>
      </c>
      <c r="CC38" s="73">
        <v>17</v>
      </c>
      <c r="CD38" s="73">
        <v>18</v>
      </c>
      <c r="CE38" s="3">
        <v>19</v>
      </c>
      <c r="CF38" s="3">
        <v>20</v>
      </c>
      <c r="CG38" s="73">
        <v>21</v>
      </c>
      <c r="CH38" s="73">
        <v>22</v>
      </c>
      <c r="CI38" s="73">
        <v>23</v>
      </c>
      <c r="CJ38" s="73">
        <v>24</v>
      </c>
      <c r="CK38" s="73">
        <v>25</v>
      </c>
      <c r="CL38" s="3">
        <v>26</v>
      </c>
      <c r="CM38" s="3">
        <v>27</v>
      </c>
      <c r="CN38" s="73">
        <v>28</v>
      </c>
      <c r="CO38" s="73">
        <v>29</v>
      </c>
      <c r="CP38" s="73">
        <v>30</v>
      </c>
      <c r="CQ38" s="2">
        <v>31</v>
      </c>
      <c r="CR38" s="42"/>
      <c r="CS38" s="189"/>
      <c r="CT38" s="190"/>
      <c r="CU38" s="42"/>
      <c r="CV38" s="119"/>
      <c r="CW38" s="120"/>
      <c r="CX38" s="120"/>
      <c r="CY38" s="121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</row>
    <row r="39" spans="1:155" s="53" customFormat="1" ht="8.1" customHeight="1" x14ac:dyDescent="0.25">
      <c r="BE39" s="54"/>
      <c r="BG39" s="55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</row>
    <row r="40" spans="1:155" ht="14.45" customHeight="1" x14ac:dyDescent="0.25">
      <c r="A40" s="196">
        <v>1</v>
      </c>
      <c r="B40" s="163"/>
      <c r="C40" s="164"/>
      <c r="D40" s="164"/>
      <c r="E40" s="164"/>
      <c r="F40" s="164"/>
      <c r="G40" s="128"/>
      <c r="H40" s="128"/>
      <c r="I40" s="128"/>
      <c r="J40" s="158"/>
      <c r="K40" s="127"/>
      <c r="L40" s="128"/>
      <c r="M40" s="128"/>
      <c r="N40" s="128"/>
      <c r="O40" s="128"/>
      <c r="P40" s="128"/>
      <c r="Q40" s="128"/>
      <c r="R40" s="158"/>
      <c r="S40" s="127"/>
      <c r="T40" s="128"/>
      <c r="U40" s="128"/>
      <c r="V40" s="128"/>
      <c r="W40" s="128"/>
      <c r="X40" s="128"/>
      <c r="Y40" s="128"/>
      <c r="Z40" s="158"/>
      <c r="AA40" s="127"/>
      <c r="AB40" s="128"/>
      <c r="AC40" s="128"/>
      <c r="AD40" s="158"/>
      <c r="AE40" s="127"/>
      <c r="AF40" s="128"/>
      <c r="AG40" s="128"/>
      <c r="AH40" s="158"/>
      <c r="AI40" s="127"/>
      <c r="AJ40" s="128"/>
      <c r="AK40" s="128"/>
      <c r="AL40" s="158"/>
      <c r="AM40" s="127"/>
      <c r="AN40" s="128"/>
      <c r="AO40" s="128"/>
      <c r="AP40" s="158"/>
      <c r="AQ40" s="127"/>
      <c r="AR40" s="128"/>
      <c r="AS40" s="128"/>
      <c r="AT40" s="128"/>
      <c r="AU40" s="129"/>
      <c r="AV40" s="130"/>
      <c r="AW40" s="127"/>
      <c r="AX40" s="128"/>
      <c r="AY40" s="128"/>
      <c r="AZ40" s="128"/>
      <c r="BA40" s="129"/>
      <c r="BB40" s="130"/>
      <c r="BC40" s="77" t="s">
        <v>4</v>
      </c>
      <c r="BD40" s="12"/>
      <c r="BE40" s="47"/>
      <c r="BG40" s="34"/>
      <c r="BH40" s="124" t="s">
        <v>11</v>
      </c>
      <c r="BI40" s="125"/>
      <c r="BJ40" s="125"/>
      <c r="BK40" s="126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42"/>
      <c r="CS40" s="122">
        <f t="shared" ref="CS40" si="0">SUM(BM40:CQ40)</f>
        <v>0</v>
      </c>
      <c r="CT40" s="123"/>
      <c r="CU40" s="33"/>
      <c r="CV40" s="124" t="s">
        <v>11</v>
      </c>
      <c r="CW40" s="125"/>
      <c r="CX40" s="125"/>
      <c r="CY40" s="126"/>
      <c r="CZ40" s="33"/>
      <c r="DA40" s="27"/>
      <c r="DB40" s="27"/>
      <c r="DC40" s="27"/>
      <c r="DD40" s="27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</row>
    <row r="41" spans="1:155" ht="14.45" customHeight="1" x14ac:dyDescent="0.25">
      <c r="A41" s="196"/>
      <c r="B41" s="165"/>
      <c r="C41" s="166"/>
      <c r="D41" s="166"/>
      <c r="E41" s="166"/>
      <c r="F41" s="166"/>
      <c r="G41" s="132"/>
      <c r="H41" s="132"/>
      <c r="I41" s="132"/>
      <c r="J41" s="133"/>
      <c r="K41" s="131"/>
      <c r="L41" s="132"/>
      <c r="M41" s="132"/>
      <c r="N41" s="132"/>
      <c r="O41" s="132"/>
      <c r="P41" s="132"/>
      <c r="Q41" s="132"/>
      <c r="R41" s="133"/>
      <c r="S41" s="131"/>
      <c r="T41" s="132"/>
      <c r="U41" s="132"/>
      <c r="V41" s="132"/>
      <c r="W41" s="132"/>
      <c r="X41" s="132"/>
      <c r="Y41" s="132"/>
      <c r="Z41" s="133"/>
      <c r="AA41" s="131"/>
      <c r="AB41" s="132"/>
      <c r="AC41" s="132"/>
      <c r="AD41" s="133"/>
      <c r="AE41" s="131"/>
      <c r="AF41" s="132"/>
      <c r="AG41" s="132"/>
      <c r="AH41" s="133"/>
      <c r="AI41" s="131"/>
      <c r="AJ41" s="132"/>
      <c r="AK41" s="132"/>
      <c r="AL41" s="133"/>
      <c r="AM41" s="131"/>
      <c r="AN41" s="132"/>
      <c r="AO41" s="132"/>
      <c r="AP41" s="133"/>
      <c r="AQ41" s="131"/>
      <c r="AR41" s="132"/>
      <c r="AS41" s="132"/>
      <c r="AT41" s="132"/>
      <c r="AU41" s="134"/>
      <c r="AV41" s="135"/>
      <c r="AW41" s="131"/>
      <c r="AX41" s="132"/>
      <c r="AY41" s="132"/>
      <c r="AZ41" s="132"/>
      <c r="BA41" s="134"/>
      <c r="BB41" s="135"/>
      <c r="BC41" s="82">
        <f>16-F33</f>
        <v>10</v>
      </c>
      <c r="BD41" s="12"/>
      <c r="BE41" s="47"/>
      <c r="BG41" s="34"/>
      <c r="BH41" s="124" t="s">
        <v>10</v>
      </c>
      <c r="BI41" s="125"/>
      <c r="BJ41" s="125"/>
      <c r="BK41" s="126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42"/>
      <c r="CS41" s="122">
        <f t="shared" ref="CS41:CS74" si="1">SUM(BM41:CQ41)</f>
        <v>0</v>
      </c>
      <c r="CT41" s="123"/>
      <c r="CU41" s="33"/>
      <c r="CV41" s="124" t="s">
        <v>10</v>
      </c>
      <c r="CW41" s="125"/>
      <c r="CX41" s="125"/>
      <c r="CY41" s="126"/>
      <c r="CZ41" s="33"/>
      <c r="DA41" s="27"/>
      <c r="DB41" s="27"/>
      <c r="DC41" s="27"/>
      <c r="DD41" s="27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</row>
    <row r="42" spans="1:155" ht="14.45" customHeight="1" x14ac:dyDescent="0.25">
      <c r="A42" s="196"/>
      <c r="B42" s="165"/>
      <c r="C42" s="166"/>
      <c r="D42" s="166"/>
      <c r="E42" s="166"/>
      <c r="F42" s="166"/>
      <c r="G42" s="132"/>
      <c r="H42" s="132"/>
      <c r="I42" s="132"/>
      <c r="J42" s="133"/>
      <c r="K42" s="131"/>
      <c r="L42" s="132"/>
      <c r="M42" s="132"/>
      <c r="N42" s="132"/>
      <c r="O42" s="132"/>
      <c r="P42" s="132"/>
      <c r="Q42" s="132"/>
      <c r="R42" s="133"/>
      <c r="S42" s="131"/>
      <c r="T42" s="132"/>
      <c r="U42" s="132"/>
      <c r="V42" s="132"/>
      <c r="W42" s="132"/>
      <c r="X42" s="132"/>
      <c r="Y42" s="132"/>
      <c r="Z42" s="133"/>
      <c r="AA42" s="131"/>
      <c r="AB42" s="132"/>
      <c r="AC42" s="132"/>
      <c r="AD42" s="133"/>
      <c r="AE42" s="131"/>
      <c r="AF42" s="132"/>
      <c r="AG42" s="132"/>
      <c r="AH42" s="133"/>
      <c r="AI42" s="131"/>
      <c r="AJ42" s="132"/>
      <c r="AK42" s="132"/>
      <c r="AL42" s="133"/>
      <c r="AM42" s="131"/>
      <c r="AN42" s="132"/>
      <c r="AO42" s="132"/>
      <c r="AP42" s="133"/>
      <c r="AQ42" s="131"/>
      <c r="AR42" s="132"/>
      <c r="AS42" s="132"/>
      <c r="AT42" s="132"/>
      <c r="AU42" s="134"/>
      <c r="AV42" s="135"/>
      <c r="AW42" s="131"/>
      <c r="AX42" s="132"/>
      <c r="AY42" s="132"/>
      <c r="AZ42" s="132"/>
      <c r="BA42" s="134"/>
      <c r="BB42" s="135"/>
      <c r="BC42" s="83" t="s">
        <v>103</v>
      </c>
      <c r="BD42" s="12"/>
      <c r="BE42" s="47"/>
      <c r="BG42" s="34"/>
      <c r="BH42" s="124" t="s">
        <v>20</v>
      </c>
      <c r="BI42" s="125"/>
      <c r="BJ42" s="125"/>
      <c r="BK42" s="126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42"/>
      <c r="CS42" s="122">
        <f t="shared" si="1"/>
        <v>0</v>
      </c>
      <c r="CT42" s="123"/>
      <c r="CU42" s="33"/>
      <c r="CV42" s="124" t="s">
        <v>20</v>
      </c>
      <c r="CW42" s="125"/>
      <c r="CX42" s="125"/>
      <c r="CY42" s="126"/>
      <c r="CZ42" s="33"/>
      <c r="DA42" s="27"/>
      <c r="DB42" s="27"/>
      <c r="DC42" s="27"/>
      <c r="DD42" s="27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</row>
    <row r="43" spans="1:155" ht="14.45" customHeight="1" x14ac:dyDescent="0.25">
      <c r="A43" s="196"/>
      <c r="B43" s="160"/>
      <c r="C43" s="161"/>
      <c r="D43" s="161"/>
      <c r="E43" s="161"/>
      <c r="F43" s="161"/>
      <c r="G43" s="153"/>
      <c r="H43" s="153"/>
      <c r="I43" s="153"/>
      <c r="J43" s="159"/>
      <c r="K43" s="152"/>
      <c r="L43" s="153"/>
      <c r="M43" s="153"/>
      <c r="N43" s="153"/>
      <c r="O43" s="153"/>
      <c r="P43" s="153"/>
      <c r="Q43" s="153"/>
      <c r="R43" s="159"/>
      <c r="S43" s="152"/>
      <c r="T43" s="153"/>
      <c r="U43" s="153"/>
      <c r="V43" s="153"/>
      <c r="W43" s="153"/>
      <c r="X43" s="153"/>
      <c r="Y43" s="153"/>
      <c r="Z43" s="159"/>
      <c r="AA43" s="152"/>
      <c r="AB43" s="153"/>
      <c r="AC43" s="153"/>
      <c r="AD43" s="159"/>
      <c r="AE43" s="152"/>
      <c r="AF43" s="153"/>
      <c r="AG43" s="153"/>
      <c r="AH43" s="159"/>
      <c r="AI43" s="152"/>
      <c r="AJ43" s="153"/>
      <c r="AK43" s="153"/>
      <c r="AL43" s="159"/>
      <c r="AM43" s="152"/>
      <c r="AN43" s="153"/>
      <c r="AO43" s="153"/>
      <c r="AP43" s="159"/>
      <c r="AQ43" s="152"/>
      <c r="AR43" s="153"/>
      <c r="AS43" s="153"/>
      <c r="AT43" s="153"/>
      <c r="AU43" s="154"/>
      <c r="AV43" s="155"/>
      <c r="AW43" s="152"/>
      <c r="AX43" s="153"/>
      <c r="AY43" s="153"/>
      <c r="AZ43" s="153"/>
      <c r="BA43" s="154"/>
      <c r="BB43" s="155"/>
      <c r="BC43" s="78">
        <f>16-F34</f>
        <v>11</v>
      </c>
      <c r="BD43" s="12"/>
      <c r="BE43" s="47"/>
      <c r="BG43" s="34"/>
      <c r="BH43" s="124" t="s">
        <v>25</v>
      </c>
      <c r="BI43" s="125"/>
      <c r="BJ43" s="125"/>
      <c r="BK43" s="126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42"/>
      <c r="CS43" s="122">
        <f t="shared" si="1"/>
        <v>0</v>
      </c>
      <c r="CT43" s="123"/>
      <c r="CU43" s="33"/>
      <c r="CV43" s="124" t="s">
        <v>25</v>
      </c>
      <c r="CW43" s="125"/>
      <c r="CX43" s="125"/>
      <c r="CY43" s="126"/>
      <c r="CZ43" s="33"/>
      <c r="DA43" s="27"/>
      <c r="DB43" s="27"/>
      <c r="DC43" s="27"/>
      <c r="DD43" s="27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</row>
    <row r="44" spans="1:155" ht="14.45" customHeight="1" x14ac:dyDescent="0.25">
      <c r="A44" s="196">
        <v>2</v>
      </c>
      <c r="B44" s="163"/>
      <c r="C44" s="164"/>
      <c r="D44" s="164"/>
      <c r="E44" s="164"/>
      <c r="F44" s="164"/>
      <c r="G44" s="128"/>
      <c r="H44" s="128"/>
      <c r="I44" s="128"/>
      <c r="J44" s="158"/>
      <c r="K44" s="127"/>
      <c r="L44" s="128"/>
      <c r="M44" s="128"/>
      <c r="N44" s="128"/>
      <c r="O44" s="128"/>
      <c r="P44" s="128"/>
      <c r="Q44" s="128"/>
      <c r="R44" s="158"/>
      <c r="S44" s="127"/>
      <c r="T44" s="128"/>
      <c r="U44" s="128"/>
      <c r="V44" s="128"/>
      <c r="W44" s="128"/>
      <c r="X44" s="128"/>
      <c r="Y44" s="128"/>
      <c r="Z44" s="158"/>
      <c r="AA44" s="127"/>
      <c r="AB44" s="128"/>
      <c r="AC44" s="128"/>
      <c r="AD44" s="158"/>
      <c r="AE44" s="127"/>
      <c r="AF44" s="128"/>
      <c r="AG44" s="128"/>
      <c r="AH44" s="158"/>
      <c r="AI44" s="127"/>
      <c r="AJ44" s="128"/>
      <c r="AK44" s="128"/>
      <c r="AL44" s="158"/>
      <c r="AM44" s="127"/>
      <c r="AN44" s="128"/>
      <c r="AO44" s="128"/>
      <c r="AP44" s="158"/>
      <c r="AQ44" s="127"/>
      <c r="AR44" s="128"/>
      <c r="AS44" s="128"/>
      <c r="AT44" s="128"/>
      <c r="AU44" s="129"/>
      <c r="AV44" s="130"/>
      <c r="AW44" s="127"/>
      <c r="AX44" s="128"/>
      <c r="AY44" s="128"/>
      <c r="AZ44" s="128"/>
      <c r="BA44" s="129"/>
      <c r="BB44" s="130"/>
      <c r="BC44" s="77" t="s">
        <v>4</v>
      </c>
      <c r="BD44" s="12"/>
      <c r="BE44" s="47"/>
      <c r="BG44" s="34"/>
      <c r="BH44" s="124" t="s">
        <v>31</v>
      </c>
      <c r="BI44" s="125"/>
      <c r="BJ44" s="125"/>
      <c r="BK44" s="126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42"/>
      <c r="CS44" s="122">
        <f t="shared" si="1"/>
        <v>0</v>
      </c>
      <c r="CT44" s="123"/>
      <c r="CU44" s="33"/>
      <c r="CV44" s="124" t="s">
        <v>31</v>
      </c>
      <c r="CW44" s="125"/>
      <c r="CX44" s="125"/>
      <c r="CY44" s="126"/>
      <c r="CZ44" s="33"/>
      <c r="DA44" s="27"/>
      <c r="DB44" s="27"/>
      <c r="DC44" s="27"/>
      <c r="DD44" s="27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</row>
    <row r="45" spans="1:155" ht="14.45" customHeight="1" x14ac:dyDescent="0.25">
      <c r="A45" s="196"/>
      <c r="B45" s="165"/>
      <c r="C45" s="166"/>
      <c r="D45" s="166"/>
      <c r="E45" s="166"/>
      <c r="F45" s="166"/>
      <c r="G45" s="132"/>
      <c r="H45" s="132"/>
      <c r="I45" s="132"/>
      <c r="J45" s="133"/>
      <c r="K45" s="131"/>
      <c r="L45" s="132"/>
      <c r="M45" s="132"/>
      <c r="N45" s="132"/>
      <c r="O45" s="132"/>
      <c r="P45" s="132"/>
      <c r="Q45" s="132"/>
      <c r="R45" s="133"/>
      <c r="S45" s="131"/>
      <c r="T45" s="132"/>
      <c r="U45" s="132"/>
      <c r="V45" s="132"/>
      <c r="W45" s="132"/>
      <c r="X45" s="132"/>
      <c r="Y45" s="132"/>
      <c r="Z45" s="133"/>
      <c r="AA45" s="131"/>
      <c r="AB45" s="132"/>
      <c r="AC45" s="132"/>
      <c r="AD45" s="133"/>
      <c r="AE45" s="131"/>
      <c r="AF45" s="132"/>
      <c r="AG45" s="132"/>
      <c r="AH45" s="133"/>
      <c r="AI45" s="131"/>
      <c r="AJ45" s="132"/>
      <c r="AK45" s="132"/>
      <c r="AL45" s="133"/>
      <c r="AM45" s="131"/>
      <c r="AN45" s="132"/>
      <c r="AO45" s="132"/>
      <c r="AP45" s="133"/>
      <c r="AQ45" s="131"/>
      <c r="AR45" s="132"/>
      <c r="AS45" s="132"/>
      <c r="AT45" s="132"/>
      <c r="AU45" s="134"/>
      <c r="AV45" s="135"/>
      <c r="AW45" s="131"/>
      <c r="AX45" s="132"/>
      <c r="AY45" s="132"/>
      <c r="AZ45" s="132"/>
      <c r="BA45" s="134"/>
      <c r="BB45" s="135"/>
      <c r="BC45" s="82">
        <f>16-G33</f>
        <v>11</v>
      </c>
      <c r="BD45" s="12"/>
      <c r="BE45" s="47"/>
      <c r="BG45" s="34"/>
      <c r="BH45" s="124" t="s">
        <v>114</v>
      </c>
      <c r="BI45" s="125"/>
      <c r="BJ45" s="125"/>
      <c r="BK45" s="12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42"/>
      <c r="CS45" s="122">
        <f t="shared" si="1"/>
        <v>0</v>
      </c>
      <c r="CT45" s="123"/>
      <c r="CU45" s="33"/>
      <c r="CV45" s="124" t="s">
        <v>114</v>
      </c>
      <c r="CW45" s="125"/>
      <c r="CX45" s="125"/>
      <c r="CY45" s="126"/>
      <c r="CZ45" s="33"/>
      <c r="DA45" s="27"/>
      <c r="DB45" s="27"/>
      <c r="DC45" s="27"/>
      <c r="DD45" s="27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</row>
    <row r="46" spans="1:155" ht="14.45" customHeight="1" x14ac:dyDescent="0.25">
      <c r="A46" s="196"/>
      <c r="B46" s="165"/>
      <c r="C46" s="166"/>
      <c r="D46" s="166"/>
      <c r="E46" s="166"/>
      <c r="F46" s="166"/>
      <c r="G46" s="132"/>
      <c r="H46" s="132"/>
      <c r="I46" s="132"/>
      <c r="J46" s="133"/>
      <c r="K46" s="131"/>
      <c r="L46" s="132"/>
      <c r="M46" s="132"/>
      <c r="N46" s="132"/>
      <c r="O46" s="132"/>
      <c r="P46" s="132"/>
      <c r="Q46" s="132"/>
      <c r="R46" s="133"/>
      <c r="S46" s="131"/>
      <c r="T46" s="132"/>
      <c r="U46" s="132"/>
      <c r="V46" s="132"/>
      <c r="W46" s="132"/>
      <c r="X46" s="132"/>
      <c r="Y46" s="132"/>
      <c r="Z46" s="133"/>
      <c r="AA46" s="131"/>
      <c r="AB46" s="132"/>
      <c r="AC46" s="132"/>
      <c r="AD46" s="133"/>
      <c r="AE46" s="131"/>
      <c r="AF46" s="132"/>
      <c r="AG46" s="132"/>
      <c r="AH46" s="133"/>
      <c r="AI46" s="131"/>
      <c r="AJ46" s="132"/>
      <c r="AK46" s="132"/>
      <c r="AL46" s="133"/>
      <c r="AM46" s="131"/>
      <c r="AN46" s="132"/>
      <c r="AO46" s="132"/>
      <c r="AP46" s="133"/>
      <c r="AQ46" s="131"/>
      <c r="AR46" s="132"/>
      <c r="AS46" s="132"/>
      <c r="AT46" s="132"/>
      <c r="AU46" s="134"/>
      <c r="AV46" s="135"/>
      <c r="AW46" s="131"/>
      <c r="AX46" s="132"/>
      <c r="AY46" s="132"/>
      <c r="AZ46" s="132"/>
      <c r="BA46" s="134"/>
      <c r="BB46" s="135"/>
      <c r="BC46" s="83" t="s">
        <v>103</v>
      </c>
      <c r="BD46" s="12"/>
      <c r="BE46" s="47"/>
      <c r="BG46" s="34"/>
      <c r="BH46" s="124" t="s">
        <v>29</v>
      </c>
      <c r="BI46" s="125"/>
      <c r="BJ46" s="125"/>
      <c r="BK46" s="126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42"/>
      <c r="CS46" s="122">
        <f t="shared" si="1"/>
        <v>0</v>
      </c>
      <c r="CT46" s="123"/>
      <c r="CU46" s="33"/>
      <c r="CV46" s="124" t="s">
        <v>29</v>
      </c>
      <c r="CW46" s="125"/>
      <c r="CX46" s="125"/>
      <c r="CY46" s="126"/>
      <c r="CZ46" s="33"/>
      <c r="DA46" s="27"/>
      <c r="DB46" s="27"/>
      <c r="DC46" s="27"/>
      <c r="DD46" s="27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</row>
    <row r="47" spans="1:155" ht="14.45" customHeight="1" x14ac:dyDescent="0.25">
      <c r="A47" s="196"/>
      <c r="B47" s="160"/>
      <c r="C47" s="161"/>
      <c r="D47" s="161"/>
      <c r="E47" s="161"/>
      <c r="F47" s="161"/>
      <c r="G47" s="153"/>
      <c r="H47" s="153"/>
      <c r="I47" s="153"/>
      <c r="J47" s="159"/>
      <c r="K47" s="152"/>
      <c r="L47" s="153"/>
      <c r="M47" s="153"/>
      <c r="N47" s="153"/>
      <c r="O47" s="153"/>
      <c r="P47" s="153"/>
      <c r="Q47" s="153"/>
      <c r="R47" s="159"/>
      <c r="S47" s="152"/>
      <c r="T47" s="153"/>
      <c r="U47" s="153"/>
      <c r="V47" s="153"/>
      <c r="W47" s="153"/>
      <c r="X47" s="153"/>
      <c r="Y47" s="153"/>
      <c r="Z47" s="159"/>
      <c r="AA47" s="152"/>
      <c r="AB47" s="153"/>
      <c r="AC47" s="153"/>
      <c r="AD47" s="159"/>
      <c r="AE47" s="152"/>
      <c r="AF47" s="153"/>
      <c r="AG47" s="153"/>
      <c r="AH47" s="159"/>
      <c r="AI47" s="152"/>
      <c r="AJ47" s="153"/>
      <c r="AK47" s="153"/>
      <c r="AL47" s="159"/>
      <c r="AM47" s="152"/>
      <c r="AN47" s="153"/>
      <c r="AO47" s="153"/>
      <c r="AP47" s="159"/>
      <c r="AQ47" s="152"/>
      <c r="AR47" s="153"/>
      <c r="AS47" s="153"/>
      <c r="AT47" s="153"/>
      <c r="AU47" s="154"/>
      <c r="AV47" s="155"/>
      <c r="AW47" s="152"/>
      <c r="AX47" s="153"/>
      <c r="AY47" s="153"/>
      <c r="AZ47" s="153"/>
      <c r="BA47" s="154"/>
      <c r="BB47" s="155"/>
      <c r="BC47" s="78">
        <f>16-G34</f>
        <v>11</v>
      </c>
      <c r="BD47" s="12"/>
      <c r="BE47" s="47"/>
      <c r="BG47" s="34"/>
      <c r="BH47" s="124" t="s">
        <v>115</v>
      </c>
      <c r="BI47" s="125"/>
      <c r="BJ47" s="125"/>
      <c r="BK47" s="126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42"/>
      <c r="CS47" s="122">
        <f t="shared" si="1"/>
        <v>0</v>
      </c>
      <c r="CT47" s="123"/>
      <c r="CU47" s="33"/>
      <c r="CV47" s="124" t="s">
        <v>115</v>
      </c>
      <c r="CW47" s="125"/>
      <c r="CX47" s="125"/>
      <c r="CY47" s="126"/>
      <c r="CZ47" s="33"/>
      <c r="DA47" s="27"/>
      <c r="DB47" s="27"/>
      <c r="DC47" s="27"/>
      <c r="DD47" s="27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</row>
    <row r="48" spans="1:155" ht="14.45" customHeight="1" x14ac:dyDescent="0.25">
      <c r="A48" s="196">
        <v>3</v>
      </c>
      <c r="B48" s="163"/>
      <c r="C48" s="164"/>
      <c r="D48" s="164"/>
      <c r="E48" s="164"/>
      <c r="F48" s="164"/>
      <c r="G48" s="128"/>
      <c r="H48" s="128"/>
      <c r="I48" s="128"/>
      <c r="J48" s="158"/>
      <c r="K48" s="127"/>
      <c r="L48" s="128"/>
      <c r="M48" s="128"/>
      <c r="N48" s="128"/>
      <c r="O48" s="128"/>
      <c r="P48" s="128"/>
      <c r="Q48" s="128"/>
      <c r="R48" s="158"/>
      <c r="S48" s="127"/>
      <c r="T48" s="128"/>
      <c r="U48" s="128"/>
      <c r="V48" s="128"/>
      <c r="W48" s="128"/>
      <c r="X48" s="128"/>
      <c r="Y48" s="128"/>
      <c r="Z48" s="158"/>
      <c r="AA48" s="127"/>
      <c r="AB48" s="128"/>
      <c r="AC48" s="128"/>
      <c r="AD48" s="158"/>
      <c r="AE48" s="127"/>
      <c r="AF48" s="128"/>
      <c r="AG48" s="128"/>
      <c r="AH48" s="158"/>
      <c r="AI48" s="127"/>
      <c r="AJ48" s="128"/>
      <c r="AK48" s="128"/>
      <c r="AL48" s="158"/>
      <c r="AM48" s="127"/>
      <c r="AN48" s="128"/>
      <c r="AO48" s="128"/>
      <c r="AP48" s="158"/>
      <c r="AQ48" s="127"/>
      <c r="AR48" s="128"/>
      <c r="AS48" s="128"/>
      <c r="AT48" s="128"/>
      <c r="AU48" s="129"/>
      <c r="AV48" s="130"/>
      <c r="AW48" s="127"/>
      <c r="AX48" s="128"/>
      <c r="AY48" s="128"/>
      <c r="AZ48" s="128"/>
      <c r="BA48" s="129"/>
      <c r="BB48" s="130"/>
      <c r="BC48" s="77" t="s">
        <v>4</v>
      </c>
      <c r="BD48" s="12"/>
      <c r="BE48" s="47"/>
      <c r="BG48" s="34"/>
      <c r="BH48" s="124" t="s">
        <v>37</v>
      </c>
      <c r="BI48" s="125"/>
      <c r="BJ48" s="125"/>
      <c r="BK48" s="126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42"/>
      <c r="CS48" s="122">
        <f t="shared" si="1"/>
        <v>0</v>
      </c>
      <c r="CT48" s="123"/>
      <c r="CU48" s="33"/>
      <c r="CV48" s="124" t="s">
        <v>37</v>
      </c>
      <c r="CW48" s="125"/>
      <c r="CX48" s="125"/>
      <c r="CY48" s="126"/>
      <c r="CZ48" s="33"/>
      <c r="DA48" s="27"/>
      <c r="DB48" s="27"/>
      <c r="DC48" s="27"/>
      <c r="DD48" s="27" t="s">
        <v>0</v>
      </c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</row>
    <row r="49" spans="1:155" ht="14.45" customHeight="1" x14ac:dyDescent="0.25">
      <c r="A49" s="196"/>
      <c r="B49" s="165"/>
      <c r="C49" s="166"/>
      <c r="D49" s="166"/>
      <c r="E49" s="166"/>
      <c r="F49" s="166"/>
      <c r="G49" s="132"/>
      <c r="H49" s="132"/>
      <c r="I49" s="132"/>
      <c r="J49" s="133"/>
      <c r="K49" s="131"/>
      <c r="L49" s="132"/>
      <c r="M49" s="132"/>
      <c r="N49" s="132"/>
      <c r="O49" s="132"/>
      <c r="P49" s="132"/>
      <c r="Q49" s="132"/>
      <c r="R49" s="133"/>
      <c r="S49" s="131"/>
      <c r="T49" s="132"/>
      <c r="U49" s="132"/>
      <c r="V49" s="132"/>
      <c r="W49" s="132"/>
      <c r="X49" s="132"/>
      <c r="Y49" s="132"/>
      <c r="Z49" s="133"/>
      <c r="AA49" s="131"/>
      <c r="AB49" s="132"/>
      <c r="AC49" s="132"/>
      <c r="AD49" s="133"/>
      <c r="AE49" s="131"/>
      <c r="AF49" s="132"/>
      <c r="AG49" s="132"/>
      <c r="AH49" s="133"/>
      <c r="AI49" s="131"/>
      <c r="AJ49" s="132"/>
      <c r="AK49" s="132"/>
      <c r="AL49" s="133"/>
      <c r="AM49" s="131"/>
      <c r="AN49" s="132"/>
      <c r="AO49" s="132"/>
      <c r="AP49" s="133"/>
      <c r="AQ49" s="131"/>
      <c r="AR49" s="132"/>
      <c r="AS49" s="132"/>
      <c r="AT49" s="132"/>
      <c r="AU49" s="134"/>
      <c r="AV49" s="135"/>
      <c r="AW49" s="131"/>
      <c r="AX49" s="132"/>
      <c r="AY49" s="132"/>
      <c r="AZ49" s="132"/>
      <c r="BA49" s="134"/>
      <c r="BB49" s="135"/>
      <c r="BC49" s="82">
        <f>16-H33</f>
        <v>10</v>
      </c>
      <c r="BD49" s="12"/>
      <c r="BE49" s="47"/>
      <c r="BG49" s="34"/>
      <c r="BH49" s="124" t="s">
        <v>83</v>
      </c>
      <c r="BI49" s="125"/>
      <c r="BJ49" s="125"/>
      <c r="BK49" s="126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42"/>
      <c r="CS49" s="122">
        <f t="shared" si="1"/>
        <v>0</v>
      </c>
      <c r="CT49" s="123"/>
      <c r="CU49" s="33"/>
      <c r="CV49" s="124" t="s">
        <v>83</v>
      </c>
      <c r="CW49" s="125"/>
      <c r="CX49" s="125"/>
      <c r="CY49" s="126"/>
      <c r="CZ49" s="33"/>
      <c r="DA49" s="27"/>
      <c r="DB49" s="27"/>
      <c r="DC49" s="27"/>
      <c r="DD49" s="27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</row>
    <row r="50" spans="1:155" ht="14.45" customHeight="1" x14ac:dyDescent="0.25">
      <c r="A50" s="196"/>
      <c r="B50" s="165"/>
      <c r="C50" s="166"/>
      <c r="D50" s="166"/>
      <c r="E50" s="166"/>
      <c r="F50" s="166"/>
      <c r="G50" s="132"/>
      <c r="H50" s="132"/>
      <c r="I50" s="132"/>
      <c r="J50" s="133"/>
      <c r="K50" s="131"/>
      <c r="L50" s="132"/>
      <c r="M50" s="132"/>
      <c r="N50" s="132"/>
      <c r="O50" s="132"/>
      <c r="P50" s="132"/>
      <c r="Q50" s="132"/>
      <c r="R50" s="133"/>
      <c r="S50" s="131"/>
      <c r="T50" s="132"/>
      <c r="U50" s="132"/>
      <c r="V50" s="132"/>
      <c r="W50" s="132"/>
      <c r="X50" s="132"/>
      <c r="Y50" s="132"/>
      <c r="Z50" s="133"/>
      <c r="AA50" s="131"/>
      <c r="AB50" s="132"/>
      <c r="AC50" s="132"/>
      <c r="AD50" s="133"/>
      <c r="AE50" s="131"/>
      <c r="AF50" s="132"/>
      <c r="AG50" s="132"/>
      <c r="AH50" s="133"/>
      <c r="AI50" s="131"/>
      <c r="AJ50" s="132"/>
      <c r="AK50" s="132"/>
      <c r="AL50" s="133"/>
      <c r="AM50" s="131"/>
      <c r="AN50" s="132"/>
      <c r="AO50" s="132"/>
      <c r="AP50" s="133"/>
      <c r="AQ50" s="131"/>
      <c r="AR50" s="132"/>
      <c r="AS50" s="132"/>
      <c r="AT50" s="132"/>
      <c r="AU50" s="134"/>
      <c r="AV50" s="135"/>
      <c r="AW50" s="131"/>
      <c r="AX50" s="132"/>
      <c r="AY50" s="132"/>
      <c r="AZ50" s="132"/>
      <c r="BA50" s="134"/>
      <c r="BB50" s="135"/>
      <c r="BC50" s="83" t="s">
        <v>103</v>
      </c>
      <c r="BD50" s="12"/>
      <c r="BE50" s="47"/>
      <c r="BG50" s="34"/>
      <c r="BH50" s="124" t="s">
        <v>24</v>
      </c>
      <c r="BI50" s="125"/>
      <c r="BJ50" s="125"/>
      <c r="BK50" s="126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42"/>
      <c r="CS50" s="122">
        <f t="shared" si="1"/>
        <v>0</v>
      </c>
      <c r="CT50" s="123"/>
      <c r="CU50" s="33"/>
      <c r="CV50" s="124" t="s">
        <v>24</v>
      </c>
      <c r="CW50" s="125"/>
      <c r="CX50" s="125"/>
      <c r="CY50" s="126"/>
      <c r="CZ50" s="33"/>
      <c r="DA50" s="27"/>
      <c r="DB50" s="27"/>
      <c r="DC50" s="27"/>
      <c r="DD50" s="27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</row>
    <row r="51" spans="1:155" ht="14.45" customHeight="1" x14ac:dyDescent="0.25">
      <c r="A51" s="196"/>
      <c r="B51" s="160"/>
      <c r="C51" s="161"/>
      <c r="D51" s="161"/>
      <c r="E51" s="161"/>
      <c r="F51" s="161"/>
      <c r="G51" s="153"/>
      <c r="H51" s="153"/>
      <c r="I51" s="153"/>
      <c r="J51" s="159"/>
      <c r="K51" s="152"/>
      <c r="L51" s="153"/>
      <c r="M51" s="153"/>
      <c r="N51" s="153"/>
      <c r="O51" s="153"/>
      <c r="P51" s="153"/>
      <c r="Q51" s="153"/>
      <c r="R51" s="159"/>
      <c r="S51" s="152"/>
      <c r="T51" s="153"/>
      <c r="U51" s="153"/>
      <c r="V51" s="153"/>
      <c r="W51" s="153"/>
      <c r="X51" s="153"/>
      <c r="Y51" s="153"/>
      <c r="Z51" s="159"/>
      <c r="AA51" s="152"/>
      <c r="AB51" s="153"/>
      <c r="AC51" s="153"/>
      <c r="AD51" s="159"/>
      <c r="AE51" s="152"/>
      <c r="AF51" s="153"/>
      <c r="AG51" s="153"/>
      <c r="AH51" s="159"/>
      <c r="AI51" s="152"/>
      <c r="AJ51" s="153"/>
      <c r="AK51" s="153"/>
      <c r="AL51" s="159"/>
      <c r="AM51" s="152"/>
      <c r="AN51" s="153"/>
      <c r="AO51" s="153"/>
      <c r="AP51" s="159"/>
      <c r="AQ51" s="152"/>
      <c r="AR51" s="153"/>
      <c r="AS51" s="153"/>
      <c r="AT51" s="153"/>
      <c r="AU51" s="154"/>
      <c r="AV51" s="155"/>
      <c r="AW51" s="152"/>
      <c r="AX51" s="153"/>
      <c r="AY51" s="153"/>
      <c r="AZ51" s="153"/>
      <c r="BA51" s="154"/>
      <c r="BB51" s="155"/>
      <c r="BC51" s="78">
        <f>16-H34</f>
        <v>11</v>
      </c>
      <c r="BD51" s="12"/>
      <c r="BE51" s="47"/>
      <c r="BG51" s="34"/>
      <c r="BH51" s="124" t="s">
        <v>293</v>
      </c>
      <c r="BI51" s="125"/>
      <c r="BJ51" s="125"/>
      <c r="BK51" s="126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42"/>
      <c r="CS51" s="122">
        <f t="shared" si="1"/>
        <v>0</v>
      </c>
      <c r="CT51" s="123"/>
      <c r="CU51" s="33"/>
      <c r="CV51" s="124" t="s">
        <v>293</v>
      </c>
      <c r="CW51" s="125"/>
      <c r="CX51" s="125"/>
      <c r="CY51" s="126"/>
      <c r="CZ51" s="33"/>
      <c r="DA51" s="27"/>
      <c r="DB51" s="27"/>
      <c r="DC51" s="27"/>
      <c r="DD51" s="27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</row>
    <row r="52" spans="1:155" ht="14.45" customHeight="1" x14ac:dyDescent="0.25">
      <c r="A52" s="196">
        <v>4</v>
      </c>
      <c r="B52" s="163"/>
      <c r="C52" s="164"/>
      <c r="D52" s="164"/>
      <c r="E52" s="164"/>
      <c r="F52" s="164"/>
      <c r="G52" s="128"/>
      <c r="H52" s="128"/>
      <c r="I52" s="128"/>
      <c r="J52" s="158"/>
      <c r="K52" s="127"/>
      <c r="L52" s="128"/>
      <c r="M52" s="128"/>
      <c r="N52" s="128"/>
      <c r="O52" s="128"/>
      <c r="P52" s="128"/>
      <c r="Q52" s="128"/>
      <c r="R52" s="158"/>
      <c r="S52" s="127"/>
      <c r="T52" s="128"/>
      <c r="U52" s="128"/>
      <c r="V52" s="128"/>
      <c r="W52" s="128"/>
      <c r="X52" s="128"/>
      <c r="Y52" s="128"/>
      <c r="Z52" s="158"/>
      <c r="AA52" s="127"/>
      <c r="AB52" s="128"/>
      <c r="AC52" s="128"/>
      <c r="AD52" s="158"/>
      <c r="AE52" s="127"/>
      <c r="AF52" s="128"/>
      <c r="AG52" s="128"/>
      <c r="AH52" s="158"/>
      <c r="AI52" s="127"/>
      <c r="AJ52" s="128"/>
      <c r="AK52" s="128"/>
      <c r="AL52" s="158"/>
      <c r="AM52" s="127"/>
      <c r="AN52" s="128"/>
      <c r="AO52" s="128"/>
      <c r="AP52" s="158"/>
      <c r="AQ52" s="127"/>
      <c r="AR52" s="128"/>
      <c r="AS52" s="128"/>
      <c r="AT52" s="128"/>
      <c r="AU52" s="129"/>
      <c r="AV52" s="130"/>
      <c r="AW52" s="127"/>
      <c r="AX52" s="128"/>
      <c r="AY52" s="128"/>
      <c r="AZ52" s="128"/>
      <c r="BA52" s="129"/>
      <c r="BB52" s="130"/>
      <c r="BC52" s="77" t="s">
        <v>4</v>
      </c>
      <c r="BD52" s="12"/>
      <c r="BE52" s="47"/>
      <c r="BG52" s="34"/>
      <c r="BH52" s="124" t="s">
        <v>62</v>
      </c>
      <c r="BI52" s="125"/>
      <c r="BJ52" s="125"/>
      <c r="BK52" s="126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42"/>
      <c r="CS52" s="122">
        <f t="shared" si="1"/>
        <v>0</v>
      </c>
      <c r="CT52" s="123"/>
      <c r="CU52" s="33"/>
      <c r="CV52" s="124" t="s">
        <v>62</v>
      </c>
      <c r="CW52" s="125"/>
      <c r="CX52" s="125"/>
      <c r="CY52" s="126"/>
      <c r="CZ52" s="33"/>
      <c r="DA52" s="27"/>
      <c r="DB52" s="27"/>
      <c r="DC52" s="27"/>
      <c r="DD52" s="27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</row>
    <row r="53" spans="1:155" ht="14.45" customHeight="1" x14ac:dyDescent="0.25">
      <c r="A53" s="196"/>
      <c r="B53" s="165"/>
      <c r="C53" s="166"/>
      <c r="D53" s="166"/>
      <c r="E53" s="166"/>
      <c r="F53" s="166"/>
      <c r="G53" s="132"/>
      <c r="H53" s="132"/>
      <c r="I53" s="132"/>
      <c r="J53" s="133"/>
      <c r="K53" s="131"/>
      <c r="L53" s="132"/>
      <c r="M53" s="132"/>
      <c r="N53" s="132"/>
      <c r="O53" s="132"/>
      <c r="P53" s="132"/>
      <c r="Q53" s="132"/>
      <c r="R53" s="133"/>
      <c r="S53" s="131"/>
      <c r="T53" s="132"/>
      <c r="U53" s="132"/>
      <c r="V53" s="132"/>
      <c r="W53" s="132"/>
      <c r="X53" s="132"/>
      <c r="Y53" s="132"/>
      <c r="Z53" s="133"/>
      <c r="AA53" s="131"/>
      <c r="AB53" s="132"/>
      <c r="AC53" s="132"/>
      <c r="AD53" s="133"/>
      <c r="AE53" s="131"/>
      <c r="AF53" s="132"/>
      <c r="AG53" s="132"/>
      <c r="AH53" s="133"/>
      <c r="AI53" s="131"/>
      <c r="AJ53" s="132"/>
      <c r="AK53" s="132"/>
      <c r="AL53" s="133"/>
      <c r="AM53" s="131"/>
      <c r="AN53" s="132"/>
      <c r="AO53" s="132"/>
      <c r="AP53" s="133"/>
      <c r="AQ53" s="131"/>
      <c r="AR53" s="132"/>
      <c r="AS53" s="132"/>
      <c r="AT53" s="132"/>
      <c r="AU53" s="134"/>
      <c r="AV53" s="135"/>
      <c r="AW53" s="131"/>
      <c r="AX53" s="132"/>
      <c r="AY53" s="132"/>
      <c r="AZ53" s="132"/>
      <c r="BA53" s="134"/>
      <c r="BB53" s="135"/>
      <c r="BC53" s="82">
        <f>16-I33</f>
        <v>11</v>
      </c>
      <c r="BD53" s="12"/>
      <c r="BE53" s="47"/>
      <c r="BG53" s="34"/>
      <c r="BH53" s="124" t="s">
        <v>39</v>
      </c>
      <c r="BI53" s="125"/>
      <c r="BJ53" s="125"/>
      <c r="BK53" s="126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42"/>
      <c r="CS53" s="122">
        <f t="shared" si="1"/>
        <v>0</v>
      </c>
      <c r="CT53" s="123"/>
      <c r="CU53" s="33"/>
      <c r="CV53" s="124" t="s">
        <v>39</v>
      </c>
      <c r="CW53" s="125"/>
      <c r="CX53" s="125"/>
      <c r="CY53" s="126"/>
      <c r="CZ53" s="33"/>
      <c r="DA53" s="27"/>
      <c r="DB53" s="27"/>
      <c r="DC53" s="27"/>
      <c r="DD53" s="27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</row>
    <row r="54" spans="1:155" ht="14.45" customHeight="1" x14ac:dyDescent="0.25">
      <c r="A54" s="196"/>
      <c r="B54" s="165"/>
      <c r="C54" s="166"/>
      <c r="D54" s="166"/>
      <c r="E54" s="166"/>
      <c r="F54" s="166"/>
      <c r="G54" s="132"/>
      <c r="H54" s="132"/>
      <c r="I54" s="132"/>
      <c r="J54" s="133"/>
      <c r="K54" s="131"/>
      <c r="L54" s="132"/>
      <c r="M54" s="132"/>
      <c r="N54" s="132"/>
      <c r="O54" s="132"/>
      <c r="P54" s="132"/>
      <c r="Q54" s="132"/>
      <c r="R54" s="133"/>
      <c r="S54" s="131"/>
      <c r="T54" s="132"/>
      <c r="U54" s="132"/>
      <c r="V54" s="132"/>
      <c r="W54" s="132"/>
      <c r="X54" s="132"/>
      <c r="Y54" s="132"/>
      <c r="Z54" s="133"/>
      <c r="AA54" s="131"/>
      <c r="AB54" s="132"/>
      <c r="AC54" s="132"/>
      <c r="AD54" s="133"/>
      <c r="AE54" s="131"/>
      <c r="AF54" s="132"/>
      <c r="AG54" s="132"/>
      <c r="AH54" s="133"/>
      <c r="AI54" s="131"/>
      <c r="AJ54" s="132"/>
      <c r="AK54" s="132"/>
      <c r="AL54" s="133"/>
      <c r="AM54" s="131"/>
      <c r="AN54" s="132"/>
      <c r="AO54" s="132"/>
      <c r="AP54" s="133"/>
      <c r="AQ54" s="131"/>
      <c r="AR54" s="132"/>
      <c r="AS54" s="132"/>
      <c r="AT54" s="132"/>
      <c r="AU54" s="134"/>
      <c r="AV54" s="135"/>
      <c r="AW54" s="131"/>
      <c r="AX54" s="132"/>
      <c r="AY54" s="132"/>
      <c r="AZ54" s="132"/>
      <c r="BA54" s="134"/>
      <c r="BB54" s="135"/>
      <c r="BC54" s="83" t="s">
        <v>103</v>
      </c>
      <c r="BD54" s="12"/>
      <c r="BE54" s="47"/>
      <c r="BG54" s="34"/>
      <c r="BH54" s="124" t="s">
        <v>65</v>
      </c>
      <c r="BI54" s="125"/>
      <c r="BJ54" s="125"/>
      <c r="BK54" s="126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42"/>
      <c r="CS54" s="122">
        <f t="shared" si="1"/>
        <v>0</v>
      </c>
      <c r="CT54" s="123"/>
      <c r="CU54" s="33"/>
      <c r="CV54" s="124" t="s">
        <v>65</v>
      </c>
      <c r="CW54" s="125"/>
      <c r="CX54" s="125"/>
      <c r="CY54" s="126"/>
      <c r="CZ54" s="33"/>
      <c r="DA54" s="27"/>
      <c r="DB54" s="27"/>
      <c r="DC54" s="27"/>
      <c r="DD54" s="27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</row>
    <row r="55" spans="1:155" ht="14.45" customHeight="1" x14ac:dyDescent="0.25">
      <c r="A55" s="196"/>
      <c r="B55" s="160"/>
      <c r="C55" s="161"/>
      <c r="D55" s="161"/>
      <c r="E55" s="161"/>
      <c r="F55" s="161"/>
      <c r="G55" s="153"/>
      <c r="H55" s="153"/>
      <c r="I55" s="153"/>
      <c r="J55" s="159"/>
      <c r="K55" s="152"/>
      <c r="L55" s="153"/>
      <c r="M55" s="153"/>
      <c r="N55" s="153"/>
      <c r="O55" s="153"/>
      <c r="P55" s="153"/>
      <c r="Q55" s="153"/>
      <c r="R55" s="159"/>
      <c r="S55" s="152"/>
      <c r="T55" s="153"/>
      <c r="U55" s="153"/>
      <c r="V55" s="153"/>
      <c r="W55" s="153"/>
      <c r="X55" s="153"/>
      <c r="Y55" s="153"/>
      <c r="Z55" s="159"/>
      <c r="AA55" s="152"/>
      <c r="AB55" s="153"/>
      <c r="AC55" s="153"/>
      <c r="AD55" s="159"/>
      <c r="AE55" s="152"/>
      <c r="AF55" s="153"/>
      <c r="AG55" s="153"/>
      <c r="AH55" s="159"/>
      <c r="AI55" s="152"/>
      <c r="AJ55" s="153"/>
      <c r="AK55" s="153"/>
      <c r="AL55" s="159"/>
      <c r="AM55" s="152"/>
      <c r="AN55" s="153"/>
      <c r="AO55" s="153"/>
      <c r="AP55" s="159"/>
      <c r="AQ55" s="152"/>
      <c r="AR55" s="153"/>
      <c r="AS55" s="153"/>
      <c r="AT55" s="153"/>
      <c r="AU55" s="154"/>
      <c r="AV55" s="155"/>
      <c r="AW55" s="152"/>
      <c r="AX55" s="153"/>
      <c r="AY55" s="153"/>
      <c r="AZ55" s="153"/>
      <c r="BA55" s="154"/>
      <c r="BB55" s="155"/>
      <c r="BC55" s="78">
        <f>16-I34</f>
        <v>11</v>
      </c>
      <c r="BD55" s="12"/>
      <c r="BE55" s="47"/>
      <c r="BG55" s="34"/>
      <c r="BH55" s="124" t="s">
        <v>35</v>
      </c>
      <c r="BI55" s="125"/>
      <c r="BJ55" s="125"/>
      <c r="BK55" s="126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42"/>
      <c r="CS55" s="122">
        <f t="shared" si="1"/>
        <v>0</v>
      </c>
      <c r="CT55" s="123"/>
      <c r="CU55" s="33"/>
      <c r="CV55" s="124" t="s">
        <v>35</v>
      </c>
      <c r="CW55" s="125"/>
      <c r="CX55" s="125"/>
      <c r="CY55" s="126"/>
      <c r="CZ55" s="33"/>
      <c r="DA55" s="27"/>
      <c r="DB55" s="27"/>
      <c r="DC55" s="27"/>
      <c r="DD55" s="27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</row>
    <row r="56" spans="1:155" ht="14.45" customHeight="1" x14ac:dyDescent="0.25">
      <c r="A56" s="197">
        <v>5</v>
      </c>
      <c r="B56" s="163"/>
      <c r="C56" s="164"/>
      <c r="D56" s="164"/>
      <c r="E56" s="164"/>
      <c r="F56" s="164"/>
      <c r="G56" s="128"/>
      <c r="H56" s="128"/>
      <c r="I56" s="128"/>
      <c r="J56" s="158"/>
      <c r="K56" s="127"/>
      <c r="L56" s="128"/>
      <c r="M56" s="128"/>
      <c r="N56" s="128"/>
      <c r="O56" s="128"/>
      <c r="P56" s="128"/>
      <c r="Q56" s="128"/>
      <c r="R56" s="158"/>
      <c r="S56" s="127"/>
      <c r="T56" s="128"/>
      <c r="U56" s="128"/>
      <c r="V56" s="128"/>
      <c r="W56" s="128"/>
      <c r="X56" s="128"/>
      <c r="Y56" s="128"/>
      <c r="Z56" s="158"/>
      <c r="AA56" s="127"/>
      <c r="AB56" s="128"/>
      <c r="AC56" s="128"/>
      <c r="AD56" s="158"/>
      <c r="AE56" s="127"/>
      <c r="AF56" s="128"/>
      <c r="AG56" s="128"/>
      <c r="AH56" s="158"/>
      <c r="AI56" s="127"/>
      <c r="AJ56" s="128"/>
      <c r="AK56" s="128"/>
      <c r="AL56" s="158"/>
      <c r="AM56" s="127"/>
      <c r="AN56" s="128"/>
      <c r="AO56" s="128"/>
      <c r="AP56" s="158"/>
      <c r="AQ56" s="127"/>
      <c r="AR56" s="128"/>
      <c r="AS56" s="128"/>
      <c r="AT56" s="128"/>
      <c r="AU56" s="129"/>
      <c r="AV56" s="130"/>
      <c r="AW56" s="127"/>
      <c r="AX56" s="128"/>
      <c r="AY56" s="128"/>
      <c r="AZ56" s="128"/>
      <c r="BA56" s="129"/>
      <c r="BB56" s="130"/>
      <c r="BC56" s="77" t="s">
        <v>4</v>
      </c>
      <c r="BD56" s="12"/>
      <c r="BE56" s="47"/>
      <c r="BG56" s="34"/>
      <c r="BH56" s="124" t="s">
        <v>67</v>
      </c>
      <c r="BI56" s="125"/>
      <c r="BJ56" s="125"/>
      <c r="BK56" s="126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42"/>
      <c r="CS56" s="122">
        <f t="shared" si="1"/>
        <v>0</v>
      </c>
      <c r="CT56" s="123"/>
      <c r="CU56" s="33"/>
      <c r="CV56" s="124" t="s">
        <v>67</v>
      </c>
      <c r="CW56" s="125"/>
      <c r="CX56" s="125"/>
      <c r="CY56" s="126"/>
      <c r="CZ56" s="33"/>
      <c r="DA56" s="27"/>
      <c r="DB56" s="27"/>
      <c r="DC56" s="27"/>
      <c r="DD56" s="27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</row>
    <row r="57" spans="1:155" ht="14.45" customHeight="1" x14ac:dyDescent="0.25">
      <c r="A57" s="197"/>
      <c r="B57" s="165"/>
      <c r="C57" s="166"/>
      <c r="D57" s="166"/>
      <c r="E57" s="166"/>
      <c r="F57" s="166"/>
      <c r="G57" s="132"/>
      <c r="H57" s="132"/>
      <c r="I57" s="132"/>
      <c r="J57" s="133"/>
      <c r="K57" s="131"/>
      <c r="L57" s="132"/>
      <c r="M57" s="132"/>
      <c r="N57" s="132"/>
      <c r="O57" s="132"/>
      <c r="P57" s="132"/>
      <c r="Q57" s="132"/>
      <c r="R57" s="133"/>
      <c r="S57" s="131"/>
      <c r="T57" s="132"/>
      <c r="U57" s="132"/>
      <c r="V57" s="132"/>
      <c r="W57" s="132"/>
      <c r="X57" s="132"/>
      <c r="Y57" s="132"/>
      <c r="Z57" s="133"/>
      <c r="AA57" s="131"/>
      <c r="AB57" s="132"/>
      <c r="AC57" s="132"/>
      <c r="AD57" s="133"/>
      <c r="AE57" s="131"/>
      <c r="AF57" s="132"/>
      <c r="AG57" s="132"/>
      <c r="AH57" s="133"/>
      <c r="AI57" s="131"/>
      <c r="AJ57" s="132"/>
      <c r="AK57" s="132"/>
      <c r="AL57" s="133"/>
      <c r="AM57" s="131"/>
      <c r="AN57" s="132"/>
      <c r="AO57" s="132"/>
      <c r="AP57" s="133"/>
      <c r="AQ57" s="131"/>
      <c r="AR57" s="132"/>
      <c r="AS57" s="132"/>
      <c r="AT57" s="132"/>
      <c r="AU57" s="134"/>
      <c r="AV57" s="135"/>
      <c r="AW57" s="131"/>
      <c r="AX57" s="132"/>
      <c r="AY57" s="132"/>
      <c r="AZ57" s="132"/>
      <c r="BA57" s="134"/>
      <c r="BB57" s="135"/>
      <c r="BC57" s="82">
        <f>16-J33</f>
        <v>11</v>
      </c>
      <c r="BD57" s="12"/>
      <c r="BE57" s="47"/>
      <c r="BG57" s="34"/>
      <c r="BH57" s="124" t="s">
        <v>16</v>
      </c>
      <c r="BI57" s="125"/>
      <c r="BJ57" s="125"/>
      <c r="BK57" s="126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42"/>
      <c r="CS57" s="122">
        <f t="shared" si="1"/>
        <v>0</v>
      </c>
      <c r="CT57" s="123"/>
      <c r="CU57" s="33"/>
      <c r="CV57" s="124" t="s">
        <v>16</v>
      </c>
      <c r="CW57" s="125"/>
      <c r="CX57" s="125"/>
      <c r="CY57" s="126"/>
      <c r="CZ57" s="33"/>
      <c r="DA57" s="27"/>
      <c r="DB57" s="27"/>
      <c r="DC57" s="27"/>
      <c r="DD57" s="27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</row>
    <row r="58" spans="1:155" ht="14.45" customHeight="1" x14ac:dyDescent="0.25">
      <c r="A58" s="197"/>
      <c r="B58" s="165"/>
      <c r="C58" s="166"/>
      <c r="D58" s="166"/>
      <c r="E58" s="166"/>
      <c r="F58" s="166"/>
      <c r="G58" s="132"/>
      <c r="H58" s="132"/>
      <c r="I58" s="132"/>
      <c r="J58" s="133"/>
      <c r="K58" s="131"/>
      <c r="L58" s="132"/>
      <c r="M58" s="132"/>
      <c r="N58" s="132"/>
      <c r="O58" s="132"/>
      <c r="P58" s="132"/>
      <c r="Q58" s="132"/>
      <c r="R58" s="133"/>
      <c r="S58" s="131"/>
      <c r="T58" s="132"/>
      <c r="U58" s="132"/>
      <c r="V58" s="132"/>
      <c r="W58" s="132"/>
      <c r="X58" s="132"/>
      <c r="Y58" s="132"/>
      <c r="Z58" s="133"/>
      <c r="AA58" s="131"/>
      <c r="AB58" s="132"/>
      <c r="AC58" s="132"/>
      <c r="AD58" s="133"/>
      <c r="AE58" s="131"/>
      <c r="AF58" s="132"/>
      <c r="AG58" s="132"/>
      <c r="AH58" s="133"/>
      <c r="AI58" s="131"/>
      <c r="AJ58" s="132"/>
      <c r="AK58" s="132"/>
      <c r="AL58" s="133"/>
      <c r="AM58" s="131"/>
      <c r="AN58" s="132"/>
      <c r="AO58" s="132"/>
      <c r="AP58" s="133"/>
      <c r="AQ58" s="131"/>
      <c r="AR58" s="132"/>
      <c r="AS58" s="132"/>
      <c r="AT58" s="132"/>
      <c r="AU58" s="134"/>
      <c r="AV58" s="135"/>
      <c r="AW58" s="131"/>
      <c r="AX58" s="132"/>
      <c r="AY58" s="132"/>
      <c r="AZ58" s="132"/>
      <c r="BA58" s="134"/>
      <c r="BB58" s="135"/>
      <c r="BC58" s="83" t="s">
        <v>103</v>
      </c>
      <c r="BD58" s="12"/>
      <c r="BE58" s="47"/>
      <c r="BG58" s="34"/>
      <c r="BH58" s="124" t="s">
        <v>124</v>
      </c>
      <c r="BI58" s="125"/>
      <c r="BJ58" s="125"/>
      <c r="BK58" s="126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42"/>
      <c r="CS58" s="122">
        <f t="shared" si="1"/>
        <v>0</v>
      </c>
      <c r="CT58" s="123"/>
      <c r="CU58" s="33"/>
      <c r="CV58" s="124" t="s">
        <v>124</v>
      </c>
      <c r="CW58" s="125"/>
      <c r="CX58" s="125"/>
      <c r="CY58" s="126"/>
      <c r="CZ58" s="33"/>
      <c r="DA58" s="27"/>
      <c r="DB58" s="27"/>
      <c r="DC58" s="27"/>
      <c r="DD58" s="27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</row>
    <row r="59" spans="1:155" ht="14.45" customHeight="1" x14ac:dyDescent="0.25">
      <c r="A59" s="197"/>
      <c r="B59" s="160"/>
      <c r="C59" s="161"/>
      <c r="D59" s="161"/>
      <c r="E59" s="161"/>
      <c r="F59" s="161"/>
      <c r="G59" s="153"/>
      <c r="H59" s="153"/>
      <c r="I59" s="153"/>
      <c r="J59" s="159"/>
      <c r="K59" s="152"/>
      <c r="L59" s="153"/>
      <c r="M59" s="153"/>
      <c r="N59" s="153"/>
      <c r="O59" s="153"/>
      <c r="P59" s="153"/>
      <c r="Q59" s="153"/>
      <c r="R59" s="159"/>
      <c r="S59" s="152"/>
      <c r="T59" s="153"/>
      <c r="U59" s="153"/>
      <c r="V59" s="153"/>
      <c r="W59" s="153"/>
      <c r="X59" s="153"/>
      <c r="Y59" s="153"/>
      <c r="Z59" s="159"/>
      <c r="AA59" s="152"/>
      <c r="AB59" s="153"/>
      <c r="AC59" s="153"/>
      <c r="AD59" s="159"/>
      <c r="AE59" s="152"/>
      <c r="AF59" s="153"/>
      <c r="AG59" s="153"/>
      <c r="AH59" s="159"/>
      <c r="AI59" s="152"/>
      <c r="AJ59" s="153"/>
      <c r="AK59" s="153"/>
      <c r="AL59" s="159"/>
      <c r="AM59" s="152"/>
      <c r="AN59" s="153"/>
      <c r="AO59" s="153"/>
      <c r="AP59" s="159"/>
      <c r="AQ59" s="152"/>
      <c r="AR59" s="153"/>
      <c r="AS59" s="153"/>
      <c r="AT59" s="153"/>
      <c r="AU59" s="154"/>
      <c r="AV59" s="155"/>
      <c r="AW59" s="152"/>
      <c r="AX59" s="153"/>
      <c r="AY59" s="153"/>
      <c r="AZ59" s="153"/>
      <c r="BA59" s="154"/>
      <c r="BB59" s="155"/>
      <c r="BC59" s="78">
        <f>16-J34</f>
        <v>11</v>
      </c>
      <c r="BD59" s="12"/>
      <c r="BE59" s="47"/>
      <c r="BG59" s="34"/>
      <c r="BH59" s="124" t="s">
        <v>19</v>
      </c>
      <c r="BI59" s="125"/>
      <c r="BJ59" s="125"/>
      <c r="BK59" s="12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42"/>
      <c r="CS59" s="122">
        <f t="shared" si="1"/>
        <v>0</v>
      </c>
      <c r="CT59" s="123"/>
      <c r="CU59" s="33"/>
      <c r="CV59" s="124" t="s">
        <v>19</v>
      </c>
      <c r="CW59" s="125"/>
      <c r="CX59" s="125"/>
      <c r="CY59" s="126"/>
      <c r="CZ59" s="33"/>
      <c r="DA59" s="27"/>
      <c r="DB59" s="27"/>
      <c r="DC59" s="27"/>
      <c r="DD59" s="27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</row>
    <row r="60" spans="1:155" ht="14.45" customHeight="1" x14ac:dyDescent="0.25">
      <c r="A60" s="197">
        <v>6</v>
      </c>
      <c r="B60" s="163"/>
      <c r="C60" s="164"/>
      <c r="D60" s="164"/>
      <c r="E60" s="164"/>
      <c r="F60" s="164"/>
      <c r="G60" s="128"/>
      <c r="H60" s="128"/>
      <c r="I60" s="128"/>
      <c r="J60" s="158"/>
      <c r="K60" s="127"/>
      <c r="L60" s="128"/>
      <c r="M60" s="128"/>
      <c r="N60" s="128"/>
      <c r="O60" s="128"/>
      <c r="P60" s="128"/>
      <c r="Q60" s="128"/>
      <c r="R60" s="158"/>
      <c r="S60" s="127"/>
      <c r="T60" s="128"/>
      <c r="U60" s="128"/>
      <c r="V60" s="128"/>
      <c r="W60" s="128"/>
      <c r="X60" s="128"/>
      <c r="Y60" s="128"/>
      <c r="Z60" s="158"/>
      <c r="AA60" s="127"/>
      <c r="AB60" s="128"/>
      <c r="AC60" s="128"/>
      <c r="AD60" s="158"/>
      <c r="AE60" s="127"/>
      <c r="AF60" s="128"/>
      <c r="AG60" s="128"/>
      <c r="AH60" s="158"/>
      <c r="AI60" s="127"/>
      <c r="AJ60" s="128"/>
      <c r="AK60" s="128"/>
      <c r="AL60" s="158"/>
      <c r="AM60" s="127"/>
      <c r="AN60" s="128"/>
      <c r="AO60" s="128"/>
      <c r="AP60" s="158"/>
      <c r="AQ60" s="127"/>
      <c r="AR60" s="128"/>
      <c r="AS60" s="128"/>
      <c r="AT60" s="128"/>
      <c r="AU60" s="129"/>
      <c r="AV60" s="130"/>
      <c r="AW60" s="127"/>
      <c r="AX60" s="128"/>
      <c r="AY60" s="128"/>
      <c r="AZ60" s="128"/>
      <c r="BA60" s="129"/>
      <c r="BB60" s="130"/>
      <c r="BC60" s="77" t="s">
        <v>4</v>
      </c>
      <c r="BD60" s="12"/>
      <c r="BE60" s="47"/>
      <c r="BG60" s="34"/>
      <c r="BH60" s="124" t="s">
        <v>43</v>
      </c>
      <c r="BI60" s="125"/>
      <c r="BJ60" s="125"/>
      <c r="BK60" s="126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42"/>
      <c r="CS60" s="122">
        <f t="shared" si="1"/>
        <v>0</v>
      </c>
      <c r="CT60" s="123"/>
      <c r="CU60" s="33"/>
      <c r="CV60" s="124" t="s">
        <v>43</v>
      </c>
      <c r="CW60" s="125"/>
      <c r="CX60" s="125"/>
      <c r="CY60" s="126"/>
      <c r="CZ60" s="33"/>
      <c r="DA60" s="27"/>
      <c r="DB60" s="27"/>
      <c r="DC60" s="27"/>
      <c r="DD60" s="27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</row>
    <row r="61" spans="1:155" ht="14.45" customHeight="1" x14ac:dyDescent="0.25">
      <c r="A61" s="197"/>
      <c r="B61" s="165"/>
      <c r="C61" s="166"/>
      <c r="D61" s="166"/>
      <c r="E61" s="166"/>
      <c r="F61" s="166"/>
      <c r="G61" s="132"/>
      <c r="H61" s="132"/>
      <c r="I61" s="132"/>
      <c r="J61" s="133"/>
      <c r="K61" s="131"/>
      <c r="L61" s="132"/>
      <c r="M61" s="132"/>
      <c r="N61" s="132"/>
      <c r="O61" s="132"/>
      <c r="P61" s="132"/>
      <c r="Q61" s="132"/>
      <c r="R61" s="133"/>
      <c r="S61" s="131"/>
      <c r="T61" s="132"/>
      <c r="U61" s="132"/>
      <c r="V61" s="132"/>
      <c r="W61" s="132"/>
      <c r="X61" s="132"/>
      <c r="Y61" s="132"/>
      <c r="Z61" s="133"/>
      <c r="AA61" s="131"/>
      <c r="AB61" s="132"/>
      <c r="AC61" s="132"/>
      <c r="AD61" s="133"/>
      <c r="AE61" s="131"/>
      <c r="AF61" s="132"/>
      <c r="AG61" s="132"/>
      <c r="AH61" s="133"/>
      <c r="AI61" s="131"/>
      <c r="AJ61" s="132"/>
      <c r="AK61" s="132"/>
      <c r="AL61" s="133"/>
      <c r="AM61" s="131"/>
      <c r="AN61" s="132"/>
      <c r="AO61" s="132"/>
      <c r="AP61" s="133"/>
      <c r="AQ61" s="131"/>
      <c r="AR61" s="132"/>
      <c r="AS61" s="132"/>
      <c r="AT61" s="132"/>
      <c r="AU61" s="134"/>
      <c r="AV61" s="135"/>
      <c r="AW61" s="131"/>
      <c r="AX61" s="132"/>
      <c r="AY61" s="132"/>
      <c r="AZ61" s="132"/>
      <c r="BA61" s="134"/>
      <c r="BB61" s="135"/>
      <c r="BC61" s="82">
        <f>16-K33</f>
        <v>11</v>
      </c>
      <c r="BD61" s="12"/>
      <c r="BE61" s="47"/>
      <c r="BG61" s="34"/>
      <c r="BH61" s="124" t="s">
        <v>61</v>
      </c>
      <c r="BI61" s="125"/>
      <c r="BJ61" s="125"/>
      <c r="BK61" s="126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42"/>
      <c r="CS61" s="122">
        <f t="shared" si="1"/>
        <v>0</v>
      </c>
      <c r="CT61" s="123"/>
      <c r="CU61" s="33"/>
      <c r="CV61" s="124" t="s">
        <v>61</v>
      </c>
      <c r="CW61" s="125"/>
      <c r="CX61" s="125"/>
      <c r="CY61" s="126"/>
      <c r="CZ61" s="33"/>
      <c r="DA61" s="27"/>
      <c r="DB61" s="27"/>
      <c r="DC61" s="27"/>
      <c r="DD61" s="27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</row>
    <row r="62" spans="1:155" ht="14.45" customHeight="1" x14ac:dyDescent="0.25">
      <c r="A62" s="197"/>
      <c r="B62" s="165"/>
      <c r="C62" s="166"/>
      <c r="D62" s="166"/>
      <c r="E62" s="166"/>
      <c r="F62" s="166"/>
      <c r="G62" s="132"/>
      <c r="H62" s="132"/>
      <c r="I62" s="132"/>
      <c r="J62" s="133"/>
      <c r="K62" s="131"/>
      <c r="L62" s="132"/>
      <c r="M62" s="132"/>
      <c r="N62" s="132"/>
      <c r="O62" s="132"/>
      <c r="P62" s="132"/>
      <c r="Q62" s="132"/>
      <c r="R62" s="133"/>
      <c r="S62" s="131"/>
      <c r="T62" s="132"/>
      <c r="U62" s="132"/>
      <c r="V62" s="132"/>
      <c r="W62" s="132"/>
      <c r="X62" s="132"/>
      <c r="Y62" s="132"/>
      <c r="Z62" s="133"/>
      <c r="AA62" s="131"/>
      <c r="AB62" s="132"/>
      <c r="AC62" s="132"/>
      <c r="AD62" s="133"/>
      <c r="AE62" s="131"/>
      <c r="AF62" s="132"/>
      <c r="AG62" s="132"/>
      <c r="AH62" s="133"/>
      <c r="AI62" s="131"/>
      <c r="AJ62" s="132"/>
      <c r="AK62" s="132"/>
      <c r="AL62" s="133"/>
      <c r="AM62" s="131"/>
      <c r="AN62" s="132"/>
      <c r="AO62" s="132"/>
      <c r="AP62" s="133"/>
      <c r="AQ62" s="131"/>
      <c r="AR62" s="132"/>
      <c r="AS62" s="132"/>
      <c r="AT62" s="132"/>
      <c r="AU62" s="134"/>
      <c r="AV62" s="135"/>
      <c r="AW62" s="131"/>
      <c r="AX62" s="132"/>
      <c r="AY62" s="132"/>
      <c r="AZ62" s="132"/>
      <c r="BA62" s="134"/>
      <c r="BB62" s="135"/>
      <c r="BC62" s="83" t="s">
        <v>103</v>
      </c>
      <c r="BD62" s="12"/>
      <c r="BE62" s="47"/>
      <c r="BG62" s="34"/>
      <c r="BH62" s="124" t="s">
        <v>85</v>
      </c>
      <c r="BI62" s="125"/>
      <c r="BJ62" s="125"/>
      <c r="BK62" s="126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42"/>
      <c r="CS62" s="122">
        <f t="shared" si="1"/>
        <v>0</v>
      </c>
      <c r="CT62" s="123"/>
      <c r="CU62" s="33"/>
      <c r="CV62" s="124" t="s">
        <v>85</v>
      </c>
      <c r="CW62" s="125"/>
      <c r="CX62" s="125"/>
      <c r="CY62" s="126"/>
      <c r="CZ62" s="33"/>
      <c r="DA62" s="27"/>
      <c r="DB62" s="27"/>
      <c r="DC62" s="27"/>
      <c r="DD62" s="27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</row>
    <row r="63" spans="1:155" ht="14.45" customHeight="1" x14ac:dyDescent="0.25">
      <c r="A63" s="197"/>
      <c r="B63" s="160"/>
      <c r="C63" s="161"/>
      <c r="D63" s="161"/>
      <c r="E63" s="161"/>
      <c r="F63" s="161"/>
      <c r="G63" s="153"/>
      <c r="H63" s="153"/>
      <c r="I63" s="153"/>
      <c r="J63" s="159"/>
      <c r="K63" s="152"/>
      <c r="L63" s="153"/>
      <c r="M63" s="153"/>
      <c r="N63" s="153"/>
      <c r="O63" s="153"/>
      <c r="P63" s="153"/>
      <c r="Q63" s="153"/>
      <c r="R63" s="159"/>
      <c r="S63" s="152"/>
      <c r="T63" s="153"/>
      <c r="U63" s="153"/>
      <c r="V63" s="153"/>
      <c r="W63" s="153"/>
      <c r="X63" s="153"/>
      <c r="Y63" s="153"/>
      <c r="Z63" s="159"/>
      <c r="AA63" s="152"/>
      <c r="AB63" s="153"/>
      <c r="AC63" s="153"/>
      <c r="AD63" s="159"/>
      <c r="AE63" s="152"/>
      <c r="AF63" s="153"/>
      <c r="AG63" s="153"/>
      <c r="AH63" s="159"/>
      <c r="AI63" s="152"/>
      <c r="AJ63" s="153"/>
      <c r="AK63" s="153"/>
      <c r="AL63" s="159"/>
      <c r="AM63" s="152"/>
      <c r="AN63" s="153"/>
      <c r="AO63" s="153"/>
      <c r="AP63" s="159"/>
      <c r="AQ63" s="152"/>
      <c r="AR63" s="153"/>
      <c r="AS63" s="153"/>
      <c r="AT63" s="153"/>
      <c r="AU63" s="154"/>
      <c r="AV63" s="155"/>
      <c r="AW63" s="152"/>
      <c r="AX63" s="153"/>
      <c r="AY63" s="153"/>
      <c r="AZ63" s="153"/>
      <c r="BA63" s="154"/>
      <c r="BB63" s="155"/>
      <c r="BC63" s="78">
        <f>16-K34</f>
        <v>11</v>
      </c>
      <c r="BD63" s="12"/>
      <c r="BE63" s="47"/>
      <c r="BG63" s="34"/>
      <c r="BH63" s="124" t="s">
        <v>27</v>
      </c>
      <c r="BI63" s="125"/>
      <c r="BJ63" s="125"/>
      <c r="BK63" s="126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42"/>
      <c r="CS63" s="122">
        <f t="shared" si="1"/>
        <v>0</v>
      </c>
      <c r="CT63" s="123"/>
      <c r="CU63" s="33"/>
      <c r="CV63" s="124" t="s">
        <v>27</v>
      </c>
      <c r="CW63" s="125"/>
      <c r="CX63" s="125"/>
      <c r="CY63" s="126"/>
      <c r="CZ63" s="33"/>
      <c r="DA63" s="27"/>
      <c r="DB63" s="27"/>
      <c r="DC63" s="27"/>
      <c r="DD63" s="27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</row>
    <row r="64" spans="1:155" ht="14.45" customHeight="1" x14ac:dyDescent="0.25">
      <c r="A64" s="196">
        <v>7</v>
      </c>
      <c r="B64" s="163"/>
      <c r="C64" s="164"/>
      <c r="D64" s="164"/>
      <c r="E64" s="164"/>
      <c r="F64" s="164"/>
      <c r="G64" s="128"/>
      <c r="H64" s="128"/>
      <c r="I64" s="128"/>
      <c r="J64" s="158"/>
      <c r="K64" s="127"/>
      <c r="L64" s="128"/>
      <c r="M64" s="128"/>
      <c r="N64" s="128"/>
      <c r="O64" s="128"/>
      <c r="P64" s="128"/>
      <c r="Q64" s="128"/>
      <c r="R64" s="158"/>
      <c r="S64" s="127"/>
      <c r="T64" s="128"/>
      <c r="U64" s="128"/>
      <c r="V64" s="128"/>
      <c r="W64" s="128"/>
      <c r="X64" s="128"/>
      <c r="Y64" s="128"/>
      <c r="Z64" s="158"/>
      <c r="AA64" s="127"/>
      <c r="AB64" s="128"/>
      <c r="AC64" s="128"/>
      <c r="AD64" s="158"/>
      <c r="AE64" s="127"/>
      <c r="AF64" s="128"/>
      <c r="AG64" s="128"/>
      <c r="AH64" s="158"/>
      <c r="AI64" s="127"/>
      <c r="AJ64" s="128"/>
      <c r="AK64" s="128"/>
      <c r="AL64" s="158"/>
      <c r="AM64" s="127"/>
      <c r="AN64" s="128"/>
      <c r="AO64" s="128"/>
      <c r="AP64" s="158"/>
      <c r="AQ64" s="127"/>
      <c r="AR64" s="128"/>
      <c r="AS64" s="128"/>
      <c r="AT64" s="128"/>
      <c r="AU64" s="129"/>
      <c r="AV64" s="130"/>
      <c r="AW64" s="127"/>
      <c r="AX64" s="128"/>
      <c r="AY64" s="128"/>
      <c r="AZ64" s="128"/>
      <c r="BA64" s="129"/>
      <c r="BB64" s="130"/>
      <c r="BC64" s="77" t="s">
        <v>4</v>
      </c>
      <c r="BD64" s="12"/>
      <c r="BE64" s="47"/>
      <c r="BG64" s="34"/>
      <c r="BH64" s="124" t="s">
        <v>57</v>
      </c>
      <c r="BI64" s="125"/>
      <c r="BJ64" s="125"/>
      <c r="BK64" s="126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42"/>
      <c r="CS64" s="122">
        <f t="shared" si="1"/>
        <v>0</v>
      </c>
      <c r="CT64" s="123"/>
      <c r="CU64" s="33"/>
      <c r="CV64" s="124" t="s">
        <v>57</v>
      </c>
      <c r="CW64" s="125"/>
      <c r="CX64" s="125"/>
      <c r="CY64" s="126"/>
      <c r="CZ64" s="33"/>
      <c r="DA64" s="27"/>
      <c r="DB64" s="27"/>
      <c r="DC64" s="27"/>
      <c r="DD64" s="27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</row>
    <row r="65" spans="1:155" ht="14.45" customHeight="1" x14ac:dyDescent="0.25">
      <c r="A65" s="196"/>
      <c r="B65" s="165"/>
      <c r="C65" s="166"/>
      <c r="D65" s="166"/>
      <c r="E65" s="166"/>
      <c r="F65" s="166"/>
      <c r="G65" s="132"/>
      <c r="H65" s="132"/>
      <c r="I65" s="132"/>
      <c r="J65" s="133"/>
      <c r="K65" s="131"/>
      <c r="L65" s="132"/>
      <c r="M65" s="132"/>
      <c r="N65" s="132"/>
      <c r="O65" s="132"/>
      <c r="P65" s="132"/>
      <c r="Q65" s="132"/>
      <c r="R65" s="133"/>
      <c r="S65" s="131"/>
      <c r="T65" s="132"/>
      <c r="U65" s="132"/>
      <c r="V65" s="132"/>
      <c r="W65" s="132"/>
      <c r="X65" s="132"/>
      <c r="Y65" s="132"/>
      <c r="Z65" s="133"/>
      <c r="AA65" s="131"/>
      <c r="AB65" s="132"/>
      <c r="AC65" s="132"/>
      <c r="AD65" s="133"/>
      <c r="AE65" s="131"/>
      <c r="AF65" s="132"/>
      <c r="AG65" s="132"/>
      <c r="AH65" s="133"/>
      <c r="AI65" s="131"/>
      <c r="AJ65" s="132"/>
      <c r="AK65" s="132"/>
      <c r="AL65" s="133"/>
      <c r="AM65" s="131"/>
      <c r="AN65" s="132"/>
      <c r="AO65" s="132"/>
      <c r="AP65" s="133"/>
      <c r="AQ65" s="131"/>
      <c r="AR65" s="132"/>
      <c r="AS65" s="132"/>
      <c r="AT65" s="132"/>
      <c r="AU65" s="134"/>
      <c r="AV65" s="135"/>
      <c r="AW65" s="131"/>
      <c r="AX65" s="132"/>
      <c r="AY65" s="132"/>
      <c r="AZ65" s="132"/>
      <c r="BA65" s="134"/>
      <c r="BB65" s="135"/>
      <c r="BC65" s="82">
        <f>16-L33</f>
        <v>11</v>
      </c>
      <c r="BD65" s="12"/>
      <c r="BE65" s="47"/>
      <c r="BG65" s="34"/>
      <c r="BH65" s="124"/>
      <c r="BI65" s="125"/>
      <c r="BJ65" s="125"/>
      <c r="BK65" s="126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42"/>
      <c r="CS65" s="122">
        <f t="shared" si="1"/>
        <v>0</v>
      </c>
      <c r="CT65" s="123"/>
      <c r="CU65" s="33"/>
      <c r="CV65" s="124"/>
      <c r="CW65" s="125"/>
      <c r="CX65" s="125"/>
      <c r="CY65" s="126"/>
      <c r="CZ65" s="33"/>
      <c r="DA65" s="27"/>
      <c r="DB65" s="27"/>
      <c r="DC65" s="27"/>
      <c r="DD65" s="27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</row>
    <row r="66" spans="1:155" ht="14.45" customHeight="1" x14ac:dyDescent="0.25">
      <c r="A66" s="196"/>
      <c r="B66" s="165"/>
      <c r="C66" s="166"/>
      <c r="D66" s="166"/>
      <c r="E66" s="166"/>
      <c r="F66" s="166"/>
      <c r="G66" s="132"/>
      <c r="H66" s="132"/>
      <c r="I66" s="132"/>
      <c r="J66" s="133"/>
      <c r="K66" s="131"/>
      <c r="L66" s="132"/>
      <c r="M66" s="132"/>
      <c r="N66" s="132"/>
      <c r="O66" s="132"/>
      <c r="P66" s="132"/>
      <c r="Q66" s="132"/>
      <c r="R66" s="133"/>
      <c r="S66" s="131"/>
      <c r="T66" s="132"/>
      <c r="U66" s="132"/>
      <c r="V66" s="132"/>
      <c r="W66" s="132"/>
      <c r="X66" s="132"/>
      <c r="Y66" s="132"/>
      <c r="Z66" s="133"/>
      <c r="AA66" s="131"/>
      <c r="AB66" s="132"/>
      <c r="AC66" s="132"/>
      <c r="AD66" s="133"/>
      <c r="AE66" s="131"/>
      <c r="AF66" s="132"/>
      <c r="AG66" s="132"/>
      <c r="AH66" s="133"/>
      <c r="AI66" s="131"/>
      <c r="AJ66" s="132"/>
      <c r="AK66" s="132"/>
      <c r="AL66" s="133"/>
      <c r="AM66" s="131"/>
      <c r="AN66" s="132"/>
      <c r="AO66" s="132"/>
      <c r="AP66" s="133"/>
      <c r="AQ66" s="131"/>
      <c r="AR66" s="132"/>
      <c r="AS66" s="132"/>
      <c r="AT66" s="132"/>
      <c r="AU66" s="134"/>
      <c r="AV66" s="135"/>
      <c r="AW66" s="131"/>
      <c r="AX66" s="132"/>
      <c r="AY66" s="132"/>
      <c r="AZ66" s="132"/>
      <c r="BA66" s="134"/>
      <c r="BB66" s="135"/>
      <c r="BC66" s="83" t="s">
        <v>103</v>
      </c>
      <c r="BD66" s="12"/>
      <c r="BE66" s="47"/>
      <c r="BG66" s="34"/>
      <c r="BH66" s="124"/>
      <c r="BI66" s="125"/>
      <c r="BJ66" s="125"/>
      <c r="BK66" s="126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42"/>
      <c r="CS66" s="122">
        <f t="shared" si="1"/>
        <v>0</v>
      </c>
      <c r="CT66" s="123"/>
      <c r="CU66" s="33"/>
      <c r="CV66" s="124"/>
      <c r="CW66" s="125"/>
      <c r="CX66" s="125"/>
      <c r="CY66" s="126"/>
      <c r="CZ66" s="33"/>
      <c r="DA66" s="27"/>
      <c r="DB66" s="27"/>
      <c r="DC66" s="27"/>
      <c r="DD66" s="27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</row>
    <row r="67" spans="1:155" ht="14.45" customHeight="1" x14ac:dyDescent="0.25">
      <c r="A67" s="196"/>
      <c r="B67" s="160"/>
      <c r="C67" s="161"/>
      <c r="D67" s="161"/>
      <c r="E67" s="161"/>
      <c r="F67" s="161"/>
      <c r="G67" s="153"/>
      <c r="H67" s="153"/>
      <c r="I67" s="153"/>
      <c r="J67" s="159"/>
      <c r="K67" s="152"/>
      <c r="L67" s="153"/>
      <c r="M67" s="153"/>
      <c r="N67" s="153"/>
      <c r="O67" s="153"/>
      <c r="P67" s="153"/>
      <c r="Q67" s="153"/>
      <c r="R67" s="159"/>
      <c r="S67" s="152"/>
      <c r="T67" s="153"/>
      <c r="U67" s="153"/>
      <c r="V67" s="153"/>
      <c r="W67" s="153"/>
      <c r="X67" s="153"/>
      <c r="Y67" s="153"/>
      <c r="Z67" s="159"/>
      <c r="AA67" s="152"/>
      <c r="AB67" s="153"/>
      <c r="AC67" s="153"/>
      <c r="AD67" s="159"/>
      <c r="AE67" s="152"/>
      <c r="AF67" s="153"/>
      <c r="AG67" s="153"/>
      <c r="AH67" s="159"/>
      <c r="AI67" s="152"/>
      <c r="AJ67" s="153"/>
      <c r="AK67" s="153"/>
      <c r="AL67" s="159"/>
      <c r="AM67" s="152"/>
      <c r="AN67" s="153"/>
      <c r="AO67" s="153"/>
      <c r="AP67" s="159"/>
      <c r="AQ67" s="152"/>
      <c r="AR67" s="153"/>
      <c r="AS67" s="153"/>
      <c r="AT67" s="153"/>
      <c r="AU67" s="154"/>
      <c r="AV67" s="155"/>
      <c r="AW67" s="152"/>
      <c r="AX67" s="153"/>
      <c r="AY67" s="153"/>
      <c r="AZ67" s="153"/>
      <c r="BA67" s="154"/>
      <c r="BB67" s="155"/>
      <c r="BC67" s="78">
        <f>16-L34</f>
        <v>11</v>
      </c>
      <c r="BD67" s="12"/>
      <c r="BE67" s="47"/>
      <c r="BG67" s="34"/>
      <c r="BH67" s="124"/>
      <c r="BI67" s="125"/>
      <c r="BJ67" s="125"/>
      <c r="BK67" s="126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42"/>
      <c r="CS67" s="122">
        <f t="shared" si="1"/>
        <v>0</v>
      </c>
      <c r="CT67" s="123"/>
      <c r="CU67" s="33"/>
      <c r="CV67" s="124"/>
      <c r="CW67" s="125"/>
      <c r="CX67" s="125"/>
      <c r="CY67" s="126"/>
      <c r="CZ67" s="33"/>
      <c r="DA67" s="27"/>
      <c r="DB67" s="27"/>
      <c r="DC67" s="27"/>
      <c r="DD67" s="27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</row>
    <row r="68" spans="1:155" ht="14.45" customHeight="1" x14ac:dyDescent="0.25">
      <c r="A68" s="196">
        <v>8</v>
      </c>
      <c r="B68" s="163"/>
      <c r="C68" s="164"/>
      <c r="D68" s="164"/>
      <c r="E68" s="164"/>
      <c r="F68" s="164"/>
      <c r="G68" s="128"/>
      <c r="H68" s="128"/>
      <c r="I68" s="128"/>
      <c r="J68" s="158"/>
      <c r="K68" s="127"/>
      <c r="L68" s="128"/>
      <c r="M68" s="128"/>
      <c r="N68" s="128"/>
      <c r="O68" s="128"/>
      <c r="P68" s="128"/>
      <c r="Q68" s="128"/>
      <c r="R68" s="158"/>
      <c r="S68" s="127"/>
      <c r="T68" s="128"/>
      <c r="U68" s="128"/>
      <c r="V68" s="128"/>
      <c r="W68" s="128"/>
      <c r="X68" s="128"/>
      <c r="Y68" s="128"/>
      <c r="Z68" s="158"/>
      <c r="AA68" s="127"/>
      <c r="AB68" s="128"/>
      <c r="AC68" s="128"/>
      <c r="AD68" s="158"/>
      <c r="AE68" s="127"/>
      <c r="AF68" s="128"/>
      <c r="AG68" s="128"/>
      <c r="AH68" s="158"/>
      <c r="AI68" s="127"/>
      <c r="AJ68" s="128"/>
      <c r="AK68" s="128"/>
      <c r="AL68" s="158"/>
      <c r="AM68" s="127"/>
      <c r="AN68" s="128"/>
      <c r="AO68" s="128"/>
      <c r="AP68" s="158"/>
      <c r="AQ68" s="127"/>
      <c r="AR68" s="128"/>
      <c r="AS68" s="128"/>
      <c r="AT68" s="128"/>
      <c r="AU68" s="129"/>
      <c r="AV68" s="130"/>
      <c r="AW68" s="127"/>
      <c r="AX68" s="128"/>
      <c r="AY68" s="128"/>
      <c r="AZ68" s="128"/>
      <c r="BA68" s="129"/>
      <c r="BB68" s="130"/>
      <c r="BC68" s="77" t="s">
        <v>4</v>
      </c>
      <c r="BD68" s="12"/>
      <c r="BE68" s="47"/>
      <c r="BG68" s="34"/>
      <c r="BH68" s="124"/>
      <c r="BI68" s="125"/>
      <c r="BJ68" s="125"/>
      <c r="BK68" s="126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42"/>
      <c r="CS68" s="122">
        <f t="shared" si="1"/>
        <v>0</v>
      </c>
      <c r="CT68" s="123"/>
      <c r="CU68" s="33"/>
      <c r="CV68" s="124"/>
      <c r="CW68" s="125"/>
      <c r="CX68" s="125"/>
      <c r="CY68" s="126"/>
      <c r="CZ68" s="33"/>
      <c r="DA68" s="27"/>
      <c r="DB68" s="27"/>
      <c r="DC68" s="27"/>
      <c r="DD68" s="27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</row>
    <row r="69" spans="1:155" ht="14.45" customHeight="1" x14ac:dyDescent="0.25">
      <c r="A69" s="196"/>
      <c r="B69" s="165"/>
      <c r="C69" s="166"/>
      <c r="D69" s="166"/>
      <c r="E69" s="166"/>
      <c r="F69" s="166"/>
      <c r="G69" s="132"/>
      <c r="H69" s="132"/>
      <c r="I69" s="132"/>
      <c r="J69" s="133"/>
      <c r="K69" s="131"/>
      <c r="L69" s="132"/>
      <c r="M69" s="132"/>
      <c r="N69" s="132"/>
      <c r="O69" s="132"/>
      <c r="P69" s="132"/>
      <c r="Q69" s="132"/>
      <c r="R69" s="133"/>
      <c r="S69" s="131"/>
      <c r="T69" s="132"/>
      <c r="U69" s="132"/>
      <c r="V69" s="132"/>
      <c r="W69" s="132"/>
      <c r="X69" s="132"/>
      <c r="Y69" s="132"/>
      <c r="Z69" s="133"/>
      <c r="AA69" s="131"/>
      <c r="AB69" s="132"/>
      <c r="AC69" s="132"/>
      <c r="AD69" s="133"/>
      <c r="AE69" s="131"/>
      <c r="AF69" s="132"/>
      <c r="AG69" s="132"/>
      <c r="AH69" s="133"/>
      <c r="AI69" s="131"/>
      <c r="AJ69" s="132"/>
      <c r="AK69" s="132"/>
      <c r="AL69" s="133"/>
      <c r="AM69" s="131"/>
      <c r="AN69" s="132"/>
      <c r="AO69" s="132"/>
      <c r="AP69" s="133"/>
      <c r="AQ69" s="131"/>
      <c r="AR69" s="132"/>
      <c r="AS69" s="132"/>
      <c r="AT69" s="132"/>
      <c r="AU69" s="134"/>
      <c r="AV69" s="135"/>
      <c r="AW69" s="131"/>
      <c r="AX69" s="132"/>
      <c r="AY69" s="132"/>
      <c r="AZ69" s="132"/>
      <c r="BA69" s="134"/>
      <c r="BB69" s="135"/>
      <c r="BC69" s="82">
        <f>16-M33</f>
        <v>11</v>
      </c>
      <c r="BD69" s="12"/>
      <c r="BE69" s="47"/>
      <c r="BG69" s="34"/>
      <c r="BH69" s="124"/>
      <c r="BI69" s="125"/>
      <c r="BJ69" s="125"/>
      <c r="BK69" s="126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42"/>
      <c r="CS69" s="122">
        <f t="shared" si="1"/>
        <v>0</v>
      </c>
      <c r="CT69" s="123"/>
      <c r="CU69" s="33"/>
      <c r="CV69" s="124"/>
      <c r="CW69" s="125"/>
      <c r="CX69" s="125"/>
      <c r="CY69" s="126"/>
      <c r="CZ69" s="33"/>
      <c r="DA69" s="27"/>
      <c r="DB69" s="27"/>
      <c r="DC69" s="27"/>
      <c r="DD69" s="27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</row>
    <row r="70" spans="1:155" ht="14.45" customHeight="1" x14ac:dyDescent="0.25">
      <c r="A70" s="196"/>
      <c r="B70" s="165"/>
      <c r="C70" s="166"/>
      <c r="D70" s="166"/>
      <c r="E70" s="166"/>
      <c r="F70" s="166"/>
      <c r="G70" s="132"/>
      <c r="H70" s="132"/>
      <c r="I70" s="132"/>
      <c r="J70" s="133"/>
      <c r="K70" s="131"/>
      <c r="L70" s="132"/>
      <c r="M70" s="132"/>
      <c r="N70" s="132"/>
      <c r="O70" s="132"/>
      <c r="P70" s="132"/>
      <c r="Q70" s="132"/>
      <c r="R70" s="133"/>
      <c r="S70" s="131"/>
      <c r="T70" s="132"/>
      <c r="U70" s="132"/>
      <c r="V70" s="132"/>
      <c r="W70" s="132"/>
      <c r="X70" s="132"/>
      <c r="Y70" s="132"/>
      <c r="Z70" s="133"/>
      <c r="AA70" s="131"/>
      <c r="AB70" s="132"/>
      <c r="AC70" s="132"/>
      <c r="AD70" s="133"/>
      <c r="AE70" s="131"/>
      <c r="AF70" s="132"/>
      <c r="AG70" s="132"/>
      <c r="AH70" s="133"/>
      <c r="AI70" s="131"/>
      <c r="AJ70" s="132"/>
      <c r="AK70" s="132"/>
      <c r="AL70" s="133"/>
      <c r="AM70" s="131"/>
      <c r="AN70" s="132"/>
      <c r="AO70" s="132"/>
      <c r="AP70" s="133"/>
      <c r="AQ70" s="131"/>
      <c r="AR70" s="132"/>
      <c r="AS70" s="132"/>
      <c r="AT70" s="132"/>
      <c r="AU70" s="134"/>
      <c r="AV70" s="135"/>
      <c r="AW70" s="131"/>
      <c r="AX70" s="132"/>
      <c r="AY70" s="132"/>
      <c r="AZ70" s="132"/>
      <c r="BA70" s="134"/>
      <c r="BB70" s="135"/>
      <c r="BC70" s="83" t="s">
        <v>103</v>
      </c>
      <c r="BD70" s="12"/>
      <c r="BE70" s="47"/>
      <c r="BG70" s="34"/>
      <c r="BH70" s="124"/>
      <c r="BI70" s="125"/>
      <c r="BJ70" s="125"/>
      <c r="BK70" s="126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42"/>
      <c r="CS70" s="122">
        <f t="shared" si="1"/>
        <v>0</v>
      </c>
      <c r="CT70" s="123"/>
      <c r="CU70" s="33"/>
      <c r="CV70" s="124"/>
      <c r="CW70" s="125"/>
      <c r="CX70" s="125"/>
      <c r="CY70" s="126"/>
      <c r="CZ70" s="33"/>
      <c r="DA70" s="27"/>
      <c r="DB70" s="27"/>
      <c r="DC70" s="27"/>
      <c r="DD70" s="27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</row>
    <row r="71" spans="1:155" ht="14.45" customHeight="1" x14ac:dyDescent="0.25">
      <c r="A71" s="196"/>
      <c r="B71" s="160"/>
      <c r="C71" s="161"/>
      <c r="D71" s="161"/>
      <c r="E71" s="161"/>
      <c r="F71" s="161"/>
      <c r="G71" s="153"/>
      <c r="H71" s="153"/>
      <c r="I71" s="153"/>
      <c r="J71" s="159"/>
      <c r="K71" s="152"/>
      <c r="L71" s="153"/>
      <c r="M71" s="153"/>
      <c r="N71" s="153"/>
      <c r="O71" s="153"/>
      <c r="P71" s="153"/>
      <c r="Q71" s="153"/>
      <c r="R71" s="159"/>
      <c r="S71" s="152"/>
      <c r="T71" s="153"/>
      <c r="U71" s="153"/>
      <c r="V71" s="153"/>
      <c r="W71" s="153"/>
      <c r="X71" s="153"/>
      <c r="Y71" s="153"/>
      <c r="Z71" s="159"/>
      <c r="AA71" s="152"/>
      <c r="AB71" s="153"/>
      <c r="AC71" s="153"/>
      <c r="AD71" s="159"/>
      <c r="AE71" s="152"/>
      <c r="AF71" s="153"/>
      <c r="AG71" s="153"/>
      <c r="AH71" s="159"/>
      <c r="AI71" s="152"/>
      <c r="AJ71" s="153"/>
      <c r="AK71" s="153"/>
      <c r="AL71" s="159"/>
      <c r="AM71" s="152"/>
      <c r="AN71" s="153"/>
      <c r="AO71" s="153"/>
      <c r="AP71" s="159"/>
      <c r="AQ71" s="152"/>
      <c r="AR71" s="153"/>
      <c r="AS71" s="153"/>
      <c r="AT71" s="153"/>
      <c r="AU71" s="154"/>
      <c r="AV71" s="155"/>
      <c r="AW71" s="152"/>
      <c r="AX71" s="153"/>
      <c r="AY71" s="153"/>
      <c r="AZ71" s="153"/>
      <c r="BA71" s="154"/>
      <c r="BB71" s="155"/>
      <c r="BC71" s="78">
        <f>16-M34</f>
        <v>11</v>
      </c>
      <c r="BD71" s="12"/>
      <c r="BE71" s="47"/>
      <c r="BG71" s="34"/>
      <c r="BH71" s="124"/>
      <c r="BI71" s="125"/>
      <c r="BJ71" s="125"/>
      <c r="BK71" s="126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42"/>
      <c r="CS71" s="122">
        <f t="shared" si="1"/>
        <v>0</v>
      </c>
      <c r="CT71" s="123"/>
      <c r="CU71" s="33"/>
      <c r="CV71" s="124"/>
      <c r="CW71" s="125"/>
      <c r="CX71" s="125"/>
      <c r="CY71" s="126"/>
      <c r="CZ71" s="33"/>
      <c r="DA71" s="27"/>
      <c r="DB71" s="27"/>
      <c r="DC71" s="27"/>
      <c r="DD71" s="27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</row>
    <row r="72" spans="1:155" ht="14.45" customHeight="1" x14ac:dyDescent="0.25">
      <c r="A72" s="196">
        <v>9</v>
      </c>
      <c r="B72" s="163"/>
      <c r="C72" s="164"/>
      <c r="D72" s="164"/>
      <c r="E72" s="164"/>
      <c r="F72" s="164"/>
      <c r="G72" s="128"/>
      <c r="H72" s="128"/>
      <c r="I72" s="128"/>
      <c r="J72" s="158"/>
      <c r="K72" s="127"/>
      <c r="L72" s="128"/>
      <c r="M72" s="128"/>
      <c r="N72" s="128"/>
      <c r="O72" s="128"/>
      <c r="P72" s="128"/>
      <c r="Q72" s="128"/>
      <c r="R72" s="158"/>
      <c r="S72" s="127"/>
      <c r="T72" s="128"/>
      <c r="U72" s="128"/>
      <c r="V72" s="128"/>
      <c r="W72" s="128"/>
      <c r="X72" s="128"/>
      <c r="Y72" s="128"/>
      <c r="Z72" s="158"/>
      <c r="AA72" s="127"/>
      <c r="AB72" s="128"/>
      <c r="AC72" s="128"/>
      <c r="AD72" s="158"/>
      <c r="AE72" s="127"/>
      <c r="AF72" s="128"/>
      <c r="AG72" s="128"/>
      <c r="AH72" s="158"/>
      <c r="AI72" s="127"/>
      <c r="AJ72" s="128"/>
      <c r="AK72" s="128"/>
      <c r="AL72" s="158"/>
      <c r="AM72" s="127"/>
      <c r="AN72" s="128"/>
      <c r="AO72" s="128"/>
      <c r="AP72" s="158"/>
      <c r="AQ72" s="127"/>
      <c r="AR72" s="128"/>
      <c r="AS72" s="128"/>
      <c r="AT72" s="128"/>
      <c r="AU72" s="129"/>
      <c r="AV72" s="130"/>
      <c r="AW72" s="127"/>
      <c r="AX72" s="128"/>
      <c r="AY72" s="128"/>
      <c r="AZ72" s="128"/>
      <c r="BA72" s="129"/>
      <c r="BB72" s="130"/>
      <c r="BC72" s="77" t="s">
        <v>4</v>
      </c>
      <c r="BD72" s="12"/>
      <c r="BE72" s="47"/>
      <c r="BG72" s="34"/>
      <c r="BH72" s="124"/>
      <c r="BI72" s="125"/>
      <c r="BJ72" s="125"/>
      <c r="BK72" s="126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42"/>
      <c r="CS72" s="122">
        <f t="shared" si="1"/>
        <v>0</v>
      </c>
      <c r="CT72" s="123"/>
      <c r="CU72" s="33"/>
      <c r="CV72" s="124"/>
      <c r="CW72" s="125"/>
      <c r="CX72" s="125"/>
      <c r="CY72" s="126"/>
      <c r="CZ72" s="33"/>
      <c r="DA72" s="27"/>
      <c r="DB72" s="27"/>
      <c r="DC72" s="27"/>
      <c r="DD72" s="27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</row>
    <row r="73" spans="1:155" ht="14.45" customHeight="1" x14ac:dyDescent="0.25">
      <c r="A73" s="196"/>
      <c r="B73" s="165"/>
      <c r="C73" s="166"/>
      <c r="D73" s="166"/>
      <c r="E73" s="166"/>
      <c r="F73" s="166"/>
      <c r="G73" s="132"/>
      <c r="H73" s="132"/>
      <c r="I73" s="132"/>
      <c r="J73" s="133"/>
      <c r="K73" s="131"/>
      <c r="L73" s="132"/>
      <c r="M73" s="132"/>
      <c r="N73" s="132"/>
      <c r="O73" s="132"/>
      <c r="P73" s="132"/>
      <c r="Q73" s="132"/>
      <c r="R73" s="133"/>
      <c r="S73" s="131"/>
      <c r="T73" s="132"/>
      <c r="U73" s="132"/>
      <c r="V73" s="132"/>
      <c r="W73" s="132"/>
      <c r="X73" s="132"/>
      <c r="Y73" s="132"/>
      <c r="Z73" s="133"/>
      <c r="AA73" s="131"/>
      <c r="AB73" s="132"/>
      <c r="AC73" s="132"/>
      <c r="AD73" s="133"/>
      <c r="AE73" s="131"/>
      <c r="AF73" s="132"/>
      <c r="AG73" s="132"/>
      <c r="AH73" s="133"/>
      <c r="AI73" s="131"/>
      <c r="AJ73" s="132"/>
      <c r="AK73" s="132"/>
      <c r="AL73" s="133"/>
      <c r="AM73" s="131"/>
      <c r="AN73" s="132"/>
      <c r="AO73" s="132"/>
      <c r="AP73" s="133"/>
      <c r="AQ73" s="131"/>
      <c r="AR73" s="132"/>
      <c r="AS73" s="132"/>
      <c r="AT73" s="132"/>
      <c r="AU73" s="134"/>
      <c r="AV73" s="135"/>
      <c r="AW73" s="131"/>
      <c r="AX73" s="132"/>
      <c r="AY73" s="132"/>
      <c r="AZ73" s="132"/>
      <c r="BA73" s="134"/>
      <c r="BB73" s="135"/>
      <c r="BC73" s="82">
        <f>16-N33</f>
        <v>11</v>
      </c>
      <c r="BD73" s="12"/>
      <c r="BE73" s="47"/>
      <c r="BG73" s="34"/>
      <c r="BH73" s="124"/>
      <c r="BI73" s="125"/>
      <c r="BJ73" s="125"/>
      <c r="BK73" s="126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42"/>
      <c r="CS73" s="122">
        <f t="shared" si="1"/>
        <v>0</v>
      </c>
      <c r="CT73" s="123"/>
      <c r="CU73" s="33"/>
      <c r="CV73" s="124"/>
      <c r="CW73" s="125"/>
      <c r="CX73" s="125"/>
      <c r="CY73" s="126"/>
      <c r="CZ73" s="33"/>
      <c r="DA73" s="27"/>
      <c r="DB73" s="27"/>
      <c r="DC73" s="27"/>
      <c r="DD73" s="27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</row>
    <row r="74" spans="1:155" ht="14.45" customHeight="1" x14ac:dyDescent="0.25">
      <c r="A74" s="196"/>
      <c r="B74" s="165"/>
      <c r="C74" s="166"/>
      <c r="D74" s="166"/>
      <c r="E74" s="166"/>
      <c r="F74" s="166"/>
      <c r="G74" s="132"/>
      <c r="H74" s="132"/>
      <c r="I74" s="132"/>
      <c r="J74" s="133"/>
      <c r="K74" s="131"/>
      <c r="L74" s="132"/>
      <c r="M74" s="132"/>
      <c r="N74" s="132"/>
      <c r="O74" s="132"/>
      <c r="P74" s="132"/>
      <c r="Q74" s="132"/>
      <c r="R74" s="133"/>
      <c r="S74" s="131"/>
      <c r="T74" s="132"/>
      <c r="U74" s="132"/>
      <c r="V74" s="132"/>
      <c r="W74" s="132"/>
      <c r="X74" s="132"/>
      <c r="Y74" s="132"/>
      <c r="Z74" s="133"/>
      <c r="AA74" s="131"/>
      <c r="AB74" s="132"/>
      <c r="AC74" s="132"/>
      <c r="AD74" s="133"/>
      <c r="AE74" s="131"/>
      <c r="AF74" s="132"/>
      <c r="AG74" s="132"/>
      <c r="AH74" s="133"/>
      <c r="AI74" s="131"/>
      <c r="AJ74" s="132"/>
      <c r="AK74" s="132"/>
      <c r="AL74" s="133"/>
      <c r="AM74" s="131"/>
      <c r="AN74" s="132"/>
      <c r="AO74" s="132"/>
      <c r="AP74" s="133"/>
      <c r="AQ74" s="131"/>
      <c r="AR74" s="132"/>
      <c r="AS74" s="132"/>
      <c r="AT74" s="132"/>
      <c r="AU74" s="134"/>
      <c r="AV74" s="135"/>
      <c r="AW74" s="131"/>
      <c r="AX74" s="132"/>
      <c r="AY74" s="132"/>
      <c r="AZ74" s="132"/>
      <c r="BA74" s="134"/>
      <c r="BB74" s="135"/>
      <c r="BC74" s="83" t="s">
        <v>103</v>
      </c>
      <c r="BD74" s="12"/>
      <c r="BE74" s="47"/>
      <c r="BG74" s="34"/>
      <c r="BH74" s="124"/>
      <c r="BI74" s="125"/>
      <c r="BJ74" s="125"/>
      <c r="BK74" s="126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42"/>
      <c r="CS74" s="122">
        <f t="shared" si="1"/>
        <v>0</v>
      </c>
      <c r="CT74" s="123"/>
      <c r="CU74" s="33"/>
      <c r="CV74" s="124"/>
      <c r="CW74" s="125"/>
      <c r="CX74" s="125"/>
      <c r="CY74" s="126"/>
      <c r="CZ74" s="33"/>
      <c r="DA74" s="27"/>
      <c r="DB74" s="27"/>
      <c r="DC74" s="27"/>
      <c r="DD74" s="27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</row>
    <row r="75" spans="1:155" ht="14.45" customHeight="1" x14ac:dyDescent="0.25">
      <c r="A75" s="196"/>
      <c r="B75" s="160"/>
      <c r="C75" s="161"/>
      <c r="D75" s="161"/>
      <c r="E75" s="161"/>
      <c r="F75" s="161"/>
      <c r="G75" s="153"/>
      <c r="H75" s="153"/>
      <c r="I75" s="153"/>
      <c r="J75" s="159"/>
      <c r="K75" s="152"/>
      <c r="L75" s="153"/>
      <c r="M75" s="153"/>
      <c r="N75" s="153"/>
      <c r="O75" s="153"/>
      <c r="P75" s="153"/>
      <c r="Q75" s="153"/>
      <c r="R75" s="159"/>
      <c r="S75" s="152"/>
      <c r="T75" s="153"/>
      <c r="U75" s="153"/>
      <c r="V75" s="153"/>
      <c r="W75" s="153"/>
      <c r="X75" s="153"/>
      <c r="Y75" s="153"/>
      <c r="Z75" s="159"/>
      <c r="AA75" s="152"/>
      <c r="AB75" s="153"/>
      <c r="AC75" s="153"/>
      <c r="AD75" s="159"/>
      <c r="AE75" s="152"/>
      <c r="AF75" s="153"/>
      <c r="AG75" s="153"/>
      <c r="AH75" s="159"/>
      <c r="AI75" s="152"/>
      <c r="AJ75" s="153"/>
      <c r="AK75" s="153"/>
      <c r="AL75" s="159"/>
      <c r="AM75" s="152"/>
      <c r="AN75" s="153"/>
      <c r="AO75" s="153"/>
      <c r="AP75" s="159"/>
      <c r="AQ75" s="152"/>
      <c r="AR75" s="153"/>
      <c r="AS75" s="153"/>
      <c r="AT75" s="153"/>
      <c r="AU75" s="154"/>
      <c r="AV75" s="155"/>
      <c r="AW75" s="152"/>
      <c r="AX75" s="153"/>
      <c r="AY75" s="153"/>
      <c r="AZ75" s="153"/>
      <c r="BA75" s="154"/>
      <c r="BB75" s="155"/>
      <c r="BC75" s="78">
        <f>16-N34</f>
        <v>12</v>
      </c>
      <c r="BD75" s="12"/>
      <c r="BE75" s="47"/>
      <c r="BG75" s="34"/>
      <c r="BH75" s="124"/>
      <c r="BI75" s="125"/>
      <c r="BJ75" s="125"/>
      <c r="BK75" s="126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42"/>
      <c r="CS75" s="122">
        <f t="shared" ref="CS75:CS79" si="2">SUM(BM75:CQ75)</f>
        <v>0</v>
      </c>
      <c r="CT75" s="123"/>
      <c r="CU75" s="33"/>
      <c r="CV75" s="124"/>
      <c r="CW75" s="125"/>
      <c r="CX75" s="125"/>
      <c r="CY75" s="126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</row>
    <row r="76" spans="1:155" ht="14.45" customHeight="1" x14ac:dyDescent="0.25">
      <c r="A76" s="196">
        <v>10</v>
      </c>
      <c r="B76" s="163"/>
      <c r="C76" s="164"/>
      <c r="D76" s="164"/>
      <c r="E76" s="164"/>
      <c r="F76" s="164"/>
      <c r="G76" s="128"/>
      <c r="H76" s="128"/>
      <c r="I76" s="128"/>
      <c r="J76" s="158"/>
      <c r="K76" s="127"/>
      <c r="L76" s="128"/>
      <c r="M76" s="128"/>
      <c r="N76" s="128"/>
      <c r="O76" s="128"/>
      <c r="P76" s="128"/>
      <c r="Q76" s="128"/>
      <c r="R76" s="158"/>
      <c r="S76" s="127"/>
      <c r="T76" s="128"/>
      <c r="U76" s="128"/>
      <c r="V76" s="128"/>
      <c r="W76" s="128"/>
      <c r="X76" s="128"/>
      <c r="Y76" s="128"/>
      <c r="Z76" s="158"/>
      <c r="AA76" s="127"/>
      <c r="AB76" s="128"/>
      <c r="AC76" s="128"/>
      <c r="AD76" s="158"/>
      <c r="AE76" s="127"/>
      <c r="AF76" s="128"/>
      <c r="AG76" s="128"/>
      <c r="AH76" s="158"/>
      <c r="AI76" s="127"/>
      <c r="AJ76" s="128"/>
      <c r="AK76" s="128"/>
      <c r="AL76" s="158"/>
      <c r="AM76" s="127"/>
      <c r="AN76" s="128"/>
      <c r="AO76" s="128"/>
      <c r="AP76" s="158"/>
      <c r="AQ76" s="127"/>
      <c r="AR76" s="128"/>
      <c r="AS76" s="128"/>
      <c r="AT76" s="128"/>
      <c r="AU76" s="129"/>
      <c r="AV76" s="130"/>
      <c r="AW76" s="127"/>
      <c r="AX76" s="128"/>
      <c r="AY76" s="128"/>
      <c r="AZ76" s="128"/>
      <c r="BA76" s="129"/>
      <c r="BB76" s="130"/>
      <c r="BC76" s="77" t="s">
        <v>4</v>
      </c>
      <c r="BD76" s="12"/>
      <c r="BE76" s="47"/>
      <c r="BG76" s="34"/>
      <c r="BH76" s="124"/>
      <c r="BI76" s="125"/>
      <c r="BJ76" s="125"/>
      <c r="BK76" s="126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42"/>
      <c r="CS76" s="122">
        <f t="shared" si="2"/>
        <v>0</v>
      </c>
      <c r="CT76" s="123"/>
      <c r="CU76" s="33"/>
      <c r="CV76" s="124"/>
      <c r="CW76" s="125"/>
      <c r="CX76" s="125"/>
      <c r="CY76" s="126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</row>
    <row r="77" spans="1:155" ht="14.45" customHeight="1" x14ac:dyDescent="0.25">
      <c r="A77" s="196"/>
      <c r="B77" s="165"/>
      <c r="C77" s="166"/>
      <c r="D77" s="166"/>
      <c r="E77" s="166"/>
      <c r="F77" s="166"/>
      <c r="G77" s="132"/>
      <c r="H77" s="132"/>
      <c r="I77" s="132"/>
      <c r="J77" s="133"/>
      <c r="K77" s="131"/>
      <c r="L77" s="132"/>
      <c r="M77" s="132"/>
      <c r="N77" s="132"/>
      <c r="O77" s="132"/>
      <c r="P77" s="132"/>
      <c r="Q77" s="132"/>
      <c r="R77" s="133"/>
      <c r="S77" s="131"/>
      <c r="T77" s="132"/>
      <c r="U77" s="132"/>
      <c r="V77" s="132"/>
      <c r="W77" s="132"/>
      <c r="X77" s="132"/>
      <c r="Y77" s="132"/>
      <c r="Z77" s="133"/>
      <c r="AA77" s="131"/>
      <c r="AB77" s="132"/>
      <c r="AC77" s="132"/>
      <c r="AD77" s="133"/>
      <c r="AE77" s="131"/>
      <c r="AF77" s="132"/>
      <c r="AG77" s="132"/>
      <c r="AH77" s="133"/>
      <c r="AI77" s="131"/>
      <c r="AJ77" s="132"/>
      <c r="AK77" s="132"/>
      <c r="AL77" s="133"/>
      <c r="AM77" s="131"/>
      <c r="AN77" s="132"/>
      <c r="AO77" s="132"/>
      <c r="AP77" s="133"/>
      <c r="AQ77" s="131"/>
      <c r="AR77" s="132"/>
      <c r="AS77" s="132"/>
      <c r="AT77" s="132"/>
      <c r="AU77" s="134"/>
      <c r="AV77" s="135"/>
      <c r="AW77" s="131"/>
      <c r="AX77" s="132"/>
      <c r="AY77" s="132"/>
      <c r="AZ77" s="132"/>
      <c r="BA77" s="134"/>
      <c r="BB77" s="135"/>
      <c r="BC77" s="82">
        <f>16-O33</f>
        <v>11</v>
      </c>
      <c r="BD77" s="12"/>
      <c r="BE77" s="47"/>
      <c r="BG77" s="34"/>
      <c r="BH77" s="124"/>
      <c r="BI77" s="125"/>
      <c r="BJ77" s="125"/>
      <c r="BK77" s="126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42"/>
      <c r="CS77" s="122">
        <f t="shared" si="2"/>
        <v>0</v>
      </c>
      <c r="CT77" s="123"/>
      <c r="CU77" s="33"/>
      <c r="CV77" s="124"/>
      <c r="CW77" s="125"/>
      <c r="CX77" s="125"/>
      <c r="CY77" s="126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</row>
    <row r="78" spans="1:155" ht="14.45" customHeight="1" x14ac:dyDescent="0.25">
      <c r="A78" s="196"/>
      <c r="B78" s="165"/>
      <c r="C78" s="166"/>
      <c r="D78" s="166"/>
      <c r="E78" s="166"/>
      <c r="F78" s="166"/>
      <c r="G78" s="132"/>
      <c r="H78" s="132"/>
      <c r="I78" s="132"/>
      <c r="J78" s="133"/>
      <c r="K78" s="131"/>
      <c r="L78" s="132"/>
      <c r="M78" s="132"/>
      <c r="N78" s="132"/>
      <c r="O78" s="132"/>
      <c r="P78" s="132"/>
      <c r="Q78" s="132"/>
      <c r="R78" s="133"/>
      <c r="S78" s="131"/>
      <c r="T78" s="132"/>
      <c r="U78" s="132"/>
      <c r="V78" s="132"/>
      <c r="W78" s="132"/>
      <c r="X78" s="132"/>
      <c r="Y78" s="132"/>
      <c r="Z78" s="133"/>
      <c r="AA78" s="131"/>
      <c r="AB78" s="132"/>
      <c r="AC78" s="132"/>
      <c r="AD78" s="133"/>
      <c r="AE78" s="131"/>
      <c r="AF78" s="132"/>
      <c r="AG78" s="132"/>
      <c r="AH78" s="133"/>
      <c r="AI78" s="131"/>
      <c r="AJ78" s="132"/>
      <c r="AK78" s="132"/>
      <c r="AL78" s="133"/>
      <c r="AM78" s="131"/>
      <c r="AN78" s="132"/>
      <c r="AO78" s="132"/>
      <c r="AP78" s="133"/>
      <c r="AQ78" s="131"/>
      <c r="AR78" s="132"/>
      <c r="AS78" s="132"/>
      <c r="AT78" s="132"/>
      <c r="AU78" s="134"/>
      <c r="AV78" s="135"/>
      <c r="AW78" s="131"/>
      <c r="AX78" s="132"/>
      <c r="AY78" s="132"/>
      <c r="AZ78" s="132"/>
      <c r="BA78" s="134"/>
      <c r="BB78" s="135"/>
      <c r="BC78" s="83" t="s">
        <v>103</v>
      </c>
      <c r="BD78" s="12"/>
      <c r="BE78" s="47"/>
      <c r="BG78" s="34"/>
      <c r="BH78" s="124"/>
      <c r="BI78" s="125"/>
      <c r="BJ78" s="125"/>
      <c r="BK78" s="126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42"/>
      <c r="CS78" s="122">
        <f t="shared" si="2"/>
        <v>0</v>
      </c>
      <c r="CT78" s="123"/>
      <c r="CU78" s="33"/>
      <c r="CV78" s="124"/>
      <c r="CW78" s="125"/>
      <c r="CX78" s="125"/>
      <c r="CY78" s="126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</row>
    <row r="79" spans="1:155" ht="14.45" customHeight="1" x14ac:dyDescent="0.25">
      <c r="A79" s="196"/>
      <c r="B79" s="160"/>
      <c r="C79" s="161"/>
      <c r="D79" s="161"/>
      <c r="E79" s="161"/>
      <c r="F79" s="161"/>
      <c r="G79" s="153"/>
      <c r="H79" s="153"/>
      <c r="I79" s="153"/>
      <c r="J79" s="159"/>
      <c r="K79" s="152"/>
      <c r="L79" s="153"/>
      <c r="M79" s="153"/>
      <c r="N79" s="153"/>
      <c r="O79" s="153"/>
      <c r="P79" s="153"/>
      <c r="Q79" s="153"/>
      <c r="R79" s="159"/>
      <c r="S79" s="152"/>
      <c r="T79" s="153"/>
      <c r="U79" s="153"/>
      <c r="V79" s="153"/>
      <c r="W79" s="153"/>
      <c r="X79" s="153"/>
      <c r="Y79" s="153"/>
      <c r="Z79" s="159"/>
      <c r="AA79" s="152"/>
      <c r="AB79" s="153"/>
      <c r="AC79" s="153"/>
      <c r="AD79" s="159"/>
      <c r="AE79" s="152"/>
      <c r="AF79" s="153"/>
      <c r="AG79" s="153"/>
      <c r="AH79" s="159"/>
      <c r="AI79" s="152"/>
      <c r="AJ79" s="153"/>
      <c r="AK79" s="153"/>
      <c r="AL79" s="159"/>
      <c r="AM79" s="152"/>
      <c r="AN79" s="153"/>
      <c r="AO79" s="153"/>
      <c r="AP79" s="159"/>
      <c r="AQ79" s="152"/>
      <c r="AR79" s="153"/>
      <c r="AS79" s="153"/>
      <c r="AT79" s="153"/>
      <c r="AU79" s="154"/>
      <c r="AV79" s="155"/>
      <c r="AW79" s="152"/>
      <c r="AX79" s="153"/>
      <c r="AY79" s="153"/>
      <c r="AZ79" s="153"/>
      <c r="BA79" s="154"/>
      <c r="BB79" s="155"/>
      <c r="BC79" s="78">
        <f>16-O34</f>
        <v>11</v>
      </c>
      <c r="BD79" s="12"/>
      <c r="BE79" s="47"/>
      <c r="BG79" s="34"/>
      <c r="BH79" s="124"/>
      <c r="BI79" s="125"/>
      <c r="BJ79" s="125"/>
      <c r="BK79" s="126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42"/>
      <c r="CS79" s="122">
        <f t="shared" si="2"/>
        <v>0</v>
      </c>
      <c r="CT79" s="123"/>
      <c r="CU79" s="33"/>
      <c r="CV79" s="124"/>
      <c r="CW79" s="125"/>
      <c r="CX79" s="125"/>
      <c r="CY79" s="126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</row>
    <row r="80" spans="1:155" ht="14.45" customHeight="1" x14ac:dyDescent="0.25">
      <c r="A80" s="196">
        <v>11</v>
      </c>
      <c r="B80" s="163"/>
      <c r="C80" s="164"/>
      <c r="D80" s="164"/>
      <c r="E80" s="164"/>
      <c r="F80" s="164"/>
      <c r="G80" s="128"/>
      <c r="H80" s="128"/>
      <c r="I80" s="128"/>
      <c r="J80" s="158"/>
      <c r="K80" s="127"/>
      <c r="L80" s="128"/>
      <c r="M80" s="128"/>
      <c r="N80" s="128"/>
      <c r="O80" s="128"/>
      <c r="P80" s="128"/>
      <c r="Q80" s="128"/>
      <c r="R80" s="158"/>
      <c r="S80" s="127"/>
      <c r="T80" s="128"/>
      <c r="U80" s="128"/>
      <c r="V80" s="128"/>
      <c r="W80" s="128"/>
      <c r="X80" s="128"/>
      <c r="Y80" s="128"/>
      <c r="Z80" s="158"/>
      <c r="AA80" s="127"/>
      <c r="AB80" s="128"/>
      <c r="AC80" s="128"/>
      <c r="AD80" s="158"/>
      <c r="AE80" s="127"/>
      <c r="AF80" s="128"/>
      <c r="AG80" s="128"/>
      <c r="AH80" s="158"/>
      <c r="AI80" s="127"/>
      <c r="AJ80" s="128"/>
      <c r="AK80" s="128"/>
      <c r="AL80" s="158"/>
      <c r="AM80" s="127"/>
      <c r="AN80" s="128"/>
      <c r="AO80" s="128"/>
      <c r="AP80" s="158"/>
      <c r="AQ80" s="127"/>
      <c r="AR80" s="128"/>
      <c r="AS80" s="128"/>
      <c r="AT80" s="128"/>
      <c r="AU80" s="129"/>
      <c r="AV80" s="130"/>
      <c r="AW80" s="127"/>
      <c r="AX80" s="128"/>
      <c r="AY80" s="128"/>
      <c r="AZ80" s="128"/>
      <c r="BA80" s="129"/>
      <c r="BB80" s="130"/>
      <c r="BC80" s="77" t="s">
        <v>4</v>
      </c>
      <c r="BD80" s="12"/>
      <c r="BE80" s="47"/>
      <c r="BG80" s="34"/>
      <c r="BH80" s="27"/>
      <c r="BI80" s="27"/>
      <c r="BJ80" s="27"/>
      <c r="BK80" s="27"/>
      <c r="BL80" s="35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71"/>
      <c r="CT80" s="71"/>
      <c r="CU80" s="33"/>
      <c r="CV80" s="27"/>
      <c r="CW80" s="27"/>
      <c r="CX80" s="27"/>
      <c r="CY80" s="27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</row>
    <row r="81" spans="1:155" ht="14.45" customHeight="1" x14ac:dyDescent="0.25">
      <c r="A81" s="196"/>
      <c r="B81" s="165"/>
      <c r="C81" s="166"/>
      <c r="D81" s="166"/>
      <c r="E81" s="166"/>
      <c r="F81" s="166"/>
      <c r="G81" s="132"/>
      <c r="H81" s="132"/>
      <c r="I81" s="132"/>
      <c r="J81" s="133"/>
      <c r="K81" s="131"/>
      <c r="L81" s="132"/>
      <c r="M81" s="132"/>
      <c r="N81" s="132"/>
      <c r="O81" s="132"/>
      <c r="P81" s="132"/>
      <c r="Q81" s="132"/>
      <c r="R81" s="133"/>
      <c r="S81" s="131"/>
      <c r="T81" s="132"/>
      <c r="U81" s="132"/>
      <c r="V81" s="132"/>
      <c r="W81" s="132"/>
      <c r="X81" s="132"/>
      <c r="Y81" s="132"/>
      <c r="Z81" s="133"/>
      <c r="AA81" s="131"/>
      <c r="AB81" s="132"/>
      <c r="AC81" s="132"/>
      <c r="AD81" s="133"/>
      <c r="AE81" s="131"/>
      <c r="AF81" s="132"/>
      <c r="AG81" s="132"/>
      <c r="AH81" s="133"/>
      <c r="AI81" s="131"/>
      <c r="AJ81" s="132"/>
      <c r="AK81" s="132"/>
      <c r="AL81" s="133"/>
      <c r="AM81" s="131"/>
      <c r="AN81" s="132"/>
      <c r="AO81" s="132"/>
      <c r="AP81" s="133"/>
      <c r="AQ81" s="131"/>
      <c r="AR81" s="132"/>
      <c r="AS81" s="132"/>
      <c r="AT81" s="132"/>
      <c r="AU81" s="134"/>
      <c r="AV81" s="135"/>
      <c r="AW81" s="131"/>
      <c r="AX81" s="132"/>
      <c r="AY81" s="132"/>
      <c r="AZ81" s="132"/>
      <c r="BA81" s="134"/>
      <c r="BB81" s="135"/>
      <c r="BC81" s="82">
        <f>16-P33</f>
        <v>10</v>
      </c>
      <c r="BD81" s="12"/>
      <c r="BE81" s="47"/>
      <c r="BG81" s="34"/>
      <c r="BH81" s="27"/>
      <c r="BI81" s="27"/>
      <c r="BJ81" s="27"/>
      <c r="BK81" s="27"/>
      <c r="BL81" s="35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71"/>
      <c r="CT81" s="71"/>
      <c r="CU81" s="33"/>
      <c r="CV81" s="27"/>
      <c r="CW81" s="27"/>
      <c r="CX81" s="27"/>
      <c r="CY81" s="27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</row>
    <row r="82" spans="1:155" ht="14.45" customHeight="1" x14ac:dyDescent="0.25">
      <c r="A82" s="196"/>
      <c r="B82" s="165"/>
      <c r="C82" s="166"/>
      <c r="D82" s="166"/>
      <c r="E82" s="166"/>
      <c r="F82" s="166"/>
      <c r="G82" s="132"/>
      <c r="H82" s="132"/>
      <c r="I82" s="132"/>
      <c r="J82" s="133"/>
      <c r="K82" s="131"/>
      <c r="L82" s="132"/>
      <c r="M82" s="132"/>
      <c r="N82" s="132"/>
      <c r="O82" s="132"/>
      <c r="P82" s="132"/>
      <c r="Q82" s="132"/>
      <c r="R82" s="133"/>
      <c r="S82" s="131"/>
      <c r="T82" s="132"/>
      <c r="U82" s="132"/>
      <c r="V82" s="132"/>
      <c r="W82" s="132"/>
      <c r="X82" s="132"/>
      <c r="Y82" s="132"/>
      <c r="Z82" s="133"/>
      <c r="AA82" s="131"/>
      <c r="AB82" s="132"/>
      <c r="AC82" s="132"/>
      <c r="AD82" s="133"/>
      <c r="AE82" s="131"/>
      <c r="AF82" s="132"/>
      <c r="AG82" s="132"/>
      <c r="AH82" s="133"/>
      <c r="AI82" s="131"/>
      <c r="AJ82" s="132"/>
      <c r="AK82" s="132"/>
      <c r="AL82" s="133"/>
      <c r="AM82" s="131"/>
      <c r="AN82" s="132"/>
      <c r="AO82" s="132"/>
      <c r="AP82" s="133"/>
      <c r="AQ82" s="131"/>
      <c r="AR82" s="132"/>
      <c r="AS82" s="132"/>
      <c r="AT82" s="132"/>
      <c r="AU82" s="134"/>
      <c r="AV82" s="135"/>
      <c r="AW82" s="131"/>
      <c r="AX82" s="132"/>
      <c r="AY82" s="132"/>
      <c r="AZ82" s="132"/>
      <c r="BA82" s="134"/>
      <c r="BB82" s="135"/>
      <c r="BC82" s="83" t="s">
        <v>103</v>
      </c>
      <c r="BD82" s="12"/>
      <c r="BE82" s="47"/>
      <c r="BG82" s="34"/>
      <c r="BH82" s="27"/>
      <c r="BI82" s="27"/>
      <c r="BJ82" s="27"/>
      <c r="BK82" s="27"/>
      <c r="BL82" s="35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71"/>
      <c r="CT82" s="71"/>
      <c r="CU82" s="33"/>
      <c r="CV82" s="27"/>
      <c r="CW82" s="27"/>
      <c r="CX82" s="27"/>
      <c r="CY82" s="27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</row>
    <row r="83" spans="1:155" ht="14.45" customHeight="1" x14ac:dyDescent="0.25">
      <c r="A83" s="196"/>
      <c r="B83" s="160"/>
      <c r="C83" s="161"/>
      <c r="D83" s="161"/>
      <c r="E83" s="161"/>
      <c r="F83" s="161"/>
      <c r="G83" s="153"/>
      <c r="H83" s="153"/>
      <c r="I83" s="153"/>
      <c r="J83" s="159"/>
      <c r="K83" s="152"/>
      <c r="L83" s="153"/>
      <c r="M83" s="153"/>
      <c r="N83" s="153"/>
      <c r="O83" s="153"/>
      <c r="P83" s="153"/>
      <c r="Q83" s="153"/>
      <c r="R83" s="159"/>
      <c r="S83" s="152"/>
      <c r="T83" s="153"/>
      <c r="U83" s="153"/>
      <c r="V83" s="153"/>
      <c r="W83" s="153"/>
      <c r="X83" s="153"/>
      <c r="Y83" s="153"/>
      <c r="Z83" s="159"/>
      <c r="AA83" s="152"/>
      <c r="AB83" s="153"/>
      <c r="AC83" s="153"/>
      <c r="AD83" s="159"/>
      <c r="AE83" s="152"/>
      <c r="AF83" s="153"/>
      <c r="AG83" s="153"/>
      <c r="AH83" s="159"/>
      <c r="AI83" s="152"/>
      <c r="AJ83" s="153"/>
      <c r="AK83" s="153"/>
      <c r="AL83" s="159"/>
      <c r="AM83" s="152"/>
      <c r="AN83" s="153"/>
      <c r="AO83" s="153"/>
      <c r="AP83" s="159"/>
      <c r="AQ83" s="152"/>
      <c r="AR83" s="153"/>
      <c r="AS83" s="153"/>
      <c r="AT83" s="153"/>
      <c r="AU83" s="154"/>
      <c r="AV83" s="155"/>
      <c r="AW83" s="152"/>
      <c r="AX83" s="153"/>
      <c r="AY83" s="153"/>
      <c r="AZ83" s="153"/>
      <c r="BA83" s="154"/>
      <c r="BB83" s="155"/>
      <c r="BC83" s="78">
        <f>16-P34</f>
        <v>11</v>
      </c>
      <c r="BD83" s="12"/>
      <c r="BE83" s="47"/>
      <c r="BG83" s="34"/>
      <c r="BH83" s="27"/>
      <c r="BI83" s="27"/>
      <c r="BJ83" s="27"/>
      <c r="BK83" s="27"/>
      <c r="BL83" s="35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71"/>
      <c r="CT83" s="71"/>
      <c r="CU83" s="33"/>
      <c r="CV83" s="27"/>
      <c r="CW83" s="27"/>
      <c r="CX83" s="27"/>
      <c r="CY83" s="27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</row>
    <row r="84" spans="1:155" ht="14.45" customHeight="1" x14ac:dyDescent="0.25">
      <c r="A84" s="197">
        <v>12</v>
      </c>
      <c r="B84" s="163"/>
      <c r="C84" s="164"/>
      <c r="D84" s="164"/>
      <c r="E84" s="164"/>
      <c r="F84" s="164"/>
      <c r="G84" s="128"/>
      <c r="H84" s="128"/>
      <c r="I84" s="128"/>
      <c r="J84" s="158"/>
      <c r="K84" s="127"/>
      <c r="L84" s="128"/>
      <c r="M84" s="128"/>
      <c r="N84" s="128"/>
      <c r="O84" s="128"/>
      <c r="P84" s="128"/>
      <c r="Q84" s="128"/>
      <c r="R84" s="158"/>
      <c r="S84" s="127"/>
      <c r="T84" s="128"/>
      <c r="U84" s="128"/>
      <c r="V84" s="128"/>
      <c r="W84" s="128"/>
      <c r="X84" s="128"/>
      <c r="Y84" s="128"/>
      <c r="Z84" s="158"/>
      <c r="AA84" s="127"/>
      <c r="AB84" s="128"/>
      <c r="AC84" s="128"/>
      <c r="AD84" s="158"/>
      <c r="AE84" s="127"/>
      <c r="AF84" s="128"/>
      <c r="AG84" s="128"/>
      <c r="AH84" s="158"/>
      <c r="AI84" s="127"/>
      <c r="AJ84" s="128"/>
      <c r="AK84" s="128"/>
      <c r="AL84" s="158"/>
      <c r="AM84" s="127"/>
      <c r="AN84" s="128"/>
      <c r="AO84" s="128"/>
      <c r="AP84" s="158"/>
      <c r="AQ84" s="127"/>
      <c r="AR84" s="128"/>
      <c r="AS84" s="128"/>
      <c r="AT84" s="128"/>
      <c r="AU84" s="129"/>
      <c r="AV84" s="130"/>
      <c r="AW84" s="127"/>
      <c r="AX84" s="128"/>
      <c r="AY84" s="128"/>
      <c r="AZ84" s="128"/>
      <c r="BA84" s="129"/>
      <c r="BB84" s="130"/>
      <c r="BC84" s="77" t="s">
        <v>4</v>
      </c>
      <c r="BD84" s="12"/>
      <c r="BE84" s="47"/>
      <c r="BG84" s="34"/>
      <c r="BH84" s="27"/>
      <c r="BI84" s="27"/>
      <c r="BJ84" s="27"/>
      <c r="BK84" s="27"/>
      <c r="BL84" s="35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71"/>
      <c r="CT84" s="71"/>
      <c r="CU84" s="33"/>
      <c r="CV84" s="27"/>
      <c r="CW84" s="27"/>
      <c r="CX84" s="27"/>
      <c r="CY84" s="27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</row>
    <row r="85" spans="1:155" ht="14.45" customHeight="1" x14ac:dyDescent="0.25">
      <c r="A85" s="197"/>
      <c r="B85" s="165"/>
      <c r="C85" s="166"/>
      <c r="D85" s="166"/>
      <c r="E85" s="166"/>
      <c r="F85" s="166"/>
      <c r="G85" s="132"/>
      <c r="H85" s="132"/>
      <c r="I85" s="132"/>
      <c r="J85" s="133"/>
      <c r="K85" s="131"/>
      <c r="L85" s="132"/>
      <c r="M85" s="132"/>
      <c r="N85" s="132"/>
      <c r="O85" s="132"/>
      <c r="P85" s="132"/>
      <c r="Q85" s="132"/>
      <c r="R85" s="133"/>
      <c r="S85" s="131"/>
      <c r="T85" s="132"/>
      <c r="U85" s="132"/>
      <c r="V85" s="132"/>
      <c r="W85" s="132"/>
      <c r="X85" s="132"/>
      <c r="Y85" s="132"/>
      <c r="Z85" s="133"/>
      <c r="AA85" s="131"/>
      <c r="AB85" s="132"/>
      <c r="AC85" s="132"/>
      <c r="AD85" s="133"/>
      <c r="AE85" s="131"/>
      <c r="AF85" s="132"/>
      <c r="AG85" s="132"/>
      <c r="AH85" s="133"/>
      <c r="AI85" s="131"/>
      <c r="AJ85" s="132"/>
      <c r="AK85" s="132"/>
      <c r="AL85" s="133"/>
      <c r="AM85" s="131"/>
      <c r="AN85" s="132"/>
      <c r="AO85" s="132"/>
      <c r="AP85" s="133"/>
      <c r="AQ85" s="131"/>
      <c r="AR85" s="132"/>
      <c r="AS85" s="132"/>
      <c r="AT85" s="132"/>
      <c r="AU85" s="134"/>
      <c r="AV85" s="135"/>
      <c r="AW85" s="131"/>
      <c r="AX85" s="132"/>
      <c r="AY85" s="132"/>
      <c r="AZ85" s="132"/>
      <c r="BA85" s="134"/>
      <c r="BB85" s="135"/>
      <c r="BC85" s="82">
        <f>16-Q33</f>
        <v>11</v>
      </c>
      <c r="BD85" s="12"/>
      <c r="BE85" s="47"/>
      <c r="BG85" s="34"/>
      <c r="BH85" s="27"/>
      <c r="BI85" s="27"/>
      <c r="BJ85" s="27"/>
      <c r="BK85" s="27"/>
      <c r="BL85" s="35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71"/>
      <c r="CT85" s="71"/>
      <c r="CU85" s="33"/>
      <c r="CV85" s="27"/>
      <c r="CW85" s="27"/>
      <c r="CX85" s="27"/>
      <c r="CY85" s="27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</row>
    <row r="86" spans="1:155" ht="14.45" customHeight="1" x14ac:dyDescent="0.25">
      <c r="A86" s="197"/>
      <c r="B86" s="165"/>
      <c r="C86" s="166"/>
      <c r="D86" s="166"/>
      <c r="E86" s="166"/>
      <c r="F86" s="166"/>
      <c r="G86" s="132"/>
      <c r="H86" s="132"/>
      <c r="I86" s="132"/>
      <c r="J86" s="133"/>
      <c r="K86" s="131"/>
      <c r="L86" s="132"/>
      <c r="M86" s="132"/>
      <c r="N86" s="132"/>
      <c r="O86" s="132"/>
      <c r="P86" s="132"/>
      <c r="Q86" s="132"/>
      <c r="R86" s="133"/>
      <c r="S86" s="131"/>
      <c r="T86" s="132"/>
      <c r="U86" s="132"/>
      <c r="V86" s="132"/>
      <c r="W86" s="132"/>
      <c r="X86" s="132"/>
      <c r="Y86" s="132"/>
      <c r="Z86" s="133"/>
      <c r="AA86" s="131"/>
      <c r="AB86" s="132"/>
      <c r="AC86" s="132"/>
      <c r="AD86" s="133"/>
      <c r="AE86" s="131"/>
      <c r="AF86" s="132"/>
      <c r="AG86" s="132"/>
      <c r="AH86" s="133"/>
      <c r="AI86" s="131"/>
      <c r="AJ86" s="132"/>
      <c r="AK86" s="132"/>
      <c r="AL86" s="133"/>
      <c r="AM86" s="131"/>
      <c r="AN86" s="132"/>
      <c r="AO86" s="132"/>
      <c r="AP86" s="133"/>
      <c r="AQ86" s="131"/>
      <c r="AR86" s="132"/>
      <c r="AS86" s="132"/>
      <c r="AT86" s="132"/>
      <c r="AU86" s="134"/>
      <c r="AV86" s="135"/>
      <c r="AW86" s="131"/>
      <c r="AX86" s="132"/>
      <c r="AY86" s="132"/>
      <c r="AZ86" s="132"/>
      <c r="BA86" s="134"/>
      <c r="BB86" s="135"/>
      <c r="BC86" s="83" t="s">
        <v>103</v>
      </c>
      <c r="BD86" s="12"/>
      <c r="BE86" s="47"/>
      <c r="BG86" s="34"/>
      <c r="BH86" s="27"/>
      <c r="BI86" s="27"/>
      <c r="BJ86" s="27"/>
      <c r="BK86" s="27"/>
      <c r="BL86" s="35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71"/>
      <c r="CT86" s="71"/>
      <c r="CU86" s="33"/>
      <c r="CV86" s="27"/>
      <c r="CW86" s="27"/>
      <c r="CX86" s="27"/>
      <c r="CY86" s="27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</row>
    <row r="87" spans="1:155" ht="14.45" customHeight="1" x14ac:dyDescent="0.25">
      <c r="A87" s="197"/>
      <c r="B87" s="160"/>
      <c r="C87" s="161"/>
      <c r="D87" s="161"/>
      <c r="E87" s="161"/>
      <c r="F87" s="161"/>
      <c r="G87" s="153"/>
      <c r="H87" s="153"/>
      <c r="I87" s="153"/>
      <c r="J87" s="159"/>
      <c r="K87" s="152"/>
      <c r="L87" s="153"/>
      <c r="M87" s="153"/>
      <c r="N87" s="153"/>
      <c r="O87" s="153"/>
      <c r="P87" s="153"/>
      <c r="Q87" s="153"/>
      <c r="R87" s="159"/>
      <c r="S87" s="152"/>
      <c r="T87" s="153"/>
      <c r="U87" s="153"/>
      <c r="V87" s="153"/>
      <c r="W87" s="153"/>
      <c r="X87" s="153"/>
      <c r="Y87" s="153"/>
      <c r="Z87" s="159"/>
      <c r="AA87" s="152"/>
      <c r="AB87" s="153"/>
      <c r="AC87" s="153"/>
      <c r="AD87" s="159"/>
      <c r="AE87" s="152"/>
      <c r="AF87" s="153"/>
      <c r="AG87" s="153"/>
      <c r="AH87" s="159"/>
      <c r="AI87" s="152"/>
      <c r="AJ87" s="153"/>
      <c r="AK87" s="153"/>
      <c r="AL87" s="159"/>
      <c r="AM87" s="152"/>
      <c r="AN87" s="153"/>
      <c r="AO87" s="153"/>
      <c r="AP87" s="159"/>
      <c r="AQ87" s="152"/>
      <c r="AR87" s="153"/>
      <c r="AS87" s="153"/>
      <c r="AT87" s="153"/>
      <c r="AU87" s="154"/>
      <c r="AV87" s="155"/>
      <c r="AW87" s="152"/>
      <c r="AX87" s="153"/>
      <c r="AY87" s="153"/>
      <c r="AZ87" s="153"/>
      <c r="BA87" s="154"/>
      <c r="BB87" s="155"/>
      <c r="BC87" s="78">
        <f>16-Q34</f>
        <v>11</v>
      </c>
      <c r="BD87" s="12"/>
      <c r="BE87" s="47"/>
      <c r="BG87" s="34"/>
      <c r="BH87" s="27"/>
      <c r="BI87" s="27"/>
      <c r="BJ87" s="27"/>
      <c r="BK87" s="27"/>
      <c r="BL87" s="35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71"/>
      <c r="CT87" s="71"/>
      <c r="CU87" s="33"/>
      <c r="CV87" s="27"/>
      <c r="CW87" s="27"/>
      <c r="CX87" s="27"/>
      <c r="CY87" s="27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</row>
    <row r="88" spans="1:155" ht="14.45" customHeight="1" x14ac:dyDescent="0.25">
      <c r="A88" s="197">
        <v>13</v>
      </c>
      <c r="B88" s="163"/>
      <c r="C88" s="164"/>
      <c r="D88" s="164"/>
      <c r="E88" s="164"/>
      <c r="F88" s="164"/>
      <c r="G88" s="128"/>
      <c r="H88" s="128"/>
      <c r="I88" s="128"/>
      <c r="J88" s="158"/>
      <c r="K88" s="127"/>
      <c r="L88" s="128"/>
      <c r="M88" s="128"/>
      <c r="N88" s="128"/>
      <c r="O88" s="128"/>
      <c r="P88" s="128"/>
      <c r="Q88" s="128"/>
      <c r="R88" s="158"/>
      <c r="S88" s="127"/>
      <c r="T88" s="128"/>
      <c r="U88" s="128"/>
      <c r="V88" s="128"/>
      <c r="W88" s="128"/>
      <c r="X88" s="128"/>
      <c r="Y88" s="128"/>
      <c r="Z88" s="158"/>
      <c r="AA88" s="127"/>
      <c r="AB88" s="128"/>
      <c r="AC88" s="128"/>
      <c r="AD88" s="158"/>
      <c r="AE88" s="127"/>
      <c r="AF88" s="128"/>
      <c r="AG88" s="128"/>
      <c r="AH88" s="158"/>
      <c r="AI88" s="127"/>
      <c r="AJ88" s="128"/>
      <c r="AK88" s="128"/>
      <c r="AL88" s="158"/>
      <c r="AM88" s="127"/>
      <c r="AN88" s="128"/>
      <c r="AO88" s="128"/>
      <c r="AP88" s="158"/>
      <c r="AQ88" s="127"/>
      <c r="AR88" s="128"/>
      <c r="AS88" s="128"/>
      <c r="AT88" s="128"/>
      <c r="AU88" s="129"/>
      <c r="AV88" s="130"/>
      <c r="AW88" s="127"/>
      <c r="AX88" s="128"/>
      <c r="AY88" s="128"/>
      <c r="AZ88" s="128"/>
      <c r="BA88" s="129"/>
      <c r="BB88" s="130"/>
      <c r="BC88" s="77" t="s">
        <v>4</v>
      </c>
      <c r="BD88" s="12"/>
      <c r="BE88" s="47"/>
      <c r="BG88" s="34"/>
      <c r="BH88" s="27"/>
      <c r="BI88" s="27"/>
      <c r="BJ88" s="27"/>
      <c r="BK88" s="27"/>
      <c r="BL88" s="35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71"/>
      <c r="CT88" s="71"/>
      <c r="CU88" s="33"/>
      <c r="CV88" s="27"/>
      <c r="CW88" s="27"/>
      <c r="CX88" s="27"/>
      <c r="CY88" s="27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</row>
    <row r="89" spans="1:155" ht="14.45" customHeight="1" x14ac:dyDescent="0.25">
      <c r="A89" s="197"/>
      <c r="B89" s="165"/>
      <c r="C89" s="166"/>
      <c r="D89" s="166"/>
      <c r="E89" s="166"/>
      <c r="F89" s="166"/>
      <c r="G89" s="132"/>
      <c r="H89" s="132"/>
      <c r="I89" s="132"/>
      <c r="J89" s="133"/>
      <c r="K89" s="131"/>
      <c r="L89" s="132"/>
      <c r="M89" s="132"/>
      <c r="N89" s="132"/>
      <c r="O89" s="132"/>
      <c r="P89" s="132"/>
      <c r="Q89" s="132"/>
      <c r="R89" s="133"/>
      <c r="S89" s="131"/>
      <c r="T89" s="132"/>
      <c r="U89" s="132"/>
      <c r="V89" s="132"/>
      <c r="W89" s="132"/>
      <c r="X89" s="132"/>
      <c r="Y89" s="132"/>
      <c r="Z89" s="133"/>
      <c r="AA89" s="131"/>
      <c r="AB89" s="132"/>
      <c r="AC89" s="132"/>
      <c r="AD89" s="133"/>
      <c r="AE89" s="131"/>
      <c r="AF89" s="132"/>
      <c r="AG89" s="132"/>
      <c r="AH89" s="133"/>
      <c r="AI89" s="131"/>
      <c r="AJ89" s="132"/>
      <c r="AK89" s="132"/>
      <c r="AL89" s="133"/>
      <c r="AM89" s="131"/>
      <c r="AN89" s="132"/>
      <c r="AO89" s="132"/>
      <c r="AP89" s="133"/>
      <c r="AQ89" s="131"/>
      <c r="AR89" s="132"/>
      <c r="AS89" s="132"/>
      <c r="AT89" s="132"/>
      <c r="AU89" s="134"/>
      <c r="AV89" s="135"/>
      <c r="AW89" s="131"/>
      <c r="AX89" s="132"/>
      <c r="AY89" s="132"/>
      <c r="AZ89" s="132"/>
      <c r="BA89" s="134"/>
      <c r="BB89" s="135"/>
      <c r="BC89" s="82">
        <f>16-R33</f>
        <v>11</v>
      </c>
      <c r="BD89" s="12"/>
      <c r="BE89" s="47"/>
      <c r="BG89" s="34"/>
      <c r="BH89" s="27"/>
      <c r="BI89" s="27"/>
      <c r="BJ89" s="27"/>
      <c r="BK89" s="27"/>
      <c r="BL89" s="35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71"/>
      <c r="CT89" s="71"/>
      <c r="CU89" s="33"/>
      <c r="CV89" s="27"/>
      <c r="CW89" s="27"/>
      <c r="CX89" s="27"/>
      <c r="CY89" s="27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</row>
    <row r="90" spans="1:155" ht="14.45" customHeight="1" x14ac:dyDescent="0.25">
      <c r="A90" s="197"/>
      <c r="B90" s="165"/>
      <c r="C90" s="166"/>
      <c r="D90" s="166"/>
      <c r="E90" s="166"/>
      <c r="F90" s="166"/>
      <c r="G90" s="132"/>
      <c r="H90" s="132"/>
      <c r="I90" s="132"/>
      <c r="J90" s="133"/>
      <c r="K90" s="131"/>
      <c r="L90" s="132"/>
      <c r="M90" s="132"/>
      <c r="N90" s="132"/>
      <c r="O90" s="132"/>
      <c r="P90" s="132"/>
      <c r="Q90" s="132"/>
      <c r="R90" s="133"/>
      <c r="S90" s="131"/>
      <c r="T90" s="132"/>
      <c r="U90" s="132"/>
      <c r="V90" s="132"/>
      <c r="W90" s="132"/>
      <c r="X90" s="132"/>
      <c r="Y90" s="132"/>
      <c r="Z90" s="133"/>
      <c r="AA90" s="131"/>
      <c r="AB90" s="132"/>
      <c r="AC90" s="132"/>
      <c r="AD90" s="133"/>
      <c r="AE90" s="131"/>
      <c r="AF90" s="132"/>
      <c r="AG90" s="132"/>
      <c r="AH90" s="133"/>
      <c r="AI90" s="131"/>
      <c r="AJ90" s="132"/>
      <c r="AK90" s="132"/>
      <c r="AL90" s="133"/>
      <c r="AM90" s="131"/>
      <c r="AN90" s="132"/>
      <c r="AO90" s="132"/>
      <c r="AP90" s="133"/>
      <c r="AQ90" s="131"/>
      <c r="AR90" s="132"/>
      <c r="AS90" s="132"/>
      <c r="AT90" s="132"/>
      <c r="AU90" s="134"/>
      <c r="AV90" s="135"/>
      <c r="AW90" s="131"/>
      <c r="AX90" s="132"/>
      <c r="AY90" s="132"/>
      <c r="AZ90" s="132"/>
      <c r="BA90" s="134"/>
      <c r="BB90" s="135"/>
      <c r="BC90" s="83" t="s">
        <v>103</v>
      </c>
      <c r="BD90" s="12"/>
      <c r="BE90" s="47"/>
      <c r="BG90" s="34"/>
      <c r="BH90" s="27"/>
      <c r="BI90" s="27"/>
      <c r="BJ90" s="27"/>
      <c r="BK90" s="27"/>
      <c r="BL90" s="35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71"/>
      <c r="CT90" s="71"/>
      <c r="CU90" s="33"/>
      <c r="CV90" s="27"/>
      <c r="CW90" s="27"/>
      <c r="CX90" s="27"/>
      <c r="CY90" s="27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</row>
    <row r="91" spans="1:155" ht="14.45" customHeight="1" x14ac:dyDescent="0.25">
      <c r="A91" s="197"/>
      <c r="B91" s="160"/>
      <c r="C91" s="161"/>
      <c r="D91" s="161"/>
      <c r="E91" s="161"/>
      <c r="F91" s="161"/>
      <c r="G91" s="153"/>
      <c r="H91" s="153"/>
      <c r="I91" s="153"/>
      <c r="J91" s="159"/>
      <c r="K91" s="152"/>
      <c r="L91" s="153"/>
      <c r="M91" s="153"/>
      <c r="N91" s="153"/>
      <c r="O91" s="153"/>
      <c r="P91" s="153"/>
      <c r="Q91" s="153"/>
      <c r="R91" s="159"/>
      <c r="S91" s="152"/>
      <c r="T91" s="153"/>
      <c r="U91" s="153"/>
      <c r="V91" s="153"/>
      <c r="W91" s="153"/>
      <c r="X91" s="153"/>
      <c r="Y91" s="153"/>
      <c r="Z91" s="159"/>
      <c r="AA91" s="152"/>
      <c r="AB91" s="153"/>
      <c r="AC91" s="153"/>
      <c r="AD91" s="159"/>
      <c r="AE91" s="152"/>
      <c r="AF91" s="153"/>
      <c r="AG91" s="153"/>
      <c r="AH91" s="159"/>
      <c r="AI91" s="152"/>
      <c r="AJ91" s="153"/>
      <c r="AK91" s="153"/>
      <c r="AL91" s="159"/>
      <c r="AM91" s="152"/>
      <c r="AN91" s="153"/>
      <c r="AO91" s="153"/>
      <c r="AP91" s="159"/>
      <c r="AQ91" s="152"/>
      <c r="AR91" s="153"/>
      <c r="AS91" s="153"/>
      <c r="AT91" s="153"/>
      <c r="AU91" s="154"/>
      <c r="AV91" s="155"/>
      <c r="AW91" s="152"/>
      <c r="AX91" s="153"/>
      <c r="AY91" s="153"/>
      <c r="AZ91" s="153"/>
      <c r="BA91" s="154"/>
      <c r="BB91" s="155"/>
      <c r="BC91" s="78">
        <f>16-R34</f>
        <v>11</v>
      </c>
      <c r="BD91" s="12"/>
      <c r="BE91" s="47"/>
      <c r="BG91" s="34"/>
      <c r="BH91" s="27"/>
      <c r="BI91" s="27"/>
      <c r="BJ91" s="27"/>
      <c r="BK91" s="27"/>
      <c r="BL91" s="35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71"/>
      <c r="CT91" s="71"/>
      <c r="CU91" s="33"/>
      <c r="CV91" s="27"/>
      <c r="CW91" s="27"/>
      <c r="CX91" s="27"/>
      <c r="CY91" s="27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</row>
    <row r="92" spans="1:155" ht="14.45" customHeight="1" x14ac:dyDescent="0.25">
      <c r="A92" s="196">
        <v>14</v>
      </c>
      <c r="B92" s="163"/>
      <c r="C92" s="164"/>
      <c r="D92" s="164"/>
      <c r="E92" s="164"/>
      <c r="F92" s="164"/>
      <c r="G92" s="128"/>
      <c r="H92" s="128"/>
      <c r="I92" s="128"/>
      <c r="J92" s="158"/>
      <c r="K92" s="127"/>
      <c r="L92" s="128"/>
      <c r="M92" s="128"/>
      <c r="N92" s="128"/>
      <c r="O92" s="128"/>
      <c r="P92" s="128"/>
      <c r="Q92" s="128"/>
      <c r="R92" s="158"/>
      <c r="S92" s="127"/>
      <c r="T92" s="128"/>
      <c r="U92" s="128"/>
      <c r="V92" s="128"/>
      <c r="W92" s="128"/>
      <c r="X92" s="128"/>
      <c r="Y92" s="128"/>
      <c r="Z92" s="158"/>
      <c r="AA92" s="127"/>
      <c r="AB92" s="128"/>
      <c r="AC92" s="128"/>
      <c r="AD92" s="158"/>
      <c r="AE92" s="127"/>
      <c r="AF92" s="128"/>
      <c r="AG92" s="128"/>
      <c r="AH92" s="158"/>
      <c r="AI92" s="127"/>
      <c r="AJ92" s="128"/>
      <c r="AK92" s="128"/>
      <c r="AL92" s="158"/>
      <c r="AM92" s="127"/>
      <c r="AN92" s="128"/>
      <c r="AO92" s="128"/>
      <c r="AP92" s="158"/>
      <c r="AQ92" s="127"/>
      <c r="AR92" s="128"/>
      <c r="AS92" s="128"/>
      <c r="AT92" s="128"/>
      <c r="AU92" s="129"/>
      <c r="AV92" s="130"/>
      <c r="AW92" s="127"/>
      <c r="AX92" s="128"/>
      <c r="AY92" s="128"/>
      <c r="AZ92" s="128"/>
      <c r="BA92" s="129"/>
      <c r="BB92" s="130"/>
      <c r="BC92" s="77" t="s">
        <v>4</v>
      </c>
      <c r="BD92" s="12"/>
      <c r="BE92" s="47"/>
      <c r="BG92" s="34"/>
      <c r="BH92" s="27"/>
      <c r="BI92" s="27"/>
      <c r="BJ92" s="27"/>
      <c r="BK92" s="27"/>
      <c r="BL92" s="35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71"/>
      <c r="CT92" s="71"/>
      <c r="CU92" s="33"/>
      <c r="CV92" s="27"/>
      <c r="CW92" s="27"/>
      <c r="CX92" s="27"/>
      <c r="CY92" s="27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</row>
    <row r="93" spans="1:155" ht="14.45" customHeight="1" x14ac:dyDescent="0.25">
      <c r="A93" s="196"/>
      <c r="B93" s="165"/>
      <c r="C93" s="166"/>
      <c r="D93" s="166"/>
      <c r="E93" s="166"/>
      <c r="F93" s="166"/>
      <c r="G93" s="132"/>
      <c r="H93" s="132"/>
      <c r="I93" s="132"/>
      <c r="J93" s="133"/>
      <c r="K93" s="131"/>
      <c r="L93" s="132"/>
      <c r="M93" s="132"/>
      <c r="N93" s="132"/>
      <c r="O93" s="132"/>
      <c r="P93" s="132"/>
      <c r="Q93" s="132"/>
      <c r="R93" s="133"/>
      <c r="S93" s="131"/>
      <c r="T93" s="132"/>
      <c r="U93" s="132"/>
      <c r="V93" s="132"/>
      <c r="W93" s="132"/>
      <c r="X93" s="132"/>
      <c r="Y93" s="132"/>
      <c r="Z93" s="133"/>
      <c r="AA93" s="131"/>
      <c r="AB93" s="132"/>
      <c r="AC93" s="132"/>
      <c r="AD93" s="133"/>
      <c r="AE93" s="131"/>
      <c r="AF93" s="132"/>
      <c r="AG93" s="132"/>
      <c r="AH93" s="133"/>
      <c r="AI93" s="131"/>
      <c r="AJ93" s="132"/>
      <c r="AK93" s="132"/>
      <c r="AL93" s="133"/>
      <c r="AM93" s="131"/>
      <c r="AN93" s="132"/>
      <c r="AO93" s="132"/>
      <c r="AP93" s="133"/>
      <c r="AQ93" s="131"/>
      <c r="AR93" s="132"/>
      <c r="AS93" s="132"/>
      <c r="AT93" s="132"/>
      <c r="AU93" s="134"/>
      <c r="AV93" s="135"/>
      <c r="AW93" s="131"/>
      <c r="AX93" s="132"/>
      <c r="AY93" s="132"/>
      <c r="AZ93" s="132"/>
      <c r="BA93" s="134"/>
      <c r="BB93" s="135"/>
      <c r="BC93" s="82">
        <f>16-S33</f>
        <v>11</v>
      </c>
      <c r="BD93" s="12"/>
      <c r="BE93" s="47"/>
      <c r="BG93" s="34"/>
      <c r="BH93" s="27"/>
      <c r="BI93" s="27"/>
      <c r="BJ93" s="27"/>
      <c r="BK93" s="27"/>
      <c r="BL93" s="35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71"/>
      <c r="CT93" s="71"/>
      <c r="CU93" s="33"/>
      <c r="CV93" s="27"/>
      <c r="CW93" s="27"/>
      <c r="CX93" s="27"/>
      <c r="CY93" s="27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</row>
    <row r="94" spans="1:155" ht="14.45" customHeight="1" x14ac:dyDescent="0.25">
      <c r="A94" s="196"/>
      <c r="B94" s="165"/>
      <c r="C94" s="166"/>
      <c r="D94" s="166"/>
      <c r="E94" s="166"/>
      <c r="F94" s="166"/>
      <c r="G94" s="132"/>
      <c r="H94" s="132"/>
      <c r="I94" s="132"/>
      <c r="J94" s="133"/>
      <c r="K94" s="131"/>
      <c r="L94" s="132"/>
      <c r="M94" s="132"/>
      <c r="N94" s="132"/>
      <c r="O94" s="132"/>
      <c r="P94" s="132"/>
      <c r="Q94" s="132"/>
      <c r="R94" s="133"/>
      <c r="S94" s="131"/>
      <c r="T94" s="132"/>
      <c r="U94" s="132"/>
      <c r="V94" s="132"/>
      <c r="W94" s="132"/>
      <c r="X94" s="132"/>
      <c r="Y94" s="132"/>
      <c r="Z94" s="133"/>
      <c r="AA94" s="131"/>
      <c r="AB94" s="132"/>
      <c r="AC94" s="132"/>
      <c r="AD94" s="133"/>
      <c r="AE94" s="131"/>
      <c r="AF94" s="132"/>
      <c r="AG94" s="132"/>
      <c r="AH94" s="133"/>
      <c r="AI94" s="131"/>
      <c r="AJ94" s="132"/>
      <c r="AK94" s="132"/>
      <c r="AL94" s="133"/>
      <c r="AM94" s="131"/>
      <c r="AN94" s="132"/>
      <c r="AO94" s="132"/>
      <c r="AP94" s="133"/>
      <c r="AQ94" s="131"/>
      <c r="AR94" s="132"/>
      <c r="AS94" s="132"/>
      <c r="AT94" s="132"/>
      <c r="AU94" s="134"/>
      <c r="AV94" s="135"/>
      <c r="AW94" s="131"/>
      <c r="AX94" s="132"/>
      <c r="AY94" s="132"/>
      <c r="AZ94" s="132"/>
      <c r="BA94" s="134"/>
      <c r="BB94" s="135"/>
      <c r="BC94" s="83" t="s">
        <v>103</v>
      </c>
      <c r="BD94" s="12"/>
      <c r="BE94" s="47"/>
      <c r="BG94" s="34"/>
      <c r="BH94" s="27"/>
      <c r="BI94" s="27"/>
      <c r="BJ94" s="27"/>
      <c r="BK94" s="27"/>
      <c r="BL94" s="35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71"/>
      <c r="CT94" s="71"/>
      <c r="CU94" s="33"/>
      <c r="CV94" s="27"/>
      <c r="CW94" s="27"/>
      <c r="CX94" s="27"/>
      <c r="CY94" s="27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</row>
    <row r="95" spans="1:155" ht="14.45" customHeight="1" x14ac:dyDescent="0.25">
      <c r="A95" s="196"/>
      <c r="B95" s="160"/>
      <c r="C95" s="161"/>
      <c r="D95" s="161"/>
      <c r="E95" s="161"/>
      <c r="F95" s="161"/>
      <c r="G95" s="153"/>
      <c r="H95" s="153"/>
      <c r="I95" s="153"/>
      <c r="J95" s="159"/>
      <c r="K95" s="152"/>
      <c r="L95" s="153"/>
      <c r="M95" s="153"/>
      <c r="N95" s="153"/>
      <c r="O95" s="153"/>
      <c r="P95" s="153"/>
      <c r="Q95" s="153"/>
      <c r="R95" s="159"/>
      <c r="S95" s="152"/>
      <c r="T95" s="153"/>
      <c r="U95" s="153"/>
      <c r="V95" s="153"/>
      <c r="W95" s="153"/>
      <c r="X95" s="153"/>
      <c r="Y95" s="153"/>
      <c r="Z95" s="159"/>
      <c r="AA95" s="152"/>
      <c r="AB95" s="153"/>
      <c r="AC95" s="153"/>
      <c r="AD95" s="159"/>
      <c r="AE95" s="152"/>
      <c r="AF95" s="153"/>
      <c r="AG95" s="153"/>
      <c r="AH95" s="159"/>
      <c r="AI95" s="152"/>
      <c r="AJ95" s="153"/>
      <c r="AK95" s="153"/>
      <c r="AL95" s="159"/>
      <c r="AM95" s="152"/>
      <c r="AN95" s="153"/>
      <c r="AO95" s="153"/>
      <c r="AP95" s="159"/>
      <c r="AQ95" s="152"/>
      <c r="AR95" s="153"/>
      <c r="AS95" s="153"/>
      <c r="AT95" s="153"/>
      <c r="AU95" s="154"/>
      <c r="AV95" s="155"/>
      <c r="AW95" s="152"/>
      <c r="AX95" s="153"/>
      <c r="AY95" s="153"/>
      <c r="AZ95" s="153"/>
      <c r="BA95" s="154"/>
      <c r="BB95" s="155"/>
      <c r="BC95" s="78">
        <f>16-S34</f>
        <v>11</v>
      </c>
      <c r="BD95" s="12"/>
      <c r="BE95" s="47"/>
      <c r="BG95" s="34"/>
      <c r="BH95" s="27"/>
      <c r="BI95" s="27"/>
      <c r="BJ95" s="27"/>
      <c r="BK95" s="27"/>
      <c r="BL95" s="35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71"/>
      <c r="CT95" s="71"/>
      <c r="CU95" s="33"/>
      <c r="CV95" s="27"/>
      <c r="CW95" s="27"/>
      <c r="CX95" s="27"/>
      <c r="CY95" s="27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</row>
    <row r="96" spans="1:155" ht="14.45" customHeight="1" x14ac:dyDescent="0.25">
      <c r="A96" s="197">
        <v>15</v>
      </c>
      <c r="B96" s="163"/>
      <c r="C96" s="164"/>
      <c r="D96" s="164"/>
      <c r="E96" s="164"/>
      <c r="F96" s="164"/>
      <c r="G96" s="128"/>
      <c r="H96" s="128"/>
      <c r="I96" s="128"/>
      <c r="J96" s="158"/>
      <c r="K96" s="127"/>
      <c r="L96" s="128"/>
      <c r="M96" s="128"/>
      <c r="N96" s="128"/>
      <c r="O96" s="128"/>
      <c r="P96" s="128"/>
      <c r="Q96" s="128"/>
      <c r="R96" s="158"/>
      <c r="S96" s="127"/>
      <c r="T96" s="128"/>
      <c r="U96" s="128"/>
      <c r="V96" s="128"/>
      <c r="W96" s="128"/>
      <c r="X96" s="128"/>
      <c r="Y96" s="128"/>
      <c r="Z96" s="158"/>
      <c r="AA96" s="127"/>
      <c r="AB96" s="128"/>
      <c r="AC96" s="128"/>
      <c r="AD96" s="158"/>
      <c r="AE96" s="127"/>
      <c r="AF96" s="128"/>
      <c r="AG96" s="128"/>
      <c r="AH96" s="158"/>
      <c r="AI96" s="127"/>
      <c r="AJ96" s="128"/>
      <c r="AK96" s="128"/>
      <c r="AL96" s="158"/>
      <c r="AM96" s="127"/>
      <c r="AN96" s="128"/>
      <c r="AO96" s="128"/>
      <c r="AP96" s="158"/>
      <c r="AQ96" s="127"/>
      <c r="AR96" s="128"/>
      <c r="AS96" s="128"/>
      <c r="AT96" s="128"/>
      <c r="AU96" s="129"/>
      <c r="AV96" s="130"/>
      <c r="AW96" s="127"/>
      <c r="AX96" s="128"/>
      <c r="AY96" s="128"/>
      <c r="AZ96" s="128"/>
      <c r="BA96" s="129"/>
      <c r="BB96" s="130"/>
      <c r="BC96" s="77" t="s">
        <v>4</v>
      </c>
      <c r="BD96" s="12"/>
      <c r="BE96" s="47"/>
      <c r="BG96" s="34"/>
      <c r="BH96" s="27"/>
      <c r="BI96" s="27"/>
      <c r="BJ96" s="27"/>
      <c r="BK96" s="27"/>
      <c r="BL96" s="35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71"/>
      <c r="CT96" s="71"/>
      <c r="CU96" s="33"/>
      <c r="CV96" s="27"/>
      <c r="CW96" s="27"/>
      <c r="CX96" s="27"/>
      <c r="CY96" s="27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</row>
    <row r="97" spans="1:155" ht="14.45" customHeight="1" x14ac:dyDescent="0.25">
      <c r="A97" s="197"/>
      <c r="B97" s="165"/>
      <c r="C97" s="166"/>
      <c r="D97" s="166"/>
      <c r="E97" s="166"/>
      <c r="F97" s="166"/>
      <c r="G97" s="132"/>
      <c r="H97" s="132"/>
      <c r="I97" s="132"/>
      <c r="J97" s="133"/>
      <c r="K97" s="131"/>
      <c r="L97" s="132"/>
      <c r="M97" s="132"/>
      <c r="N97" s="132"/>
      <c r="O97" s="132"/>
      <c r="P97" s="132"/>
      <c r="Q97" s="132"/>
      <c r="R97" s="133"/>
      <c r="S97" s="131"/>
      <c r="T97" s="132"/>
      <c r="U97" s="132"/>
      <c r="V97" s="132"/>
      <c r="W97" s="132"/>
      <c r="X97" s="132"/>
      <c r="Y97" s="132"/>
      <c r="Z97" s="133"/>
      <c r="AA97" s="131"/>
      <c r="AB97" s="132"/>
      <c r="AC97" s="132"/>
      <c r="AD97" s="133"/>
      <c r="AE97" s="131"/>
      <c r="AF97" s="132"/>
      <c r="AG97" s="132"/>
      <c r="AH97" s="133"/>
      <c r="AI97" s="131"/>
      <c r="AJ97" s="132"/>
      <c r="AK97" s="132"/>
      <c r="AL97" s="133"/>
      <c r="AM97" s="131"/>
      <c r="AN97" s="132"/>
      <c r="AO97" s="132"/>
      <c r="AP97" s="133"/>
      <c r="AQ97" s="131"/>
      <c r="AR97" s="132"/>
      <c r="AS97" s="132"/>
      <c r="AT97" s="132"/>
      <c r="AU97" s="134"/>
      <c r="AV97" s="135"/>
      <c r="AW97" s="131"/>
      <c r="AX97" s="132"/>
      <c r="AY97" s="132"/>
      <c r="AZ97" s="132"/>
      <c r="BA97" s="134"/>
      <c r="BB97" s="135"/>
      <c r="BC97" s="82">
        <f>16-T33</f>
        <v>11</v>
      </c>
      <c r="BD97" s="12"/>
      <c r="BE97" s="47"/>
      <c r="BG97" s="34"/>
      <c r="BH97" s="27"/>
      <c r="BI97" s="27"/>
      <c r="BJ97" s="27"/>
      <c r="BK97" s="27"/>
      <c r="BL97" s="35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71"/>
      <c r="CT97" s="71"/>
      <c r="CU97" s="33"/>
      <c r="CV97" s="27"/>
      <c r="CW97" s="27"/>
      <c r="CX97" s="27"/>
      <c r="CY97" s="27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</row>
    <row r="98" spans="1:155" ht="14.45" customHeight="1" x14ac:dyDescent="0.25">
      <c r="A98" s="197"/>
      <c r="B98" s="165"/>
      <c r="C98" s="166"/>
      <c r="D98" s="166"/>
      <c r="E98" s="166"/>
      <c r="F98" s="166"/>
      <c r="G98" s="132"/>
      <c r="H98" s="132"/>
      <c r="I98" s="132"/>
      <c r="J98" s="133"/>
      <c r="K98" s="131"/>
      <c r="L98" s="132"/>
      <c r="M98" s="132"/>
      <c r="N98" s="132"/>
      <c r="O98" s="132"/>
      <c r="P98" s="132"/>
      <c r="Q98" s="132"/>
      <c r="R98" s="133"/>
      <c r="S98" s="131"/>
      <c r="T98" s="132"/>
      <c r="U98" s="132"/>
      <c r="V98" s="132"/>
      <c r="W98" s="132"/>
      <c r="X98" s="132"/>
      <c r="Y98" s="132"/>
      <c r="Z98" s="133"/>
      <c r="AA98" s="131"/>
      <c r="AB98" s="132"/>
      <c r="AC98" s="132"/>
      <c r="AD98" s="133"/>
      <c r="AE98" s="131"/>
      <c r="AF98" s="132"/>
      <c r="AG98" s="132"/>
      <c r="AH98" s="133"/>
      <c r="AI98" s="131"/>
      <c r="AJ98" s="132"/>
      <c r="AK98" s="132"/>
      <c r="AL98" s="133"/>
      <c r="AM98" s="131"/>
      <c r="AN98" s="132"/>
      <c r="AO98" s="132"/>
      <c r="AP98" s="133"/>
      <c r="AQ98" s="131"/>
      <c r="AR98" s="132"/>
      <c r="AS98" s="132"/>
      <c r="AT98" s="132"/>
      <c r="AU98" s="134"/>
      <c r="AV98" s="135"/>
      <c r="AW98" s="131"/>
      <c r="AX98" s="132"/>
      <c r="AY98" s="132"/>
      <c r="AZ98" s="132"/>
      <c r="BA98" s="134"/>
      <c r="BB98" s="135"/>
      <c r="BC98" s="83" t="s">
        <v>103</v>
      </c>
      <c r="BD98" s="12"/>
      <c r="BE98" s="47"/>
      <c r="BG98" s="34"/>
      <c r="BH98" s="27"/>
      <c r="BI98" s="27"/>
      <c r="BJ98" s="27"/>
      <c r="BK98" s="27"/>
      <c r="BL98" s="35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71"/>
      <c r="CT98" s="71"/>
      <c r="CU98" s="33"/>
      <c r="CV98" s="27"/>
      <c r="CW98" s="27"/>
      <c r="CX98" s="27"/>
      <c r="CY98" s="27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</row>
    <row r="99" spans="1:155" ht="14.45" customHeight="1" x14ac:dyDescent="0.25">
      <c r="A99" s="197"/>
      <c r="B99" s="160"/>
      <c r="C99" s="161"/>
      <c r="D99" s="161"/>
      <c r="E99" s="161"/>
      <c r="F99" s="161"/>
      <c r="G99" s="153"/>
      <c r="H99" s="153"/>
      <c r="I99" s="153"/>
      <c r="J99" s="159"/>
      <c r="K99" s="152"/>
      <c r="L99" s="153"/>
      <c r="M99" s="153"/>
      <c r="N99" s="153"/>
      <c r="O99" s="153"/>
      <c r="P99" s="153"/>
      <c r="Q99" s="153"/>
      <c r="R99" s="159"/>
      <c r="S99" s="152"/>
      <c r="T99" s="153"/>
      <c r="U99" s="153"/>
      <c r="V99" s="153"/>
      <c r="W99" s="153"/>
      <c r="X99" s="153"/>
      <c r="Y99" s="153"/>
      <c r="Z99" s="159"/>
      <c r="AA99" s="152"/>
      <c r="AB99" s="153"/>
      <c r="AC99" s="153"/>
      <c r="AD99" s="159"/>
      <c r="AE99" s="152"/>
      <c r="AF99" s="153"/>
      <c r="AG99" s="153"/>
      <c r="AH99" s="159"/>
      <c r="AI99" s="152"/>
      <c r="AJ99" s="153"/>
      <c r="AK99" s="153"/>
      <c r="AL99" s="159"/>
      <c r="AM99" s="152"/>
      <c r="AN99" s="153"/>
      <c r="AO99" s="153"/>
      <c r="AP99" s="159"/>
      <c r="AQ99" s="152"/>
      <c r="AR99" s="153"/>
      <c r="AS99" s="153"/>
      <c r="AT99" s="153"/>
      <c r="AU99" s="154"/>
      <c r="AV99" s="155"/>
      <c r="AW99" s="152"/>
      <c r="AX99" s="153"/>
      <c r="AY99" s="153"/>
      <c r="AZ99" s="153"/>
      <c r="BA99" s="154"/>
      <c r="BB99" s="155"/>
      <c r="BC99" s="78">
        <f>16-T34</f>
        <v>11</v>
      </c>
      <c r="BD99" s="12"/>
      <c r="BE99" s="47"/>
      <c r="BG99" s="34"/>
      <c r="BH99" s="27"/>
      <c r="BI99" s="27"/>
      <c r="BJ99" s="27"/>
      <c r="BK99" s="27"/>
      <c r="BL99" s="35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71"/>
      <c r="CT99" s="71"/>
      <c r="CU99" s="33"/>
      <c r="CV99" s="27"/>
      <c r="CW99" s="27"/>
      <c r="CX99" s="27"/>
      <c r="CY99" s="27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</row>
    <row r="100" spans="1:155" ht="14.45" customHeight="1" x14ac:dyDescent="0.25">
      <c r="A100" s="196">
        <v>16</v>
      </c>
      <c r="B100" s="163"/>
      <c r="C100" s="164"/>
      <c r="D100" s="164"/>
      <c r="E100" s="164"/>
      <c r="F100" s="164"/>
      <c r="G100" s="128"/>
      <c r="H100" s="128"/>
      <c r="I100" s="128"/>
      <c r="J100" s="158"/>
      <c r="K100" s="127"/>
      <c r="L100" s="128"/>
      <c r="M100" s="128"/>
      <c r="N100" s="128"/>
      <c r="O100" s="128"/>
      <c r="P100" s="128"/>
      <c r="Q100" s="128"/>
      <c r="R100" s="158"/>
      <c r="S100" s="127"/>
      <c r="T100" s="128"/>
      <c r="U100" s="128"/>
      <c r="V100" s="128"/>
      <c r="W100" s="128"/>
      <c r="X100" s="128"/>
      <c r="Y100" s="128"/>
      <c r="Z100" s="158"/>
      <c r="AA100" s="127"/>
      <c r="AB100" s="128"/>
      <c r="AC100" s="128"/>
      <c r="AD100" s="158"/>
      <c r="AE100" s="127"/>
      <c r="AF100" s="128"/>
      <c r="AG100" s="128"/>
      <c r="AH100" s="158"/>
      <c r="AI100" s="127"/>
      <c r="AJ100" s="128"/>
      <c r="AK100" s="128"/>
      <c r="AL100" s="158"/>
      <c r="AM100" s="127"/>
      <c r="AN100" s="128"/>
      <c r="AO100" s="128"/>
      <c r="AP100" s="158"/>
      <c r="AQ100" s="127"/>
      <c r="AR100" s="128"/>
      <c r="AS100" s="128"/>
      <c r="AT100" s="128"/>
      <c r="AU100" s="129"/>
      <c r="AV100" s="130"/>
      <c r="AW100" s="127"/>
      <c r="AX100" s="128"/>
      <c r="AY100" s="128"/>
      <c r="AZ100" s="128"/>
      <c r="BA100" s="129"/>
      <c r="BB100" s="130"/>
      <c r="BC100" s="77" t="s">
        <v>4</v>
      </c>
      <c r="BD100" s="12"/>
      <c r="BE100" s="47"/>
      <c r="BG100" s="34"/>
      <c r="BH100" s="27"/>
      <c r="BI100" s="27"/>
      <c r="BJ100" s="27"/>
      <c r="BK100" s="27"/>
      <c r="BL100" s="35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71"/>
      <c r="CT100" s="71"/>
      <c r="CU100" s="33"/>
      <c r="CV100" s="27"/>
      <c r="CW100" s="27"/>
      <c r="CX100" s="27"/>
      <c r="CY100" s="27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</row>
    <row r="101" spans="1:155" ht="14.45" customHeight="1" x14ac:dyDescent="0.25">
      <c r="A101" s="196"/>
      <c r="B101" s="165"/>
      <c r="C101" s="166"/>
      <c r="D101" s="166"/>
      <c r="E101" s="166"/>
      <c r="F101" s="166"/>
      <c r="G101" s="132"/>
      <c r="H101" s="132"/>
      <c r="I101" s="132"/>
      <c r="J101" s="133"/>
      <c r="K101" s="131"/>
      <c r="L101" s="132"/>
      <c r="M101" s="132"/>
      <c r="N101" s="132"/>
      <c r="O101" s="132"/>
      <c r="P101" s="132"/>
      <c r="Q101" s="132"/>
      <c r="R101" s="133"/>
      <c r="S101" s="131"/>
      <c r="T101" s="132"/>
      <c r="U101" s="132"/>
      <c r="V101" s="132"/>
      <c r="W101" s="132"/>
      <c r="X101" s="132"/>
      <c r="Y101" s="132"/>
      <c r="Z101" s="133"/>
      <c r="AA101" s="131"/>
      <c r="AB101" s="132"/>
      <c r="AC101" s="132"/>
      <c r="AD101" s="133"/>
      <c r="AE101" s="131"/>
      <c r="AF101" s="132"/>
      <c r="AG101" s="132"/>
      <c r="AH101" s="133"/>
      <c r="AI101" s="131"/>
      <c r="AJ101" s="132"/>
      <c r="AK101" s="132"/>
      <c r="AL101" s="133"/>
      <c r="AM101" s="131"/>
      <c r="AN101" s="132"/>
      <c r="AO101" s="132"/>
      <c r="AP101" s="133"/>
      <c r="AQ101" s="131"/>
      <c r="AR101" s="132"/>
      <c r="AS101" s="132"/>
      <c r="AT101" s="132"/>
      <c r="AU101" s="134"/>
      <c r="AV101" s="135"/>
      <c r="AW101" s="131"/>
      <c r="AX101" s="132"/>
      <c r="AY101" s="132"/>
      <c r="AZ101" s="132"/>
      <c r="BA101" s="134"/>
      <c r="BB101" s="135"/>
      <c r="BC101" s="82">
        <f>16-U33</f>
        <v>10</v>
      </c>
      <c r="BD101" s="12"/>
      <c r="BE101" s="47"/>
      <c r="BG101" s="34"/>
      <c r="BH101" s="27"/>
      <c r="BI101" s="27"/>
      <c r="BJ101" s="27"/>
      <c r="BK101" s="27"/>
      <c r="BL101" s="35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71"/>
      <c r="CT101" s="71"/>
      <c r="CU101" s="33"/>
      <c r="CV101" s="27"/>
      <c r="CW101" s="27"/>
      <c r="CX101" s="27"/>
      <c r="CY101" s="27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</row>
    <row r="102" spans="1:155" ht="14.45" customHeight="1" x14ac:dyDescent="0.25">
      <c r="A102" s="196"/>
      <c r="B102" s="165"/>
      <c r="C102" s="166"/>
      <c r="D102" s="166"/>
      <c r="E102" s="166"/>
      <c r="F102" s="166"/>
      <c r="G102" s="132"/>
      <c r="H102" s="132"/>
      <c r="I102" s="132"/>
      <c r="J102" s="133"/>
      <c r="K102" s="131"/>
      <c r="L102" s="132"/>
      <c r="M102" s="132"/>
      <c r="N102" s="132"/>
      <c r="O102" s="132"/>
      <c r="P102" s="132"/>
      <c r="Q102" s="132"/>
      <c r="R102" s="133"/>
      <c r="S102" s="131"/>
      <c r="T102" s="132"/>
      <c r="U102" s="132"/>
      <c r="V102" s="132"/>
      <c r="W102" s="132"/>
      <c r="X102" s="132"/>
      <c r="Y102" s="132"/>
      <c r="Z102" s="133"/>
      <c r="AA102" s="131"/>
      <c r="AB102" s="132"/>
      <c r="AC102" s="132"/>
      <c r="AD102" s="133"/>
      <c r="AE102" s="131"/>
      <c r="AF102" s="132"/>
      <c r="AG102" s="132"/>
      <c r="AH102" s="133"/>
      <c r="AI102" s="131"/>
      <c r="AJ102" s="132"/>
      <c r="AK102" s="132"/>
      <c r="AL102" s="133"/>
      <c r="AM102" s="131"/>
      <c r="AN102" s="132"/>
      <c r="AO102" s="132"/>
      <c r="AP102" s="133"/>
      <c r="AQ102" s="131"/>
      <c r="AR102" s="132"/>
      <c r="AS102" s="132"/>
      <c r="AT102" s="132"/>
      <c r="AU102" s="134"/>
      <c r="AV102" s="135"/>
      <c r="AW102" s="131"/>
      <c r="AX102" s="132"/>
      <c r="AY102" s="132"/>
      <c r="AZ102" s="132"/>
      <c r="BA102" s="134"/>
      <c r="BB102" s="135"/>
      <c r="BC102" s="83" t="s">
        <v>103</v>
      </c>
      <c r="BD102" s="12"/>
      <c r="BE102" s="47"/>
      <c r="BG102" s="34"/>
      <c r="BH102" s="27"/>
      <c r="BI102" s="27"/>
      <c r="BJ102" s="27"/>
      <c r="BK102" s="27"/>
      <c r="BL102" s="35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71"/>
      <c r="CT102" s="71"/>
      <c r="CU102" s="33"/>
      <c r="CV102" s="27"/>
      <c r="CW102" s="27"/>
      <c r="CX102" s="27"/>
      <c r="CY102" s="27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</row>
    <row r="103" spans="1:155" ht="14.45" customHeight="1" x14ac:dyDescent="0.25">
      <c r="A103" s="196"/>
      <c r="B103" s="160"/>
      <c r="C103" s="161"/>
      <c r="D103" s="161"/>
      <c r="E103" s="161"/>
      <c r="F103" s="161"/>
      <c r="G103" s="153"/>
      <c r="H103" s="153"/>
      <c r="I103" s="153"/>
      <c r="J103" s="159"/>
      <c r="K103" s="152"/>
      <c r="L103" s="153"/>
      <c r="M103" s="153"/>
      <c r="N103" s="153"/>
      <c r="O103" s="153"/>
      <c r="P103" s="153"/>
      <c r="Q103" s="153"/>
      <c r="R103" s="159"/>
      <c r="S103" s="152"/>
      <c r="T103" s="153"/>
      <c r="U103" s="153"/>
      <c r="V103" s="153"/>
      <c r="W103" s="153"/>
      <c r="X103" s="153"/>
      <c r="Y103" s="153"/>
      <c r="Z103" s="159"/>
      <c r="AA103" s="152"/>
      <c r="AB103" s="153"/>
      <c r="AC103" s="153"/>
      <c r="AD103" s="159"/>
      <c r="AE103" s="152"/>
      <c r="AF103" s="153"/>
      <c r="AG103" s="153"/>
      <c r="AH103" s="159"/>
      <c r="AI103" s="152"/>
      <c r="AJ103" s="153"/>
      <c r="AK103" s="153"/>
      <c r="AL103" s="159"/>
      <c r="AM103" s="152"/>
      <c r="AN103" s="153"/>
      <c r="AO103" s="153"/>
      <c r="AP103" s="159"/>
      <c r="AQ103" s="152"/>
      <c r="AR103" s="153"/>
      <c r="AS103" s="153"/>
      <c r="AT103" s="153"/>
      <c r="AU103" s="154"/>
      <c r="AV103" s="155"/>
      <c r="AW103" s="152"/>
      <c r="AX103" s="153"/>
      <c r="AY103" s="153"/>
      <c r="AZ103" s="153"/>
      <c r="BA103" s="154"/>
      <c r="BB103" s="155"/>
      <c r="BC103" s="78">
        <f>16-U34</f>
        <v>11</v>
      </c>
      <c r="BD103" s="12"/>
      <c r="BE103" s="47"/>
      <c r="BG103" s="34"/>
      <c r="BH103" s="27"/>
      <c r="BI103" s="27"/>
      <c r="BJ103" s="27"/>
      <c r="BK103" s="27"/>
      <c r="BL103" s="35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71"/>
      <c r="CT103" s="71"/>
      <c r="CU103" s="33"/>
      <c r="CV103" s="27"/>
      <c r="CW103" s="27"/>
      <c r="CX103" s="27"/>
      <c r="CY103" s="27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</row>
    <row r="104" spans="1:155" ht="14.45" customHeight="1" x14ac:dyDescent="0.25">
      <c r="A104" s="196">
        <v>17</v>
      </c>
      <c r="B104" s="163"/>
      <c r="C104" s="164"/>
      <c r="D104" s="164"/>
      <c r="E104" s="164"/>
      <c r="F104" s="164"/>
      <c r="G104" s="128"/>
      <c r="H104" s="128"/>
      <c r="I104" s="128"/>
      <c r="J104" s="158"/>
      <c r="K104" s="127"/>
      <c r="L104" s="128"/>
      <c r="M104" s="128"/>
      <c r="N104" s="128"/>
      <c r="O104" s="128"/>
      <c r="P104" s="128"/>
      <c r="Q104" s="128"/>
      <c r="R104" s="158"/>
      <c r="S104" s="127"/>
      <c r="T104" s="128"/>
      <c r="U104" s="128"/>
      <c r="V104" s="128"/>
      <c r="W104" s="128"/>
      <c r="X104" s="128"/>
      <c r="Y104" s="128"/>
      <c r="Z104" s="158"/>
      <c r="AA104" s="127"/>
      <c r="AB104" s="128"/>
      <c r="AC104" s="128"/>
      <c r="AD104" s="158"/>
      <c r="AE104" s="127"/>
      <c r="AF104" s="128"/>
      <c r="AG104" s="128"/>
      <c r="AH104" s="158"/>
      <c r="AI104" s="127"/>
      <c r="AJ104" s="128"/>
      <c r="AK104" s="128"/>
      <c r="AL104" s="158"/>
      <c r="AM104" s="127"/>
      <c r="AN104" s="128"/>
      <c r="AO104" s="128"/>
      <c r="AP104" s="158"/>
      <c r="AQ104" s="127"/>
      <c r="AR104" s="128"/>
      <c r="AS104" s="128"/>
      <c r="AT104" s="128"/>
      <c r="AU104" s="129"/>
      <c r="AV104" s="130"/>
      <c r="AW104" s="127"/>
      <c r="AX104" s="128"/>
      <c r="AY104" s="128"/>
      <c r="AZ104" s="128"/>
      <c r="BA104" s="129"/>
      <c r="BB104" s="130"/>
      <c r="BC104" s="77" t="s">
        <v>4</v>
      </c>
      <c r="BD104" s="12"/>
      <c r="BE104" s="47"/>
      <c r="BG104" s="34"/>
      <c r="BH104" s="27"/>
      <c r="BI104" s="27"/>
      <c r="BJ104" s="27"/>
      <c r="BK104" s="27"/>
      <c r="BL104" s="35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71"/>
      <c r="CT104" s="71"/>
      <c r="CU104" s="33"/>
      <c r="CV104" s="27"/>
      <c r="CW104" s="27"/>
      <c r="CX104" s="27"/>
      <c r="CY104" s="27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</row>
    <row r="105" spans="1:155" ht="14.45" customHeight="1" x14ac:dyDescent="0.25">
      <c r="A105" s="196"/>
      <c r="B105" s="165"/>
      <c r="C105" s="166"/>
      <c r="D105" s="166"/>
      <c r="E105" s="166"/>
      <c r="F105" s="166"/>
      <c r="G105" s="132"/>
      <c r="H105" s="132"/>
      <c r="I105" s="132"/>
      <c r="J105" s="133"/>
      <c r="K105" s="131"/>
      <c r="L105" s="132"/>
      <c r="M105" s="132"/>
      <c r="N105" s="132"/>
      <c r="O105" s="132"/>
      <c r="P105" s="132"/>
      <c r="Q105" s="132"/>
      <c r="R105" s="133"/>
      <c r="S105" s="131"/>
      <c r="T105" s="132"/>
      <c r="U105" s="132"/>
      <c r="V105" s="132"/>
      <c r="W105" s="132"/>
      <c r="X105" s="132"/>
      <c r="Y105" s="132"/>
      <c r="Z105" s="133"/>
      <c r="AA105" s="131"/>
      <c r="AB105" s="132"/>
      <c r="AC105" s="132"/>
      <c r="AD105" s="133"/>
      <c r="AE105" s="131"/>
      <c r="AF105" s="132"/>
      <c r="AG105" s="132"/>
      <c r="AH105" s="133"/>
      <c r="AI105" s="131"/>
      <c r="AJ105" s="132"/>
      <c r="AK105" s="132"/>
      <c r="AL105" s="133"/>
      <c r="AM105" s="131"/>
      <c r="AN105" s="132"/>
      <c r="AO105" s="132"/>
      <c r="AP105" s="133"/>
      <c r="AQ105" s="131"/>
      <c r="AR105" s="132"/>
      <c r="AS105" s="132"/>
      <c r="AT105" s="132"/>
      <c r="AU105" s="134"/>
      <c r="AV105" s="135"/>
      <c r="AW105" s="131"/>
      <c r="AX105" s="132"/>
      <c r="AY105" s="132"/>
      <c r="AZ105" s="132"/>
      <c r="BA105" s="134"/>
      <c r="BB105" s="135"/>
      <c r="BC105" s="82">
        <f>16-V33</f>
        <v>10</v>
      </c>
      <c r="BD105" s="12"/>
      <c r="BE105" s="47"/>
      <c r="BG105" s="34"/>
      <c r="BH105" s="27"/>
      <c r="BI105" s="27"/>
      <c r="BJ105" s="27"/>
      <c r="BK105" s="27"/>
      <c r="BL105" s="35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71"/>
      <c r="CT105" s="71"/>
      <c r="CU105" s="33"/>
      <c r="CV105" s="27"/>
      <c r="CW105" s="27"/>
      <c r="CX105" s="27"/>
      <c r="CY105" s="27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</row>
    <row r="106" spans="1:155" ht="14.45" customHeight="1" x14ac:dyDescent="0.25">
      <c r="A106" s="196"/>
      <c r="B106" s="165"/>
      <c r="C106" s="166"/>
      <c r="D106" s="166"/>
      <c r="E106" s="166"/>
      <c r="F106" s="166"/>
      <c r="G106" s="132"/>
      <c r="H106" s="132"/>
      <c r="I106" s="132"/>
      <c r="J106" s="133"/>
      <c r="K106" s="131"/>
      <c r="L106" s="132"/>
      <c r="M106" s="132"/>
      <c r="N106" s="132"/>
      <c r="O106" s="132"/>
      <c r="P106" s="132"/>
      <c r="Q106" s="132"/>
      <c r="R106" s="133"/>
      <c r="S106" s="131"/>
      <c r="T106" s="132"/>
      <c r="U106" s="132"/>
      <c r="V106" s="132"/>
      <c r="W106" s="132"/>
      <c r="X106" s="132"/>
      <c r="Y106" s="132"/>
      <c r="Z106" s="133"/>
      <c r="AA106" s="131"/>
      <c r="AB106" s="132"/>
      <c r="AC106" s="132"/>
      <c r="AD106" s="133"/>
      <c r="AE106" s="131"/>
      <c r="AF106" s="132"/>
      <c r="AG106" s="132"/>
      <c r="AH106" s="133"/>
      <c r="AI106" s="131"/>
      <c r="AJ106" s="132"/>
      <c r="AK106" s="132"/>
      <c r="AL106" s="133"/>
      <c r="AM106" s="131"/>
      <c r="AN106" s="132"/>
      <c r="AO106" s="132"/>
      <c r="AP106" s="133"/>
      <c r="AQ106" s="131"/>
      <c r="AR106" s="132"/>
      <c r="AS106" s="132"/>
      <c r="AT106" s="132"/>
      <c r="AU106" s="134"/>
      <c r="AV106" s="135"/>
      <c r="AW106" s="131"/>
      <c r="AX106" s="132"/>
      <c r="AY106" s="132"/>
      <c r="AZ106" s="132"/>
      <c r="BA106" s="134"/>
      <c r="BB106" s="135"/>
      <c r="BC106" s="83" t="s">
        <v>103</v>
      </c>
      <c r="BD106" s="12"/>
      <c r="BE106" s="47"/>
      <c r="BG106" s="34"/>
      <c r="BH106" s="27"/>
      <c r="BI106" s="27"/>
      <c r="BJ106" s="27"/>
      <c r="BK106" s="27"/>
      <c r="BL106" s="35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71"/>
      <c r="CT106" s="71"/>
      <c r="CU106" s="33"/>
      <c r="CV106" s="27"/>
      <c r="CW106" s="27"/>
      <c r="CX106" s="27"/>
      <c r="CY106" s="27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</row>
    <row r="107" spans="1:155" ht="14.45" customHeight="1" x14ac:dyDescent="0.25">
      <c r="A107" s="196"/>
      <c r="B107" s="160"/>
      <c r="C107" s="161"/>
      <c r="D107" s="161"/>
      <c r="E107" s="161"/>
      <c r="F107" s="161"/>
      <c r="G107" s="153"/>
      <c r="H107" s="153"/>
      <c r="I107" s="153"/>
      <c r="J107" s="159"/>
      <c r="K107" s="152"/>
      <c r="L107" s="153"/>
      <c r="M107" s="153"/>
      <c r="N107" s="153"/>
      <c r="O107" s="153"/>
      <c r="P107" s="153"/>
      <c r="Q107" s="153"/>
      <c r="R107" s="159"/>
      <c r="S107" s="152"/>
      <c r="T107" s="153"/>
      <c r="U107" s="153"/>
      <c r="V107" s="153"/>
      <c r="W107" s="153"/>
      <c r="X107" s="153"/>
      <c r="Y107" s="153"/>
      <c r="Z107" s="159"/>
      <c r="AA107" s="152"/>
      <c r="AB107" s="153"/>
      <c r="AC107" s="153"/>
      <c r="AD107" s="159"/>
      <c r="AE107" s="152"/>
      <c r="AF107" s="153"/>
      <c r="AG107" s="153"/>
      <c r="AH107" s="159"/>
      <c r="AI107" s="152"/>
      <c r="AJ107" s="153"/>
      <c r="AK107" s="153"/>
      <c r="AL107" s="159"/>
      <c r="AM107" s="152"/>
      <c r="AN107" s="153"/>
      <c r="AO107" s="153"/>
      <c r="AP107" s="159"/>
      <c r="AQ107" s="152"/>
      <c r="AR107" s="153"/>
      <c r="AS107" s="153"/>
      <c r="AT107" s="153"/>
      <c r="AU107" s="154"/>
      <c r="AV107" s="155"/>
      <c r="AW107" s="152"/>
      <c r="AX107" s="153"/>
      <c r="AY107" s="153"/>
      <c r="AZ107" s="153"/>
      <c r="BA107" s="154"/>
      <c r="BB107" s="155"/>
      <c r="BC107" s="78">
        <f>16-V34</f>
        <v>11</v>
      </c>
      <c r="BD107" s="12"/>
      <c r="BE107" s="47"/>
      <c r="BG107" s="34"/>
      <c r="BH107" s="27"/>
      <c r="BI107" s="27"/>
      <c r="BJ107" s="27"/>
      <c r="BK107" s="27"/>
      <c r="BL107" s="35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71"/>
      <c r="CT107" s="71"/>
      <c r="CU107" s="33"/>
      <c r="CV107" s="27"/>
      <c r="CW107" s="27"/>
      <c r="CX107" s="27"/>
      <c r="CY107" s="27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</row>
    <row r="108" spans="1:155" ht="14.45" customHeight="1" x14ac:dyDescent="0.25">
      <c r="A108" s="196">
        <v>18</v>
      </c>
      <c r="B108" s="163"/>
      <c r="C108" s="164"/>
      <c r="D108" s="164"/>
      <c r="E108" s="164"/>
      <c r="F108" s="164"/>
      <c r="G108" s="128"/>
      <c r="H108" s="128"/>
      <c r="I108" s="128"/>
      <c r="J108" s="158"/>
      <c r="K108" s="127"/>
      <c r="L108" s="128"/>
      <c r="M108" s="128"/>
      <c r="N108" s="128"/>
      <c r="O108" s="128"/>
      <c r="P108" s="128"/>
      <c r="Q108" s="128"/>
      <c r="R108" s="158"/>
      <c r="S108" s="127"/>
      <c r="T108" s="128"/>
      <c r="U108" s="128"/>
      <c r="V108" s="128"/>
      <c r="W108" s="128"/>
      <c r="X108" s="128"/>
      <c r="Y108" s="128"/>
      <c r="Z108" s="158"/>
      <c r="AA108" s="127"/>
      <c r="AB108" s="128"/>
      <c r="AC108" s="128"/>
      <c r="AD108" s="158"/>
      <c r="AE108" s="127"/>
      <c r="AF108" s="128"/>
      <c r="AG108" s="128"/>
      <c r="AH108" s="158"/>
      <c r="AI108" s="127"/>
      <c r="AJ108" s="128"/>
      <c r="AK108" s="128"/>
      <c r="AL108" s="158"/>
      <c r="AM108" s="127"/>
      <c r="AN108" s="128"/>
      <c r="AO108" s="128"/>
      <c r="AP108" s="158"/>
      <c r="AQ108" s="127"/>
      <c r="AR108" s="128"/>
      <c r="AS108" s="128"/>
      <c r="AT108" s="128"/>
      <c r="AU108" s="129"/>
      <c r="AV108" s="130"/>
      <c r="AW108" s="127"/>
      <c r="AX108" s="128"/>
      <c r="AY108" s="128"/>
      <c r="AZ108" s="128"/>
      <c r="BA108" s="129"/>
      <c r="BB108" s="130"/>
      <c r="BC108" s="77" t="s">
        <v>4</v>
      </c>
      <c r="BD108" s="12"/>
      <c r="BE108" s="47"/>
      <c r="BG108" s="34"/>
      <c r="BH108" s="27"/>
      <c r="BI108" s="27"/>
      <c r="BJ108" s="27"/>
      <c r="BK108" s="27"/>
      <c r="BL108" s="35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71"/>
      <c r="CT108" s="71"/>
      <c r="CU108" s="33"/>
      <c r="CV108" s="27"/>
      <c r="CW108" s="27"/>
      <c r="CX108" s="27"/>
      <c r="CY108" s="27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</row>
    <row r="109" spans="1:155" ht="14.45" customHeight="1" x14ac:dyDescent="0.25">
      <c r="A109" s="196"/>
      <c r="B109" s="165"/>
      <c r="C109" s="166"/>
      <c r="D109" s="166"/>
      <c r="E109" s="166"/>
      <c r="F109" s="166"/>
      <c r="G109" s="132"/>
      <c r="H109" s="132"/>
      <c r="I109" s="132"/>
      <c r="J109" s="133"/>
      <c r="K109" s="131"/>
      <c r="L109" s="132"/>
      <c r="M109" s="132"/>
      <c r="N109" s="132"/>
      <c r="O109" s="132"/>
      <c r="P109" s="132"/>
      <c r="Q109" s="132"/>
      <c r="R109" s="133"/>
      <c r="S109" s="131"/>
      <c r="T109" s="132"/>
      <c r="U109" s="132"/>
      <c r="V109" s="132"/>
      <c r="W109" s="132"/>
      <c r="X109" s="132"/>
      <c r="Y109" s="132"/>
      <c r="Z109" s="133"/>
      <c r="AA109" s="131"/>
      <c r="AB109" s="132"/>
      <c r="AC109" s="132"/>
      <c r="AD109" s="133"/>
      <c r="AE109" s="131"/>
      <c r="AF109" s="132"/>
      <c r="AG109" s="132"/>
      <c r="AH109" s="133"/>
      <c r="AI109" s="131"/>
      <c r="AJ109" s="132"/>
      <c r="AK109" s="132"/>
      <c r="AL109" s="133"/>
      <c r="AM109" s="131"/>
      <c r="AN109" s="132"/>
      <c r="AO109" s="132"/>
      <c r="AP109" s="133"/>
      <c r="AQ109" s="131"/>
      <c r="AR109" s="132"/>
      <c r="AS109" s="132"/>
      <c r="AT109" s="132"/>
      <c r="AU109" s="134"/>
      <c r="AV109" s="135"/>
      <c r="AW109" s="131"/>
      <c r="AX109" s="132"/>
      <c r="AY109" s="132"/>
      <c r="AZ109" s="132"/>
      <c r="BA109" s="134"/>
      <c r="BB109" s="135"/>
      <c r="BC109" s="82">
        <f>16-W33</f>
        <v>11</v>
      </c>
      <c r="BD109" s="12"/>
      <c r="BE109" s="47"/>
      <c r="BG109" s="34"/>
      <c r="BH109" s="27"/>
      <c r="BI109" s="27"/>
      <c r="BJ109" s="27"/>
      <c r="BK109" s="27"/>
      <c r="BL109" s="35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71"/>
      <c r="CT109" s="71"/>
      <c r="CU109" s="33"/>
      <c r="CV109" s="27"/>
      <c r="CW109" s="27"/>
      <c r="CX109" s="27"/>
      <c r="CY109" s="27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</row>
    <row r="110" spans="1:155" ht="14.45" customHeight="1" x14ac:dyDescent="0.25">
      <c r="A110" s="196"/>
      <c r="B110" s="165"/>
      <c r="C110" s="166"/>
      <c r="D110" s="166"/>
      <c r="E110" s="166"/>
      <c r="F110" s="166"/>
      <c r="G110" s="132"/>
      <c r="H110" s="132"/>
      <c r="I110" s="132"/>
      <c r="J110" s="133"/>
      <c r="K110" s="131"/>
      <c r="L110" s="132"/>
      <c r="M110" s="132"/>
      <c r="N110" s="132"/>
      <c r="O110" s="132"/>
      <c r="P110" s="132"/>
      <c r="Q110" s="132"/>
      <c r="R110" s="133"/>
      <c r="S110" s="131"/>
      <c r="T110" s="132"/>
      <c r="U110" s="132"/>
      <c r="V110" s="132"/>
      <c r="W110" s="132"/>
      <c r="X110" s="132"/>
      <c r="Y110" s="132"/>
      <c r="Z110" s="133"/>
      <c r="AA110" s="131"/>
      <c r="AB110" s="132"/>
      <c r="AC110" s="132"/>
      <c r="AD110" s="133"/>
      <c r="AE110" s="131"/>
      <c r="AF110" s="132"/>
      <c r="AG110" s="132"/>
      <c r="AH110" s="133"/>
      <c r="AI110" s="131"/>
      <c r="AJ110" s="132"/>
      <c r="AK110" s="132"/>
      <c r="AL110" s="133"/>
      <c r="AM110" s="131"/>
      <c r="AN110" s="132"/>
      <c r="AO110" s="132"/>
      <c r="AP110" s="133"/>
      <c r="AQ110" s="131"/>
      <c r="AR110" s="132"/>
      <c r="AS110" s="132"/>
      <c r="AT110" s="132"/>
      <c r="AU110" s="134"/>
      <c r="AV110" s="135"/>
      <c r="AW110" s="131"/>
      <c r="AX110" s="132"/>
      <c r="AY110" s="132"/>
      <c r="AZ110" s="132"/>
      <c r="BA110" s="134"/>
      <c r="BB110" s="135"/>
      <c r="BC110" s="83" t="s">
        <v>103</v>
      </c>
      <c r="BD110" s="12"/>
      <c r="BE110" s="47"/>
      <c r="BG110" s="34"/>
      <c r="BH110" s="27"/>
      <c r="BI110" s="27"/>
      <c r="BJ110" s="27"/>
      <c r="BK110" s="27"/>
      <c r="BL110" s="35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71"/>
      <c r="CT110" s="71"/>
      <c r="CU110" s="33"/>
      <c r="CV110" s="27"/>
      <c r="CW110" s="27"/>
      <c r="CX110" s="27"/>
      <c r="CY110" s="27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</row>
    <row r="111" spans="1:155" ht="14.45" customHeight="1" x14ac:dyDescent="0.25">
      <c r="A111" s="196"/>
      <c r="B111" s="160"/>
      <c r="C111" s="161"/>
      <c r="D111" s="161"/>
      <c r="E111" s="161"/>
      <c r="F111" s="161"/>
      <c r="G111" s="153"/>
      <c r="H111" s="153"/>
      <c r="I111" s="153"/>
      <c r="J111" s="159"/>
      <c r="K111" s="152"/>
      <c r="L111" s="153"/>
      <c r="M111" s="153"/>
      <c r="N111" s="153"/>
      <c r="O111" s="153"/>
      <c r="P111" s="153"/>
      <c r="Q111" s="153"/>
      <c r="R111" s="159"/>
      <c r="S111" s="152"/>
      <c r="T111" s="153"/>
      <c r="U111" s="153"/>
      <c r="V111" s="153"/>
      <c r="W111" s="153"/>
      <c r="X111" s="153"/>
      <c r="Y111" s="153"/>
      <c r="Z111" s="159"/>
      <c r="AA111" s="152"/>
      <c r="AB111" s="153"/>
      <c r="AC111" s="153"/>
      <c r="AD111" s="159"/>
      <c r="AE111" s="152"/>
      <c r="AF111" s="153"/>
      <c r="AG111" s="153"/>
      <c r="AH111" s="159"/>
      <c r="AI111" s="152"/>
      <c r="AJ111" s="153"/>
      <c r="AK111" s="153"/>
      <c r="AL111" s="159"/>
      <c r="AM111" s="152"/>
      <c r="AN111" s="153"/>
      <c r="AO111" s="153"/>
      <c r="AP111" s="159"/>
      <c r="AQ111" s="152"/>
      <c r="AR111" s="153"/>
      <c r="AS111" s="153"/>
      <c r="AT111" s="153"/>
      <c r="AU111" s="154"/>
      <c r="AV111" s="155"/>
      <c r="AW111" s="152"/>
      <c r="AX111" s="153"/>
      <c r="AY111" s="153"/>
      <c r="AZ111" s="153"/>
      <c r="BA111" s="154"/>
      <c r="BB111" s="155"/>
      <c r="BC111" s="78">
        <f>16-W34</f>
        <v>11</v>
      </c>
      <c r="BD111" s="12"/>
      <c r="BE111" s="47"/>
      <c r="BG111" s="34"/>
      <c r="BH111" s="27"/>
      <c r="BI111" s="27"/>
      <c r="BJ111" s="27"/>
      <c r="BK111" s="27"/>
      <c r="BL111" s="35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71"/>
      <c r="CT111" s="71"/>
      <c r="CU111" s="33"/>
      <c r="CV111" s="27"/>
      <c r="CW111" s="27"/>
      <c r="CX111" s="27"/>
      <c r="CY111" s="27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</row>
    <row r="112" spans="1:155" ht="14.45" customHeight="1" x14ac:dyDescent="0.25">
      <c r="A112" s="197">
        <v>19</v>
      </c>
      <c r="B112" s="163"/>
      <c r="C112" s="164"/>
      <c r="D112" s="164"/>
      <c r="E112" s="164"/>
      <c r="F112" s="164"/>
      <c r="G112" s="128"/>
      <c r="H112" s="128"/>
      <c r="I112" s="128"/>
      <c r="J112" s="158"/>
      <c r="K112" s="127"/>
      <c r="L112" s="128"/>
      <c r="M112" s="128"/>
      <c r="N112" s="128"/>
      <c r="O112" s="128"/>
      <c r="P112" s="128"/>
      <c r="Q112" s="128"/>
      <c r="R112" s="158"/>
      <c r="S112" s="127"/>
      <c r="T112" s="128"/>
      <c r="U112" s="128"/>
      <c r="V112" s="128"/>
      <c r="W112" s="128"/>
      <c r="X112" s="128"/>
      <c r="Y112" s="128"/>
      <c r="Z112" s="158"/>
      <c r="AA112" s="127"/>
      <c r="AB112" s="128"/>
      <c r="AC112" s="128"/>
      <c r="AD112" s="158"/>
      <c r="AE112" s="127"/>
      <c r="AF112" s="128"/>
      <c r="AG112" s="128"/>
      <c r="AH112" s="158"/>
      <c r="AI112" s="127"/>
      <c r="AJ112" s="128"/>
      <c r="AK112" s="128"/>
      <c r="AL112" s="158"/>
      <c r="AM112" s="127"/>
      <c r="AN112" s="128"/>
      <c r="AO112" s="128"/>
      <c r="AP112" s="158"/>
      <c r="AQ112" s="127"/>
      <c r="AR112" s="128"/>
      <c r="AS112" s="128"/>
      <c r="AT112" s="128"/>
      <c r="AU112" s="129"/>
      <c r="AV112" s="130"/>
      <c r="AW112" s="127"/>
      <c r="AX112" s="128"/>
      <c r="AY112" s="128"/>
      <c r="AZ112" s="128"/>
      <c r="BA112" s="129"/>
      <c r="BB112" s="130"/>
      <c r="BC112" s="77" t="s">
        <v>4</v>
      </c>
      <c r="BD112" s="12"/>
      <c r="BE112" s="47"/>
      <c r="BG112" s="34"/>
      <c r="BH112" s="27"/>
      <c r="BI112" s="27"/>
      <c r="BJ112" s="27"/>
      <c r="BK112" s="27"/>
      <c r="BL112" s="35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71"/>
      <c r="CT112" s="71"/>
      <c r="CU112" s="33"/>
      <c r="CV112" s="27"/>
      <c r="CW112" s="27"/>
      <c r="CX112" s="27"/>
      <c r="CY112" s="27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</row>
    <row r="113" spans="1:155" ht="14.45" customHeight="1" x14ac:dyDescent="0.25">
      <c r="A113" s="197"/>
      <c r="B113" s="165"/>
      <c r="C113" s="166"/>
      <c r="D113" s="166"/>
      <c r="E113" s="166"/>
      <c r="F113" s="166"/>
      <c r="G113" s="132"/>
      <c r="H113" s="132"/>
      <c r="I113" s="132"/>
      <c r="J113" s="133"/>
      <c r="K113" s="131"/>
      <c r="L113" s="132"/>
      <c r="M113" s="132"/>
      <c r="N113" s="132"/>
      <c r="O113" s="132"/>
      <c r="P113" s="132"/>
      <c r="Q113" s="132"/>
      <c r="R113" s="133"/>
      <c r="S113" s="131"/>
      <c r="T113" s="132"/>
      <c r="U113" s="132"/>
      <c r="V113" s="132"/>
      <c r="W113" s="132"/>
      <c r="X113" s="132"/>
      <c r="Y113" s="132"/>
      <c r="Z113" s="133"/>
      <c r="AA113" s="131"/>
      <c r="AB113" s="132"/>
      <c r="AC113" s="132"/>
      <c r="AD113" s="133"/>
      <c r="AE113" s="131"/>
      <c r="AF113" s="132"/>
      <c r="AG113" s="132"/>
      <c r="AH113" s="133"/>
      <c r="AI113" s="131"/>
      <c r="AJ113" s="132"/>
      <c r="AK113" s="132"/>
      <c r="AL113" s="133"/>
      <c r="AM113" s="131"/>
      <c r="AN113" s="132"/>
      <c r="AO113" s="132"/>
      <c r="AP113" s="133"/>
      <c r="AQ113" s="131"/>
      <c r="AR113" s="132"/>
      <c r="AS113" s="132"/>
      <c r="AT113" s="132"/>
      <c r="AU113" s="134"/>
      <c r="AV113" s="135"/>
      <c r="AW113" s="131"/>
      <c r="AX113" s="132"/>
      <c r="AY113" s="132"/>
      <c r="AZ113" s="132"/>
      <c r="BA113" s="134"/>
      <c r="BB113" s="135"/>
      <c r="BC113" s="82">
        <f>16-X33</f>
        <v>11</v>
      </c>
      <c r="BD113" s="12"/>
      <c r="BE113" s="47"/>
      <c r="BG113" s="34"/>
      <c r="BH113" s="27"/>
      <c r="BI113" s="27"/>
      <c r="BJ113" s="27"/>
      <c r="BK113" s="27"/>
      <c r="BL113" s="35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71"/>
      <c r="CT113" s="71"/>
      <c r="CU113" s="33"/>
      <c r="CV113" s="27"/>
      <c r="CW113" s="27"/>
      <c r="CX113" s="27"/>
      <c r="CY113" s="27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</row>
    <row r="114" spans="1:155" ht="14.45" customHeight="1" x14ac:dyDescent="0.25">
      <c r="A114" s="197"/>
      <c r="B114" s="165"/>
      <c r="C114" s="166"/>
      <c r="D114" s="166"/>
      <c r="E114" s="166"/>
      <c r="F114" s="166"/>
      <c r="G114" s="132"/>
      <c r="H114" s="132"/>
      <c r="I114" s="132"/>
      <c r="J114" s="133"/>
      <c r="K114" s="131"/>
      <c r="L114" s="132"/>
      <c r="M114" s="132"/>
      <c r="N114" s="132"/>
      <c r="O114" s="132"/>
      <c r="P114" s="132"/>
      <c r="Q114" s="132"/>
      <c r="R114" s="133"/>
      <c r="S114" s="131"/>
      <c r="T114" s="132"/>
      <c r="U114" s="132"/>
      <c r="V114" s="132"/>
      <c r="W114" s="132"/>
      <c r="X114" s="132"/>
      <c r="Y114" s="132"/>
      <c r="Z114" s="133"/>
      <c r="AA114" s="131"/>
      <c r="AB114" s="132"/>
      <c r="AC114" s="132"/>
      <c r="AD114" s="133"/>
      <c r="AE114" s="131"/>
      <c r="AF114" s="132"/>
      <c r="AG114" s="132"/>
      <c r="AH114" s="133"/>
      <c r="AI114" s="131"/>
      <c r="AJ114" s="132"/>
      <c r="AK114" s="132"/>
      <c r="AL114" s="133"/>
      <c r="AM114" s="131"/>
      <c r="AN114" s="132"/>
      <c r="AO114" s="132"/>
      <c r="AP114" s="133"/>
      <c r="AQ114" s="131"/>
      <c r="AR114" s="132"/>
      <c r="AS114" s="132"/>
      <c r="AT114" s="132"/>
      <c r="AU114" s="134"/>
      <c r="AV114" s="135"/>
      <c r="AW114" s="131"/>
      <c r="AX114" s="132"/>
      <c r="AY114" s="132"/>
      <c r="AZ114" s="132"/>
      <c r="BA114" s="134"/>
      <c r="BB114" s="135"/>
      <c r="BC114" s="83" t="s">
        <v>103</v>
      </c>
      <c r="BD114" s="12"/>
      <c r="BE114" s="47"/>
      <c r="BG114" s="34"/>
      <c r="BH114" s="27"/>
      <c r="BI114" s="27"/>
      <c r="BJ114" s="27"/>
      <c r="BK114" s="27"/>
      <c r="BL114" s="35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71"/>
      <c r="CT114" s="71"/>
      <c r="CU114" s="33"/>
      <c r="CV114" s="27"/>
      <c r="CW114" s="27"/>
      <c r="CX114" s="27"/>
      <c r="CY114" s="27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</row>
    <row r="115" spans="1:155" ht="14.45" customHeight="1" x14ac:dyDescent="0.25">
      <c r="A115" s="197"/>
      <c r="B115" s="160"/>
      <c r="C115" s="161"/>
      <c r="D115" s="161"/>
      <c r="E115" s="161"/>
      <c r="F115" s="161"/>
      <c r="G115" s="153"/>
      <c r="H115" s="153"/>
      <c r="I115" s="153"/>
      <c r="J115" s="159"/>
      <c r="K115" s="152"/>
      <c r="L115" s="153"/>
      <c r="M115" s="153"/>
      <c r="N115" s="153"/>
      <c r="O115" s="153"/>
      <c r="P115" s="153"/>
      <c r="Q115" s="153"/>
      <c r="R115" s="159"/>
      <c r="S115" s="152"/>
      <c r="T115" s="153"/>
      <c r="U115" s="153"/>
      <c r="V115" s="153"/>
      <c r="W115" s="153"/>
      <c r="X115" s="153"/>
      <c r="Y115" s="153"/>
      <c r="Z115" s="159"/>
      <c r="AA115" s="152"/>
      <c r="AB115" s="153"/>
      <c r="AC115" s="153"/>
      <c r="AD115" s="159"/>
      <c r="AE115" s="152"/>
      <c r="AF115" s="153"/>
      <c r="AG115" s="153"/>
      <c r="AH115" s="159"/>
      <c r="AI115" s="152"/>
      <c r="AJ115" s="153"/>
      <c r="AK115" s="153"/>
      <c r="AL115" s="159"/>
      <c r="AM115" s="152"/>
      <c r="AN115" s="153"/>
      <c r="AO115" s="153"/>
      <c r="AP115" s="159"/>
      <c r="AQ115" s="152"/>
      <c r="AR115" s="153"/>
      <c r="AS115" s="153"/>
      <c r="AT115" s="153"/>
      <c r="AU115" s="154"/>
      <c r="AV115" s="155"/>
      <c r="AW115" s="152"/>
      <c r="AX115" s="153"/>
      <c r="AY115" s="153"/>
      <c r="AZ115" s="153"/>
      <c r="BA115" s="154"/>
      <c r="BB115" s="155"/>
      <c r="BC115" s="78">
        <f>16-X34</f>
        <v>11</v>
      </c>
      <c r="BD115" s="12"/>
      <c r="BE115" s="47"/>
      <c r="BG115" s="34"/>
      <c r="BH115" s="27"/>
      <c r="BI115" s="27"/>
      <c r="BJ115" s="27"/>
      <c r="BK115" s="27"/>
      <c r="BL115" s="35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71"/>
      <c r="CT115" s="71"/>
      <c r="CU115" s="33"/>
      <c r="CV115" s="27"/>
      <c r="CW115" s="27"/>
      <c r="CX115" s="27"/>
      <c r="CY115" s="27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</row>
    <row r="116" spans="1:155" ht="14.45" customHeight="1" x14ac:dyDescent="0.25">
      <c r="A116" s="197">
        <v>20</v>
      </c>
      <c r="B116" s="163"/>
      <c r="C116" s="164"/>
      <c r="D116" s="164"/>
      <c r="E116" s="164"/>
      <c r="F116" s="164"/>
      <c r="G116" s="128"/>
      <c r="H116" s="128"/>
      <c r="I116" s="128"/>
      <c r="J116" s="158"/>
      <c r="K116" s="127"/>
      <c r="L116" s="128"/>
      <c r="M116" s="128"/>
      <c r="N116" s="128"/>
      <c r="O116" s="128"/>
      <c r="P116" s="128"/>
      <c r="Q116" s="128"/>
      <c r="R116" s="158"/>
      <c r="S116" s="127"/>
      <c r="T116" s="128"/>
      <c r="U116" s="128"/>
      <c r="V116" s="128"/>
      <c r="W116" s="128"/>
      <c r="X116" s="128"/>
      <c r="Y116" s="128"/>
      <c r="Z116" s="158"/>
      <c r="AA116" s="127"/>
      <c r="AB116" s="128"/>
      <c r="AC116" s="128"/>
      <c r="AD116" s="158"/>
      <c r="AE116" s="127"/>
      <c r="AF116" s="128"/>
      <c r="AG116" s="128"/>
      <c r="AH116" s="158"/>
      <c r="AI116" s="127"/>
      <c r="AJ116" s="128"/>
      <c r="AK116" s="128"/>
      <c r="AL116" s="158"/>
      <c r="AM116" s="127"/>
      <c r="AN116" s="128"/>
      <c r="AO116" s="128"/>
      <c r="AP116" s="158"/>
      <c r="AQ116" s="127"/>
      <c r="AR116" s="128"/>
      <c r="AS116" s="128"/>
      <c r="AT116" s="128"/>
      <c r="AU116" s="129"/>
      <c r="AV116" s="130"/>
      <c r="AW116" s="127"/>
      <c r="AX116" s="128"/>
      <c r="AY116" s="128"/>
      <c r="AZ116" s="128"/>
      <c r="BA116" s="129"/>
      <c r="BB116" s="130"/>
      <c r="BC116" s="77" t="s">
        <v>4</v>
      </c>
      <c r="BD116" s="12"/>
      <c r="BE116" s="47"/>
      <c r="BG116" s="34"/>
      <c r="BH116" s="27"/>
      <c r="BI116" s="27"/>
      <c r="BJ116" s="27"/>
      <c r="BK116" s="27"/>
      <c r="BL116" s="35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71"/>
      <c r="CT116" s="71"/>
      <c r="CU116" s="33"/>
      <c r="CV116" s="27"/>
      <c r="CW116" s="27"/>
      <c r="CX116" s="27"/>
      <c r="CY116" s="27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</row>
    <row r="117" spans="1:155" ht="14.45" customHeight="1" x14ac:dyDescent="0.25">
      <c r="A117" s="197"/>
      <c r="B117" s="165"/>
      <c r="C117" s="166"/>
      <c r="D117" s="166"/>
      <c r="E117" s="166"/>
      <c r="F117" s="166"/>
      <c r="G117" s="132"/>
      <c r="H117" s="132"/>
      <c r="I117" s="132"/>
      <c r="J117" s="133"/>
      <c r="K117" s="131"/>
      <c r="L117" s="132"/>
      <c r="M117" s="132"/>
      <c r="N117" s="132"/>
      <c r="O117" s="132"/>
      <c r="P117" s="132"/>
      <c r="Q117" s="132"/>
      <c r="R117" s="133"/>
      <c r="S117" s="131"/>
      <c r="T117" s="132"/>
      <c r="U117" s="132"/>
      <c r="V117" s="132"/>
      <c r="W117" s="132"/>
      <c r="X117" s="132"/>
      <c r="Y117" s="132"/>
      <c r="Z117" s="133"/>
      <c r="AA117" s="131"/>
      <c r="AB117" s="132"/>
      <c r="AC117" s="132"/>
      <c r="AD117" s="133"/>
      <c r="AE117" s="131"/>
      <c r="AF117" s="132"/>
      <c r="AG117" s="132"/>
      <c r="AH117" s="133"/>
      <c r="AI117" s="131"/>
      <c r="AJ117" s="132"/>
      <c r="AK117" s="132"/>
      <c r="AL117" s="133"/>
      <c r="AM117" s="131"/>
      <c r="AN117" s="132"/>
      <c r="AO117" s="132"/>
      <c r="AP117" s="133"/>
      <c r="AQ117" s="131"/>
      <c r="AR117" s="132"/>
      <c r="AS117" s="132"/>
      <c r="AT117" s="132"/>
      <c r="AU117" s="134"/>
      <c r="AV117" s="135"/>
      <c r="AW117" s="131"/>
      <c r="AX117" s="132"/>
      <c r="AY117" s="132"/>
      <c r="AZ117" s="132"/>
      <c r="BA117" s="134"/>
      <c r="BB117" s="135"/>
      <c r="BC117" s="82">
        <f>16-Y33</f>
        <v>11</v>
      </c>
      <c r="BD117" s="12"/>
      <c r="BE117" s="47"/>
      <c r="BG117" s="34"/>
      <c r="BH117" s="27"/>
      <c r="BI117" s="27"/>
      <c r="BJ117" s="27"/>
      <c r="BK117" s="27"/>
      <c r="BL117" s="35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71"/>
      <c r="CT117" s="71"/>
      <c r="CU117" s="33"/>
      <c r="CV117" s="27"/>
      <c r="CW117" s="27"/>
      <c r="CX117" s="27"/>
      <c r="CY117" s="27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</row>
    <row r="118" spans="1:155" ht="14.45" customHeight="1" x14ac:dyDescent="0.25">
      <c r="A118" s="197"/>
      <c r="B118" s="165"/>
      <c r="C118" s="166"/>
      <c r="D118" s="166"/>
      <c r="E118" s="166"/>
      <c r="F118" s="166"/>
      <c r="G118" s="132"/>
      <c r="H118" s="132"/>
      <c r="I118" s="132"/>
      <c r="J118" s="133"/>
      <c r="K118" s="131"/>
      <c r="L118" s="132"/>
      <c r="M118" s="132"/>
      <c r="N118" s="132"/>
      <c r="O118" s="132"/>
      <c r="P118" s="132"/>
      <c r="Q118" s="132"/>
      <c r="R118" s="133"/>
      <c r="S118" s="131"/>
      <c r="T118" s="132"/>
      <c r="U118" s="132"/>
      <c r="V118" s="132"/>
      <c r="W118" s="132"/>
      <c r="X118" s="132"/>
      <c r="Y118" s="132"/>
      <c r="Z118" s="133"/>
      <c r="AA118" s="131"/>
      <c r="AB118" s="132"/>
      <c r="AC118" s="132"/>
      <c r="AD118" s="133"/>
      <c r="AE118" s="131"/>
      <c r="AF118" s="132"/>
      <c r="AG118" s="132"/>
      <c r="AH118" s="133"/>
      <c r="AI118" s="131"/>
      <c r="AJ118" s="132"/>
      <c r="AK118" s="132"/>
      <c r="AL118" s="133"/>
      <c r="AM118" s="131"/>
      <c r="AN118" s="132"/>
      <c r="AO118" s="132"/>
      <c r="AP118" s="133"/>
      <c r="AQ118" s="131"/>
      <c r="AR118" s="132"/>
      <c r="AS118" s="132"/>
      <c r="AT118" s="132"/>
      <c r="AU118" s="134"/>
      <c r="AV118" s="135"/>
      <c r="AW118" s="131"/>
      <c r="AX118" s="132"/>
      <c r="AY118" s="132"/>
      <c r="AZ118" s="132"/>
      <c r="BA118" s="134"/>
      <c r="BB118" s="135"/>
      <c r="BC118" s="83" t="s">
        <v>103</v>
      </c>
      <c r="BD118" s="12"/>
      <c r="BE118" s="47"/>
      <c r="BG118" s="34"/>
      <c r="BH118" s="27"/>
      <c r="BI118" s="27"/>
      <c r="BJ118" s="27"/>
      <c r="BK118" s="27"/>
      <c r="BL118" s="35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71"/>
      <c r="CT118" s="71"/>
      <c r="CU118" s="33"/>
      <c r="CV118" s="27"/>
      <c r="CW118" s="27"/>
      <c r="CX118" s="27"/>
      <c r="CY118" s="27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</row>
    <row r="119" spans="1:155" ht="14.45" customHeight="1" x14ac:dyDescent="0.25">
      <c r="A119" s="197"/>
      <c r="B119" s="160"/>
      <c r="C119" s="161"/>
      <c r="D119" s="161"/>
      <c r="E119" s="161"/>
      <c r="F119" s="161"/>
      <c r="G119" s="153"/>
      <c r="H119" s="153"/>
      <c r="I119" s="153"/>
      <c r="J119" s="159"/>
      <c r="K119" s="152"/>
      <c r="L119" s="153"/>
      <c r="M119" s="153"/>
      <c r="N119" s="153"/>
      <c r="O119" s="153"/>
      <c r="P119" s="153"/>
      <c r="Q119" s="153"/>
      <c r="R119" s="159"/>
      <c r="S119" s="152"/>
      <c r="T119" s="153"/>
      <c r="U119" s="153"/>
      <c r="V119" s="153"/>
      <c r="W119" s="153"/>
      <c r="X119" s="153"/>
      <c r="Y119" s="153"/>
      <c r="Z119" s="159"/>
      <c r="AA119" s="152"/>
      <c r="AB119" s="153"/>
      <c r="AC119" s="153"/>
      <c r="AD119" s="159"/>
      <c r="AE119" s="152"/>
      <c r="AF119" s="153"/>
      <c r="AG119" s="153"/>
      <c r="AH119" s="159"/>
      <c r="AI119" s="152"/>
      <c r="AJ119" s="153"/>
      <c r="AK119" s="153"/>
      <c r="AL119" s="159"/>
      <c r="AM119" s="152"/>
      <c r="AN119" s="153"/>
      <c r="AO119" s="153"/>
      <c r="AP119" s="159"/>
      <c r="AQ119" s="152"/>
      <c r="AR119" s="153"/>
      <c r="AS119" s="153"/>
      <c r="AT119" s="153"/>
      <c r="AU119" s="154"/>
      <c r="AV119" s="155"/>
      <c r="AW119" s="152"/>
      <c r="AX119" s="153"/>
      <c r="AY119" s="153"/>
      <c r="AZ119" s="153"/>
      <c r="BA119" s="154"/>
      <c r="BB119" s="155"/>
      <c r="BC119" s="78">
        <f>16-Y34</f>
        <v>11</v>
      </c>
      <c r="BD119" s="12"/>
      <c r="BE119" s="47"/>
      <c r="BG119" s="34"/>
      <c r="BH119" s="27"/>
      <c r="BI119" s="27"/>
      <c r="BJ119" s="27"/>
      <c r="BK119" s="27"/>
      <c r="BL119" s="35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71"/>
      <c r="CT119" s="71"/>
      <c r="CU119" s="33"/>
      <c r="CV119" s="27"/>
      <c r="CW119" s="27"/>
      <c r="CX119" s="27"/>
      <c r="CY119" s="27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</row>
    <row r="120" spans="1:155" ht="14.45" customHeight="1" x14ac:dyDescent="0.25">
      <c r="A120" s="196">
        <v>21</v>
      </c>
      <c r="B120" s="163"/>
      <c r="C120" s="164"/>
      <c r="D120" s="164"/>
      <c r="E120" s="164"/>
      <c r="F120" s="164"/>
      <c r="G120" s="128"/>
      <c r="H120" s="128"/>
      <c r="I120" s="128"/>
      <c r="J120" s="158"/>
      <c r="K120" s="127"/>
      <c r="L120" s="128"/>
      <c r="M120" s="128"/>
      <c r="N120" s="128"/>
      <c r="O120" s="128"/>
      <c r="P120" s="128"/>
      <c r="Q120" s="128"/>
      <c r="R120" s="158"/>
      <c r="S120" s="127"/>
      <c r="T120" s="128"/>
      <c r="U120" s="128"/>
      <c r="V120" s="128"/>
      <c r="W120" s="128"/>
      <c r="X120" s="128"/>
      <c r="Y120" s="128"/>
      <c r="Z120" s="158"/>
      <c r="AA120" s="127"/>
      <c r="AB120" s="128"/>
      <c r="AC120" s="128"/>
      <c r="AD120" s="158"/>
      <c r="AE120" s="127"/>
      <c r="AF120" s="128"/>
      <c r="AG120" s="128"/>
      <c r="AH120" s="158"/>
      <c r="AI120" s="127"/>
      <c r="AJ120" s="128"/>
      <c r="AK120" s="128"/>
      <c r="AL120" s="158"/>
      <c r="AM120" s="127"/>
      <c r="AN120" s="128"/>
      <c r="AO120" s="128"/>
      <c r="AP120" s="158"/>
      <c r="AQ120" s="127"/>
      <c r="AR120" s="128"/>
      <c r="AS120" s="128"/>
      <c r="AT120" s="128"/>
      <c r="AU120" s="129"/>
      <c r="AV120" s="130"/>
      <c r="AW120" s="127"/>
      <c r="AX120" s="128"/>
      <c r="AY120" s="128"/>
      <c r="AZ120" s="128"/>
      <c r="BA120" s="129"/>
      <c r="BB120" s="130"/>
      <c r="BC120" s="77" t="s">
        <v>4</v>
      </c>
      <c r="BD120" s="12"/>
      <c r="BE120" s="47"/>
      <c r="BG120" s="34"/>
      <c r="BH120" s="27"/>
      <c r="BI120" s="27"/>
      <c r="BJ120" s="27"/>
      <c r="BK120" s="27"/>
      <c r="BL120" s="35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71"/>
      <c r="CT120" s="71"/>
      <c r="CU120" s="33"/>
      <c r="CV120" s="27"/>
      <c r="CW120" s="27"/>
      <c r="CX120" s="27"/>
      <c r="CY120" s="27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</row>
    <row r="121" spans="1:155" ht="14.45" customHeight="1" x14ac:dyDescent="0.25">
      <c r="A121" s="196"/>
      <c r="B121" s="165"/>
      <c r="C121" s="166"/>
      <c r="D121" s="166"/>
      <c r="E121" s="166"/>
      <c r="F121" s="166"/>
      <c r="G121" s="132"/>
      <c r="H121" s="132"/>
      <c r="I121" s="132"/>
      <c r="J121" s="133"/>
      <c r="K121" s="131"/>
      <c r="L121" s="132"/>
      <c r="M121" s="132"/>
      <c r="N121" s="132"/>
      <c r="O121" s="132"/>
      <c r="P121" s="132"/>
      <c r="Q121" s="132"/>
      <c r="R121" s="133"/>
      <c r="S121" s="131"/>
      <c r="T121" s="132"/>
      <c r="U121" s="132"/>
      <c r="V121" s="132"/>
      <c r="W121" s="132"/>
      <c r="X121" s="132"/>
      <c r="Y121" s="132"/>
      <c r="Z121" s="133"/>
      <c r="AA121" s="131"/>
      <c r="AB121" s="132"/>
      <c r="AC121" s="132"/>
      <c r="AD121" s="133"/>
      <c r="AE121" s="131"/>
      <c r="AF121" s="132"/>
      <c r="AG121" s="132"/>
      <c r="AH121" s="133"/>
      <c r="AI121" s="131"/>
      <c r="AJ121" s="132"/>
      <c r="AK121" s="132"/>
      <c r="AL121" s="133"/>
      <c r="AM121" s="131"/>
      <c r="AN121" s="132"/>
      <c r="AO121" s="132"/>
      <c r="AP121" s="133"/>
      <c r="AQ121" s="131"/>
      <c r="AR121" s="132"/>
      <c r="AS121" s="132"/>
      <c r="AT121" s="132"/>
      <c r="AU121" s="134"/>
      <c r="AV121" s="135"/>
      <c r="AW121" s="131"/>
      <c r="AX121" s="132"/>
      <c r="AY121" s="132"/>
      <c r="AZ121" s="132"/>
      <c r="BA121" s="134"/>
      <c r="BB121" s="135"/>
      <c r="BC121" s="82">
        <f>16-Z33</f>
        <v>11</v>
      </c>
      <c r="BD121" s="12"/>
      <c r="BE121" s="47"/>
      <c r="BG121" s="34"/>
      <c r="BH121" s="27"/>
      <c r="BI121" s="27"/>
      <c r="BJ121" s="27"/>
      <c r="BK121" s="27"/>
      <c r="BL121" s="35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71"/>
      <c r="CT121" s="71"/>
      <c r="CU121" s="33"/>
      <c r="CV121" s="27"/>
      <c r="CW121" s="27"/>
      <c r="CX121" s="27"/>
      <c r="CY121" s="27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</row>
    <row r="122" spans="1:155" ht="14.45" customHeight="1" x14ac:dyDescent="0.25">
      <c r="A122" s="196"/>
      <c r="B122" s="165"/>
      <c r="C122" s="166"/>
      <c r="D122" s="166"/>
      <c r="E122" s="166"/>
      <c r="F122" s="166"/>
      <c r="G122" s="132"/>
      <c r="H122" s="132"/>
      <c r="I122" s="132"/>
      <c r="J122" s="133"/>
      <c r="K122" s="131"/>
      <c r="L122" s="132"/>
      <c r="M122" s="132"/>
      <c r="N122" s="132"/>
      <c r="O122" s="132"/>
      <c r="P122" s="132"/>
      <c r="Q122" s="132"/>
      <c r="R122" s="133"/>
      <c r="S122" s="131"/>
      <c r="T122" s="132"/>
      <c r="U122" s="132"/>
      <c r="V122" s="132"/>
      <c r="W122" s="132"/>
      <c r="X122" s="132"/>
      <c r="Y122" s="132"/>
      <c r="Z122" s="133"/>
      <c r="AA122" s="131"/>
      <c r="AB122" s="132"/>
      <c r="AC122" s="132"/>
      <c r="AD122" s="133"/>
      <c r="AE122" s="131"/>
      <c r="AF122" s="132"/>
      <c r="AG122" s="132"/>
      <c r="AH122" s="133"/>
      <c r="AI122" s="131"/>
      <c r="AJ122" s="132"/>
      <c r="AK122" s="132"/>
      <c r="AL122" s="133"/>
      <c r="AM122" s="131"/>
      <c r="AN122" s="132"/>
      <c r="AO122" s="132"/>
      <c r="AP122" s="133"/>
      <c r="AQ122" s="131"/>
      <c r="AR122" s="132"/>
      <c r="AS122" s="132"/>
      <c r="AT122" s="132"/>
      <c r="AU122" s="134"/>
      <c r="AV122" s="135"/>
      <c r="AW122" s="131"/>
      <c r="AX122" s="132"/>
      <c r="AY122" s="132"/>
      <c r="AZ122" s="132"/>
      <c r="BA122" s="134"/>
      <c r="BB122" s="135"/>
      <c r="BC122" s="83" t="s">
        <v>103</v>
      </c>
      <c r="BD122" s="12"/>
      <c r="BE122" s="47"/>
      <c r="BG122" s="34"/>
      <c r="BH122" s="27"/>
      <c r="BI122" s="27"/>
      <c r="BJ122" s="27"/>
      <c r="BK122" s="27"/>
      <c r="BL122" s="35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71"/>
      <c r="CT122" s="71"/>
      <c r="CU122" s="33"/>
      <c r="CV122" s="27"/>
      <c r="CW122" s="27"/>
      <c r="CX122" s="27"/>
      <c r="CY122" s="27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</row>
    <row r="123" spans="1:155" ht="14.45" customHeight="1" x14ac:dyDescent="0.25">
      <c r="A123" s="196"/>
      <c r="B123" s="160"/>
      <c r="C123" s="161"/>
      <c r="D123" s="161"/>
      <c r="E123" s="161"/>
      <c r="F123" s="161"/>
      <c r="G123" s="153"/>
      <c r="H123" s="153"/>
      <c r="I123" s="153"/>
      <c r="J123" s="159"/>
      <c r="K123" s="152"/>
      <c r="L123" s="153"/>
      <c r="M123" s="153"/>
      <c r="N123" s="153"/>
      <c r="O123" s="153"/>
      <c r="P123" s="153"/>
      <c r="Q123" s="153"/>
      <c r="R123" s="159"/>
      <c r="S123" s="152"/>
      <c r="T123" s="153"/>
      <c r="U123" s="153"/>
      <c r="V123" s="153"/>
      <c r="W123" s="153"/>
      <c r="X123" s="153"/>
      <c r="Y123" s="153"/>
      <c r="Z123" s="159"/>
      <c r="AA123" s="152"/>
      <c r="AB123" s="153"/>
      <c r="AC123" s="153"/>
      <c r="AD123" s="159"/>
      <c r="AE123" s="152"/>
      <c r="AF123" s="153"/>
      <c r="AG123" s="153"/>
      <c r="AH123" s="159"/>
      <c r="AI123" s="152"/>
      <c r="AJ123" s="153"/>
      <c r="AK123" s="153"/>
      <c r="AL123" s="159"/>
      <c r="AM123" s="152"/>
      <c r="AN123" s="153"/>
      <c r="AO123" s="153"/>
      <c r="AP123" s="159"/>
      <c r="AQ123" s="152"/>
      <c r="AR123" s="153"/>
      <c r="AS123" s="153"/>
      <c r="AT123" s="153"/>
      <c r="AU123" s="154"/>
      <c r="AV123" s="155"/>
      <c r="AW123" s="152"/>
      <c r="AX123" s="153"/>
      <c r="AY123" s="153"/>
      <c r="AZ123" s="153"/>
      <c r="BA123" s="154"/>
      <c r="BB123" s="155"/>
      <c r="BC123" s="78">
        <f>16-Z34</f>
        <v>11</v>
      </c>
      <c r="BD123" s="12"/>
      <c r="BE123" s="47"/>
      <c r="BG123" s="34"/>
      <c r="BH123" s="27"/>
      <c r="BI123" s="27"/>
      <c r="BJ123" s="27"/>
      <c r="BK123" s="27"/>
      <c r="BL123" s="35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71"/>
      <c r="CT123" s="71"/>
      <c r="CU123" s="33"/>
      <c r="CV123" s="27"/>
      <c r="CW123" s="27"/>
      <c r="CX123" s="27"/>
      <c r="CY123" s="27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</row>
    <row r="124" spans="1:155" ht="14.45" customHeight="1" x14ac:dyDescent="0.25">
      <c r="A124" s="196">
        <v>22</v>
      </c>
      <c r="B124" s="163"/>
      <c r="C124" s="164"/>
      <c r="D124" s="164"/>
      <c r="E124" s="164"/>
      <c r="F124" s="164"/>
      <c r="G124" s="128"/>
      <c r="H124" s="128"/>
      <c r="I124" s="128"/>
      <c r="J124" s="158"/>
      <c r="K124" s="127"/>
      <c r="L124" s="128"/>
      <c r="M124" s="128"/>
      <c r="N124" s="128"/>
      <c r="O124" s="128"/>
      <c r="P124" s="128"/>
      <c r="Q124" s="128"/>
      <c r="R124" s="158"/>
      <c r="S124" s="127"/>
      <c r="T124" s="128"/>
      <c r="U124" s="128"/>
      <c r="V124" s="128"/>
      <c r="W124" s="128"/>
      <c r="X124" s="128"/>
      <c r="Y124" s="128"/>
      <c r="Z124" s="158"/>
      <c r="AA124" s="127"/>
      <c r="AB124" s="128"/>
      <c r="AC124" s="128"/>
      <c r="AD124" s="158"/>
      <c r="AE124" s="127"/>
      <c r="AF124" s="128"/>
      <c r="AG124" s="128"/>
      <c r="AH124" s="158"/>
      <c r="AI124" s="127"/>
      <c r="AJ124" s="128"/>
      <c r="AK124" s="128"/>
      <c r="AL124" s="158"/>
      <c r="AM124" s="127"/>
      <c r="AN124" s="128"/>
      <c r="AO124" s="128"/>
      <c r="AP124" s="158"/>
      <c r="AQ124" s="127"/>
      <c r="AR124" s="128"/>
      <c r="AS124" s="128"/>
      <c r="AT124" s="128"/>
      <c r="AU124" s="129"/>
      <c r="AV124" s="130"/>
      <c r="AW124" s="127"/>
      <c r="AX124" s="128"/>
      <c r="AY124" s="128"/>
      <c r="AZ124" s="128"/>
      <c r="BA124" s="129"/>
      <c r="BB124" s="130"/>
      <c r="BC124" s="77" t="s">
        <v>4</v>
      </c>
      <c r="BD124" s="12"/>
      <c r="BE124" s="47"/>
      <c r="BG124" s="34"/>
      <c r="BH124" s="27"/>
      <c r="BI124" s="27"/>
      <c r="BJ124" s="27"/>
      <c r="BK124" s="27"/>
      <c r="BL124" s="35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71"/>
      <c r="CT124" s="71"/>
      <c r="CU124" s="33"/>
      <c r="CV124" s="27"/>
      <c r="CW124" s="27"/>
      <c r="CX124" s="27"/>
      <c r="CY124" s="27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</row>
    <row r="125" spans="1:155" ht="14.45" customHeight="1" x14ac:dyDescent="0.25">
      <c r="A125" s="196"/>
      <c r="B125" s="165"/>
      <c r="C125" s="166"/>
      <c r="D125" s="166"/>
      <c r="E125" s="166"/>
      <c r="F125" s="166"/>
      <c r="G125" s="132"/>
      <c r="H125" s="132"/>
      <c r="I125" s="132"/>
      <c r="J125" s="133"/>
      <c r="K125" s="131"/>
      <c r="L125" s="132"/>
      <c r="M125" s="132"/>
      <c r="N125" s="132"/>
      <c r="O125" s="132"/>
      <c r="P125" s="132"/>
      <c r="Q125" s="132"/>
      <c r="R125" s="133"/>
      <c r="S125" s="131"/>
      <c r="T125" s="132"/>
      <c r="U125" s="132"/>
      <c r="V125" s="132"/>
      <c r="W125" s="132"/>
      <c r="X125" s="132"/>
      <c r="Y125" s="132"/>
      <c r="Z125" s="133"/>
      <c r="AA125" s="131"/>
      <c r="AB125" s="132"/>
      <c r="AC125" s="132"/>
      <c r="AD125" s="133"/>
      <c r="AE125" s="131"/>
      <c r="AF125" s="132"/>
      <c r="AG125" s="132"/>
      <c r="AH125" s="133"/>
      <c r="AI125" s="131"/>
      <c r="AJ125" s="132"/>
      <c r="AK125" s="132"/>
      <c r="AL125" s="133"/>
      <c r="AM125" s="131"/>
      <c r="AN125" s="132"/>
      <c r="AO125" s="132"/>
      <c r="AP125" s="133"/>
      <c r="AQ125" s="131"/>
      <c r="AR125" s="132"/>
      <c r="AS125" s="132"/>
      <c r="AT125" s="132"/>
      <c r="AU125" s="134"/>
      <c r="AV125" s="135"/>
      <c r="AW125" s="131"/>
      <c r="AX125" s="132"/>
      <c r="AY125" s="132"/>
      <c r="AZ125" s="132"/>
      <c r="BA125" s="134"/>
      <c r="BB125" s="135"/>
      <c r="BC125" s="82">
        <f>16-AA33</f>
        <v>10</v>
      </c>
      <c r="BD125" s="12"/>
      <c r="BE125" s="47"/>
      <c r="BG125" s="34"/>
      <c r="BH125" s="27"/>
      <c r="BI125" s="27"/>
      <c r="BJ125" s="27"/>
      <c r="BK125" s="27"/>
      <c r="BL125" s="35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71"/>
      <c r="CT125" s="71"/>
      <c r="CU125" s="33"/>
      <c r="CV125" s="27"/>
      <c r="CW125" s="27"/>
      <c r="CX125" s="27"/>
      <c r="CY125" s="27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</row>
    <row r="126" spans="1:155" ht="14.45" customHeight="1" x14ac:dyDescent="0.25">
      <c r="A126" s="196"/>
      <c r="B126" s="165"/>
      <c r="C126" s="166"/>
      <c r="D126" s="166"/>
      <c r="E126" s="166"/>
      <c r="F126" s="166"/>
      <c r="G126" s="132"/>
      <c r="H126" s="132"/>
      <c r="I126" s="132"/>
      <c r="J126" s="133"/>
      <c r="K126" s="131"/>
      <c r="L126" s="132"/>
      <c r="M126" s="132"/>
      <c r="N126" s="132"/>
      <c r="O126" s="132"/>
      <c r="P126" s="132"/>
      <c r="Q126" s="132"/>
      <c r="R126" s="133"/>
      <c r="S126" s="131"/>
      <c r="T126" s="132"/>
      <c r="U126" s="132"/>
      <c r="V126" s="132"/>
      <c r="W126" s="132"/>
      <c r="X126" s="132"/>
      <c r="Y126" s="132"/>
      <c r="Z126" s="133"/>
      <c r="AA126" s="131"/>
      <c r="AB126" s="132"/>
      <c r="AC126" s="132"/>
      <c r="AD126" s="133"/>
      <c r="AE126" s="131"/>
      <c r="AF126" s="132"/>
      <c r="AG126" s="132"/>
      <c r="AH126" s="133"/>
      <c r="AI126" s="131"/>
      <c r="AJ126" s="132"/>
      <c r="AK126" s="132"/>
      <c r="AL126" s="133"/>
      <c r="AM126" s="131"/>
      <c r="AN126" s="132"/>
      <c r="AO126" s="132"/>
      <c r="AP126" s="133"/>
      <c r="AQ126" s="131"/>
      <c r="AR126" s="132"/>
      <c r="AS126" s="132"/>
      <c r="AT126" s="132"/>
      <c r="AU126" s="134"/>
      <c r="AV126" s="135"/>
      <c r="AW126" s="131"/>
      <c r="AX126" s="132"/>
      <c r="AY126" s="132"/>
      <c r="AZ126" s="132"/>
      <c r="BA126" s="134"/>
      <c r="BB126" s="135"/>
      <c r="BC126" s="83" t="s">
        <v>103</v>
      </c>
      <c r="BD126" s="12"/>
      <c r="BE126" s="47"/>
      <c r="BG126" s="34"/>
      <c r="BH126" s="27"/>
      <c r="BI126" s="27"/>
      <c r="BJ126" s="27"/>
      <c r="BK126" s="27"/>
      <c r="BL126" s="35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71"/>
      <c r="CT126" s="71"/>
      <c r="CU126" s="33"/>
      <c r="CV126" s="27"/>
      <c r="CW126" s="27"/>
      <c r="CX126" s="27"/>
      <c r="CY126" s="27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</row>
    <row r="127" spans="1:155" ht="14.45" customHeight="1" x14ac:dyDescent="0.25">
      <c r="A127" s="196"/>
      <c r="B127" s="160"/>
      <c r="C127" s="161"/>
      <c r="D127" s="161"/>
      <c r="E127" s="161"/>
      <c r="F127" s="161"/>
      <c r="G127" s="153"/>
      <c r="H127" s="153"/>
      <c r="I127" s="153"/>
      <c r="J127" s="159"/>
      <c r="K127" s="152"/>
      <c r="L127" s="153"/>
      <c r="M127" s="153"/>
      <c r="N127" s="153"/>
      <c r="O127" s="153"/>
      <c r="P127" s="153"/>
      <c r="Q127" s="153"/>
      <c r="R127" s="159"/>
      <c r="S127" s="152"/>
      <c r="T127" s="153"/>
      <c r="U127" s="153"/>
      <c r="V127" s="153"/>
      <c r="W127" s="153"/>
      <c r="X127" s="153"/>
      <c r="Y127" s="153"/>
      <c r="Z127" s="159"/>
      <c r="AA127" s="152"/>
      <c r="AB127" s="153"/>
      <c r="AC127" s="153"/>
      <c r="AD127" s="159"/>
      <c r="AE127" s="152"/>
      <c r="AF127" s="153"/>
      <c r="AG127" s="153"/>
      <c r="AH127" s="159"/>
      <c r="AI127" s="152"/>
      <c r="AJ127" s="153"/>
      <c r="AK127" s="153"/>
      <c r="AL127" s="159"/>
      <c r="AM127" s="152"/>
      <c r="AN127" s="153"/>
      <c r="AO127" s="153"/>
      <c r="AP127" s="159"/>
      <c r="AQ127" s="152"/>
      <c r="AR127" s="153"/>
      <c r="AS127" s="153"/>
      <c r="AT127" s="153"/>
      <c r="AU127" s="154"/>
      <c r="AV127" s="155"/>
      <c r="AW127" s="152"/>
      <c r="AX127" s="153"/>
      <c r="AY127" s="153"/>
      <c r="AZ127" s="153"/>
      <c r="BA127" s="154"/>
      <c r="BB127" s="155"/>
      <c r="BC127" s="78">
        <f>16-AA34</f>
        <v>10</v>
      </c>
      <c r="BD127" s="12"/>
      <c r="BE127" s="47"/>
      <c r="BG127" s="34"/>
      <c r="BH127" s="27"/>
      <c r="BI127" s="27"/>
      <c r="BJ127" s="27"/>
      <c r="BK127" s="27"/>
      <c r="BL127" s="35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71"/>
      <c r="CT127" s="71"/>
      <c r="CU127" s="33"/>
      <c r="CV127" s="27"/>
      <c r="CW127" s="27"/>
      <c r="CX127" s="27"/>
      <c r="CY127" s="27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</row>
    <row r="128" spans="1:155" ht="14.45" customHeight="1" x14ac:dyDescent="0.25">
      <c r="A128" s="196">
        <v>23</v>
      </c>
      <c r="B128" s="163"/>
      <c r="C128" s="164"/>
      <c r="D128" s="164"/>
      <c r="E128" s="164"/>
      <c r="F128" s="164"/>
      <c r="G128" s="128"/>
      <c r="H128" s="128"/>
      <c r="I128" s="128"/>
      <c r="J128" s="158"/>
      <c r="K128" s="127"/>
      <c r="L128" s="128"/>
      <c r="M128" s="128"/>
      <c r="N128" s="128"/>
      <c r="O128" s="128"/>
      <c r="P128" s="128"/>
      <c r="Q128" s="128"/>
      <c r="R128" s="158"/>
      <c r="S128" s="127"/>
      <c r="T128" s="128"/>
      <c r="U128" s="128"/>
      <c r="V128" s="128"/>
      <c r="W128" s="128"/>
      <c r="X128" s="128"/>
      <c r="Y128" s="128"/>
      <c r="Z128" s="158"/>
      <c r="AA128" s="127"/>
      <c r="AB128" s="128"/>
      <c r="AC128" s="128"/>
      <c r="AD128" s="158"/>
      <c r="AE128" s="127"/>
      <c r="AF128" s="128"/>
      <c r="AG128" s="128"/>
      <c r="AH128" s="158"/>
      <c r="AI128" s="127"/>
      <c r="AJ128" s="128"/>
      <c r="AK128" s="128"/>
      <c r="AL128" s="158"/>
      <c r="AM128" s="127"/>
      <c r="AN128" s="128"/>
      <c r="AO128" s="128"/>
      <c r="AP128" s="158"/>
      <c r="AQ128" s="127"/>
      <c r="AR128" s="128"/>
      <c r="AS128" s="128"/>
      <c r="AT128" s="128"/>
      <c r="AU128" s="129"/>
      <c r="AV128" s="130"/>
      <c r="AW128" s="127"/>
      <c r="AX128" s="128"/>
      <c r="AY128" s="128"/>
      <c r="AZ128" s="128"/>
      <c r="BA128" s="129"/>
      <c r="BB128" s="130"/>
      <c r="BC128" s="77" t="s">
        <v>4</v>
      </c>
      <c r="BD128" s="12"/>
      <c r="BE128" s="47"/>
      <c r="BG128" s="34"/>
      <c r="BH128" s="27"/>
      <c r="BI128" s="27"/>
      <c r="BJ128" s="27"/>
      <c r="BK128" s="27"/>
      <c r="BL128" s="35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71"/>
      <c r="CT128" s="71"/>
      <c r="CU128" s="33"/>
      <c r="CV128" s="27"/>
      <c r="CW128" s="27"/>
      <c r="CX128" s="27"/>
      <c r="CY128" s="27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</row>
    <row r="129" spans="1:155" ht="14.45" customHeight="1" x14ac:dyDescent="0.25">
      <c r="A129" s="196"/>
      <c r="B129" s="165"/>
      <c r="C129" s="166"/>
      <c r="D129" s="166"/>
      <c r="E129" s="166"/>
      <c r="F129" s="166"/>
      <c r="G129" s="132"/>
      <c r="H129" s="132"/>
      <c r="I129" s="132"/>
      <c r="J129" s="133"/>
      <c r="K129" s="131"/>
      <c r="L129" s="132"/>
      <c r="M129" s="132"/>
      <c r="N129" s="132"/>
      <c r="O129" s="132"/>
      <c r="P129" s="132"/>
      <c r="Q129" s="132"/>
      <c r="R129" s="133"/>
      <c r="S129" s="131"/>
      <c r="T129" s="132"/>
      <c r="U129" s="132"/>
      <c r="V129" s="132"/>
      <c r="W129" s="132"/>
      <c r="X129" s="132"/>
      <c r="Y129" s="132"/>
      <c r="Z129" s="133"/>
      <c r="AA129" s="131"/>
      <c r="AB129" s="132"/>
      <c r="AC129" s="132"/>
      <c r="AD129" s="133"/>
      <c r="AE129" s="131"/>
      <c r="AF129" s="132"/>
      <c r="AG129" s="132"/>
      <c r="AH129" s="133"/>
      <c r="AI129" s="131"/>
      <c r="AJ129" s="132"/>
      <c r="AK129" s="132"/>
      <c r="AL129" s="133"/>
      <c r="AM129" s="131"/>
      <c r="AN129" s="132"/>
      <c r="AO129" s="132"/>
      <c r="AP129" s="133"/>
      <c r="AQ129" s="131"/>
      <c r="AR129" s="132"/>
      <c r="AS129" s="132"/>
      <c r="AT129" s="132"/>
      <c r="AU129" s="134"/>
      <c r="AV129" s="135"/>
      <c r="AW129" s="131"/>
      <c r="AX129" s="132"/>
      <c r="AY129" s="132"/>
      <c r="AZ129" s="132"/>
      <c r="BA129" s="134"/>
      <c r="BB129" s="135"/>
      <c r="BC129" s="82">
        <f>16-AB33</f>
        <v>12</v>
      </c>
      <c r="BD129" s="12"/>
      <c r="BE129" s="47"/>
      <c r="BG129" s="34"/>
      <c r="BH129" s="27"/>
      <c r="BI129" s="27"/>
      <c r="BJ129" s="27"/>
      <c r="BK129" s="27"/>
      <c r="BL129" s="35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71"/>
      <c r="CT129" s="71"/>
      <c r="CU129" s="33"/>
      <c r="CV129" s="27"/>
      <c r="CW129" s="27"/>
      <c r="CX129" s="27"/>
      <c r="CY129" s="27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</row>
    <row r="130" spans="1:155" ht="14.45" customHeight="1" x14ac:dyDescent="0.25">
      <c r="A130" s="196"/>
      <c r="B130" s="165"/>
      <c r="C130" s="166"/>
      <c r="D130" s="166"/>
      <c r="E130" s="166"/>
      <c r="F130" s="166"/>
      <c r="G130" s="132"/>
      <c r="H130" s="132"/>
      <c r="I130" s="132"/>
      <c r="J130" s="133"/>
      <c r="K130" s="131"/>
      <c r="L130" s="132"/>
      <c r="M130" s="132"/>
      <c r="N130" s="132"/>
      <c r="O130" s="132"/>
      <c r="P130" s="132"/>
      <c r="Q130" s="132"/>
      <c r="R130" s="133"/>
      <c r="S130" s="131"/>
      <c r="T130" s="132"/>
      <c r="U130" s="132"/>
      <c r="V130" s="132"/>
      <c r="W130" s="132"/>
      <c r="X130" s="132"/>
      <c r="Y130" s="132"/>
      <c r="Z130" s="133"/>
      <c r="AA130" s="131"/>
      <c r="AB130" s="132"/>
      <c r="AC130" s="132"/>
      <c r="AD130" s="133"/>
      <c r="AE130" s="131"/>
      <c r="AF130" s="132"/>
      <c r="AG130" s="132"/>
      <c r="AH130" s="133"/>
      <c r="AI130" s="131"/>
      <c r="AJ130" s="132"/>
      <c r="AK130" s="132"/>
      <c r="AL130" s="133"/>
      <c r="AM130" s="131"/>
      <c r="AN130" s="132"/>
      <c r="AO130" s="132"/>
      <c r="AP130" s="133"/>
      <c r="AQ130" s="131"/>
      <c r="AR130" s="132"/>
      <c r="AS130" s="132"/>
      <c r="AT130" s="132"/>
      <c r="AU130" s="134"/>
      <c r="AV130" s="135"/>
      <c r="AW130" s="131"/>
      <c r="AX130" s="132"/>
      <c r="AY130" s="132"/>
      <c r="AZ130" s="132"/>
      <c r="BA130" s="134"/>
      <c r="BB130" s="135"/>
      <c r="BC130" s="83" t="s">
        <v>103</v>
      </c>
      <c r="BD130" s="12"/>
      <c r="BE130" s="47"/>
      <c r="BG130" s="34"/>
      <c r="BH130" s="27"/>
      <c r="BI130" s="27"/>
      <c r="BJ130" s="27"/>
      <c r="BK130" s="27"/>
      <c r="BL130" s="35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71"/>
      <c r="CT130" s="71"/>
      <c r="CU130" s="33"/>
      <c r="CV130" s="27"/>
      <c r="CW130" s="27"/>
      <c r="CX130" s="27"/>
      <c r="CY130" s="27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</row>
    <row r="131" spans="1:155" ht="14.45" customHeight="1" x14ac:dyDescent="0.25">
      <c r="A131" s="196"/>
      <c r="B131" s="160"/>
      <c r="C131" s="161"/>
      <c r="D131" s="161"/>
      <c r="E131" s="161"/>
      <c r="F131" s="161"/>
      <c r="G131" s="153"/>
      <c r="H131" s="153"/>
      <c r="I131" s="153"/>
      <c r="J131" s="159"/>
      <c r="K131" s="152"/>
      <c r="L131" s="153"/>
      <c r="M131" s="153"/>
      <c r="N131" s="153"/>
      <c r="O131" s="153"/>
      <c r="P131" s="153"/>
      <c r="Q131" s="153"/>
      <c r="R131" s="159"/>
      <c r="S131" s="152"/>
      <c r="T131" s="153"/>
      <c r="U131" s="153"/>
      <c r="V131" s="153"/>
      <c r="W131" s="153"/>
      <c r="X131" s="153"/>
      <c r="Y131" s="153"/>
      <c r="Z131" s="159"/>
      <c r="AA131" s="152"/>
      <c r="AB131" s="153"/>
      <c r="AC131" s="153"/>
      <c r="AD131" s="159"/>
      <c r="AE131" s="152"/>
      <c r="AF131" s="153"/>
      <c r="AG131" s="153"/>
      <c r="AH131" s="159"/>
      <c r="AI131" s="152"/>
      <c r="AJ131" s="153"/>
      <c r="AK131" s="153"/>
      <c r="AL131" s="159"/>
      <c r="AM131" s="152"/>
      <c r="AN131" s="153"/>
      <c r="AO131" s="153"/>
      <c r="AP131" s="159"/>
      <c r="AQ131" s="152"/>
      <c r="AR131" s="153"/>
      <c r="AS131" s="153"/>
      <c r="AT131" s="153"/>
      <c r="AU131" s="154"/>
      <c r="AV131" s="155"/>
      <c r="AW131" s="152"/>
      <c r="AX131" s="153"/>
      <c r="AY131" s="153"/>
      <c r="AZ131" s="153"/>
      <c r="BA131" s="154"/>
      <c r="BB131" s="155"/>
      <c r="BC131" s="78">
        <f>16-AB34</f>
        <v>11</v>
      </c>
      <c r="BD131" s="12"/>
      <c r="BE131" s="47"/>
      <c r="BG131" s="34"/>
      <c r="BH131" s="27"/>
      <c r="BI131" s="27"/>
      <c r="BJ131" s="27"/>
      <c r="BK131" s="27"/>
      <c r="BL131" s="35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71"/>
      <c r="CT131" s="71"/>
      <c r="CU131" s="33"/>
      <c r="CV131" s="27"/>
      <c r="CW131" s="27"/>
      <c r="CX131" s="27"/>
      <c r="CY131" s="27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</row>
    <row r="132" spans="1:155" ht="14.45" customHeight="1" x14ac:dyDescent="0.25">
      <c r="A132" s="196">
        <v>24</v>
      </c>
      <c r="B132" s="163"/>
      <c r="C132" s="164"/>
      <c r="D132" s="164"/>
      <c r="E132" s="164"/>
      <c r="F132" s="164"/>
      <c r="G132" s="128"/>
      <c r="H132" s="128"/>
      <c r="I132" s="128"/>
      <c r="J132" s="158"/>
      <c r="K132" s="127"/>
      <c r="L132" s="128"/>
      <c r="M132" s="128"/>
      <c r="N132" s="128"/>
      <c r="O132" s="128"/>
      <c r="P132" s="128"/>
      <c r="Q132" s="128"/>
      <c r="R132" s="158"/>
      <c r="S132" s="127"/>
      <c r="T132" s="128"/>
      <c r="U132" s="128"/>
      <c r="V132" s="128"/>
      <c r="W132" s="128"/>
      <c r="X132" s="128"/>
      <c r="Y132" s="128"/>
      <c r="Z132" s="158"/>
      <c r="AA132" s="127"/>
      <c r="AB132" s="128"/>
      <c r="AC132" s="128"/>
      <c r="AD132" s="158"/>
      <c r="AE132" s="127"/>
      <c r="AF132" s="128"/>
      <c r="AG132" s="128"/>
      <c r="AH132" s="158"/>
      <c r="AI132" s="127"/>
      <c r="AJ132" s="128"/>
      <c r="AK132" s="128"/>
      <c r="AL132" s="158"/>
      <c r="AM132" s="127"/>
      <c r="AN132" s="128"/>
      <c r="AO132" s="128"/>
      <c r="AP132" s="158"/>
      <c r="AQ132" s="127"/>
      <c r="AR132" s="128"/>
      <c r="AS132" s="128"/>
      <c r="AT132" s="128"/>
      <c r="AU132" s="129"/>
      <c r="AV132" s="130"/>
      <c r="AW132" s="127"/>
      <c r="AX132" s="128"/>
      <c r="AY132" s="128"/>
      <c r="AZ132" s="128"/>
      <c r="BA132" s="129"/>
      <c r="BB132" s="130"/>
      <c r="BC132" s="77" t="s">
        <v>4</v>
      </c>
      <c r="BD132" s="12"/>
      <c r="BE132" s="47"/>
      <c r="BG132" s="34"/>
      <c r="BH132" s="27"/>
      <c r="BI132" s="27"/>
      <c r="BJ132" s="27"/>
      <c r="BK132" s="27"/>
      <c r="BL132" s="35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71"/>
      <c r="CT132" s="71"/>
      <c r="CU132" s="33"/>
      <c r="CV132" s="27"/>
      <c r="CW132" s="27"/>
      <c r="CX132" s="27"/>
      <c r="CY132" s="27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</row>
    <row r="133" spans="1:155" ht="14.45" customHeight="1" x14ac:dyDescent="0.25">
      <c r="A133" s="196"/>
      <c r="B133" s="165"/>
      <c r="C133" s="166"/>
      <c r="D133" s="166"/>
      <c r="E133" s="166"/>
      <c r="F133" s="166"/>
      <c r="G133" s="132"/>
      <c r="H133" s="132"/>
      <c r="I133" s="132"/>
      <c r="J133" s="133"/>
      <c r="K133" s="131"/>
      <c r="L133" s="132"/>
      <c r="M133" s="132"/>
      <c r="N133" s="132"/>
      <c r="O133" s="132"/>
      <c r="P133" s="132"/>
      <c r="Q133" s="132"/>
      <c r="R133" s="133"/>
      <c r="S133" s="131"/>
      <c r="T133" s="132"/>
      <c r="U133" s="132"/>
      <c r="V133" s="132"/>
      <c r="W133" s="132"/>
      <c r="X133" s="132"/>
      <c r="Y133" s="132"/>
      <c r="Z133" s="133"/>
      <c r="AA133" s="131"/>
      <c r="AB133" s="132"/>
      <c r="AC133" s="132"/>
      <c r="AD133" s="133"/>
      <c r="AE133" s="131"/>
      <c r="AF133" s="132"/>
      <c r="AG133" s="132"/>
      <c r="AH133" s="133"/>
      <c r="AI133" s="131"/>
      <c r="AJ133" s="132"/>
      <c r="AK133" s="132"/>
      <c r="AL133" s="133"/>
      <c r="AM133" s="131"/>
      <c r="AN133" s="132"/>
      <c r="AO133" s="132"/>
      <c r="AP133" s="133"/>
      <c r="AQ133" s="131"/>
      <c r="AR133" s="132"/>
      <c r="AS133" s="132"/>
      <c r="AT133" s="132"/>
      <c r="AU133" s="134"/>
      <c r="AV133" s="135"/>
      <c r="AW133" s="131"/>
      <c r="AX133" s="132"/>
      <c r="AY133" s="132"/>
      <c r="AZ133" s="132"/>
      <c r="BA133" s="134"/>
      <c r="BB133" s="135"/>
      <c r="BC133" s="82">
        <f>16-AC33</f>
        <v>11</v>
      </c>
      <c r="BD133" s="12"/>
      <c r="BE133" s="47"/>
      <c r="BG133" s="34"/>
      <c r="BH133" s="27"/>
      <c r="BI133" s="27"/>
      <c r="BJ133" s="27"/>
      <c r="BK133" s="27"/>
      <c r="BL133" s="35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71"/>
      <c r="CT133" s="71"/>
      <c r="CU133" s="33"/>
      <c r="CV133" s="27"/>
      <c r="CW133" s="27"/>
      <c r="CX133" s="27"/>
      <c r="CY133" s="27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</row>
    <row r="134" spans="1:155" ht="14.45" customHeight="1" x14ac:dyDescent="0.25">
      <c r="A134" s="196"/>
      <c r="B134" s="165"/>
      <c r="C134" s="166"/>
      <c r="D134" s="166"/>
      <c r="E134" s="166"/>
      <c r="F134" s="166"/>
      <c r="G134" s="132"/>
      <c r="H134" s="132"/>
      <c r="I134" s="132"/>
      <c r="J134" s="133"/>
      <c r="K134" s="131"/>
      <c r="L134" s="132"/>
      <c r="M134" s="132"/>
      <c r="N134" s="132"/>
      <c r="O134" s="132"/>
      <c r="P134" s="132"/>
      <c r="Q134" s="132"/>
      <c r="R134" s="133"/>
      <c r="S134" s="131"/>
      <c r="T134" s="132"/>
      <c r="U134" s="132"/>
      <c r="V134" s="132"/>
      <c r="W134" s="132"/>
      <c r="X134" s="132"/>
      <c r="Y134" s="132"/>
      <c r="Z134" s="133"/>
      <c r="AA134" s="131"/>
      <c r="AB134" s="132"/>
      <c r="AC134" s="132"/>
      <c r="AD134" s="133"/>
      <c r="AE134" s="131"/>
      <c r="AF134" s="132"/>
      <c r="AG134" s="132"/>
      <c r="AH134" s="133"/>
      <c r="AI134" s="131"/>
      <c r="AJ134" s="132"/>
      <c r="AK134" s="132"/>
      <c r="AL134" s="133"/>
      <c r="AM134" s="131"/>
      <c r="AN134" s="132"/>
      <c r="AO134" s="132"/>
      <c r="AP134" s="133"/>
      <c r="AQ134" s="131"/>
      <c r="AR134" s="132"/>
      <c r="AS134" s="132"/>
      <c r="AT134" s="132"/>
      <c r="AU134" s="134"/>
      <c r="AV134" s="135"/>
      <c r="AW134" s="131"/>
      <c r="AX134" s="132"/>
      <c r="AY134" s="132"/>
      <c r="AZ134" s="132"/>
      <c r="BA134" s="134"/>
      <c r="BB134" s="135"/>
      <c r="BC134" s="83" t="s">
        <v>103</v>
      </c>
      <c r="BD134" s="12"/>
      <c r="BE134" s="47"/>
      <c r="BG134" s="34"/>
      <c r="BH134" s="27"/>
      <c r="BI134" s="27"/>
      <c r="BJ134" s="27"/>
      <c r="BK134" s="27"/>
      <c r="BL134" s="35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71"/>
      <c r="CT134" s="71"/>
      <c r="CU134" s="33"/>
      <c r="CV134" s="27"/>
      <c r="CW134" s="27"/>
      <c r="CX134" s="27"/>
      <c r="CY134" s="27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</row>
    <row r="135" spans="1:155" ht="14.45" customHeight="1" x14ac:dyDescent="0.25">
      <c r="A135" s="196"/>
      <c r="B135" s="160"/>
      <c r="C135" s="161"/>
      <c r="D135" s="161"/>
      <c r="E135" s="161"/>
      <c r="F135" s="161"/>
      <c r="G135" s="153"/>
      <c r="H135" s="153"/>
      <c r="I135" s="153"/>
      <c r="J135" s="159"/>
      <c r="K135" s="152"/>
      <c r="L135" s="153"/>
      <c r="M135" s="153"/>
      <c r="N135" s="153"/>
      <c r="O135" s="153"/>
      <c r="P135" s="153"/>
      <c r="Q135" s="153"/>
      <c r="R135" s="159"/>
      <c r="S135" s="152"/>
      <c r="T135" s="153"/>
      <c r="U135" s="153"/>
      <c r="V135" s="153"/>
      <c r="W135" s="153"/>
      <c r="X135" s="153"/>
      <c r="Y135" s="153"/>
      <c r="Z135" s="159"/>
      <c r="AA135" s="152"/>
      <c r="AB135" s="153"/>
      <c r="AC135" s="153"/>
      <c r="AD135" s="159"/>
      <c r="AE135" s="152"/>
      <c r="AF135" s="153"/>
      <c r="AG135" s="153"/>
      <c r="AH135" s="159"/>
      <c r="AI135" s="152"/>
      <c r="AJ135" s="153"/>
      <c r="AK135" s="153"/>
      <c r="AL135" s="159"/>
      <c r="AM135" s="152"/>
      <c r="AN135" s="153"/>
      <c r="AO135" s="153"/>
      <c r="AP135" s="159"/>
      <c r="AQ135" s="152"/>
      <c r="AR135" s="153"/>
      <c r="AS135" s="153"/>
      <c r="AT135" s="153"/>
      <c r="AU135" s="154"/>
      <c r="AV135" s="155"/>
      <c r="AW135" s="152"/>
      <c r="AX135" s="153"/>
      <c r="AY135" s="153"/>
      <c r="AZ135" s="153"/>
      <c r="BA135" s="154"/>
      <c r="BB135" s="155"/>
      <c r="BC135" s="78">
        <f>16-AC34</f>
        <v>11</v>
      </c>
      <c r="BD135" s="12"/>
      <c r="BE135" s="47"/>
      <c r="BG135" s="34"/>
      <c r="BH135" s="27"/>
      <c r="BI135" s="27"/>
      <c r="BJ135" s="27"/>
      <c r="BK135" s="27"/>
      <c r="BL135" s="35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71"/>
      <c r="CT135" s="71"/>
      <c r="CU135" s="33"/>
      <c r="CV135" s="27"/>
      <c r="CW135" s="27"/>
      <c r="CX135" s="27"/>
      <c r="CY135" s="27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</row>
    <row r="136" spans="1:155" ht="14.45" customHeight="1" x14ac:dyDescent="0.25">
      <c r="A136" s="196">
        <v>25</v>
      </c>
      <c r="B136" s="163"/>
      <c r="C136" s="164"/>
      <c r="D136" s="164"/>
      <c r="E136" s="164"/>
      <c r="F136" s="164"/>
      <c r="G136" s="128"/>
      <c r="H136" s="128"/>
      <c r="I136" s="128"/>
      <c r="J136" s="158"/>
      <c r="K136" s="127"/>
      <c r="L136" s="128"/>
      <c r="M136" s="128"/>
      <c r="N136" s="128"/>
      <c r="O136" s="128"/>
      <c r="P136" s="128"/>
      <c r="Q136" s="128"/>
      <c r="R136" s="158"/>
      <c r="S136" s="127"/>
      <c r="T136" s="128"/>
      <c r="U136" s="128"/>
      <c r="V136" s="128"/>
      <c r="W136" s="128"/>
      <c r="X136" s="128"/>
      <c r="Y136" s="128"/>
      <c r="Z136" s="158"/>
      <c r="AA136" s="127"/>
      <c r="AB136" s="128"/>
      <c r="AC136" s="128"/>
      <c r="AD136" s="158"/>
      <c r="AE136" s="127"/>
      <c r="AF136" s="128"/>
      <c r="AG136" s="128"/>
      <c r="AH136" s="158"/>
      <c r="AI136" s="127"/>
      <c r="AJ136" s="128"/>
      <c r="AK136" s="128"/>
      <c r="AL136" s="158"/>
      <c r="AM136" s="127"/>
      <c r="AN136" s="128"/>
      <c r="AO136" s="128"/>
      <c r="AP136" s="158"/>
      <c r="AQ136" s="127"/>
      <c r="AR136" s="128"/>
      <c r="AS136" s="128"/>
      <c r="AT136" s="128"/>
      <c r="AU136" s="129"/>
      <c r="AV136" s="130"/>
      <c r="AW136" s="127"/>
      <c r="AX136" s="128"/>
      <c r="AY136" s="128"/>
      <c r="AZ136" s="128"/>
      <c r="BA136" s="129"/>
      <c r="BB136" s="130"/>
      <c r="BC136" s="77" t="s">
        <v>4</v>
      </c>
      <c r="BD136" s="12"/>
      <c r="BE136" s="47"/>
      <c r="BG136" s="34"/>
      <c r="BH136" s="27"/>
      <c r="BI136" s="27"/>
      <c r="BJ136" s="27"/>
      <c r="BK136" s="27"/>
      <c r="BL136" s="35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71"/>
      <c r="CT136" s="71"/>
      <c r="CU136" s="33"/>
      <c r="CV136" s="27"/>
      <c r="CW136" s="27"/>
      <c r="CX136" s="27"/>
      <c r="CY136" s="27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</row>
    <row r="137" spans="1:155" ht="14.45" customHeight="1" x14ac:dyDescent="0.25">
      <c r="A137" s="196"/>
      <c r="B137" s="165"/>
      <c r="C137" s="166"/>
      <c r="D137" s="166"/>
      <c r="E137" s="166"/>
      <c r="F137" s="166"/>
      <c r="G137" s="132"/>
      <c r="H137" s="132"/>
      <c r="I137" s="132"/>
      <c r="J137" s="133"/>
      <c r="K137" s="131"/>
      <c r="L137" s="132"/>
      <c r="M137" s="132"/>
      <c r="N137" s="132"/>
      <c r="O137" s="132"/>
      <c r="P137" s="132"/>
      <c r="Q137" s="132"/>
      <c r="R137" s="133"/>
      <c r="S137" s="131"/>
      <c r="T137" s="132"/>
      <c r="U137" s="132"/>
      <c r="V137" s="132"/>
      <c r="W137" s="132"/>
      <c r="X137" s="132"/>
      <c r="Y137" s="132"/>
      <c r="Z137" s="133"/>
      <c r="AA137" s="131"/>
      <c r="AB137" s="132"/>
      <c r="AC137" s="132"/>
      <c r="AD137" s="133"/>
      <c r="AE137" s="131"/>
      <c r="AF137" s="132"/>
      <c r="AG137" s="132"/>
      <c r="AH137" s="133"/>
      <c r="AI137" s="131"/>
      <c r="AJ137" s="132"/>
      <c r="AK137" s="132"/>
      <c r="AL137" s="133"/>
      <c r="AM137" s="131"/>
      <c r="AN137" s="132"/>
      <c r="AO137" s="132"/>
      <c r="AP137" s="133"/>
      <c r="AQ137" s="131"/>
      <c r="AR137" s="132"/>
      <c r="AS137" s="132"/>
      <c r="AT137" s="132"/>
      <c r="AU137" s="134"/>
      <c r="AV137" s="135"/>
      <c r="AW137" s="131"/>
      <c r="AX137" s="132"/>
      <c r="AY137" s="132"/>
      <c r="AZ137" s="132"/>
      <c r="BA137" s="134"/>
      <c r="BB137" s="135"/>
      <c r="BC137" s="82">
        <f>16-AD33</f>
        <v>11</v>
      </c>
      <c r="BD137" s="12"/>
      <c r="BE137" s="47"/>
      <c r="BG137" s="34"/>
      <c r="BH137" s="27"/>
      <c r="BI137" s="27"/>
      <c r="BJ137" s="27"/>
      <c r="BK137" s="27"/>
      <c r="BL137" s="35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71"/>
      <c r="CT137" s="71"/>
      <c r="CU137" s="33"/>
      <c r="CV137" s="27"/>
      <c r="CW137" s="27"/>
      <c r="CX137" s="27"/>
      <c r="CY137" s="27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</row>
    <row r="138" spans="1:155" ht="14.45" customHeight="1" x14ac:dyDescent="0.25">
      <c r="A138" s="196"/>
      <c r="B138" s="165"/>
      <c r="C138" s="166"/>
      <c r="D138" s="166"/>
      <c r="E138" s="166"/>
      <c r="F138" s="166"/>
      <c r="G138" s="132"/>
      <c r="H138" s="132"/>
      <c r="I138" s="132"/>
      <c r="J138" s="133"/>
      <c r="K138" s="131"/>
      <c r="L138" s="132"/>
      <c r="M138" s="132"/>
      <c r="N138" s="132"/>
      <c r="O138" s="132"/>
      <c r="P138" s="132"/>
      <c r="Q138" s="132"/>
      <c r="R138" s="133"/>
      <c r="S138" s="131"/>
      <c r="T138" s="132"/>
      <c r="U138" s="132"/>
      <c r="V138" s="132"/>
      <c r="W138" s="132"/>
      <c r="X138" s="132"/>
      <c r="Y138" s="132"/>
      <c r="Z138" s="133"/>
      <c r="AA138" s="131"/>
      <c r="AB138" s="132"/>
      <c r="AC138" s="132"/>
      <c r="AD138" s="133"/>
      <c r="AE138" s="131"/>
      <c r="AF138" s="132"/>
      <c r="AG138" s="132"/>
      <c r="AH138" s="133"/>
      <c r="AI138" s="131"/>
      <c r="AJ138" s="132"/>
      <c r="AK138" s="132"/>
      <c r="AL138" s="133"/>
      <c r="AM138" s="131"/>
      <c r="AN138" s="132"/>
      <c r="AO138" s="132"/>
      <c r="AP138" s="133"/>
      <c r="AQ138" s="131"/>
      <c r="AR138" s="132"/>
      <c r="AS138" s="132"/>
      <c r="AT138" s="132"/>
      <c r="AU138" s="134"/>
      <c r="AV138" s="135"/>
      <c r="AW138" s="131"/>
      <c r="AX138" s="132"/>
      <c r="AY138" s="132"/>
      <c r="AZ138" s="132"/>
      <c r="BA138" s="134"/>
      <c r="BB138" s="135"/>
      <c r="BC138" s="83" t="s">
        <v>103</v>
      </c>
      <c r="BD138" s="12"/>
      <c r="BE138" s="47"/>
      <c r="BG138" s="34"/>
      <c r="BH138" s="27"/>
      <c r="BI138" s="27"/>
      <c r="BJ138" s="27"/>
      <c r="BK138" s="27"/>
      <c r="BL138" s="35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71"/>
      <c r="CT138" s="71"/>
      <c r="CU138" s="33"/>
      <c r="CV138" s="27"/>
      <c r="CW138" s="27"/>
      <c r="CX138" s="27"/>
      <c r="CY138" s="27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</row>
    <row r="139" spans="1:155" ht="14.45" customHeight="1" x14ac:dyDescent="0.25">
      <c r="A139" s="196"/>
      <c r="B139" s="160"/>
      <c r="C139" s="161"/>
      <c r="D139" s="161"/>
      <c r="E139" s="161"/>
      <c r="F139" s="161"/>
      <c r="G139" s="153"/>
      <c r="H139" s="153"/>
      <c r="I139" s="153"/>
      <c r="J139" s="159"/>
      <c r="K139" s="152"/>
      <c r="L139" s="153"/>
      <c r="M139" s="153"/>
      <c r="N139" s="153"/>
      <c r="O139" s="153"/>
      <c r="P139" s="153"/>
      <c r="Q139" s="153"/>
      <c r="R139" s="159"/>
      <c r="S139" s="152"/>
      <c r="T139" s="153"/>
      <c r="U139" s="153"/>
      <c r="V139" s="153"/>
      <c r="W139" s="153"/>
      <c r="X139" s="153"/>
      <c r="Y139" s="153"/>
      <c r="Z139" s="159"/>
      <c r="AA139" s="152"/>
      <c r="AB139" s="153"/>
      <c r="AC139" s="153"/>
      <c r="AD139" s="159"/>
      <c r="AE139" s="152"/>
      <c r="AF139" s="153"/>
      <c r="AG139" s="153"/>
      <c r="AH139" s="159"/>
      <c r="AI139" s="152"/>
      <c r="AJ139" s="153"/>
      <c r="AK139" s="153"/>
      <c r="AL139" s="159"/>
      <c r="AM139" s="152"/>
      <c r="AN139" s="153"/>
      <c r="AO139" s="153"/>
      <c r="AP139" s="159"/>
      <c r="AQ139" s="152"/>
      <c r="AR139" s="153"/>
      <c r="AS139" s="153"/>
      <c r="AT139" s="153"/>
      <c r="AU139" s="154"/>
      <c r="AV139" s="155"/>
      <c r="AW139" s="152"/>
      <c r="AX139" s="153"/>
      <c r="AY139" s="153"/>
      <c r="AZ139" s="153"/>
      <c r="BA139" s="154"/>
      <c r="BB139" s="155"/>
      <c r="BC139" s="78">
        <f>16-AD34</f>
        <v>11</v>
      </c>
      <c r="BD139" s="12"/>
      <c r="BE139" s="47"/>
      <c r="BG139" s="34"/>
      <c r="BH139" s="27"/>
      <c r="BI139" s="27"/>
      <c r="BJ139" s="27"/>
      <c r="BK139" s="27"/>
      <c r="BL139" s="35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71"/>
      <c r="CT139" s="71"/>
      <c r="CU139" s="33"/>
      <c r="CV139" s="27"/>
      <c r="CW139" s="27"/>
      <c r="CX139" s="27"/>
      <c r="CY139" s="27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</row>
    <row r="140" spans="1:155" ht="14.45" customHeight="1" x14ac:dyDescent="0.25">
      <c r="A140" s="197">
        <v>26</v>
      </c>
      <c r="B140" s="163"/>
      <c r="C140" s="164"/>
      <c r="D140" s="164"/>
      <c r="E140" s="164"/>
      <c r="F140" s="164"/>
      <c r="G140" s="128"/>
      <c r="H140" s="128"/>
      <c r="I140" s="128"/>
      <c r="J140" s="158"/>
      <c r="K140" s="127"/>
      <c r="L140" s="128"/>
      <c r="M140" s="128"/>
      <c r="N140" s="128"/>
      <c r="O140" s="128"/>
      <c r="P140" s="128"/>
      <c r="Q140" s="128"/>
      <c r="R140" s="158"/>
      <c r="S140" s="127"/>
      <c r="T140" s="128"/>
      <c r="U140" s="128"/>
      <c r="V140" s="128"/>
      <c r="W140" s="128"/>
      <c r="X140" s="128"/>
      <c r="Y140" s="128"/>
      <c r="Z140" s="158"/>
      <c r="AA140" s="127"/>
      <c r="AB140" s="128"/>
      <c r="AC140" s="128"/>
      <c r="AD140" s="158"/>
      <c r="AE140" s="127"/>
      <c r="AF140" s="128"/>
      <c r="AG140" s="128"/>
      <c r="AH140" s="158"/>
      <c r="AI140" s="127"/>
      <c r="AJ140" s="128"/>
      <c r="AK140" s="128"/>
      <c r="AL140" s="158"/>
      <c r="AM140" s="127"/>
      <c r="AN140" s="128"/>
      <c r="AO140" s="128"/>
      <c r="AP140" s="158"/>
      <c r="AQ140" s="127"/>
      <c r="AR140" s="128"/>
      <c r="AS140" s="128"/>
      <c r="AT140" s="128"/>
      <c r="AU140" s="129"/>
      <c r="AV140" s="130"/>
      <c r="AW140" s="127"/>
      <c r="AX140" s="128"/>
      <c r="AY140" s="128"/>
      <c r="AZ140" s="128"/>
      <c r="BA140" s="129"/>
      <c r="BB140" s="130"/>
      <c r="BC140" s="77" t="s">
        <v>4</v>
      </c>
      <c r="BD140" s="12"/>
      <c r="BE140" s="47"/>
      <c r="BG140" s="34"/>
      <c r="BH140" s="27"/>
      <c r="BI140" s="27"/>
      <c r="BJ140" s="27"/>
      <c r="BK140" s="27"/>
      <c r="BL140" s="35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71"/>
      <c r="CT140" s="71"/>
      <c r="CU140" s="33"/>
      <c r="CV140" s="27"/>
      <c r="CW140" s="27"/>
      <c r="CX140" s="27"/>
      <c r="CY140" s="27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</row>
    <row r="141" spans="1:155" ht="14.45" customHeight="1" x14ac:dyDescent="0.25">
      <c r="A141" s="197"/>
      <c r="B141" s="165"/>
      <c r="C141" s="166"/>
      <c r="D141" s="166"/>
      <c r="E141" s="166"/>
      <c r="F141" s="166"/>
      <c r="G141" s="132"/>
      <c r="H141" s="132"/>
      <c r="I141" s="132"/>
      <c r="J141" s="133"/>
      <c r="K141" s="131"/>
      <c r="L141" s="132"/>
      <c r="M141" s="132"/>
      <c r="N141" s="132"/>
      <c r="O141" s="132"/>
      <c r="P141" s="132"/>
      <c r="Q141" s="132"/>
      <c r="R141" s="133"/>
      <c r="S141" s="131"/>
      <c r="T141" s="132"/>
      <c r="U141" s="132"/>
      <c r="V141" s="132"/>
      <c r="W141" s="132"/>
      <c r="X141" s="132"/>
      <c r="Y141" s="132"/>
      <c r="Z141" s="133"/>
      <c r="AA141" s="131"/>
      <c r="AB141" s="132"/>
      <c r="AC141" s="132"/>
      <c r="AD141" s="133"/>
      <c r="AE141" s="131"/>
      <c r="AF141" s="132"/>
      <c r="AG141" s="132"/>
      <c r="AH141" s="133"/>
      <c r="AI141" s="131"/>
      <c r="AJ141" s="132"/>
      <c r="AK141" s="132"/>
      <c r="AL141" s="133"/>
      <c r="AM141" s="131"/>
      <c r="AN141" s="132"/>
      <c r="AO141" s="132"/>
      <c r="AP141" s="133"/>
      <c r="AQ141" s="131"/>
      <c r="AR141" s="132"/>
      <c r="AS141" s="132"/>
      <c r="AT141" s="132"/>
      <c r="AU141" s="134"/>
      <c r="AV141" s="135"/>
      <c r="AW141" s="131"/>
      <c r="AX141" s="132"/>
      <c r="AY141" s="132"/>
      <c r="AZ141" s="132"/>
      <c r="BA141" s="134"/>
      <c r="BB141" s="135"/>
      <c r="BC141" s="82">
        <f>16-AE33</f>
        <v>11</v>
      </c>
      <c r="BD141" s="12"/>
      <c r="BE141" s="47"/>
      <c r="BG141" s="34"/>
      <c r="BH141" s="27"/>
      <c r="BI141" s="27"/>
      <c r="BJ141" s="27"/>
      <c r="BK141" s="27"/>
      <c r="BL141" s="35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71"/>
      <c r="CT141" s="71"/>
      <c r="CU141" s="33"/>
      <c r="CV141" s="27"/>
      <c r="CW141" s="27"/>
      <c r="CX141" s="27"/>
      <c r="CY141" s="27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</row>
    <row r="142" spans="1:155" ht="14.45" customHeight="1" x14ac:dyDescent="0.25">
      <c r="A142" s="197"/>
      <c r="B142" s="165"/>
      <c r="C142" s="166"/>
      <c r="D142" s="166"/>
      <c r="E142" s="166"/>
      <c r="F142" s="166"/>
      <c r="G142" s="132"/>
      <c r="H142" s="132"/>
      <c r="I142" s="132"/>
      <c r="J142" s="133"/>
      <c r="K142" s="131"/>
      <c r="L142" s="132"/>
      <c r="M142" s="132"/>
      <c r="N142" s="132"/>
      <c r="O142" s="132"/>
      <c r="P142" s="132"/>
      <c r="Q142" s="132"/>
      <c r="R142" s="133"/>
      <c r="S142" s="131"/>
      <c r="T142" s="132"/>
      <c r="U142" s="132"/>
      <c r="V142" s="132"/>
      <c r="W142" s="132"/>
      <c r="X142" s="132"/>
      <c r="Y142" s="132"/>
      <c r="Z142" s="133"/>
      <c r="AA142" s="131"/>
      <c r="AB142" s="132"/>
      <c r="AC142" s="132"/>
      <c r="AD142" s="133"/>
      <c r="AE142" s="131"/>
      <c r="AF142" s="132"/>
      <c r="AG142" s="132"/>
      <c r="AH142" s="133"/>
      <c r="AI142" s="131"/>
      <c r="AJ142" s="132"/>
      <c r="AK142" s="132"/>
      <c r="AL142" s="133"/>
      <c r="AM142" s="131"/>
      <c r="AN142" s="132"/>
      <c r="AO142" s="132"/>
      <c r="AP142" s="133"/>
      <c r="AQ142" s="131"/>
      <c r="AR142" s="132"/>
      <c r="AS142" s="132"/>
      <c r="AT142" s="132"/>
      <c r="AU142" s="134"/>
      <c r="AV142" s="135"/>
      <c r="AW142" s="131"/>
      <c r="AX142" s="132"/>
      <c r="AY142" s="132"/>
      <c r="AZ142" s="132"/>
      <c r="BA142" s="134"/>
      <c r="BB142" s="135"/>
      <c r="BC142" s="83" t="s">
        <v>103</v>
      </c>
      <c r="BD142" s="12"/>
      <c r="BE142" s="47"/>
      <c r="BG142" s="34"/>
      <c r="BH142" s="27"/>
      <c r="BI142" s="27"/>
      <c r="BJ142" s="27"/>
      <c r="BK142" s="27"/>
      <c r="BL142" s="35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71"/>
      <c r="CT142" s="71"/>
      <c r="CU142" s="33"/>
      <c r="CV142" s="27"/>
      <c r="CW142" s="27"/>
      <c r="CX142" s="27"/>
      <c r="CY142" s="27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</row>
    <row r="143" spans="1:155" ht="14.45" customHeight="1" x14ac:dyDescent="0.25">
      <c r="A143" s="197"/>
      <c r="B143" s="160"/>
      <c r="C143" s="161"/>
      <c r="D143" s="161"/>
      <c r="E143" s="161"/>
      <c r="F143" s="161"/>
      <c r="G143" s="153"/>
      <c r="H143" s="153"/>
      <c r="I143" s="153"/>
      <c r="J143" s="159"/>
      <c r="K143" s="152"/>
      <c r="L143" s="153"/>
      <c r="M143" s="153"/>
      <c r="N143" s="153"/>
      <c r="O143" s="153"/>
      <c r="P143" s="153"/>
      <c r="Q143" s="153"/>
      <c r="R143" s="159"/>
      <c r="S143" s="152"/>
      <c r="T143" s="153"/>
      <c r="U143" s="153"/>
      <c r="V143" s="153"/>
      <c r="W143" s="153"/>
      <c r="X143" s="153"/>
      <c r="Y143" s="153"/>
      <c r="Z143" s="159"/>
      <c r="AA143" s="152"/>
      <c r="AB143" s="153"/>
      <c r="AC143" s="153"/>
      <c r="AD143" s="159"/>
      <c r="AE143" s="152"/>
      <c r="AF143" s="153"/>
      <c r="AG143" s="153"/>
      <c r="AH143" s="159"/>
      <c r="AI143" s="152"/>
      <c r="AJ143" s="153"/>
      <c r="AK143" s="153"/>
      <c r="AL143" s="159"/>
      <c r="AM143" s="152"/>
      <c r="AN143" s="153"/>
      <c r="AO143" s="153"/>
      <c r="AP143" s="159"/>
      <c r="AQ143" s="152"/>
      <c r="AR143" s="153"/>
      <c r="AS143" s="153"/>
      <c r="AT143" s="153"/>
      <c r="AU143" s="154"/>
      <c r="AV143" s="155"/>
      <c r="AW143" s="152"/>
      <c r="AX143" s="153"/>
      <c r="AY143" s="153"/>
      <c r="AZ143" s="153"/>
      <c r="BA143" s="154"/>
      <c r="BB143" s="155"/>
      <c r="BC143" s="78">
        <f>16-AE34</f>
        <v>12</v>
      </c>
      <c r="BD143" s="12"/>
      <c r="BE143" s="47"/>
      <c r="BG143" s="34"/>
      <c r="BH143" s="27"/>
      <c r="BI143" s="27"/>
      <c r="BJ143" s="27"/>
      <c r="BK143" s="27"/>
      <c r="BL143" s="35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71"/>
      <c r="CT143" s="71"/>
      <c r="CU143" s="33"/>
      <c r="CV143" s="27"/>
      <c r="CW143" s="27"/>
      <c r="CX143" s="27"/>
      <c r="CY143" s="27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</row>
    <row r="144" spans="1:155" ht="14.45" customHeight="1" x14ac:dyDescent="0.25">
      <c r="A144" s="197">
        <v>27</v>
      </c>
      <c r="B144" s="163"/>
      <c r="C144" s="164"/>
      <c r="D144" s="164"/>
      <c r="E144" s="164"/>
      <c r="F144" s="164"/>
      <c r="G144" s="128"/>
      <c r="H144" s="128"/>
      <c r="I144" s="128"/>
      <c r="J144" s="158"/>
      <c r="K144" s="127"/>
      <c r="L144" s="128"/>
      <c r="M144" s="128"/>
      <c r="N144" s="128"/>
      <c r="O144" s="128"/>
      <c r="P144" s="128"/>
      <c r="Q144" s="128"/>
      <c r="R144" s="158"/>
      <c r="S144" s="127"/>
      <c r="T144" s="128"/>
      <c r="U144" s="128"/>
      <c r="V144" s="128"/>
      <c r="W144" s="128"/>
      <c r="X144" s="128"/>
      <c r="Y144" s="128"/>
      <c r="Z144" s="158"/>
      <c r="AA144" s="127"/>
      <c r="AB144" s="128"/>
      <c r="AC144" s="128"/>
      <c r="AD144" s="158"/>
      <c r="AE144" s="127"/>
      <c r="AF144" s="128"/>
      <c r="AG144" s="128"/>
      <c r="AH144" s="158"/>
      <c r="AI144" s="127"/>
      <c r="AJ144" s="128"/>
      <c r="AK144" s="128"/>
      <c r="AL144" s="158"/>
      <c r="AM144" s="127"/>
      <c r="AN144" s="128"/>
      <c r="AO144" s="128"/>
      <c r="AP144" s="158"/>
      <c r="AQ144" s="127"/>
      <c r="AR144" s="128"/>
      <c r="AS144" s="128"/>
      <c r="AT144" s="128"/>
      <c r="AU144" s="129"/>
      <c r="AV144" s="130"/>
      <c r="AW144" s="127"/>
      <c r="AX144" s="128"/>
      <c r="AY144" s="128"/>
      <c r="AZ144" s="128"/>
      <c r="BA144" s="129"/>
      <c r="BB144" s="130"/>
      <c r="BC144" s="77" t="s">
        <v>4</v>
      </c>
      <c r="BD144" s="12"/>
      <c r="BE144" s="47"/>
      <c r="BG144" s="34"/>
      <c r="BH144" s="27"/>
      <c r="BI144" s="27"/>
      <c r="BJ144" s="27"/>
      <c r="BK144" s="27"/>
      <c r="BL144" s="35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71"/>
      <c r="CT144" s="71"/>
      <c r="CU144" s="33"/>
      <c r="CV144" s="27"/>
      <c r="CW144" s="27"/>
      <c r="CX144" s="27"/>
      <c r="CY144" s="27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</row>
    <row r="145" spans="1:155" ht="14.45" customHeight="1" x14ac:dyDescent="0.25">
      <c r="A145" s="197"/>
      <c r="B145" s="165"/>
      <c r="C145" s="166"/>
      <c r="D145" s="166"/>
      <c r="E145" s="166"/>
      <c r="F145" s="166"/>
      <c r="G145" s="132"/>
      <c r="H145" s="132"/>
      <c r="I145" s="132"/>
      <c r="J145" s="133"/>
      <c r="K145" s="131"/>
      <c r="L145" s="132"/>
      <c r="M145" s="132"/>
      <c r="N145" s="132"/>
      <c r="O145" s="132"/>
      <c r="P145" s="132"/>
      <c r="Q145" s="132"/>
      <c r="R145" s="133"/>
      <c r="S145" s="131"/>
      <c r="T145" s="132"/>
      <c r="U145" s="132"/>
      <c r="V145" s="132"/>
      <c r="W145" s="132"/>
      <c r="X145" s="132"/>
      <c r="Y145" s="132"/>
      <c r="Z145" s="133"/>
      <c r="AA145" s="131"/>
      <c r="AB145" s="132"/>
      <c r="AC145" s="132"/>
      <c r="AD145" s="133"/>
      <c r="AE145" s="131"/>
      <c r="AF145" s="132"/>
      <c r="AG145" s="132"/>
      <c r="AH145" s="133"/>
      <c r="AI145" s="131"/>
      <c r="AJ145" s="132"/>
      <c r="AK145" s="132"/>
      <c r="AL145" s="133"/>
      <c r="AM145" s="131"/>
      <c r="AN145" s="132"/>
      <c r="AO145" s="132"/>
      <c r="AP145" s="133"/>
      <c r="AQ145" s="131"/>
      <c r="AR145" s="132"/>
      <c r="AS145" s="132"/>
      <c r="AT145" s="132"/>
      <c r="AU145" s="134"/>
      <c r="AV145" s="135"/>
      <c r="AW145" s="131"/>
      <c r="AX145" s="132"/>
      <c r="AY145" s="132"/>
      <c r="AZ145" s="132"/>
      <c r="BA145" s="134"/>
      <c r="BB145" s="135"/>
      <c r="BC145" s="82">
        <f>16-AF33</f>
        <v>11</v>
      </c>
      <c r="BD145" s="12"/>
      <c r="BE145" s="47"/>
      <c r="BG145" s="34"/>
      <c r="BH145" s="27"/>
      <c r="BI145" s="27"/>
      <c r="BJ145" s="27"/>
      <c r="BK145" s="27"/>
      <c r="BL145" s="35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71"/>
      <c r="CT145" s="71"/>
      <c r="CU145" s="33"/>
      <c r="CV145" s="27"/>
      <c r="CW145" s="27"/>
      <c r="CX145" s="27"/>
      <c r="CY145" s="27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</row>
    <row r="146" spans="1:155" ht="14.45" customHeight="1" x14ac:dyDescent="0.25">
      <c r="A146" s="197"/>
      <c r="B146" s="165"/>
      <c r="C146" s="166"/>
      <c r="D146" s="166"/>
      <c r="E146" s="166"/>
      <c r="F146" s="166"/>
      <c r="G146" s="132"/>
      <c r="H146" s="132"/>
      <c r="I146" s="132"/>
      <c r="J146" s="133"/>
      <c r="K146" s="131"/>
      <c r="L146" s="132"/>
      <c r="M146" s="132"/>
      <c r="N146" s="132"/>
      <c r="O146" s="132"/>
      <c r="P146" s="132"/>
      <c r="Q146" s="132"/>
      <c r="R146" s="133"/>
      <c r="S146" s="131"/>
      <c r="T146" s="132"/>
      <c r="U146" s="132"/>
      <c r="V146" s="132"/>
      <c r="W146" s="132"/>
      <c r="X146" s="132"/>
      <c r="Y146" s="132"/>
      <c r="Z146" s="133"/>
      <c r="AA146" s="131"/>
      <c r="AB146" s="132"/>
      <c r="AC146" s="132"/>
      <c r="AD146" s="133"/>
      <c r="AE146" s="131"/>
      <c r="AF146" s="132"/>
      <c r="AG146" s="132"/>
      <c r="AH146" s="133"/>
      <c r="AI146" s="131"/>
      <c r="AJ146" s="132"/>
      <c r="AK146" s="132"/>
      <c r="AL146" s="133"/>
      <c r="AM146" s="131"/>
      <c r="AN146" s="132"/>
      <c r="AO146" s="132"/>
      <c r="AP146" s="133"/>
      <c r="AQ146" s="131"/>
      <c r="AR146" s="132"/>
      <c r="AS146" s="132"/>
      <c r="AT146" s="132"/>
      <c r="AU146" s="134"/>
      <c r="AV146" s="135"/>
      <c r="AW146" s="131"/>
      <c r="AX146" s="132"/>
      <c r="AY146" s="132"/>
      <c r="AZ146" s="132"/>
      <c r="BA146" s="134"/>
      <c r="BB146" s="135"/>
      <c r="BC146" s="83" t="s">
        <v>103</v>
      </c>
      <c r="BD146" s="12"/>
      <c r="BE146" s="47"/>
      <c r="BG146" s="34"/>
      <c r="BH146" s="27"/>
      <c r="BI146" s="27"/>
      <c r="BJ146" s="27"/>
      <c r="BK146" s="27"/>
      <c r="BL146" s="35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71"/>
      <c r="CT146" s="71"/>
      <c r="CU146" s="33"/>
      <c r="CV146" s="27"/>
      <c r="CW146" s="27"/>
      <c r="CX146" s="27"/>
      <c r="CY146" s="27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</row>
    <row r="147" spans="1:155" ht="14.45" customHeight="1" x14ac:dyDescent="0.25">
      <c r="A147" s="197"/>
      <c r="B147" s="160"/>
      <c r="C147" s="161"/>
      <c r="D147" s="161"/>
      <c r="E147" s="161"/>
      <c r="F147" s="161"/>
      <c r="G147" s="153"/>
      <c r="H147" s="153"/>
      <c r="I147" s="153"/>
      <c r="J147" s="159"/>
      <c r="K147" s="152"/>
      <c r="L147" s="153"/>
      <c r="M147" s="153"/>
      <c r="N147" s="153"/>
      <c r="O147" s="153"/>
      <c r="P147" s="153"/>
      <c r="Q147" s="153"/>
      <c r="R147" s="159"/>
      <c r="S147" s="152"/>
      <c r="T147" s="153"/>
      <c r="U147" s="153"/>
      <c r="V147" s="153"/>
      <c r="W147" s="153"/>
      <c r="X147" s="153"/>
      <c r="Y147" s="153"/>
      <c r="Z147" s="159"/>
      <c r="AA147" s="152"/>
      <c r="AB147" s="153"/>
      <c r="AC147" s="153"/>
      <c r="AD147" s="159"/>
      <c r="AE147" s="152"/>
      <c r="AF147" s="153"/>
      <c r="AG147" s="153"/>
      <c r="AH147" s="159"/>
      <c r="AI147" s="152"/>
      <c r="AJ147" s="153"/>
      <c r="AK147" s="153"/>
      <c r="AL147" s="159"/>
      <c r="AM147" s="152"/>
      <c r="AN147" s="153"/>
      <c r="AO147" s="153"/>
      <c r="AP147" s="159"/>
      <c r="AQ147" s="152"/>
      <c r="AR147" s="153"/>
      <c r="AS147" s="153"/>
      <c r="AT147" s="153"/>
      <c r="AU147" s="154"/>
      <c r="AV147" s="155"/>
      <c r="AW147" s="152"/>
      <c r="AX147" s="153"/>
      <c r="AY147" s="153"/>
      <c r="AZ147" s="153"/>
      <c r="BA147" s="154"/>
      <c r="BB147" s="155"/>
      <c r="BC147" s="78">
        <f>16-AF34</f>
        <v>11</v>
      </c>
      <c r="BD147" s="12"/>
      <c r="BE147" s="47"/>
      <c r="BG147" s="34"/>
      <c r="BH147" s="27"/>
      <c r="BI147" s="27"/>
      <c r="BJ147" s="27"/>
      <c r="BK147" s="27"/>
      <c r="BL147" s="35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71"/>
      <c r="CT147" s="71"/>
      <c r="CU147" s="33"/>
      <c r="CV147" s="27"/>
      <c r="CW147" s="27"/>
      <c r="CX147" s="27"/>
      <c r="CY147" s="27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</row>
    <row r="148" spans="1:155" ht="14.45" customHeight="1" x14ac:dyDescent="0.25">
      <c r="A148" s="196">
        <v>28</v>
      </c>
      <c r="B148" s="163"/>
      <c r="C148" s="164"/>
      <c r="D148" s="164"/>
      <c r="E148" s="164"/>
      <c r="F148" s="164"/>
      <c r="G148" s="128"/>
      <c r="H148" s="128"/>
      <c r="I148" s="128"/>
      <c r="J148" s="158"/>
      <c r="K148" s="127"/>
      <c r="L148" s="128"/>
      <c r="M148" s="128"/>
      <c r="N148" s="128"/>
      <c r="O148" s="128"/>
      <c r="P148" s="128"/>
      <c r="Q148" s="128"/>
      <c r="R148" s="158"/>
      <c r="S148" s="127"/>
      <c r="T148" s="128"/>
      <c r="U148" s="128"/>
      <c r="V148" s="128"/>
      <c r="W148" s="128"/>
      <c r="X148" s="128"/>
      <c r="Y148" s="128"/>
      <c r="Z148" s="158"/>
      <c r="AA148" s="127"/>
      <c r="AB148" s="128"/>
      <c r="AC148" s="128"/>
      <c r="AD148" s="158"/>
      <c r="AE148" s="127"/>
      <c r="AF148" s="128"/>
      <c r="AG148" s="128"/>
      <c r="AH148" s="158"/>
      <c r="AI148" s="127"/>
      <c r="AJ148" s="128"/>
      <c r="AK148" s="128"/>
      <c r="AL148" s="158"/>
      <c r="AM148" s="127"/>
      <c r="AN148" s="128"/>
      <c r="AO148" s="128"/>
      <c r="AP148" s="158"/>
      <c r="AQ148" s="127"/>
      <c r="AR148" s="128"/>
      <c r="AS148" s="128"/>
      <c r="AT148" s="128"/>
      <c r="AU148" s="129"/>
      <c r="AV148" s="130"/>
      <c r="AW148" s="127"/>
      <c r="AX148" s="128"/>
      <c r="AY148" s="128"/>
      <c r="AZ148" s="128"/>
      <c r="BA148" s="129"/>
      <c r="BB148" s="130"/>
      <c r="BC148" s="77" t="s">
        <v>4</v>
      </c>
      <c r="BD148" s="12"/>
      <c r="BE148" s="47"/>
      <c r="BG148" s="34"/>
      <c r="BH148" s="27"/>
      <c r="BI148" s="27"/>
      <c r="BJ148" s="27"/>
      <c r="BK148" s="27"/>
      <c r="BL148" s="35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71"/>
      <c r="CT148" s="71"/>
      <c r="CU148" s="33"/>
      <c r="CV148" s="27"/>
      <c r="CW148" s="27"/>
      <c r="CX148" s="27"/>
      <c r="CY148" s="27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</row>
    <row r="149" spans="1:155" ht="14.45" customHeight="1" x14ac:dyDescent="0.25">
      <c r="A149" s="196"/>
      <c r="B149" s="165"/>
      <c r="C149" s="166"/>
      <c r="D149" s="166"/>
      <c r="E149" s="166"/>
      <c r="F149" s="166"/>
      <c r="G149" s="132"/>
      <c r="H149" s="132"/>
      <c r="I149" s="132"/>
      <c r="J149" s="133"/>
      <c r="K149" s="131"/>
      <c r="L149" s="132"/>
      <c r="M149" s="132"/>
      <c r="N149" s="132"/>
      <c r="O149" s="132"/>
      <c r="P149" s="132"/>
      <c r="Q149" s="132"/>
      <c r="R149" s="133"/>
      <c r="S149" s="131"/>
      <c r="T149" s="132"/>
      <c r="U149" s="132"/>
      <c r="V149" s="132"/>
      <c r="W149" s="132"/>
      <c r="X149" s="132"/>
      <c r="Y149" s="132"/>
      <c r="Z149" s="133"/>
      <c r="AA149" s="131"/>
      <c r="AB149" s="132"/>
      <c r="AC149" s="132"/>
      <c r="AD149" s="133"/>
      <c r="AE149" s="131"/>
      <c r="AF149" s="132"/>
      <c r="AG149" s="132"/>
      <c r="AH149" s="133"/>
      <c r="AI149" s="131"/>
      <c r="AJ149" s="132"/>
      <c r="AK149" s="132"/>
      <c r="AL149" s="133"/>
      <c r="AM149" s="131"/>
      <c r="AN149" s="132"/>
      <c r="AO149" s="132"/>
      <c r="AP149" s="133"/>
      <c r="AQ149" s="131"/>
      <c r="AR149" s="132"/>
      <c r="AS149" s="132"/>
      <c r="AT149" s="132"/>
      <c r="AU149" s="134"/>
      <c r="AV149" s="135"/>
      <c r="AW149" s="131"/>
      <c r="AX149" s="132"/>
      <c r="AY149" s="132"/>
      <c r="AZ149" s="132"/>
      <c r="BA149" s="134"/>
      <c r="BB149" s="135"/>
      <c r="BC149" s="82">
        <f>16-AG33</f>
        <v>11</v>
      </c>
      <c r="BD149" s="12"/>
      <c r="BE149" s="47"/>
      <c r="BG149" s="34"/>
      <c r="BH149" s="27"/>
      <c r="BI149" s="27"/>
      <c r="BJ149" s="27"/>
      <c r="BK149" s="27"/>
      <c r="BL149" s="35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71"/>
      <c r="CT149" s="71"/>
      <c r="CU149" s="33"/>
      <c r="CV149" s="27"/>
      <c r="CW149" s="27"/>
      <c r="CX149" s="27"/>
      <c r="CY149" s="27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</row>
    <row r="150" spans="1:155" ht="14.45" customHeight="1" x14ac:dyDescent="0.25">
      <c r="A150" s="196"/>
      <c r="B150" s="165"/>
      <c r="C150" s="166"/>
      <c r="D150" s="166"/>
      <c r="E150" s="166"/>
      <c r="F150" s="166"/>
      <c r="G150" s="132"/>
      <c r="H150" s="132"/>
      <c r="I150" s="132"/>
      <c r="J150" s="133"/>
      <c r="K150" s="131"/>
      <c r="L150" s="132"/>
      <c r="M150" s="132"/>
      <c r="N150" s="132"/>
      <c r="O150" s="132"/>
      <c r="P150" s="132"/>
      <c r="Q150" s="132"/>
      <c r="R150" s="133"/>
      <c r="S150" s="131"/>
      <c r="T150" s="132"/>
      <c r="U150" s="132"/>
      <c r="V150" s="132"/>
      <c r="W150" s="132"/>
      <c r="X150" s="132"/>
      <c r="Y150" s="132"/>
      <c r="Z150" s="133"/>
      <c r="AA150" s="131"/>
      <c r="AB150" s="132"/>
      <c r="AC150" s="132"/>
      <c r="AD150" s="133"/>
      <c r="AE150" s="131"/>
      <c r="AF150" s="132"/>
      <c r="AG150" s="132"/>
      <c r="AH150" s="133"/>
      <c r="AI150" s="131"/>
      <c r="AJ150" s="132"/>
      <c r="AK150" s="132"/>
      <c r="AL150" s="133"/>
      <c r="AM150" s="131"/>
      <c r="AN150" s="132"/>
      <c r="AO150" s="132"/>
      <c r="AP150" s="133"/>
      <c r="AQ150" s="131"/>
      <c r="AR150" s="132"/>
      <c r="AS150" s="132"/>
      <c r="AT150" s="132"/>
      <c r="AU150" s="134"/>
      <c r="AV150" s="135"/>
      <c r="AW150" s="131"/>
      <c r="AX150" s="132"/>
      <c r="AY150" s="132"/>
      <c r="AZ150" s="132"/>
      <c r="BA150" s="134"/>
      <c r="BB150" s="135"/>
      <c r="BC150" s="83" t="s">
        <v>103</v>
      </c>
      <c r="BD150" s="12"/>
      <c r="BE150" s="47"/>
      <c r="BG150" s="34"/>
      <c r="BH150" s="27"/>
      <c r="BI150" s="27"/>
      <c r="BJ150" s="27"/>
      <c r="BK150" s="27"/>
      <c r="BL150" s="35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71"/>
      <c r="CT150" s="71"/>
      <c r="CU150" s="33"/>
      <c r="CV150" s="27"/>
      <c r="CW150" s="27"/>
      <c r="CX150" s="27"/>
      <c r="CY150" s="27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</row>
    <row r="151" spans="1:155" ht="14.45" customHeight="1" x14ac:dyDescent="0.25">
      <c r="A151" s="196"/>
      <c r="B151" s="160"/>
      <c r="C151" s="161"/>
      <c r="D151" s="161"/>
      <c r="E151" s="161"/>
      <c r="F151" s="161"/>
      <c r="G151" s="153"/>
      <c r="H151" s="153"/>
      <c r="I151" s="153"/>
      <c r="J151" s="159"/>
      <c r="K151" s="152"/>
      <c r="L151" s="153"/>
      <c r="M151" s="153"/>
      <c r="N151" s="153"/>
      <c r="O151" s="153"/>
      <c r="P151" s="153"/>
      <c r="Q151" s="153"/>
      <c r="R151" s="159"/>
      <c r="S151" s="152"/>
      <c r="T151" s="153"/>
      <c r="U151" s="153"/>
      <c r="V151" s="153"/>
      <c r="W151" s="153"/>
      <c r="X151" s="153"/>
      <c r="Y151" s="153"/>
      <c r="Z151" s="159"/>
      <c r="AA151" s="152"/>
      <c r="AB151" s="153"/>
      <c r="AC151" s="153"/>
      <c r="AD151" s="159"/>
      <c r="AE151" s="152"/>
      <c r="AF151" s="153"/>
      <c r="AG151" s="153"/>
      <c r="AH151" s="159"/>
      <c r="AI151" s="152"/>
      <c r="AJ151" s="153"/>
      <c r="AK151" s="153"/>
      <c r="AL151" s="159"/>
      <c r="AM151" s="152"/>
      <c r="AN151" s="153"/>
      <c r="AO151" s="153"/>
      <c r="AP151" s="159"/>
      <c r="AQ151" s="152"/>
      <c r="AR151" s="153"/>
      <c r="AS151" s="153"/>
      <c r="AT151" s="153"/>
      <c r="AU151" s="154"/>
      <c r="AV151" s="155"/>
      <c r="AW151" s="152"/>
      <c r="AX151" s="153"/>
      <c r="AY151" s="153"/>
      <c r="AZ151" s="153"/>
      <c r="BA151" s="154"/>
      <c r="BB151" s="155"/>
      <c r="BC151" s="78">
        <f>16-AG34</f>
        <v>11</v>
      </c>
      <c r="BD151" s="12"/>
      <c r="BE151" s="47"/>
      <c r="BG151" s="34"/>
      <c r="BH151" s="27"/>
      <c r="BI151" s="27"/>
      <c r="BJ151" s="27"/>
      <c r="BK151" s="27"/>
      <c r="BL151" s="35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71"/>
      <c r="CT151" s="71"/>
      <c r="CU151" s="33"/>
      <c r="CV151" s="27"/>
      <c r="CW151" s="27"/>
      <c r="CX151" s="27"/>
      <c r="CY151" s="27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</row>
    <row r="152" spans="1:155" ht="14.45" customHeight="1" x14ac:dyDescent="0.25">
      <c r="A152" s="196">
        <v>29</v>
      </c>
      <c r="B152" s="163"/>
      <c r="C152" s="164"/>
      <c r="D152" s="164"/>
      <c r="E152" s="164"/>
      <c r="F152" s="164"/>
      <c r="G152" s="128"/>
      <c r="H152" s="128"/>
      <c r="I152" s="128"/>
      <c r="J152" s="158"/>
      <c r="K152" s="127"/>
      <c r="L152" s="128"/>
      <c r="M152" s="128"/>
      <c r="N152" s="128"/>
      <c r="O152" s="128"/>
      <c r="P152" s="128"/>
      <c r="Q152" s="128"/>
      <c r="R152" s="158"/>
      <c r="S152" s="127"/>
      <c r="T152" s="128"/>
      <c r="U152" s="128"/>
      <c r="V152" s="128"/>
      <c r="W152" s="128"/>
      <c r="X152" s="128"/>
      <c r="Y152" s="128"/>
      <c r="Z152" s="158"/>
      <c r="AA152" s="127"/>
      <c r="AB152" s="128"/>
      <c r="AC152" s="128"/>
      <c r="AD152" s="158"/>
      <c r="AE152" s="127"/>
      <c r="AF152" s="128"/>
      <c r="AG152" s="128"/>
      <c r="AH152" s="158"/>
      <c r="AI152" s="127"/>
      <c r="AJ152" s="128"/>
      <c r="AK152" s="128"/>
      <c r="AL152" s="158"/>
      <c r="AM152" s="127"/>
      <c r="AN152" s="128"/>
      <c r="AO152" s="128"/>
      <c r="AP152" s="158"/>
      <c r="AQ152" s="127"/>
      <c r="AR152" s="128"/>
      <c r="AS152" s="128"/>
      <c r="AT152" s="128"/>
      <c r="AU152" s="129"/>
      <c r="AV152" s="130"/>
      <c r="AW152" s="127"/>
      <c r="AX152" s="128"/>
      <c r="AY152" s="128"/>
      <c r="AZ152" s="128"/>
      <c r="BA152" s="129"/>
      <c r="BB152" s="130"/>
      <c r="BC152" s="77" t="s">
        <v>4</v>
      </c>
      <c r="BD152" s="12"/>
      <c r="BE152" s="47"/>
      <c r="BG152" s="34"/>
      <c r="BH152" s="27"/>
      <c r="BI152" s="27"/>
      <c r="BJ152" s="27"/>
      <c r="BK152" s="27"/>
      <c r="BL152" s="35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71"/>
      <c r="CT152" s="71"/>
      <c r="CU152" s="33"/>
      <c r="CV152" s="27"/>
      <c r="CW152" s="27"/>
      <c r="CX152" s="27"/>
      <c r="CY152" s="27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</row>
    <row r="153" spans="1:155" ht="14.45" customHeight="1" x14ac:dyDescent="0.25">
      <c r="A153" s="196"/>
      <c r="B153" s="165"/>
      <c r="C153" s="166"/>
      <c r="D153" s="166"/>
      <c r="E153" s="166"/>
      <c r="F153" s="166"/>
      <c r="G153" s="132"/>
      <c r="H153" s="132"/>
      <c r="I153" s="132"/>
      <c r="J153" s="133"/>
      <c r="K153" s="131"/>
      <c r="L153" s="132"/>
      <c r="M153" s="132"/>
      <c r="N153" s="132"/>
      <c r="O153" s="132"/>
      <c r="P153" s="132"/>
      <c r="Q153" s="132"/>
      <c r="R153" s="133"/>
      <c r="S153" s="131"/>
      <c r="T153" s="132"/>
      <c r="U153" s="132"/>
      <c r="V153" s="132"/>
      <c r="W153" s="132"/>
      <c r="X153" s="132"/>
      <c r="Y153" s="132"/>
      <c r="Z153" s="133"/>
      <c r="AA153" s="131"/>
      <c r="AB153" s="132"/>
      <c r="AC153" s="132"/>
      <c r="AD153" s="133"/>
      <c r="AE153" s="131"/>
      <c r="AF153" s="132"/>
      <c r="AG153" s="132"/>
      <c r="AH153" s="133"/>
      <c r="AI153" s="131"/>
      <c r="AJ153" s="132"/>
      <c r="AK153" s="132"/>
      <c r="AL153" s="133"/>
      <c r="AM153" s="131"/>
      <c r="AN153" s="132"/>
      <c r="AO153" s="132"/>
      <c r="AP153" s="133"/>
      <c r="AQ153" s="131"/>
      <c r="AR153" s="132"/>
      <c r="AS153" s="132"/>
      <c r="AT153" s="132"/>
      <c r="AU153" s="134"/>
      <c r="AV153" s="135"/>
      <c r="AW153" s="131"/>
      <c r="AX153" s="132"/>
      <c r="AY153" s="132"/>
      <c r="AZ153" s="132"/>
      <c r="BA153" s="134"/>
      <c r="BB153" s="135"/>
      <c r="BC153" s="82">
        <f>16-AH33</f>
        <v>11</v>
      </c>
      <c r="BD153" s="12"/>
      <c r="BE153" s="47"/>
      <c r="BG153" s="34"/>
      <c r="BH153" s="27"/>
      <c r="BI153" s="27"/>
      <c r="BJ153" s="27"/>
      <c r="BK153" s="27"/>
      <c r="BL153" s="35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71"/>
      <c r="CT153" s="71"/>
      <c r="CU153" s="33"/>
      <c r="CV153" s="27"/>
      <c r="CW153" s="27"/>
      <c r="CX153" s="27"/>
      <c r="CY153" s="27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</row>
    <row r="154" spans="1:155" ht="14.45" customHeight="1" x14ac:dyDescent="0.25">
      <c r="A154" s="196"/>
      <c r="B154" s="165"/>
      <c r="C154" s="166"/>
      <c r="D154" s="166"/>
      <c r="E154" s="166"/>
      <c r="F154" s="166"/>
      <c r="G154" s="132"/>
      <c r="H154" s="132"/>
      <c r="I154" s="132"/>
      <c r="J154" s="133"/>
      <c r="K154" s="131"/>
      <c r="L154" s="132"/>
      <c r="M154" s="132"/>
      <c r="N154" s="132"/>
      <c r="O154" s="132"/>
      <c r="P154" s="132"/>
      <c r="Q154" s="132"/>
      <c r="R154" s="133"/>
      <c r="S154" s="131"/>
      <c r="T154" s="132"/>
      <c r="U154" s="132"/>
      <c r="V154" s="132"/>
      <c r="W154" s="132"/>
      <c r="X154" s="132"/>
      <c r="Y154" s="132"/>
      <c r="Z154" s="133"/>
      <c r="AA154" s="131"/>
      <c r="AB154" s="132"/>
      <c r="AC154" s="132"/>
      <c r="AD154" s="133"/>
      <c r="AE154" s="131"/>
      <c r="AF154" s="132"/>
      <c r="AG154" s="132"/>
      <c r="AH154" s="133"/>
      <c r="AI154" s="131"/>
      <c r="AJ154" s="132"/>
      <c r="AK154" s="132"/>
      <c r="AL154" s="133"/>
      <c r="AM154" s="131"/>
      <c r="AN154" s="132"/>
      <c r="AO154" s="132"/>
      <c r="AP154" s="133"/>
      <c r="AQ154" s="131"/>
      <c r="AR154" s="132"/>
      <c r="AS154" s="132"/>
      <c r="AT154" s="132"/>
      <c r="AU154" s="134"/>
      <c r="AV154" s="135"/>
      <c r="AW154" s="131"/>
      <c r="AX154" s="132"/>
      <c r="AY154" s="132"/>
      <c r="AZ154" s="132"/>
      <c r="BA154" s="134"/>
      <c r="BB154" s="135"/>
      <c r="BC154" s="83" t="s">
        <v>103</v>
      </c>
      <c r="BD154" s="12"/>
      <c r="BE154" s="47"/>
      <c r="BG154" s="34"/>
      <c r="BH154" s="27"/>
      <c r="BI154" s="27"/>
      <c r="BJ154" s="27"/>
      <c r="BK154" s="27"/>
      <c r="BL154" s="35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71"/>
      <c r="CT154" s="71"/>
      <c r="CU154" s="33"/>
      <c r="CV154" s="27"/>
      <c r="CW154" s="27"/>
      <c r="CX154" s="27"/>
      <c r="CY154" s="27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</row>
    <row r="155" spans="1:155" ht="14.45" customHeight="1" x14ac:dyDescent="0.25">
      <c r="A155" s="196"/>
      <c r="B155" s="160"/>
      <c r="C155" s="161"/>
      <c r="D155" s="161"/>
      <c r="E155" s="161"/>
      <c r="F155" s="161"/>
      <c r="G155" s="153"/>
      <c r="H155" s="153"/>
      <c r="I155" s="153"/>
      <c r="J155" s="159"/>
      <c r="K155" s="152"/>
      <c r="L155" s="153"/>
      <c r="M155" s="153"/>
      <c r="N155" s="153"/>
      <c r="O155" s="153"/>
      <c r="P155" s="153"/>
      <c r="Q155" s="153"/>
      <c r="R155" s="159"/>
      <c r="S155" s="152"/>
      <c r="T155" s="153"/>
      <c r="U155" s="153"/>
      <c r="V155" s="153"/>
      <c r="W155" s="153"/>
      <c r="X155" s="153"/>
      <c r="Y155" s="153"/>
      <c r="Z155" s="159"/>
      <c r="AA155" s="152"/>
      <c r="AB155" s="153"/>
      <c r="AC155" s="153"/>
      <c r="AD155" s="159"/>
      <c r="AE155" s="152"/>
      <c r="AF155" s="153"/>
      <c r="AG155" s="153"/>
      <c r="AH155" s="159"/>
      <c r="AI155" s="152"/>
      <c r="AJ155" s="153"/>
      <c r="AK155" s="153"/>
      <c r="AL155" s="159"/>
      <c r="AM155" s="152"/>
      <c r="AN155" s="153"/>
      <c r="AO155" s="153"/>
      <c r="AP155" s="159"/>
      <c r="AQ155" s="152"/>
      <c r="AR155" s="153"/>
      <c r="AS155" s="153"/>
      <c r="AT155" s="153"/>
      <c r="AU155" s="154"/>
      <c r="AV155" s="155"/>
      <c r="AW155" s="152"/>
      <c r="AX155" s="153"/>
      <c r="AY155" s="153"/>
      <c r="AZ155" s="153"/>
      <c r="BA155" s="154"/>
      <c r="BB155" s="155"/>
      <c r="BC155" s="78">
        <f>16-AH34</f>
        <v>11</v>
      </c>
      <c r="BD155" s="12"/>
      <c r="BE155" s="47"/>
      <c r="BG155" s="34"/>
      <c r="BH155" s="27"/>
      <c r="BI155" s="27"/>
      <c r="BJ155" s="27"/>
      <c r="BK155" s="27"/>
      <c r="BL155" s="35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71"/>
      <c r="CT155" s="71"/>
      <c r="CU155" s="33"/>
      <c r="CV155" s="27"/>
      <c r="CW155" s="27"/>
      <c r="CX155" s="27"/>
      <c r="CY155" s="27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</row>
    <row r="156" spans="1:155" ht="14.45" customHeight="1" x14ac:dyDescent="0.25">
      <c r="A156" s="196">
        <v>30</v>
      </c>
      <c r="B156" s="163"/>
      <c r="C156" s="164"/>
      <c r="D156" s="164"/>
      <c r="E156" s="164"/>
      <c r="F156" s="164"/>
      <c r="G156" s="128"/>
      <c r="H156" s="128"/>
      <c r="I156" s="128"/>
      <c r="J156" s="158"/>
      <c r="K156" s="127"/>
      <c r="L156" s="128"/>
      <c r="M156" s="128"/>
      <c r="N156" s="128"/>
      <c r="O156" s="128"/>
      <c r="P156" s="128"/>
      <c r="Q156" s="128"/>
      <c r="R156" s="158"/>
      <c r="S156" s="127"/>
      <c r="T156" s="128"/>
      <c r="U156" s="128"/>
      <c r="V156" s="128"/>
      <c r="W156" s="128"/>
      <c r="X156" s="128"/>
      <c r="Y156" s="128"/>
      <c r="Z156" s="158"/>
      <c r="AA156" s="127"/>
      <c r="AB156" s="128"/>
      <c r="AC156" s="128"/>
      <c r="AD156" s="158"/>
      <c r="AE156" s="127"/>
      <c r="AF156" s="128"/>
      <c r="AG156" s="128"/>
      <c r="AH156" s="158"/>
      <c r="AI156" s="127"/>
      <c r="AJ156" s="128"/>
      <c r="AK156" s="128"/>
      <c r="AL156" s="158"/>
      <c r="AM156" s="127"/>
      <c r="AN156" s="128"/>
      <c r="AO156" s="128"/>
      <c r="AP156" s="158"/>
      <c r="AQ156" s="127"/>
      <c r="AR156" s="128"/>
      <c r="AS156" s="128"/>
      <c r="AT156" s="128"/>
      <c r="AU156" s="129"/>
      <c r="AV156" s="130"/>
      <c r="AW156" s="127"/>
      <c r="AX156" s="128"/>
      <c r="AY156" s="128"/>
      <c r="AZ156" s="128"/>
      <c r="BA156" s="129"/>
      <c r="BB156" s="130"/>
      <c r="BC156" s="77" t="s">
        <v>4</v>
      </c>
      <c r="BD156" s="12"/>
      <c r="BE156" s="47"/>
      <c r="BG156" s="34"/>
      <c r="BH156" s="27"/>
      <c r="BI156" s="27"/>
      <c r="BJ156" s="27"/>
      <c r="BK156" s="27"/>
      <c r="BL156" s="35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71"/>
      <c r="CT156" s="71"/>
      <c r="CU156" s="33"/>
      <c r="CV156" s="27"/>
      <c r="CW156" s="27"/>
      <c r="CX156" s="27"/>
      <c r="CY156" s="27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</row>
    <row r="157" spans="1:155" ht="14.45" customHeight="1" x14ac:dyDescent="0.25">
      <c r="A157" s="196"/>
      <c r="B157" s="165"/>
      <c r="C157" s="166"/>
      <c r="D157" s="166"/>
      <c r="E157" s="166"/>
      <c r="F157" s="166"/>
      <c r="G157" s="132"/>
      <c r="H157" s="132"/>
      <c r="I157" s="132"/>
      <c r="J157" s="133"/>
      <c r="K157" s="131"/>
      <c r="L157" s="132"/>
      <c r="M157" s="132"/>
      <c r="N157" s="132"/>
      <c r="O157" s="132"/>
      <c r="P157" s="132"/>
      <c r="Q157" s="132"/>
      <c r="R157" s="133"/>
      <c r="S157" s="131"/>
      <c r="T157" s="132"/>
      <c r="U157" s="132"/>
      <c r="V157" s="132"/>
      <c r="W157" s="132"/>
      <c r="X157" s="132"/>
      <c r="Y157" s="132"/>
      <c r="Z157" s="133"/>
      <c r="AA157" s="131"/>
      <c r="AB157" s="132"/>
      <c r="AC157" s="132"/>
      <c r="AD157" s="133"/>
      <c r="AE157" s="131"/>
      <c r="AF157" s="132"/>
      <c r="AG157" s="132"/>
      <c r="AH157" s="133"/>
      <c r="AI157" s="131"/>
      <c r="AJ157" s="132"/>
      <c r="AK157" s="132"/>
      <c r="AL157" s="133"/>
      <c r="AM157" s="131"/>
      <c r="AN157" s="132"/>
      <c r="AO157" s="132"/>
      <c r="AP157" s="133"/>
      <c r="AQ157" s="131"/>
      <c r="AR157" s="132"/>
      <c r="AS157" s="132"/>
      <c r="AT157" s="132"/>
      <c r="AU157" s="134"/>
      <c r="AV157" s="135"/>
      <c r="AW157" s="131"/>
      <c r="AX157" s="132"/>
      <c r="AY157" s="132"/>
      <c r="AZ157" s="132"/>
      <c r="BA157" s="134"/>
      <c r="BB157" s="135"/>
      <c r="BC157" s="82">
        <f>16-AI33</f>
        <v>11</v>
      </c>
      <c r="BD157" s="12"/>
      <c r="BE157" s="47"/>
      <c r="BG157" s="34"/>
      <c r="BH157" s="27"/>
      <c r="BI157" s="27"/>
      <c r="BJ157" s="27"/>
      <c r="BK157" s="27"/>
      <c r="BL157" s="35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71"/>
      <c r="CT157" s="71"/>
      <c r="CU157" s="33"/>
      <c r="CV157" s="27"/>
      <c r="CW157" s="27"/>
      <c r="CX157" s="27"/>
      <c r="CY157" s="27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</row>
    <row r="158" spans="1:155" ht="14.45" customHeight="1" x14ac:dyDescent="0.25">
      <c r="A158" s="196"/>
      <c r="B158" s="165"/>
      <c r="C158" s="166"/>
      <c r="D158" s="166"/>
      <c r="E158" s="166"/>
      <c r="F158" s="166"/>
      <c r="G158" s="132"/>
      <c r="H158" s="132"/>
      <c r="I158" s="132"/>
      <c r="J158" s="133"/>
      <c r="K158" s="131"/>
      <c r="L158" s="132"/>
      <c r="M158" s="132"/>
      <c r="N158" s="132"/>
      <c r="O158" s="132"/>
      <c r="P158" s="132"/>
      <c r="Q158" s="132"/>
      <c r="R158" s="133"/>
      <c r="S158" s="131"/>
      <c r="T158" s="132"/>
      <c r="U158" s="132"/>
      <c r="V158" s="132"/>
      <c r="W158" s="132"/>
      <c r="X158" s="132"/>
      <c r="Y158" s="132"/>
      <c r="Z158" s="133"/>
      <c r="AA158" s="131"/>
      <c r="AB158" s="132"/>
      <c r="AC158" s="132"/>
      <c r="AD158" s="133"/>
      <c r="AE158" s="131"/>
      <c r="AF158" s="132"/>
      <c r="AG158" s="132"/>
      <c r="AH158" s="133"/>
      <c r="AI158" s="131"/>
      <c r="AJ158" s="132"/>
      <c r="AK158" s="132"/>
      <c r="AL158" s="133"/>
      <c r="AM158" s="131"/>
      <c r="AN158" s="132"/>
      <c r="AO158" s="132"/>
      <c r="AP158" s="133"/>
      <c r="AQ158" s="131"/>
      <c r="AR158" s="132"/>
      <c r="AS158" s="132"/>
      <c r="AT158" s="132"/>
      <c r="AU158" s="134"/>
      <c r="AV158" s="135"/>
      <c r="AW158" s="131"/>
      <c r="AX158" s="132"/>
      <c r="AY158" s="132"/>
      <c r="AZ158" s="132"/>
      <c r="BA158" s="134"/>
      <c r="BB158" s="135"/>
      <c r="BC158" s="83" t="s">
        <v>103</v>
      </c>
      <c r="BD158" s="12"/>
      <c r="BE158" s="47"/>
      <c r="BG158" s="34"/>
      <c r="BH158" s="27"/>
      <c r="BI158" s="27"/>
      <c r="BJ158" s="27"/>
      <c r="BK158" s="27"/>
      <c r="BL158" s="35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71"/>
      <c r="CT158" s="71"/>
      <c r="CU158" s="33"/>
      <c r="CV158" s="27"/>
      <c r="CW158" s="27"/>
      <c r="CX158" s="27"/>
      <c r="CY158" s="27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</row>
    <row r="159" spans="1:155" ht="14.45" customHeight="1" x14ac:dyDescent="0.25">
      <c r="A159" s="196"/>
      <c r="B159" s="160"/>
      <c r="C159" s="161"/>
      <c r="D159" s="161"/>
      <c r="E159" s="161"/>
      <c r="F159" s="161"/>
      <c r="G159" s="153"/>
      <c r="H159" s="153"/>
      <c r="I159" s="153"/>
      <c r="J159" s="159"/>
      <c r="K159" s="152"/>
      <c r="L159" s="153"/>
      <c r="M159" s="153"/>
      <c r="N159" s="153"/>
      <c r="O159" s="153"/>
      <c r="P159" s="153"/>
      <c r="Q159" s="153"/>
      <c r="R159" s="159"/>
      <c r="S159" s="152"/>
      <c r="T159" s="153"/>
      <c r="U159" s="153"/>
      <c r="V159" s="153"/>
      <c r="W159" s="153"/>
      <c r="X159" s="153"/>
      <c r="Y159" s="153"/>
      <c r="Z159" s="159"/>
      <c r="AA159" s="152"/>
      <c r="AB159" s="153"/>
      <c r="AC159" s="153"/>
      <c r="AD159" s="159"/>
      <c r="AE159" s="152"/>
      <c r="AF159" s="153"/>
      <c r="AG159" s="153"/>
      <c r="AH159" s="159"/>
      <c r="AI159" s="152"/>
      <c r="AJ159" s="153"/>
      <c r="AK159" s="153"/>
      <c r="AL159" s="159"/>
      <c r="AM159" s="152"/>
      <c r="AN159" s="153"/>
      <c r="AO159" s="153"/>
      <c r="AP159" s="159"/>
      <c r="AQ159" s="152"/>
      <c r="AR159" s="153"/>
      <c r="AS159" s="153"/>
      <c r="AT159" s="153"/>
      <c r="AU159" s="154"/>
      <c r="AV159" s="155"/>
      <c r="AW159" s="152"/>
      <c r="AX159" s="153"/>
      <c r="AY159" s="153"/>
      <c r="AZ159" s="153"/>
      <c r="BA159" s="154"/>
      <c r="BB159" s="155"/>
      <c r="BC159" s="78">
        <f>16-AI34</f>
        <v>11</v>
      </c>
      <c r="BD159" s="12"/>
      <c r="BE159" s="47"/>
      <c r="BG159" s="34"/>
      <c r="BH159" s="27"/>
      <c r="BI159" s="27"/>
      <c r="BJ159" s="27"/>
      <c r="BK159" s="27"/>
      <c r="BL159" s="35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71"/>
      <c r="CT159" s="71"/>
      <c r="CU159" s="33"/>
      <c r="CV159" s="27"/>
      <c r="CW159" s="27"/>
      <c r="CX159" s="27"/>
      <c r="CY159" s="27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</row>
    <row r="160" spans="1:155" ht="14.45" customHeight="1" x14ac:dyDescent="0.25">
      <c r="A160" s="196">
        <v>31</v>
      </c>
      <c r="B160" s="163"/>
      <c r="C160" s="164"/>
      <c r="D160" s="164"/>
      <c r="E160" s="164"/>
      <c r="F160" s="164"/>
      <c r="G160" s="128"/>
      <c r="H160" s="128"/>
      <c r="I160" s="128"/>
      <c r="J160" s="158"/>
      <c r="K160" s="127"/>
      <c r="L160" s="128"/>
      <c r="M160" s="128"/>
      <c r="N160" s="128"/>
      <c r="O160" s="128"/>
      <c r="P160" s="128"/>
      <c r="Q160" s="128"/>
      <c r="R160" s="158"/>
      <c r="S160" s="127"/>
      <c r="T160" s="128"/>
      <c r="U160" s="128"/>
      <c r="V160" s="128"/>
      <c r="W160" s="128"/>
      <c r="X160" s="128"/>
      <c r="Y160" s="128"/>
      <c r="Z160" s="158"/>
      <c r="AA160" s="127"/>
      <c r="AB160" s="128"/>
      <c r="AC160" s="128"/>
      <c r="AD160" s="158"/>
      <c r="AE160" s="127"/>
      <c r="AF160" s="128"/>
      <c r="AG160" s="128"/>
      <c r="AH160" s="158"/>
      <c r="AI160" s="127"/>
      <c r="AJ160" s="128"/>
      <c r="AK160" s="128"/>
      <c r="AL160" s="158"/>
      <c r="AM160" s="127"/>
      <c r="AN160" s="128"/>
      <c r="AO160" s="128"/>
      <c r="AP160" s="158"/>
      <c r="AQ160" s="127"/>
      <c r="AR160" s="128"/>
      <c r="AS160" s="128"/>
      <c r="AT160" s="128"/>
      <c r="AU160" s="129"/>
      <c r="AV160" s="130"/>
      <c r="AW160" s="127"/>
      <c r="AX160" s="128"/>
      <c r="AY160" s="128"/>
      <c r="AZ160" s="128"/>
      <c r="BA160" s="129"/>
      <c r="BB160" s="130"/>
      <c r="BC160" s="77" t="s">
        <v>4</v>
      </c>
      <c r="BD160" s="12"/>
      <c r="BE160" s="47"/>
      <c r="BG160" s="34"/>
      <c r="BH160" s="27"/>
      <c r="BI160" s="27"/>
      <c r="BJ160" s="27"/>
      <c r="BK160" s="27"/>
      <c r="BL160" s="35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71"/>
      <c r="CT160" s="71"/>
      <c r="CU160" s="33"/>
      <c r="CV160" s="27"/>
      <c r="CW160" s="27"/>
      <c r="CX160" s="27"/>
      <c r="CY160" s="27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</row>
    <row r="161" spans="1:155" ht="14.45" customHeight="1" x14ac:dyDescent="0.25">
      <c r="A161" s="196"/>
      <c r="B161" s="165"/>
      <c r="C161" s="166"/>
      <c r="D161" s="166"/>
      <c r="E161" s="166"/>
      <c r="F161" s="166"/>
      <c r="G161" s="132"/>
      <c r="H161" s="132"/>
      <c r="I161" s="132"/>
      <c r="J161" s="133"/>
      <c r="K161" s="131"/>
      <c r="L161" s="132"/>
      <c r="M161" s="132"/>
      <c r="N161" s="132"/>
      <c r="O161" s="132"/>
      <c r="P161" s="132"/>
      <c r="Q161" s="132"/>
      <c r="R161" s="133"/>
      <c r="S161" s="131"/>
      <c r="T161" s="132"/>
      <c r="U161" s="132"/>
      <c r="V161" s="132"/>
      <c r="W161" s="132"/>
      <c r="X161" s="132"/>
      <c r="Y161" s="132"/>
      <c r="Z161" s="133"/>
      <c r="AA161" s="131"/>
      <c r="AB161" s="132"/>
      <c r="AC161" s="132"/>
      <c r="AD161" s="133"/>
      <c r="AE161" s="131"/>
      <c r="AF161" s="132"/>
      <c r="AG161" s="132"/>
      <c r="AH161" s="133"/>
      <c r="AI161" s="131"/>
      <c r="AJ161" s="132"/>
      <c r="AK161" s="132"/>
      <c r="AL161" s="133"/>
      <c r="AM161" s="131"/>
      <c r="AN161" s="132"/>
      <c r="AO161" s="132"/>
      <c r="AP161" s="133"/>
      <c r="AQ161" s="131"/>
      <c r="AR161" s="132"/>
      <c r="AS161" s="132"/>
      <c r="AT161" s="132"/>
      <c r="AU161" s="134"/>
      <c r="AV161" s="135"/>
      <c r="AW161" s="131"/>
      <c r="AX161" s="132"/>
      <c r="AY161" s="132"/>
      <c r="AZ161" s="132"/>
      <c r="BA161" s="134"/>
      <c r="BB161" s="135"/>
      <c r="BC161" s="82">
        <f>16-AJ33</f>
        <v>11</v>
      </c>
      <c r="BD161" s="12"/>
      <c r="BE161" s="47"/>
      <c r="BG161" s="34"/>
      <c r="BH161" s="27"/>
      <c r="BI161" s="27"/>
      <c r="BJ161" s="27"/>
      <c r="BK161" s="27"/>
      <c r="BL161" s="35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71"/>
      <c r="CT161" s="71"/>
      <c r="CU161" s="33"/>
      <c r="CV161" s="27"/>
      <c r="CW161" s="27"/>
      <c r="CX161" s="27"/>
      <c r="CY161" s="27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</row>
    <row r="162" spans="1:155" ht="14.45" customHeight="1" x14ac:dyDescent="0.25">
      <c r="A162" s="196"/>
      <c r="B162" s="165"/>
      <c r="C162" s="166"/>
      <c r="D162" s="166"/>
      <c r="E162" s="166"/>
      <c r="F162" s="166"/>
      <c r="G162" s="132"/>
      <c r="H162" s="132"/>
      <c r="I162" s="132"/>
      <c r="J162" s="133"/>
      <c r="K162" s="131"/>
      <c r="L162" s="132"/>
      <c r="M162" s="132"/>
      <c r="N162" s="132"/>
      <c r="O162" s="132"/>
      <c r="P162" s="132"/>
      <c r="Q162" s="132"/>
      <c r="R162" s="133"/>
      <c r="S162" s="131"/>
      <c r="T162" s="132"/>
      <c r="U162" s="132"/>
      <c r="V162" s="132"/>
      <c r="W162" s="132"/>
      <c r="X162" s="132"/>
      <c r="Y162" s="132"/>
      <c r="Z162" s="133"/>
      <c r="AA162" s="131"/>
      <c r="AB162" s="132"/>
      <c r="AC162" s="132"/>
      <c r="AD162" s="133"/>
      <c r="AE162" s="131"/>
      <c r="AF162" s="132"/>
      <c r="AG162" s="132"/>
      <c r="AH162" s="133"/>
      <c r="AI162" s="131"/>
      <c r="AJ162" s="132"/>
      <c r="AK162" s="132"/>
      <c r="AL162" s="133"/>
      <c r="AM162" s="131"/>
      <c r="AN162" s="132"/>
      <c r="AO162" s="132"/>
      <c r="AP162" s="133"/>
      <c r="AQ162" s="131"/>
      <c r="AR162" s="132"/>
      <c r="AS162" s="132"/>
      <c r="AT162" s="132"/>
      <c r="AU162" s="134"/>
      <c r="AV162" s="135"/>
      <c r="AW162" s="131"/>
      <c r="AX162" s="132"/>
      <c r="AY162" s="132"/>
      <c r="AZ162" s="132"/>
      <c r="BA162" s="134"/>
      <c r="BB162" s="135"/>
      <c r="BC162" s="83" t="s">
        <v>103</v>
      </c>
      <c r="BD162" s="12"/>
      <c r="BE162" s="47"/>
      <c r="BG162" s="34"/>
      <c r="BH162" s="27"/>
      <c r="BI162" s="27"/>
      <c r="BJ162" s="27"/>
      <c r="BK162" s="27"/>
      <c r="BL162" s="35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71"/>
      <c r="CT162" s="71"/>
      <c r="CU162" s="33"/>
      <c r="CV162" s="27"/>
      <c r="CW162" s="27"/>
      <c r="CX162" s="27"/>
      <c r="CY162" s="27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</row>
    <row r="163" spans="1:155" ht="14.45" customHeight="1" x14ac:dyDescent="0.25">
      <c r="A163" s="196"/>
      <c r="B163" s="160"/>
      <c r="C163" s="161"/>
      <c r="D163" s="161"/>
      <c r="E163" s="161"/>
      <c r="F163" s="161"/>
      <c r="G163" s="153"/>
      <c r="H163" s="153"/>
      <c r="I163" s="153"/>
      <c r="J163" s="159"/>
      <c r="K163" s="152"/>
      <c r="L163" s="153"/>
      <c r="M163" s="153"/>
      <c r="N163" s="153"/>
      <c r="O163" s="153"/>
      <c r="P163" s="153"/>
      <c r="Q163" s="153"/>
      <c r="R163" s="159"/>
      <c r="S163" s="152"/>
      <c r="T163" s="153"/>
      <c r="U163" s="153"/>
      <c r="V163" s="153"/>
      <c r="W163" s="153"/>
      <c r="X163" s="153"/>
      <c r="Y163" s="153"/>
      <c r="Z163" s="159"/>
      <c r="AA163" s="152"/>
      <c r="AB163" s="153"/>
      <c r="AC163" s="153"/>
      <c r="AD163" s="159"/>
      <c r="AE163" s="152"/>
      <c r="AF163" s="153"/>
      <c r="AG163" s="153"/>
      <c r="AH163" s="159"/>
      <c r="AI163" s="152"/>
      <c r="AJ163" s="153"/>
      <c r="AK163" s="153"/>
      <c r="AL163" s="159"/>
      <c r="AM163" s="152"/>
      <c r="AN163" s="153"/>
      <c r="AO163" s="153"/>
      <c r="AP163" s="159"/>
      <c r="AQ163" s="152"/>
      <c r="AR163" s="153"/>
      <c r="AS163" s="153"/>
      <c r="AT163" s="153"/>
      <c r="AU163" s="154"/>
      <c r="AV163" s="155"/>
      <c r="AW163" s="152"/>
      <c r="AX163" s="153"/>
      <c r="AY163" s="153"/>
      <c r="AZ163" s="153"/>
      <c r="BA163" s="154"/>
      <c r="BB163" s="155"/>
      <c r="BC163" s="78">
        <f>16-AJ34</f>
        <v>11</v>
      </c>
      <c r="BD163" s="12"/>
      <c r="BE163" s="47"/>
      <c r="BG163" s="34"/>
      <c r="BH163" s="27"/>
      <c r="BI163" s="27"/>
      <c r="BJ163" s="27"/>
      <c r="BK163" s="27"/>
      <c r="BL163" s="35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71"/>
      <c r="CT163" s="71"/>
      <c r="CU163" s="33"/>
      <c r="CV163" s="27"/>
      <c r="CW163" s="27"/>
      <c r="CX163" s="27"/>
      <c r="CY163" s="27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</row>
    <row r="164" spans="1:155" ht="15" customHeight="1" thickBot="1" x14ac:dyDescent="0.3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5"/>
      <c r="AL164" s="15"/>
      <c r="AM164" s="13"/>
      <c r="AN164" s="13"/>
      <c r="AO164" s="13"/>
      <c r="AP164" s="13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3"/>
      <c r="BD164" s="13"/>
      <c r="BE164" s="48"/>
      <c r="BF164" s="13"/>
      <c r="BG164" s="6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</row>
    <row r="165" spans="1:155" ht="15" customHeight="1" thickTop="1" x14ac:dyDescent="0.25">
      <c r="A165" s="6"/>
      <c r="B165" s="6"/>
      <c r="C165" s="6"/>
      <c r="D165" s="3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7"/>
      <c r="AL165" s="7"/>
      <c r="AM165" s="6"/>
      <c r="AN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2"/>
      <c r="BF165" s="6"/>
      <c r="BG165" s="6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</row>
    <row r="166" spans="1:155" ht="18.95" customHeight="1" x14ac:dyDescent="0.25">
      <c r="A166" s="186" t="s">
        <v>262</v>
      </c>
      <c r="B166" s="186"/>
      <c r="C166" s="186"/>
      <c r="D166" s="186"/>
      <c r="E166" s="186"/>
      <c r="F166" s="186"/>
      <c r="G166" s="186"/>
      <c r="H166" s="186"/>
      <c r="I166" s="186"/>
      <c r="J166" s="186"/>
      <c r="K166" s="6"/>
      <c r="L166" s="186" t="s">
        <v>263</v>
      </c>
      <c r="M166" s="186"/>
      <c r="N166" s="186"/>
      <c r="O166" s="186"/>
      <c r="P166" s="186"/>
      <c r="Q166" s="186"/>
      <c r="R166" s="186"/>
      <c r="S166" s="186"/>
      <c r="T166" s="186"/>
      <c r="U166" s="33"/>
      <c r="V166" s="186" t="s">
        <v>264</v>
      </c>
      <c r="W166" s="186"/>
      <c r="X166" s="186"/>
      <c r="Y166" s="186"/>
      <c r="Z166" s="186"/>
      <c r="AA166" s="186"/>
      <c r="AB166" s="186"/>
      <c r="AC166" s="186"/>
      <c r="AD166" s="186"/>
      <c r="AE166" s="6"/>
      <c r="AF166" s="6"/>
      <c r="AG166" s="6"/>
      <c r="AH166" s="6"/>
      <c r="AI166" s="6"/>
      <c r="AJ166" s="6"/>
      <c r="AK166" s="7"/>
      <c r="AL166" s="7"/>
      <c r="AM166" s="6"/>
      <c r="AN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2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</row>
    <row r="167" spans="1:155" ht="5.0999999999999996" customHeight="1" x14ac:dyDescent="0.25">
      <c r="A167" s="6"/>
      <c r="B167" s="6"/>
      <c r="C167" s="6"/>
      <c r="D167" s="3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7"/>
      <c r="AL167" s="7"/>
      <c r="AM167" s="6"/>
      <c r="AN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2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</row>
    <row r="168" spans="1:155" ht="15" customHeight="1" x14ac:dyDescent="0.25">
      <c r="A168" s="181" t="s">
        <v>259</v>
      </c>
      <c r="B168" s="181"/>
      <c r="C168" s="181"/>
      <c r="D168" s="183" t="s">
        <v>260</v>
      </c>
      <c r="E168" s="183"/>
      <c r="F168" s="183"/>
      <c r="G168" s="183"/>
      <c r="H168" s="184" t="s">
        <v>266</v>
      </c>
      <c r="I168" s="184"/>
      <c r="J168" s="184"/>
      <c r="K168" s="6"/>
      <c r="L168" s="181" t="s">
        <v>259</v>
      </c>
      <c r="M168" s="181"/>
      <c r="N168" s="181"/>
      <c r="O168" s="183" t="s">
        <v>260</v>
      </c>
      <c r="P168" s="183"/>
      <c r="Q168" s="183"/>
      <c r="R168" s="184" t="s">
        <v>266</v>
      </c>
      <c r="S168" s="184"/>
      <c r="T168" s="184"/>
      <c r="U168" s="6"/>
      <c r="V168" s="181" t="s">
        <v>259</v>
      </c>
      <c r="W168" s="181"/>
      <c r="X168" s="181"/>
      <c r="Y168" s="183" t="s">
        <v>260</v>
      </c>
      <c r="Z168" s="183"/>
      <c r="AA168" s="183"/>
      <c r="AB168" s="184" t="s">
        <v>266</v>
      </c>
      <c r="AC168" s="184"/>
      <c r="AD168" s="184"/>
      <c r="AE168" s="6"/>
      <c r="AF168" s="6"/>
      <c r="AG168" s="6"/>
      <c r="AH168" s="6"/>
      <c r="AI168" s="6"/>
      <c r="AJ168" s="6"/>
      <c r="AK168" s="7"/>
      <c r="AL168" s="7"/>
      <c r="AM168" s="6"/>
      <c r="AN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2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</row>
    <row r="169" spans="1:155" ht="15" customHeight="1" x14ac:dyDescent="0.25">
      <c r="A169" s="182">
        <f>SUM(T185:U215)</f>
        <v>0</v>
      </c>
      <c r="B169" s="182"/>
      <c r="C169" s="65" t="s">
        <v>261</v>
      </c>
      <c r="D169" s="180">
        <f>SUM(T220:U257)</f>
        <v>0</v>
      </c>
      <c r="E169" s="180"/>
      <c r="F169" s="180"/>
      <c r="G169" s="64" t="s">
        <v>261</v>
      </c>
      <c r="H169" s="185">
        <f>SUM(T262:U330)</f>
        <v>0</v>
      </c>
      <c r="I169" s="185"/>
      <c r="J169" s="63" t="s">
        <v>261</v>
      </c>
      <c r="K169" s="6"/>
      <c r="L169" s="182">
        <v>500</v>
      </c>
      <c r="M169" s="182"/>
      <c r="N169" s="65" t="s">
        <v>261</v>
      </c>
      <c r="O169" s="180">
        <v>500</v>
      </c>
      <c r="P169" s="180"/>
      <c r="Q169" s="64" t="s">
        <v>261</v>
      </c>
      <c r="R169" s="185">
        <v>500</v>
      </c>
      <c r="S169" s="185"/>
      <c r="T169" s="63" t="s">
        <v>261</v>
      </c>
      <c r="U169" s="6"/>
      <c r="V169" s="182">
        <v>500</v>
      </c>
      <c r="W169" s="182"/>
      <c r="X169" s="65" t="s">
        <v>261</v>
      </c>
      <c r="Y169" s="180">
        <v>500</v>
      </c>
      <c r="Z169" s="180"/>
      <c r="AA169" s="64" t="s">
        <v>261</v>
      </c>
      <c r="AB169" s="185">
        <v>500</v>
      </c>
      <c r="AC169" s="185"/>
      <c r="AD169" s="63" t="s">
        <v>261</v>
      </c>
      <c r="AE169" s="6"/>
      <c r="AF169" s="6"/>
      <c r="AG169" s="6"/>
      <c r="AH169" s="6"/>
      <c r="AI169" s="6"/>
      <c r="AJ169" s="6"/>
      <c r="AK169" s="7"/>
      <c r="AL169" s="7"/>
      <c r="AM169" s="6"/>
      <c r="AN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2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</row>
    <row r="170" spans="1:155" ht="5.0999999999999996" customHeight="1" x14ac:dyDescent="0.25">
      <c r="A170" s="6"/>
      <c r="B170" s="6"/>
      <c r="C170" s="6"/>
      <c r="D170" s="3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7"/>
      <c r="AL170" s="7"/>
      <c r="AM170" s="6"/>
      <c r="AN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2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</row>
    <row r="171" spans="1:155" ht="15" customHeight="1" x14ac:dyDescent="0.25">
      <c r="A171" s="6"/>
      <c r="B171" s="6"/>
      <c r="C171" s="6"/>
      <c r="D171" s="3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7"/>
      <c r="AL171" s="7"/>
      <c r="AM171" s="6"/>
      <c r="AN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2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</row>
    <row r="172" spans="1:155" ht="15" customHeight="1" x14ac:dyDescent="0.25">
      <c r="A172" s="6"/>
      <c r="B172" s="6"/>
      <c r="C172" s="6"/>
      <c r="D172" s="35"/>
      <c r="E172" s="6"/>
      <c r="F172" s="6"/>
      <c r="G172" s="6"/>
      <c r="H172" s="6"/>
      <c r="I172" s="6"/>
      <c r="J172" s="6"/>
      <c r="K172" s="6"/>
      <c r="L172" s="6"/>
      <c r="M172" s="6"/>
      <c r="N172" s="6" t="s">
        <v>0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7"/>
      <c r="AL172" s="7"/>
      <c r="AM172" s="6"/>
      <c r="AN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2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</row>
    <row r="173" spans="1:155" ht="15" customHeight="1" x14ac:dyDescent="0.25">
      <c r="A173" s="6"/>
      <c r="B173" s="6"/>
      <c r="C173" s="6"/>
      <c r="D173" s="3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7"/>
      <c r="AL173" s="7"/>
      <c r="AM173" s="6"/>
      <c r="AN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2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</row>
    <row r="174" spans="1:155" ht="15" customHeight="1" x14ac:dyDescent="0.25">
      <c r="A174" s="6"/>
      <c r="B174" s="6"/>
      <c r="C174" s="6"/>
      <c r="D174" s="3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7"/>
      <c r="AL174" s="7"/>
      <c r="AM174" s="6"/>
      <c r="AN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2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</row>
    <row r="175" spans="1:155" ht="15" customHeight="1" x14ac:dyDescent="0.25">
      <c r="A175" s="6"/>
      <c r="B175" s="6"/>
      <c r="C175" s="6"/>
      <c r="D175" s="3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 t="s">
        <v>0</v>
      </c>
      <c r="AI175" s="6"/>
      <c r="AJ175" s="6"/>
      <c r="AK175" s="7"/>
      <c r="AL175" s="7"/>
      <c r="AM175" s="6"/>
      <c r="AN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2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</row>
    <row r="176" spans="1:155" ht="15" customHeight="1" x14ac:dyDescent="0.25">
      <c r="A176" s="6"/>
      <c r="B176" s="6"/>
      <c r="C176" s="6"/>
      <c r="D176" s="3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7"/>
      <c r="AL176" s="7"/>
      <c r="AM176" s="6"/>
      <c r="AN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2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</row>
    <row r="177" spans="1:103" ht="15" customHeight="1" x14ac:dyDescent="0.25">
      <c r="A177" s="6"/>
      <c r="B177" s="6"/>
      <c r="C177" s="6"/>
      <c r="D177" s="3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 t="s">
        <v>0</v>
      </c>
      <c r="AH177" s="6"/>
      <c r="AI177" s="6"/>
      <c r="AJ177" s="6"/>
      <c r="AK177" s="7"/>
      <c r="AL177" s="7"/>
      <c r="AM177" s="6"/>
      <c r="AN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2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</row>
    <row r="178" spans="1:103" ht="15" customHeight="1" x14ac:dyDescent="0.25">
      <c r="A178" s="6"/>
      <c r="B178" s="6"/>
      <c r="C178" s="6"/>
      <c r="D178" s="3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7"/>
      <c r="AL178" s="7"/>
      <c r="AM178" s="6"/>
      <c r="AN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2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</row>
    <row r="179" spans="1:103" ht="15" customHeight="1" x14ac:dyDescent="0.25">
      <c r="A179" s="6"/>
      <c r="B179" s="6"/>
      <c r="C179" s="6"/>
      <c r="D179" s="3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7"/>
      <c r="AL179" s="7"/>
      <c r="AM179" s="6"/>
      <c r="AN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2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</row>
    <row r="180" spans="1:103" ht="15" customHeight="1" x14ac:dyDescent="0.25">
      <c r="A180" s="6"/>
      <c r="B180" s="6"/>
      <c r="C180" s="6"/>
      <c r="D180" s="3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7"/>
      <c r="AL180" s="7"/>
      <c r="AM180" s="6"/>
      <c r="AN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2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</row>
    <row r="181" spans="1:103" ht="15" customHeight="1" x14ac:dyDescent="0.25"/>
    <row r="182" spans="1:103" ht="18.95" customHeight="1" x14ac:dyDescent="0.25">
      <c r="A182" s="147" t="s">
        <v>251</v>
      </c>
      <c r="B182" s="148"/>
      <c r="C182" s="148"/>
      <c r="D182" s="148"/>
      <c r="E182" s="192" t="s">
        <v>250</v>
      </c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48" t="s">
        <v>251</v>
      </c>
      <c r="AB182" s="148"/>
      <c r="AC182" s="148"/>
      <c r="AD182" s="191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39"/>
      <c r="AX182" s="39"/>
      <c r="AY182" s="39"/>
      <c r="AZ182" s="39"/>
      <c r="BA182" s="39"/>
      <c r="BB182" s="39"/>
      <c r="BC182" s="39"/>
      <c r="BD182" s="39"/>
      <c r="BE182" s="50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5"/>
      <c r="CE182" s="35"/>
      <c r="CF182" s="35"/>
      <c r="CG182" s="35"/>
      <c r="CH182" s="33"/>
      <c r="CI182" s="33"/>
      <c r="CJ182" s="35"/>
      <c r="CK182" s="35"/>
      <c r="CL182" s="35"/>
      <c r="CM182" s="35"/>
      <c r="CN182" s="35"/>
    </row>
    <row r="183" spans="1:103" ht="18.95" customHeight="1" x14ac:dyDescent="0.25">
      <c r="A183" s="149"/>
      <c r="B183" s="150"/>
      <c r="C183" s="150"/>
      <c r="D183" s="151"/>
      <c r="F183" s="144" t="s">
        <v>98</v>
      </c>
      <c r="G183" s="145"/>
      <c r="H183" s="144" t="s">
        <v>107</v>
      </c>
      <c r="I183" s="145"/>
      <c r="J183" s="144" t="s">
        <v>108</v>
      </c>
      <c r="K183" s="145"/>
      <c r="L183" s="144" t="s">
        <v>109</v>
      </c>
      <c r="M183" s="145"/>
      <c r="N183" s="144" t="s">
        <v>110</v>
      </c>
      <c r="O183" s="145"/>
      <c r="P183" s="144" t="s">
        <v>111</v>
      </c>
      <c r="Q183" s="145"/>
      <c r="R183" s="144" t="s">
        <v>112</v>
      </c>
      <c r="S183" s="145"/>
      <c r="T183" s="144" t="s">
        <v>8</v>
      </c>
      <c r="U183" s="145"/>
      <c r="V183" s="144" t="s">
        <v>113</v>
      </c>
      <c r="W183" s="145"/>
      <c r="X183" s="144" t="s">
        <v>184</v>
      </c>
      <c r="Y183" s="146"/>
      <c r="Z183" s="146"/>
      <c r="AA183" s="149"/>
      <c r="AB183" s="150"/>
      <c r="AC183" s="150"/>
      <c r="AD183" s="151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39"/>
      <c r="AX183" s="39"/>
      <c r="AY183" s="39"/>
      <c r="AZ183" s="39"/>
      <c r="BA183" s="39"/>
      <c r="BB183" s="39"/>
      <c r="BC183" s="39"/>
      <c r="BD183" s="39"/>
      <c r="BE183" s="50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12"/>
    </row>
    <row r="184" spans="1:103" ht="5.0999999999999996" customHeight="1" x14ac:dyDescent="0.25">
      <c r="W184" s="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51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6"/>
    </row>
    <row r="185" spans="1:103" x14ac:dyDescent="0.25">
      <c r="A185" s="136" t="s">
        <v>9</v>
      </c>
      <c r="B185" s="136"/>
      <c r="C185" s="136"/>
      <c r="D185" s="136"/>
      <c r="F185" s="137">
        <f>SUMPRODUCT(COUNTIF($B$40:$J$163,{"BARBONE A."}))</f>
        <v>0</v>
      </c>
      <c r="G185" s="138"/>
      <c r="H185" s="137">
        <f>SUMPRODUCT(COUNTIF($K$40:$R$163,{"BARBONE A."}))</f>
        <v>0</v>
      </c>
      <c r="I185" s="138"/>
      <c r="J185" s="137">
        <f>SUMPRODUCT(COUNTIF($S$40:$Z$163,{"BARBONE A."}))</f>
        <v>0</v>
      </c>
      <c r="K185" s="138"/>
      <c r="L185" s="137">
        <f>SUMPRODUCT(COUNTIF($AA$40:$AD$163,{"BARBONE A."}))</f>
        <v>0</v>
      </c>
      <c r="M185" s="138"/>
      <c r="N185" s="137">
        <f>SUMPRODUCT(COUNTIF($AE$40:$AH$163,{"BARBONE A."}))</f>
        <v>0</v>
      </c>
      <c r="O185" s="138"/>
      <c r="P185" s="137">
        <f>SUMPRODUCT(COUNTIF($AI$40:$AL$163,{"BARBONE A."}))</f>
        <v>0</v>
      </c>
      <c r="Q185" s="138"/>
      <c r="R185" s="137">
        <f>SUMPRODUCT(COUNTIF($AM$40:$AP$163,{"BARBONE A."}))</f>
        <v>0</v>
      </c>
      <c r="S185" s="138"/>
      <c r="T185" s="139">
        <f t="shared" ref="T185:T215" si="3">F185*24+H185*12+J185*12+L185*6+N185*6+P185*4+R185*8</f>
        <v>0</v>
      </c>
      <c r="U185" s="140"/>
      <c r="V185" s="139">
        <v>168</v>
      </c>
      <c r="W185" s="140"/>
      <c r="X185" s="141">
        <f>T185*4.6</f>
        <v>0</v>
      </c>
      <c r="Y185" s="142"/>
      <c r="Z185" s="143"/>
      <c r="AA185" s="136" t="s">
        <v>9</v>
      </c>
      <c r="AB185" s="136"/>
      <c r="AC185" s="136"/>
      <c r="AD185" s="136"/>
      <c r="AE185" s="40"/>
      <c r="AF185" s="40"/>
      <c r="AG185" s="40"/>
      <c r="AH185" s="40"/>
      <c r="AI185" s="40"/>
      <c r="AJ185" s="67"/>
      <c r="AK185" s="67"/>
      <c r="AL185" s="67"/>
      <c r="AM185" s="67"/>
      <c r="AN185" s="67"/>
      <c r="AO185" s="67"/>
      <c r="AP185" s="40"/>
      <c r="AQ185" s="40"/>
      <c r="AR185" s="40"/>
      <c r="AS185" s="40"/>
      <c r="AT185" s="40"/>
      <c r="AU185" s="40"/>
      <c r="AV185" s="40"/>
      <c r="AW185" s="36"/>
      <c r="AX185" s="37"/>
      <c r="AY185" s="37"/>
      <c r="AZ185" s="37"/>
      <c r="BA185" s="39"/>
      <c r="BB185" s="39"/>
      <c r="BC185" s="39"/>
      <c r="BD185" s="39"/>
      <c r="BE185" s="50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6"/>
      <c r="CE185" s="36"/>
      <c r="CF185" s="36"/>
      <c r="CG185" s="36"/>
      <c r="CH185" s="36"/>
      <c r="CI185" s="36"/>
      <c r="CJ185" s="36"/>
      <c r="CK185" s="36"/>
      <c r="CL185" s="37"/>
      <c r="CM185" s="37"/>
      <c r="CN185" s="37"/>
      <c r="CO185" s="17"/>
    </row>
    <row r="186" spans="1:103" x14ac:dyDescent="0.25">
      <c r="A186" s="136" t="s">
        <v>127</v>
      </c>
      <c r="B186" s="136"/>
      <c r="C186" s="136"/>
      <c r="D186" s="136"/>
      <c r="F186" s="137">
        <f>SUMPRODUCT(COUNTIF($B$40:$J$163,{"BITTE B."}))</f>
        <v>0</v>
      </c>
      <c r="G186" s="138"/>
      <c r="H186" s="137">
        <f>SUMPRODUCT(COUNTIF($K$40:$R$163,{"BITTE B."}))</f>
        <v>0</v>
      </c>
      <c r="I186" s="138"/>
      <c r="J186" s="137">
        <f>SUMPRODUCT(COUNTIF($S$40:$Z$163,{"BITTE B."}))</f>
        <v>0</v>
      </c>
      <c r="K186" s="138"/>
      <c r="L186" s="137">
        <f>SUMPRODUCT(COUNTIF($AA$40:$AD$163,{"BITTE B."}))</f>
        <v>0</v>
      </c>
      <c r="M186" s="138"/>
      <c r="N186" s="137">
        <f>SUMPRODUCT(COUNTIF($AE$40:$AH$163,{"BITTE B."}))</f>
        <v>0</v>
      </c>
      <c r="O186" s="138"/>
      <c r="P186" s="137">
        <f>SUMPRODUCT(COUNTIF($AI$40:$AL$163,{"BITTE B."}))</f>
        <v>0</v>
      </c>
      <c r="Q186" s="138"/>
      <c r="R186" s="137">
        <f>SUMPRODUCT(COUNTIF($AM$40:$AP$163,{"BITTE B."}))</f>
        <v>0</v>
      </c>
      <c r="S186" s="138"/>
      <c r="T186" s="139">
        <f t="shared" si="3"/>
        <v>0</v>
      </c>
      <c r="U186" s="140"/>
      <c r="V186" s="139">
        <v>168</v>
      </c>
      <c r="W186" s="140"/>
      <c r="X186" s="141">
        <f t="shared" ref="X186:X215" si="4">T186*4.6</f>
        <v>0</v>
      </c>
      <c r="Y186" s="142"/>
      <c r="Z186" s="143"/>
      <c r="AA186" s="136" t="s">
        <v>127</v>
      </c>
      <c r="AB186" s="136"/>
      <c r="AC186" s="136"/>
      <c r="AD186" s="136"/>
      <c r="AE186" s="40"/>
      <c r="AF186" s="40"/>
      <c r="AG186" s="40"/>
      <c r="AH186" s="40"/>
      <c r="AI186" s="40"/>
      <c r="AJ186" s="67"/>
      <c r="AK186" s="67"/>
      <c r="AL186" s="67"/>
      <c r="AM186" s="67"/>
      <c r="AN186" s="67"/>
      <c r="AO186" s="67"/>
      <c r="AP186" s="40"/>
      <c r="AQ186" s="40"/>
      <c r="AR186" s="40"/>
      <c r="AS186" s="40"/>
      <c r="AT186" s="40"/>
      <c r="AU186" s="40"/>
      <c r="AV186" s="40"/>
      <c r="AW186" s="36"/>
      <c r="AX186" s="37"/>
      <c r="AY186" s="37"/>
      <c r="AZ186" s="37"/>
      <c r="BA186" s="39"/>
      <c r="BB186" s="39"/>
      <c r="BC186" s="39"/>
      <c r="BD186" s="39"/>
      <c r="BE186" s="50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6"/>
      <c r="CE186" s="36"/>
      <c r="CF186" s="36"/>
      <c r="CG186" s="36"/>
      <c r="CH186" s="36"/>
      <c r="CI186" s="36"/>
      <c r="CJ186" s="36"/>
      <c r="CK186" s="36"/>
      <c r="CL186" s="37"/>
      <c r="CM186" s="37"/>
      <c r="CN186" s="37"/>
      <c r="CO186" s="17"/>
    </row>
    <row r="187" spans="1:103" x14ac:dyDescent="0.25">
      <c r="A187" s="136" t="s">
        <v>128</v>
      </c>
      <c r="B187" s="136"/>
      <c r="C187" s="136"/>
      <c r="D187" s="136"/>
      <c r="F187" s="137">
        <f>SUMPRODUCT(COUNTIF($B$40:$J$163,{"CROMER O."}))</f>
        <v>0</v>
      </c>
      <c r="G187" s="138"/>
      <c r="H187" s="137">
        <f>SUMPRODUCT(COUNTIF($K$40:$R$163,{"CROMER O."}))</f>
        <v>0</v>
      </c>
      <c r="I187" s="138"/>
      <c r="J187" s="137">
        <f>SUMPRODUCT(COUNTIF($S$40:$Z$163,{"CROMER O."}))</f>
        <v>0</v>
      </c>
      <c r="K187" s="138"/>
      <c r="L187" s="137">
        <f>SUMPRODUCT(COUNTIF($AA$40:$AD$163,{"CROMER O."}))</f>
        <v>0</v>
      </c>
      <c r="M187" s="138"/>
      <c r="N187" s="137">
        <f>SUMPRODUCT(COUNTIF($AE$40:$AH$163,{"CROMER O."}))</f>
        <v>0</v>
      </c>
      <c r="O187" s="138"/>
      <c r="P187" s="137">
        <f>SUMPRODUCT(COUNTIF($AI$40:$AL$163,{"CROMER O."}))</f>
        <v>0</v>
      </c>
      <c r="Q187" s="138"/>
      <c r="R187" s="137">
        <f>SUMPRODUCT(COUNTIF($AM$40:$AP$163,{"CROMER O."}))</f>
        <v>0</v>
      </c>
      <c r="S187" s="138"/>
      <c r="T187" s="139">
        <f t="shared" si="3"/>
        <v>0</v>
      </c>
      <c r="U187" s="140"/>
      <c r="V187" s="139">
        <v>168</v>
      </c>
      <c r="W187" s="140"/>
      <c r="X187" s="141">
        <f t="shared" si="4"/>
        <v>0</v>
      </c>
      <c r="Y187" s="142"/>
      <c r="Z187" s="143"/>
      <c r="AA187" s="136" t="s">
        <v>128</v>
      </c>
      <c r="AB187" s="136"/>
      <c r="AC187" s="136"/>
      <c r="AD187" s="136"/>
      <c r="AE187" s="41"/>
      <c r="AF187" s="41"/>
      <c r="AG187" s="41"/>
      <c r="AH187" s="41"/>
      <c r="AI187" s="39"/>
      <c r="AJ187" s="68"/>
      <c r="AK187" s="68"/>
      <c r="AL187" s="68"/>
      <c r="AM187" s="68"/>
      <c r="AN187" s="68"/>
      <c r="AO187" s="68"/>
      <c r="AP187" s="39"/>
      <c r="AQ187" s="41"/>
      <c r="AR187" s="41"/>
      <c r="AS187" s="41"/>
      <c r="AT187" s="41"/>
      <c r="AU187" s="41"/>
      <c r="AV187" s="41"/>
      <c r="AW187" s="36"/>
      <c r="AX187" s="37"/>
      <c r="AY187" s="37"/>
      <c r="AZ187" s="37"/>
      <c r="BA187" s="39"/>
      <c r="BB187" s="39"/>
      <c r="BC187" s="39"/>
      <c r="BD187" s="39"/>
      <c r="BE187" s="50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6"/>
      <c r="CE187" s="36"/>
      <c r="CF187" s="36"/>
      <c r="CG187" s="36"/>
      <c r="CH187" s="36"/>
      <c r="CI187" s="36"/>
      <c r="CJ187" s="36"/>
      <c r="CK187" s="36"/>
      <c r="CL187" s="37"/>
      <c r="CM187" s="37"/>
      <c r="CN187" s="37"/>
      <c r="CO187" s="17"/>
    </row>
    <row r="188" spans="1:103" x14ac:dyDescent="0.25">
      <c r="A188" s="136" t="s">
        <v>81</v>
      </c>
      <c r="B188" s="136"/>
      <c r="C188" s="136"/>
      <c r="D188" s="136"/>
      <c r="F188" s="137">
        <f>SUMPRODUCT(COUNTIF($B$40:$J$163,{"DAMAS E."}))</f>
        <v>0</v>
      </c>
      <c r="G188" s="138"/>
      <c r="H188" s="137">
        <f>SUMPRODUCT(COUNTIF($K$40:$R$163,{"DAMAS E."}))</f>
        <v>0</v>
      </c>
      <c r="I188" s="138"/>
      <c r="J188" s="137">
        <f>SUMPRODUCT(COUNTIF($S$40:$Z$163,{"DAMAS E."}))</f>
        <v>0</v>
      </c>
      <c r="K188" s="138"/>
      <c r="L188" s="137">
        <f>SUMPRODUCT(COUNTIF($AA$40:$AD$163,{"DAMAS E."}))</f>
        <v>0</v>
      </c>
      <c r="M188" s="138"/>
      <c r="N188" s="137">
        <f>SUMPRODUCT(COUNTIF($AE$40:$AH$163,{"DAMAS E."}))</f>
        <v>0</v>
      </c>
      <c r="O188" s="138"/>
      <c r="P188" s="137">
        <f>SUMPRODUCT(COUNTIF($AI$40:$AL$163,{"DAMAS E."}))</f>
        <v>0</v>
      </c>
      <c r="Q188" s="138"/>
      <c r="R188" s="137">
        <f>SUMPRODUCT(COUNTIF($AM$40:$AP$163,{"DAMAS E."}))</f>
        <v>0</v>
      </c>
      <c r="S188" s="138"/>
      <c r="T188" s="139">
        <f t="shared" si="3"/>
        <v>0</v>
      </c>
      <c r="U188" s="140"/>
      <c r="V188" s="139">
        <v>168</v>
      </c>
      <c r="W188" s="140"/>
      <c r="X188" s="141">
        <f t="shared" si="4"/>
        <v>0</v>
      </c>
      <c r="Y188" s="142"/>
      <c r="Z188" s="143"/>
      <c r="AA188" s="136" t="s">
        <v>81</v>
      </c>
      <c r="AB188" s="136"/>
      <c r="AC188" s="136"/>
      <c r="AD188" s="136"/>
      <c r="AE188" s="41"/>
      <c r="AF188" s="41"/>
      <c r="AG188" s="41" t="s">
        <v>0</v>
      </c>
      <c r="AH188" s="41"/>
      <c r="AI188" s="39"/>
      <c r="AJ188" s="68"/>
      <c r="AK188" s="68"/>
      <c r="AL188" s="68"/>
      <c r="AM188" s="68"/>
      <c r="AN188" s="68"/>
      <c r="AO188" s="68"/>
      <c r="AP188" s="39"/>
      <c r="AQ188" s="41"/>
      <c r="AR188" s="41"/>
      <c r="AS188" s="41"/>
      <c r="AT188" s="41"/>
      <c r="AU188" s="41"/>
      <c r="AV188" s="41"/>
      <c r="AW188" s="36"/>
      <c r="AX188" s="37"/>
      <c r="AY188" s="37"/>
      <c r="AZ188" s="37"/>
      <c r="BA188" s="39"/>
      <c r="BB188" s="39"/>
      <c r="BC188" s="39"/>
      <c r="BD188" s="39"/>
      <c r="BE188" s="50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6"/>
      <c r="CE188" s="36"/>
      <c r="CF188" s="36"/>
      <c r="CG188" s="36"/>
      <c r="CH188" s="36"/>
      <c r="CI188" s="36"/>
      <c r="CJ188" s="36"/>
      <c r="CK188" s="36"/>
      <c r="CL188" s="37"/>
      <c r="CM188" s="37"/>
      <c r="CN188" s="37"/>
      <c r="CO188" s="17"/>
    </row>
    <row r="189" spans="1:103" x14ac:dyDescent="0.25">
      <c r="A189" s="136" t="s">
        <v>129</v>
      </c>
      <c r="B189" s="136"/>
      <c r="C189" s="136"/>
      <c r="D189" s="136"/>
      <c r="F189" s="137">
        <f>SUMPRODUCT(COUNTIF($B$40:$J$163,{"DAUB K."}))</f>
        <v>0</v>
      </c>
      <c r="G189" s="138"/>
      <c r="H189" s="137">
        <f>SUMPRODUCT(COUNTIF($K$40:$R$163,{"DAUB K."}))</f>
        <v>0</v>
      </c>
      <c r="I189" s="138"/>
      <c r="J189" s="137">
        <f>SUMPRODUCT(COUNTIF($S$40:$Z$163,{"DAUB K."}))</f>
        <v>0</v>
      </c>
      <c r="K189" s="138"/>
      <c r="L189" s="137">
        <f>SUMPRODUCT(COUNTIF($AA$40:$AD$163,{"DAUB K."}))</f>
        <v>0</v>
      </c>
      <c r="M189" s="138"/>
      <c r="N189" s="137">
        <f>SUMPRODUCT(COUNTIF($AE$40:$AH$163,{"DAUB K."}))</f>
        <v>0</v>
      </c>
      <c r="O189" s="138"/>
      <c r="P189" s="137">
        <f>SUMPRODUCT(COUNTIF($AI$40:$AL$163,{"DAUB K."}))</f>
        <v>0</v>
      </c>
      <c r="Q189" s="138"/>
      <c r="R189" s="137">
        <f>SUMPRODUCT(COUNTIF($AM$40:$AP$163,{"DAUB K."}))</f>
        <v>0</v>
      </c>
      <c r="S189" s="138"/>
      <c r="T189" s="139">
        <f t="shared" si="3"/>
        <v>0</v>
      </c>
      <c r="U189" s="140"/>
      <c r="V189" s="139">
        <v>168</v>
      </c>
      <c r="W189" s="140"/>
      <c r="X189" s="141">
        <f t="shared" si="4"/>
        <v>0</v>
      </c>
      <c r="Y189" s="142"/>
      <c r="Z189" s="143"/>
      <c r="AA189" s="136" t="s">
        <v>129</v>
      </c>
      <c r="AB189" s="136"/>
      <c r="AC189" s="136"/>
      <c r="AD189" s="136"/>
      <c r="AE189" s="27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6"/>
      <c r="AU189" s="36"/>
      <c r="AV189" s="36"/>
      <c r="AW189" s="36"/>
      <c r="AX189" s="37"/>
      <c r="AY189" s="37"/>
      <c r="AZ189" s="37"/>
      <c r="BA189" s="39"/>
      <c r="BB189" s="39"/>
      <c r="BC189" s="39"/>
      <c r="BD189" s="39"/>
      <c r="BE189" s="50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6"/>
      <c r="CE189" s="36"/>
      <c r="CF189" s="36"/>
      <c r="CG189" s="36"/>
      <c r="CH189" s="36"/>
      <c r="CI189" s="36"/>
      <c r="CJ189" s="36"/>
      <c r="CK189" s="36"/>
      <c r="CL189" s="37"/>
      <c r="CM189" s="37"/>
      <c r="CN189" s="37"/>
      <c r="CO189" s="17"/>
    </row>
    <row r="190" spans="1:103" x14ac:dyDescent="0.25">
      <c r="A190" s="136" t="s">
        <v>130</v>
      </c>
      <c r="B190" s="136"/>
      <c r="C190" s="136"/>
      <c r="D190" s="136"/>
      <c r="F190" s="137">
        <f>SUMPRODUCT(COUNTIF($B$40:$J$163,{"FERRANDES L."}))</f>
        <v>0</v>
      </c>
      <c r="G190" s="138"/>
      <c r="H190" s="137">
        <f>SUMPRODUCT(COUNTIF($K$40:$R$163,{"FERRANDES L."}))</f>
        <v>0</v>
      </c>
      <c r="I190" s="138"/>
      <c r="J190" s="137">
        <f>SUMPRODUCT(COUNTIF($S$40:$Z$163,{"FERRANDES L."}))</f>
        <v>0</v>
      </c>
      <c r="K190" s="138"/>
      <c r="L190" s="137">
        <f>SUMPRODUCT(COUNTIF($AA$40:$AD$163,{"FERRANDES L."}))</f>
        <v>0</v>
      </c>
      <c r="M190" s="138"/>
      <c r="N190" s="137">
        <f>SUMPRODUCT(COUNTIF($AE$40:$AH$163,{"FERRANDES L."}))</f>
        <v>0</v>
      </c>
      <c r="O190" s="138"/>
      <c r="P190" s="137">
        <f>SUMPRODUCT(COUNTIF($AI$40:$AL$163,{"FERRANDES L."}))</f>
        <v>0</v>
      </c>
      <c r="Q190" s="138"/>
      <c r="R190" s="137">
        <f>SUMPRODUCT(COUNTIF($AM$40:$AP$163,{"FERRANDES L."}))</f>
        <v>0</v>
      </c>
      <c r="S190" s="138"/>
      <c r="T190" s="139">
        <f t="shared" si="3"/>
        <v>0</v>
      </c>
      <c r="U190" s="140"/>
      <c r="V190" s="139">
        <v>168</v>
      </c>
      <c r="W190" s="140"/>
      <c r="X190" s="141">
        <f t="shared" si="4"/>
        <v>0</v>
      </c>
      <c r="Y190" s="142"/>
      <c r="Z190" s="143"/>
      <c r="AA190" s="136" t="s">
        <v>130</v>
      </c>
      <c r="AB190" s="136"/>
      <c r="AC190" s="136"/>
      <c r="AD190" s="136"/>
      <c r="AE190" s="41"/>
      <c r="AF190" s="41"/>
      <c r="AG190" s="41"/>
      <c r="AH190" s="41"/>
      <c r="AI190" s="39"/>
      <c r="AJ190" s="41"/>
      <c r="AK190" s="41"/>
      <c r="AL190" s="41"/>
      <c r="AM190" s="41"/>
      <c r="AN190" s="41"/>
      <c r="AO190" s="41"/>
      <c r="AP190" s="39"/>
      <c r="AQ190" s="41"/>
      <c r="AR190" s="41"/>
      <c r="AS190" s="41"/>
      <c r="AT190" s="41"/>
      <c r="AU190" s="41"/>
      <c r="AV190" s="41"/>
      <c r="AW190" s="36"/>
      <c r="AX190" s="37"/>
      <c r="AY190" s="37"/>
      <c r="AZ190" s="37"/>
      <c r="BA190" s="39"/>
      <c r="BB190" s="39"/>
      <c r="BC190" s="39"/>
      <c r="BD190" s="39"/>
      <c r="BE190" s="50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6"/>
      <c r="CE190" s="36"/>
      <c r="CF190" s="36"/>
      <c r="CG190" s="36"/>
      <c r="CH190" s="36"/>
      <c r="CI190" s="36"/>
      <c r="CJ190" s="36"/>
      <c r="CK190" s="36"/>
      <c r="CL190" s="37"/>
      <c r="CM190" s="37"/>
      <c r="CN190" s="37"/>
      <c r="CO190" s="17"/>
    </row>
    <row r="191" spans="1:103" x14ac:dyDescent="0.25">
      <c r="A191" s="136" t="s">
        <v>254</v>
      </c>
      <c r="B191" s="136"/>
      <c r="C191" s="136"/>
      <c r="D191" s="136"/>
      <c r="F191" s="137">
        <f>SUMPRODUCT(COUNTIF($B$40:$J$163,{"FEY J.J."}))</f>
        <v>0</v>
      </c>
      <c r="G191" s="138"/>
      <c r="H191" s="137">
        <f>SUMPRODUCT(COUNTIF($K$40:$R$163,{"FEY J.J."}))</f>
        <v>0</v>
      </c>
      <c r="I191" s="138"/>
      <c r="J191" s="137">
        <f>SUMPRODUCT(COUNTIF($S$40:$Z$163,{"FEY J.J."}))</f>
        <v>0</v>
      </c>
      <c r="K191" s="138"/>
      <c r="L191" s="137">
        <f>SUMPRODUCT(COUNTIF($AA$40:$AD$163,{"FEY J.J."}))</f>
        <v>0</v>
      </c>
      <c r="M191" s="138"/>
      <c r="N191" s="137">
        <f>SUMPRODUCT(COUNTIF($AE$40:$AH$163,{"FEY J.J."}))</f>
        <v>0</v>
      </c>
      <c r="O191" s="138"/>
      <c r="P191" s="137">
        <f>SUMPRODUCT(COUNTIF($AI$40:$AL$163,{"FEY J.J."}))</f>
        <v>0</v>
      </c>
      <c r="Q191" s="138"/>
      <c r="R191" s="137">
        <f>SUMPRODUCT(COUNTIF($AM$40:$AP$163,{"FEY J.J."}))</f>
        <v>0</v>
      </c>
      <c r="S191" s="138"/>
      <c r="T191" s="139">
        <f t="shared" si="3"/>
        <v>0</v>
      </c>
      <c r="U191" s="140"/>
      <c r="V191" s="139">
        <v>168</v>
      </c>
      <c r="W191" s="140"/>
      <c r="X191" s="141">
        <f t="shared" si="4"/>
        <v>0</v>
      </c>
      <c r="Y191" s="142"/>
      <c r="Z191" s="143"/>
      <c r="AA191" s="136" t="s">
        <v>254</v>
      </c>
      <c r="AB191" s="136"/>
      <c r="AC191" s="136"/>
      <c r="AD191" s="136"/>
      <c r="AE191" s="41"/>
      <c r="AF191" s="41"/>
      <c r="AG191" s="41"/>
      <c r="AH191" s="41"/>
      <c r="AI191" s="39"/>
      <c r="AJ191" s="41"/>
      <c r="AK191" s="41"/>
      <c r="AL191" s="41"/>
      <c r="AM191" s="41"/>
      <c r="AN191" s="41"/>
      <c r="AO191" s="41"/>
      <c r="AP191" s="39"/>
      <c r="AQ191" s="41"/>
      <c r="AR191" s="41"/>
      <c r="AS191" s="41"/>
      <c r="AT191" s="41"/>
      <c r="AU191" s="41"/>
      <c r="AV191" s="41"/>
      <c r="AW191" s="36"/>
      <c r="AX191" s="37"/>
      <c r="AY191" s="37"/>
      <c r="AZ191" s="37"/>
      <c r="BA191" s="39"/>
      <c r="BB191" s="39"/>
      <c r="BC191" s="39"/>
      <c r="BD191" s="39"/>
      <c r="BE191" s="50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6"/>
      <c r="CE191" s="36"/>
      <c r="CF191" s="36"/>
      <c r="CG191" s="36"/>
      <c r="CH191" s="36"/>
      <c r="CI191" s="36"/>
      <c r="CJ191" s="36"/>
      <c r="CK191" s="36"/>
      <c r="CL191" s="37"/>
      <c r="CM191" s="37"/>
      <c r="CN191" s="37"/>
      <c r="CO191" s="17"/>
    </row>
    <row r="192" spans="1:103" x14ac:dyDescent="0.25">
      <c r="A192" s="136" t="s">
        <v>49</v>
      </c>
      <c r="B192" s="136"/>
      <c r="C192" s="136"/>
      <c r="D192" s="136"/>
      <c r="F192" s="137">
        <f>SUMPRODUCT(COUNTIF($B$40:$J$163,{"FOX M."}))</f>
        <v>0</v>
      </c>
      <c r="G192" s="138"/>
      <c r="H192" s="137">
        <f>SUMPRODUCT(COUNTIF($K$40:$R$163,{"FOX M."}))</f>
        <v>0</v>
      </c>
      <c r="I192" s="138"/>
      <c r="J192" s="137">
        <f>SUMPRODUCT(COUNTIF($S$40:$Z$163,{"FOX M."}))</f>
        <v>0</v>
      </c>
      <c r="K192" s="138"/>
      <c r="L192" s="137">
        <f>SUMPRODUCT(COUNTIF($AA$40:$AD$163,{"FOX M."}))</f>
        <v>0</v>
      </c>
      <c r="M192" s="138"/>
      <c r="N192" s="137">
        <f>SUMPRODUCT(COUNTIF($AE$40:$AH$163,{"FOX M."}))</f>
        <v>0</v>
      </c>
      <c r="O192" s="138"/>
      <c r="P192" s="137">
        <f>SUMPRODUCT(COUNTIF($AI$40:$AL$163,{"FOX M."}))</f>
        <v>0</v>
      </c>
      <c r="Q192" s="138"/>
      <c r="R192" s="137">
        <f>SUMPRODUCT(COUNTIF($AM$40:$AP$163,{"FOX M."}))</f>
        <v>0</v>
      </c>
      <c r="S192" s="138"/>
      <c r="T192" s="139">
        <f t="shared" si="3"/>
        <v>0</v>
      </c>
      <c r="U192" s="140"/>
      <c r="V192" s="139">
        <v>168</v>
      </c>
      <c r="W192" s="140"/>
      <c r="X192" s="141">
        <f t="shared" si="4"/>
        <v>0</v>
      </c>
      <c r="Y192" s="142"/>
      <c r="Z192" s="143"/>
      <c r="AA192" s="136" t="s">
        <v>49</v>
      </c>
      <c r="AB192" s="136"/>
      <c r="AC192" s="136"/>
      <c r="AD192" s="136"/>
      <c r="AE192" s="27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6"/>
      <c r="AU192" s="36"/>
      <c r="AV192" s="36"/>
      <c r="AW192" s="36"/>
      <c r="AX192" s="37"/>
      <c r="AY192" s="37"/>
      <c r="AZ192" s="37"/>
      <c r="BA192" s="39"/>
      <c r="BB192" s="39"/>
      <c r="BC192" s="39"/>
      <c r="BD192" s="39"/>
      <c r="BE192" s="50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6"/>
      <c r="CE192" s="36"/>
      <c r="CF192" s="36"/>
      <c r="CG192" s="36"/>
      <c r="CH192" s="36"/>
      <c r="CI192" s="36"/>
      <c r="CJ192" s="36"/>
      <c r="CK192" s="36"/>
      <c r="CL192" s="37"/>
      <c r="CM192" s="37"/>
      <c r="CN192" s="37"/>
      <c r="CO192" s="17"/>
    </row>
    <row r="193" spans="1:93" x14ac:dyDescent="0.25">
      <c r="A193" s="136" t="s">
        <v>51</v>
      </c>
      <c r="B193" s="136"/>
      <c r="C193" s="136"/>
      <c r="D193" s="136"/>
      <c r="F193" s="137">
        <f>SUMPRODUCT(COUNTIF($B$40:$J$163,{"GOETZ P."}))</f>
        <v>0</v>
      </c>
      <c r="G193" s="138"/>
      <c r="H193" s="137">
        <f>SUMPRODUCT(COUNTIF($K$40:$R$163,{"GOETZ P."}))</f>
        <v>0</v>
      </c>
      <c r="I193" s="138"/>
      <c r="J193" s="137">
        <f>SUMPRODUCT(COUNTIF($S$40:$Z$163,{"GOETZ P."}))</f>
        <v>0</v>
      </c>
      <c r="K193" s="138"/>
      <c r="L193" s="137">
        <f>SUMPRODUCT(COUNTIF($AA$40:$AD$163,{"GOETZ P."}))</f>
        <v>0</v>
      </c>
      <c r="M193" s="138"/>
      <c r="N193" s="137">
        <f>SUMPRODUCT(COUNTIF($AE$40:$AH$163,{"GOETZ P."}))</f>
        <v>0</v>
      </c>
      <c r="O193" s="138"/>
      <c r="P193" s="137">
        <f>SUMPRODUCT(COUNTIF($AI$40:$AL$163,{"GOETZ P."}))</f>
        <v>0</v>
      </c>
      <c r="Q193" s="138"/>
      <c r="R193" s="137">
        <f>SUMPRODUCT(COUNTIF($AM$40:$AP$163,{"GOETZ P."}))</f>
        <v>0</v>
      </c>
      <c r="S193" s="138"/>
      <c r="T193" s="139">
        <f t="shared" si="3"/>
        <v>0</v>
      </c>
      <c r="U193" s="140"/>
      <c r="V193" s="139">
        <v>168</v>
      </c>
      <c r="W193" s="140"/>
      <c r="X193" s="141">
        <f t="shared" si="4"/>
        <v>0</v>
      </c>
      <c r="Y193" s="142"/>
      <c r="Z193" s="143"/>
      <c r="AA193" s="136" t="s">
        <v>51</v>
      </c>
      <c r="AB193" s="136"/>
      <c r="AC193" s="136"/>
      <c r="AD193" s="136"/>
      <c r="AE193" s="27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6"/>
      <c r="AU193" s="36"/>
      <c r="AV193" s="36"/>
      <c r="AW193" s="36"/>
      <c r="AX193" s="37"/>
      <c r="AY193" s="37"/>
      <c r="AZ193" s="37"/>
      <c r="BA193" s="39"/>
      <c r="BB193" s="39"/>
      <c r="BC193" s="39"/>
      <c r="BD193" s="39"/>
      <c r="BE193" s="50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6"/>
      <c r="CE193" s="36"/>
      <c r="CF193" s="36"/>
      <c r="CG193" s="36"/>
      <c r="CH193" s="36"/>
      <c r="CI193" s="36"/>
      <c r="CJ193" s="36"/>
      <c r="CK193" s="36"/>
      <c r="CL193" s="37"/>
      <c r="CM193" s="37"/>
      <c r="CN193" s="37"/>
      <c r="CO193" s="17"/>
    </row>
    <row r="194" spans="1:93" x14ac:dyDescent="0.25">
      <c r="A194" s="136" t="s">
        <v>48</v>
      </c>
      <c r="B194" s="136"/>
      <c r="C194" s="136"/>
      <c r="D194" s="136"/>
      <c r="F194" s="137">
        <f>SUMPRODUCT(COUNTIF($B$40:$J$163,{"GRAFF Y."}))</f>
        <v>0</v>
      </c>
      <c r="G194" s="138"/>
      <c r="H194" s="137">
        <f>SUMPRODUCT(COUNTIF($K$40:$R$163,{"GRAFF Y."}))</f>
        <v>0</v>
      </c>
      <c r="I194" s="138"/>
      <c r="J194" s="137">
        <f>SUMPRODUCT(COUNTIF($S$40:$Z$163,{"GRAFF Y."}))</f>
        <v>0</v>
      </c>
      <c r="K194" s="138"/>
      <c r="L194" s="137">
        <f>SUMPRODUCT(COUNTIF($AA$40:$AD$163,{"GRAFF Y."}))</f>
        <v>0</v>
      </c>
      <c r="M194" s="138"/>
      <c r="N194" s="137">
        <f>SUMPRODUCT(COUNTIF($AE$40:$AH$163,{"GRAFF Y."}))</f>
        <v>0</v>
      </c>
      <c r="O194" s="138"/>
      <c r="P194" s="137">
        <f>SUMPRODUCT(COUNTIF($AI$40:$AL$163,{"GRAFF Y."}))</f>
        <v>0</v>
      </c>
      <c r="Q194" s="138"/>
      <c r="R194" s="137">
        <f>SUMPRODUCT(COUNTIF($AM$40:$AP$163,{"GRAFF Y."}))</f>
        <v>0</v>
      </c>
      <c r="S194" s="138"/>
      <c r="T194" s="139">
        <f t="shared" si="3"/>
        <v>0</v>
      </c>
      <c r="U194" s="140"/>
      <c r="V194" s="139">
        <v>168</v>
      </c>
      <c r="W194" s="140"/>
      <c r="X194" s="141">
        <f t="shared" si="4"/>
        <v>0</v>
      </c>
      <c r="Y194" s="142"/>
      <c r="Z194" s="143"/>
      <c r="AA194" s="136" t="s">
        <v>48</v>
      </c>
      <c r="AB194" s="136"/>
      <c r="AC194" s="136"/>
      <c r="AD194" s="136"/>
      <c r="AE194" s="27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6"/>
      <c r="AU194" s="36"/>
      <c r="AV194" s="36"/>
      <c r="AW194" s="36"/>
      <c r="AX194" s="37"/>
      <c r="AY194" s="37"/>
      <c r="AZ194" s="37"/>
      <c r="BA194" s="39"/>
      <c r="BB194" s="39"/>
      <c r="BC194" s="39"/>
      <c r="BD194" s="39"/>
      <c r="BE194" s="50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6"/>
      <c r="CE194" s="36"/>
      <c r="CF194" s="36"/>
      <c r="CG194" s="36"/>
      <c r="CH194" s="36"/>
      <c r="CI194" s="36"/>
      <c r="CJ194" s="36"/>
      <c r="CK194" s="36"/>
      <c r="CL194" s="37"/>
      <c r="CM194" s="37"/>
      <c r="CN194" s="37"/>
      <c r="CO194" s="17"/>
    </row>
    <row r="195" spans="1:93" x14ac:dyDescent="0.25">
      <c r="A195" s="136" t="s">
        <v>41</v>
      </c>
      <c r="B195" s="136"/>
      <c r="C195" s="136"/>
      <c r="D195" s="136"/>
      <c r="F195" s="137">
        <f>SUMPRODUCT(COUNTIF($B$40:$J$163,{"GROEL C."}))</f>
        <v>0</v>
      </c>
      <c r="G195" s="138"/>
      <c r="H195" s="137">
        <f>SUMPRODUCT(COUNTIF($K$40:$R$163,{"GROEL C."}))</f>
        <v>0</v>
      </c>
      <c r="I195" s="138"/>
      <c r="J195" s="137">
        <f>SUMPRODUCT(COUNTIF($S$40:$Z$163,{"GROEL C."}))</f>
        <v>0</v>
      </c>
      <c r="K195" s="138"/>
      <c r="L195" s="137">
        <f>SUMPRODUCT(COUNTIF($AA$40:$AD$163,{"GROEL C."}))</f>
        <v>0</v>
      </c>
      <c r="M195" s="138"/>
      <c r="N195" s="137">
        <f>SUMPRODUCT(COUNTIF($AE$40:$AH$163,{"GROEL C."}))</f>
        <v>0</v>
      </c>
      <c r="O195" s="138"/>
      <c r="P195" s="137">
        <f>SUMPRODUCT(COUNTIF($AI$40:$AL$163,{"GROEL C."}))</f>
        <v>0</v>
      </c>
      <c r="Q195" s="138"/>
      <c r="R195" s="137">
        <f>SUMPRODUCT(COUNTIF($AM$40:$AP$163,{"GROEL C."}))</f>
        <v>0</v>
      </c>
      <c r="S195" s="138"/>
      <c r="T195" s="139">
        <f t="shared" si="3"/>
        <v>0</v>
      </c>
      <c r="U195" s="140"/>
      <c r="V195" s="139">
        <v>168</v>
      </c>
      <c r="W195" s="140"/>
      <c r="X195" s="141">
        <f t="shared" si="4"/>
        <v>0</v>
      </c>
      <c r="Y195" s="142"/>
      <c r="Z195" s="143"/>
      <c r="AA195" s="136" t="s">
        <v>41</v>
      </c>
      <c r="AB195" s="136"/>
      <c r="AC195" s="136"/>
      <c r="AD195" s="136"/>
      <c r="AE195" s="27"/>
      <c r="AF195" s="39"/>
      <c r="AG195" s="39"/>
      <c r="AH195" s="39"/>
      <c r="AI195" s="39"/>
      <c r="AJ195" s="39"/>
      <c r="AK195" s="39" t="s">
        <v>0</v>
      </c>
      <c r="AL195" s="39"/>
      <c r="AM195" s="39"/>
      <c r="AN195" s="39"/>
      <c r="AO195" s="39"/>
      <c r="AP195" s="39"/>
      <c r="AQ195" s="39"/>
      <c r="AR195" s="39"/>
      <c r="AS195" s="39"/>
      <c r="AT195" s="36"/>
      <c r="AU195" s="36"/>
      <c r="AV195" s="36"/>
      <c r="AW195" s="36"/>
      <c r="AX195" s="37"/>
      <c r="AY195" s="37"/>
      <c r="AZ195" s="37"/>
      <c r="BA195" s="39"/>
      <c r="BB195" s="39"/>
      <c r="BC195" s="39"/>
      <c r="BD195" s="39"/>
      <c r="BE195" s="50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6"/>
      <c r="CE195" s="36"/>
      <c r="CF195" s="36"/>
      <c r="CG195" s="36"/>
      <c r="CH195" s="36"/>
      <c r="CI195" s="36"/>
      <c r="CJ195" s="36"/>
      <c r="CK195" s="36"/>
      <c r="CL195" s="37"/>
      <c r="CM195" s="37"/>
      <c r="CN195" s="37"/>
      <c r="CO195" s="17"/>
    </row>
    <row r="196" spans="1:93" x14ac:dyDescent="0.25">
      <c r="A196" s="136" t="s">
        <v>58</v>
      </c>
      <c r="B196" s="136"/>
      <c r="C196" s="136"/>
      <c r="D196" s="136"/>
      <c r="F196" s="137">
        <f>SUMPRODUCT(COUNTIF($B$40:$J$163,{"GULDNER G."}))</f>
        <v>0</v>
      </c>
      <c r="G196" s="138"/>
      <c r="H196" s="137">
        <f>SUMPRODUCT(COUNTIF($K$40:$R$163,{"GULDNER G."}))</f>
        <v>0</v>
      </c>
      <c r="I196" s="138"/>
      <c r="J196" s="137">
        <f>SUMPRODUCT(COUNTIF($S$40:$Z$163,{"GULDNER G."}))</f>
        <v>0</v>
      </c>
      <c r="K196" s="138"/>
      <c r="L196" s="137">
        <f>SUMPRODUCT(COUNTIF($AA$40:$AD$163,{"GULDNER G."}))</f>
        <v>0</v>
      </c>
      <c r="M196" s="138"/>
      <c r="N196" s="137">
        <f>SUMPRODUCT(COUNTIF($AE$40:$AH$163,{"GULDNER G."}))</f>
        <v>0</v>
      </c>
      <c r="O196" s="138"/>
      <c r="P196" s="137">
        <f>SUMPRODUCT(COUNTIF($AI$40:$AL$163,{"GULDNER G."}))</f>
        <v>0</v>
      </c>
      <c r="Q196" s="138"/>
      <c r="R196" s="137">
        <f>SUMPRODUCT(COUNTIF($AM$40:$AP$163,{"GULDNER G."}))</f>
        <v>0</v>
      </c>
      <c r="S196" s="138"/>
      <c r="T196" s="139">
        <f t="shared" si="3"/>
        <v>0</v>
      </c>
      <c r="U196" s="140"/>
      <c r="V196" s="139">
        <v>168</v>
      </c>
      <c r="W196" s="140"/>
      <c r="X196" s="141">
        <f t="shared" si="4"/>
        <v>0</v>
      </c>
      <c r="Y196" s="142"/>
      <c r="Z196" s="143"/>
      <c r="AA196" s="136" t="s">
        <v>58</v>
      </c>
      <c r="AB196" s="136"/>
      <c r="AC196" s="136"/>
      <c r="AD196" s="136"/>
      <c r="AE196" s="27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6"/>
      <c r="AU196" s="36"/>
      <c r="AV196" s="36"/>
      <c r="AW196" s="36"/>
      <c r="AX196" s="37"/>
      <c r="AY196" s="37"/>
      <c r="AZ196" s="37"/>
      <c r="BA196" s="39"/>
      <c r="BB196" s="39"/>
      <c r="BC196" s="39"/>
      <c r="BD196" s="39"/>
      <c r="BE196" s="50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6"/>
      <c r="CE196" s="36"/>
      <c r="CF196" s="36"/>
      <c r="CG196" s="36"/>
      <c r="CH196" s="36"/>
      <c r="CI196" s="36"/>
      <c r="CJ196" s="36"/>
      <c r="CK196" s="36"/>
      <c r="CL196" s="37"/>
      <c r="CM196" s="37"/>
      <c r="CN196" s="37"/>
      <c r="CO196" s="17"/>
    </row>
    <row r="197" spans="1:93" x14ac:dyDescent="0.25">
      <c r="A197" s="136" t="s">
        <v>55</v>
      </c>
      <c r="B197" s="136"/>
      <c r="C197" s="136"/>
      <c r="D197" s="136"/>
      <c r="F197" s="137">
        <f>SUMPRODUCT(COUNTIF($B$40:$J$163,{"HOURRIER O."}))</f>
        <v>0</v>
      </c>
      <c r="G197" s="138"/>
      <c r="H197" s="137">
        <f>SUMPRODUCT(COUNTIF($K$40:$R$163,{"HOURRIER O."}))</f>
        <v>0</v>
      </c>
      <c r="I197" s="138"/>
      <c r="J197" s="137">
        <f>SUMPRODUCT(COUNTIF($S$40:$Z$163,{"HOURRIER O."}))</f>
        <v>0</v>
      </c>
      <c r="K197" s="138"/>
      <c r="L197" s="137">
        <f>SUMPRODUCT(COUNTIF($AA$40:$AD$163,{"HOURRIER O."}))</f>
        <v>0</v>
      </c>
      <c r="M197" s="138"/>
      <c r="N197" s="137">
        <f>SUMPRODUCT(COUNTIF($AE$40:$AH$163,{"HOURRIER O."}))</f>
        <v>0</v>
      </c>
      <c r="O197" s="138"/>
      <c r="P197" s="137">
        <f>SUMPRODUCT(COUNTIF($AI$40:$AL$163,{"HOURRIER O."}))</f>
        <v>0</v>
      </c>
      <c r="Q197" s="138"/>
      <c r="R197" s="137">
        <f>SUMPRODUCT(COUNTIF($AM$40:$AP$163,{"HOURRIER O."}))</f>
        <v>0</v>
      </c>
      <c r="S197" s="138"/>
      <c r="T197" s="139">
        <f t="shared" si="3"/>
        <v>0</v>
      </c>
      <c r="U197" s="140"/>
      <c r="V197" s="139">
        <v>168</v>
      </c>
      <c r="W197" s="140"/>
      <c r="X197" s="141">
        <f t="shared" si="4"/>
        <v>0</v>
      </c>
      <c r="Y197" s="142"/>
      <c r="Z197" s="143"/>
      <c r="AA197" s="136" t="s">
        <v>55</v>
      </c>
      <c r="AB197" s="136"/>
      <c r="AC197" s="136"/>
      <c r="AD197" s="136"/>
      <c r="AE197" s="27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6"/>
      <c r="AU197" s="36"/>
      <c r="AV197" s="36"/>
      <c r="AW197" s="36"/>
      <c r="AX197" s="37"/>
      <c r="AY197" s="37"/>
      <c r="AZ197" s="37"/>
      <c r="BA197" s="39"/>
      <c r="BB197" s="39"/>
      <c r="BC197" s="39" t="s">
        <v>0</v>
      </c>
      <c r="BD197" s="39"/>
      <c r="BE197" s="50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6"/>
      <c r="CE197" s="36"/>
      <c r="CF197" s="36"/>
      <c r="CG197" s="36"/>
      <c r="CH197" s="36"/>
      <c r="CI197" s="36"/>
      <c r="CJ197" s="36"/>
      <c r="CK197" s="36"/>
      <c r="CL197" s="37"/>
      <c r="CM197" s="37"/>
      <c r="CN197" s="37"/>
      <c r="CO197" s="17"/>
    </row>
    <row r="198" spans="1:93" x14ac:dyDescent="0.25">
      <c r="A198" s="136" t="s">
        <v>131</v>
      </c>
      <c r="B198" s="136"/>
      <c r="C198" s="136"/>
      <c r="D198" s="136"/>
      <c r="F198" s="137">
        <f>SUMPRODUCT(COUNTIF($B$40:$J$163,{"JANSON T."}))</f>
        <v>0</v>
      </c>
      <c r="G198" s="138"/>
      <c r="H198" s="137">
        <f>SUMPRODUCT(COUNTIF($K$40:$R$163,{"JANSON T."}))</f>
        <v>0</v>
      </c>
      <c r="I198" s="138"/>
      <c r="J198" s="137">
        <f>SUMPRODUCT(COUNTIF($S$40:$Z$163,{"JANSON T."}))</f>
        <v>0</v>
      </c>
      <c r="K198" s="138"/>
      <c r="L198" s="137">
        <f>SUMPRODUCT(COUNTIF($AA$40:$AD$163,{"JANSON T."}))</f>
        <v>0</v>
      </c>
      <c r="M198" s="138"/>
      <c r="N198" s="137">
        <f>SUMPRODUCT(COUNTIF($AE$40:$AH$163,{"JANSON T."}))</f>
        <v>0</v>
      </c>
      <c r="O198" s="138"/>
      <c r="P198" s="137">
        <f>SUMPRODUCT(COUNTIF($AI$40:$AL$163,{"JANSON T."}))</f>
        <v>0</v>
      </c>
      <c r="Q198" s="138"/>
      <c r="R198" s="137">
        <f>SUMPRODUCT(COUNTIF($AM$40:$AP$163,{"JANSON T."}))</f>
        <v>0</v>
      </c>
      <c r="S198" s="138"/>
      <c r="T198" s="139">
        <f t="shared" si="3"/>
        <v>0</v>
      </c>
      <c r="U198" s="140"/>
      <c r="V198" s="139">
        <v>168</v>
      </c>
      <c r="W198" s="140"/>
      <c r="X198" s="141">
        <f t="shared" si="4"/>
        <v>0</v>
      </c>
      <c r="Y198" s="142"/>
      <c r="Z198" s="143"/>
      <c r="AA198" s="136" t="s">
        <v>131</v>
      </c>
      <c r="AB198" s="136"/>
      <c r="AC198" s="136"/>
      <c r="AD198" s="136"/>
      <c r="AE198" s="27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6"/>
      <c r="AU198" s="36"/>
      <c r="AV198" s="36"/>
      <c r="AW198" s="36"/>
      <c r="AX198" s="37"/>
      <c r="AY198" s="37"/>
      <c r="AZ198" s="37"/>
      <c r="BA198" s="39"/>
      <c r="BB198" s="39"/>
      <c r="BC198" s="39"/>
      <c r="BD198" s="39"/>
      <c r="BE198" s="50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6"/>
      <c r="CE198" s="36"/>
      <c r="CF198" s="36"/>
      <c r="CG198" s="36"/>
      <c r="CH198" s="36"/>
      <c r="CI198" s="36"/>
      <c r="CJ198" s="36"/>
      <c r="CK198" s="36"/>
      <c r="CL198" s="37"/>
      <c r="CM198" s="37"/>
      <c r="CN198" s="37"/>
      <c r="CO198" s="17"/>
    </row>
    <row r="199" spans="1:93" x14ac:dyDescent="0.25">
      <c r="A199" s="136" t="s">
        <v>253</v>
      </c>
      <c r="B199" s="136"/>
      <c r="C199" s="136"/>
      <c r="D199" s="136"/>
      <c r="F199" s="137">
        <f>SUMPRODUCT(COUNTIF($B$40:$J$163,{"KIRCHMANN T."}))</f>
        <v>0</v>
      </c>
      <c r="G199" s="138"/>
      <c r="H199" s="137">
        <f>SUMPRODUCT(COUNTIF($K$40:$R$163,{"KIRCHMANN T."}))</f>
        <v>0</v>
      </c>
      <c r="I199" s="138"/>
      <c r="J199" s="137">
        <f>SUMPRODUCT(COUNTIF($S$40:$Z$163,{"KIRCHMANN T."}))</f>
        <v>0</v>
      </c>
      <c r="K199" s="138"/>
      <c r="L199" s="137">
        <f>SUMPRODUCT(COUNTIF($AA$40:$AD$163,{"KIRCHMANN T."}))</f>
        <v>0</v>
      </c>
      <c r="M199" s="138"/>
      <c r="N199" s="137">
        <f>SUMPRODUCT(COUNTIF($AE$40:$AH$163,{"KIRCHMANN T."}))</f>
        <v>0</v>
      </c>
      <c r="O199" s="138"/>
      <c r="P199" s="137">
        <f>SUMPRODUCT(COUNTIF($AI$40:$AL$163,{"KIRCHMANN T."}))</f>
        <v>0</v>
      </c>
      <c r="Q199" s="138"/>
      <c r="R199" s="137">
        <f>SUMPRODUCT(COUNTIF($AM$40:$AP$163,{"KIRCHMANN T."}))</f>
        <v>0</v>
      </c>
      <c r="S199" s="138"/>
      <c r="T199" s="139">
        <f t="shared" si="3"/>
        <v>0</v>
      </c>
      <c r="U199" s="140"/>
      <c r="V199" s="139">
        <v>168</v>
      </c>
      <c r="W199" s="140"/>
      <c r="X199" s="141">
        <f t="shared" si="4"/>
        <v>0</v>
      </c>
      <c r="Y199" s="142"/>
      <c r="Z199" s="143"/>
      <c r="AA199" s="136" t="s">
        <v>253</v>
      </c>
      <c r="AB199" s="136"/>
      <c r="AC199" s="136"/>
      <c r="AD199" s="136"/>
      <c r="AE199" s="27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6"/>
      <c r="AU199" s="36"/>
      <c r="AV199" s="36"/>
      <c r="AW199" s="36"/>
      <c r="AX199" s="37"/>
      <c r="AY199" s="37"/>
      <c r="AZ199" s="37"/>
      <c r="BA199" s="39"/>
      <c r="BB199" s="39"/>
      <c r="BC199" s="39"/>
      <c r="BD199" s="39"/>
      <c r="BE199" s="50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6"/>
      <c r="CE199" s="36"/>
      <c r="CF199" s="36"/>
      <c r="CG199" s="36"/>
      <c r="CH199" s="36"/>
      <c r="CI199" s="36"/>
      <c r="CJ199" s="36"/>
      <c r="CK199" s="36"/>
      <c r="CL199" s="37"/>
      <c r="CM199" s="37"/>
      <c r="CN199" s="37"/>
      <c r="CO199" s="17"/>
    </row>
    <row r="200" spans="1:93" x14ac:dyDescent="0.25">
      <c r="A200" s="136" t="s">
        <v>132</v>
      </c>
      <c r="B200" s="136"/>
      <c r="C200" s="136"/>
      <c r="D200" s="136"/>
      <c r="F200" s="137">
        <f>SUMPRODUCT(COUNTIF($B$40:$J$163,{"KUBLER F."}))</f>
        <v>0</v>
      </c>
      <c r="G200" s="138"/>
      <c r="H200" s="137">
        <f>SUMPRODUCT(COUNTIF($K$40:$R$163,{"KUBLER F."}))</f>
        <v>0</v>
      </c>
      <c r="I200" s="138"/>
      <c r="J200" s="137">
        <f>SUMPRODUCT(COUNTIF($S$40:$Z$163,{"KUBLER F."}))</f>
        <v>0</v>
      </c>
      <c r="K200" s="138"/>
      <c r="L200" s="137">
        <f>SUMPRODUCT(COUNTIF($AA$40:$AD$163,{"KUBLER F."}))</f>
        <v>0</v>
      </c>
      <c r="M200" s="138"/>
      <c r="N200" s="137">
        <f>SUMPRODUCT(COUNTIF($AE$40:$AH$163,{"KUBLER F."}))</f>
        <v>0</v>
      </c>
      <c r="O200" s="138"/>
      <c r="P200" s="137">
        <f>SUMPRODUCT(COUNTIF($AI$40:$AL$163,{"KUBLER F."}))</f>
        <v>0</v>
      </c>
      <c r="Q200" s="138"/>
      <c r="R200" s="137">
        <f>SUMPRODUCT(COUNTIF($AM$40:$AP$163,{"KUBLER F."}))</f>
        <v>0</v>
      </c>
      <c r="S200" s="138"/>
      <c r="T200" s="139">
        <f t="shared" si="3"/>
        <v>0</v>
      </c>
      <c r="U200" s="140"/>
      <c r="V200" s="139">
        <v>168</v>
      </c>
      <c r="W200" s="140"/>
      <c r="X200" s="141">
        <f t="shared" si="4"/>
        <v>0</v>
      </c>
      <c r="Y200" s="142"/>
      <c r="Z200" s="143"/>
      <c r="AA200" s="136" t="s">
        <v>132</v>
      </c>
      <c r="AB200" s="136"/>
      <c r="AC200" s="136"/>
      <c r="AD200" s="136"/>
      <c r="AE200" s="27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6"/>
      <c r="AU200" s="36"/>
      <c r="AV200" s="36"/>
      <c r="AW200" s="36"/>
      <c r="AX200" s="37"/>
      <c r="AY200" s="37"/>
      <c r="AZ200" s="37"/>
      <c r="BA200" s="39"/>
      <c r="BB200" s="39"/>
      <c r="BC200" s="39"/>
      <c r="BD200" s="39"/>
      <c r="BE200" s="50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6"/>
      <c r="CE200" s="36"/>
      <c r="CF200" s="36"/>
      <c r="CG200" s="36"/>
      <c r="CH200" s="36"/>
      <c r="CI200" s="36"/>
      <c r="CJ200" s="36"/>
      <c r="CK200" s="36"/>
      <c r="CL200" s="37"/>
      <c r="CM200" s="37"/>
      <c r="CN200" s="37"/>
      <c r="CO200" s="17"/>
    </row>
    <row r="201" spans="1:93" x14ac:dyDescent="0.25">
      <c r="A201" s="136" t="s">
        <v>133</v>
      </c>
      <c r="B201" s="136"/>
      <c r="C201" s="136"/>
      <c r="D201" s="136"/>
      <c r="F201" s="137">
        <f>SUMPRODUCT(COUNTIF($B$40:$J$163,{"MEDAL L."}))</f>
        <v>0</v>
      </c>
      <c r="G201" s="138"/>
      <c r="H201" s="137">
        <f>SUMPRODUCT(COUNTIF($K$40:$R$163,{"MEDAL L."}))</f>
        <v>0</v>
      </c>
      <c r="I201" s="138"/>
      <c r="J201" s="137">
        <f>SUMPRODUCT(COUNTIF($S$40:$Z$163,{"MEDAL L."}))</f>
        <v>0</v>
      </c>
      <c r="K201" s="138"/>
      <c r="L201" s="137">
        <f>SUMPRODUCT(COUNTIF($AA$40:$AD$163,{"MEDAL L."}))</f>
        <v>0</v>
      </c>
      <c r="M201" s="138"/>
      <c r="N201" s="137">
        <f>SUMPRODUCT(COUNTIF($AE$40:$AH$163,{"MEDAL L."}))</f>
        <v>0</v>
      </c>
      <c r="O201" s="138"/>
      <c r="P201" s="137">
        <f>SUMPRODUCT(COUNTIF($AI$40:$AL$163,{"MEDAL L."}))</f>
        <v>0</v>
      </c>
      <c r="Q201" s="138"/>
      <c r="R201" s="137">
        <f>SUMPRODUCT(COUNTIF($AM$40:$AP$163,{"MEDAL L."}))</f>
        <v>0</v>
      </c>
      <c r="S201" s="138"/>
      <c r="T201" s="139">
        <f t="shared" si="3"/>
        <v>0</v>
      </c>
      <c r="U201" s="140"/>
      <c r="V201" s="139">
        <v>168</v>
      </c>
      <c r="W201" s="140"/>
      <c r="X201" s="141">
        <f t="shared" si="4"/>
        <v>0</v>
      </c>
      <c r="Y201" s="142"/>
      <c r="Z201" s="143"/>
      <c r="AA201" s="136" t="s">
        <v>133</v>
      </c>
      <c r="AB201" s="136"/>
      <c r="AC201" s="136"/>
      <c r="AD201" s="136"/>
      <c r="AE201" s="27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6"/>
      <c r="AU201" s="36"/>
      <c r="AV201" s="36"/>
      <c r="AW201" s="36"/>
      <c r="AX201" s="37"/>
      <c r="AY201" s="37"/>
      <c r="AZ201" s="37"/>
      <c r="BA201" s="39"/>
      <c r="BB201" s="39"/>
      <c r="BC201" s="39"/>
      <c r="BD201" s="39"/>
      <c r="BE201" s="50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6"/>
      <c r="CE201" s="36"/>
      <c r="CF201" s="36"/>
      <c r="CG201" s="36"/>
      <c r="CH201" s="36"/>
      <c r="CI201" s="36"/>
      <c r="CJ201" s="36"/>
      <c r="CK201" s="36"/>
      <c r="CL201" s="37"/>
      <c r="CM201" s="37"/>
      <c r="CN201" s="37"/>
      <c r="CO201" s="17"/>
    </row>
    <row r="202" spans="1:93" x14ac:dyDescent="0.25">
      <c r="A202" s="136" t="s">
        <v>40</v>
      </c>
      <c r="B202" s="136"/>
      <c r="C202" s="136"/>
      <c r="D202" s="136"/>
      <c r="F202" s="137">
        <f>SUMPRODUCT(COUNTIF($B$40:$J$163,{"MORENO M."}))</f>
        <v>0</v>
      </c>
      <c r="G202" s="138"/>
      <c r="H202" s="137">
        <f>SUMPRODUCT(COUNTIF($K$40:$R$163,{"MORENO M."}))</f>
        <v>0</v>
      </c>
      <c r="I202" s="138"/>
      <c r="J202" s="137">
        <f>SUMPRODUCT(COUNTIF($S$40:$Z$163,{"MORENO M."}))</f>
        <v>0</v>
      </c>
      <c r="K202" s="138"/>
      <c r="L202" s="137">
        <f>SUMPRODUCT(COUNTIF($AA$40:$AD$163,{"MORENO M."}))</f>
        <v>0</v>
      </c>
      <c r="M202" s="138"/>
      <c r="N202" s="137">
        <f>SUMPRODUCT(COUNTIF($AE$40:$AH$163,{"MORENO M."}))</f>
        <v>0</v>
      </c>
      <c r="O202" s="138"/>
      <c r="P202" s="137">
        <f>SUMPRODUCT(COUNTIF($AI$40:$AL$163,{"MORENO M."}))</f>
        <v>0</v>
      </c>
      <c r="Q202" s="138"/>
      <c r="R202" s="137">
        <f>SUMPRODUCT(COUNTIF($AM$40:$AP$163,{"MORENO M."}))</f>
        <v>0</v>
      </c>
      <c r="S202" s="138"/>
      <c r="T202" s="139">
        <f t="shared" si="3"/>
        <v>0</v>
      </c>
      <c r="U202" s="140"/>
      <c r="V202" s="139">
        <v>168</v>
      </c>
      <c r="W202" s="140"/>
      <c r="X202" s="141">
        <f t="shared" si="4"/>
        <v>0</v>
      </c>
      <c r="Y202" s="142"/>
      <c r="Z202" s="143"/>
      <c r="AA202" s="136" t="s">
        <v>40</v>
      </c>
      <c r="AB202" s="136"/>
      <c r="AC202" s="136"/>
      <c r="AD202" s="136"/>
      <c r="AE202" s="27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6"/>
      <c r="AU202" s="36"/>
      <c r="AV202" s="36"/>
      <c r="AW202" s="36"/>
      <c r="AX202" s="37"/>
      <c r="AY202" s="37"/>
      <c r="AZ202" s="37"/>
      <c r="BA202" s="39"/>
      <c r="BB202" s="39"/>
      <c r="BC202" s="39"/>
      <c r="BD202" s="39"/>
      <c r="BE202" s="50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6"/>
      <c r="CE202" s="36"/>
      <c r="CF202" s="36"/>
      <c r="CG202" s="36"/>
      <c r="CH202" s="36"/>
      <c r="CI202" s="36"/>
      <c r="CJ202" s="36"/>
      <c r="CK202" s="36"/>
      <c r="CL202" s="37"/>
      <c r="CM202" s="37"/>
      <c r="CN202" s="37"/>
      <c r="CO202" s="17"/>
    </row>
    <row r="203" spans="1:93" x14ac:dyDescent="0.25">
      <c r="A203" s="136" t="s">
        <v>69</v>
      </c>
      <c r="B203" s="136"/>
      <c r="C203" s="136"/>
      <c r="D203" s="136"/>
      <c r="F203" s="137">
        <f>SUMPRODUCT(COUNTIF($B$40:$J$163,{"PIERRON C."}))</f>
        <v>0</v>
      </c>
      <c r="G203" s="138"/>
      <c r="H203" s="137">
        <f>SUMPRODUCT(COUNTIF($K$40:$R$163,{"PIERRON C."}))</f>
        <v>0</v>
      </c>
      <c r="I203" s="138"/>
      <c r="J203" s="137">
        <f>SUMPRODUCT(COUNTIF($S$40:$Z$163,{"PIERRON C."}))</f>
        <v>0</v>
      </c>
      <c r="K203" s="138"/>
      <c r="L203" s="137">
        <f>SUMPRODUCT(COUNTIF($AA$40:$AD$163,{"PIERRON C."}))</f>
        <v>0</v>
      </c>
      <c r="M203" s="138"/>
      <c r="N203" s="137">
        <f>SUMPRODUCT(COUNTIF($AE$40:$AH$163,{"PIERRON C."}))</f>
        <v>0</v>
      </c>
      <c r="O203" s="138"/>
      <c r="P203" s="137">
        <f>SUMPRODUCT(COUNTIF($AI$40:$AL$163,{"PIERRON C."}))</f>
        <v>0</v>
      </c>
      <c r="Q203" s="138"/>
      <c r="R203" s="137">
        <f>SUMPRODUCT(COUNTIF($AM$40:$AP$163,{"PIERRON C."}))</f>
        <v>0</v>
      </c>
      <c r="S203" s="138"/>
      <c r="T203" s="139">
        <f t="shared" si="3"/>
        <v>0</v>
      </c>
      <c r="U203" s="140"/>
      <c r="V203" s="139">
        <v>168</v>
      </c>
      <c r="W203" s="140"/>
      <c r="X203" s="141">
        <f t="shared" si="4"/>
        <v>0</v>
      </c>
      <c r="Y203" s="142"/>
      <c r="Z203" s="143"/>
      <c r="AA203" s="136" t="s">
        <v>69</v>
      </c>
      <c r="AB203" s="136"/>
      <c r="AC203" s="136"/>
      <c r="AD203" s="136"/>
      <c r="AE203" s="27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6"/>
      <c r="AU203" s="36"/>
      <c r="AV203" s="36"/>
      <c r="AW203" s="36"/>
      <c r="AX203" s="37"/>
      <c r="AY203" s="37"/>
      <c r="AZ203" s="37"/>
      <c r="BA203" s="39"/>
      <c r="BB203" s="39"/>
      <c r="BC203" s="39"/>
      <c r="BD203" s="39"/>
      <c r="BE203" s="50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6"/>
      <c r="CE203" s="36"/>
      <c r="CF203" s="36"/>
      <c r="CG203" s="36"/>
      <c r="CH203" s="36"/>
      <c r="CI203" s="36"/>
      <c r="CJ203" s="36"/>
      <c r="CK203" s="36"/>
      <c r="CL203" s="37"/>
      <c r="CM203" s="37"/>
      <c r="CN203" s="37"/>
    </row>
    <row r="204" spans="1:93" x14ac:dyDescent="0.25">
      <c r="A204" s="136" t="s">
        <v>73</v>
      </c>
      <c r="B204" s="136"/>
      <c r="C204" s="136"/>
      <c r="D204" s="136"/>
      <c r="F204" s="137">
        <f>SUMPRODUCT(COUNTIF($B$40:$J$163,{"RIALI E."}))</f>
        <v>0</v>
      </c>
      <c r="G204" s="138"/>
      <c r="H204" s="137">
        <f>SUMPRODUCT(COUNTIF($K$40:$R$163,{"RIALI E."}))</f>
        <v>0</v>
      </c>
      <c r="I204" s="138"/>
      <c r="J204" s="137">
        <f>SUMPRODUCT(COUNTIF($S$40:$Z$163,{"RIALI E."}))</f>
        <v>0</v>
      </c>
      <c r="K204" s="138"/>
      <c r="L204" s="137">
        <f>SUMPRODUCT(COUNTIF($AA$40:$AD$163,{"RIALI E."}))</f>
        <v>0</v>
      </c>
      <c r="M204" s="138"/>
      <c r="N204" s="137">
        <f>SUMPRODUCT(COUNTIF($AE$40:$AH$163,{"RIALI E."}))</f>
        <v>0</v>
      </c>
      <c r="O204" s="138"/>
      <c r="P204" s="137">
        <f>SUMPRODUCT(COUNTIF($AI$40:$AL$163,{"RIALI E."}))</f>
        <v>0</v>
      </c>
      <c r="Q204" s="138"/>
      <c r="R204" s="137">
        <f>SUMPRODUCT(COUNTIF($AM$40:$AP$163,{"RIALI E."}))</f>
        <v>0</v>
      </c>
      <c r="S204" s="138"/>
      <c r="T204" s="139">
        <f t="shared" si="3"/>
        <v>0</v>
      </c>
      <c r="U204" s="140"/>
      <c r="V204" s="139">
        <v>168</v>
      </c>
      <c r="W204" s="140"/>
      <c r="X204" s="141">
        <f t="shared" si="4"/>
        <v>0</v>
      </c>
      <c r="Y204" s="142"/>
      <c r="Z204" s="143"/>
      <c r="AA204" s="136" t="s">
        <v>73</v>
      </c>
      <c r="AB204" s="136"/>
      <c r="AC204" s="136"/>
      <c r="AD204" s="136"/>
      <c r="AE204" s="27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6"/>
      <c r="AU204" s="36"/>
      <c r="AV204" s="36"/>
      <c r="AW204" s="36"/>
      <c r="AX204" s="37"/>
      <c r="AY204" s="37"/>
      <c r="AZ204" s="37"/>
      <c r="BA204" s="39"/>
      <c r="BB204" s="39"/>
      <c r="BC204" s="39"/>
      <c r="BD204" s="39"/>
      <c r="BE204" s="50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6"/>
      <c r="CE204" s="36"/>
      <c r="CF204" s="36"/>
      <c r="CG204" s="36"/>
      <c r="CH204" s="36"/>
      <c r="CI204" s="36"/>
      <c r="CJ204" s="36"/>
      <c r="CK204" s="36"/>
      <c r="CL204" s="37"/>
      <c r="CM204" s="37"/>
      <c r="CN204" s="37"/>
    </row>
    <row r="205" spans="1:93" ht="15" customHeight="1" x14ac:dyDescent="0.25">
      <c r="A205" s="136" t="s">
        <v>74</v>
      </c>
      <c r="B205" s="136"/>
      <c r="C205" s="136"/>
      <c r="D205" s="136"/>
      <c r="F205" s="137">
        <f>SUMPRODUCT(COUNTIF($B$40:$J$163,{"ROSENBERGER O."}))</f>
        <v>0</v>
      </c>
      <c r="G205" s="138"/>
      <c r="H205" s="137">
        <f>SUMPRODUCT(COUNTIF($K$40:$R$163,{"ROSENBERGER O."}))</f>
        <v>0</v>
      </c>
      <c r="I205" s="138"/>
      <c r="J205" s="137">
        <f>SUMPRODUCT(COUNTIF($S$40:$Z$163,{"ROSENBERGER O."}))</f>
        <v>0</v>
      </c>
      <c r="K205" s="138"/>
      <c r="L205" s="137">
        <f>SUMPRODUCT(COUNTIF($AA$40:$AD$163,{"ROSENBERGER O."}))</f>
        <v>0</v>
      </c>
      <c r="M205" s="138"/>
      <c r="N205" s="137">
        <f>SUMPRODUCT(COUNTIF($AE$40:$AH$163,{"ROSENBERGER O."}))</f>
        <v>0</v>
      </c>
      <c r="O205" s="138"/>
      <c r="P205" s="137">
        <f>SUMPRODUCT(COUNTIF($AI$40:$AL$163,{"ROSENBERGER O."}))</f>
        <v>0</v>
      </c>
      <c r="Q205" s="138"/>
      <c r="R205" s="137">
        <f>SUMPRODUCT(COUNTIF($AM$40:$AP$163,{"ROSENBERGER O."}))</f>
        <v>0</v>
      </c>
      <c r="S205" s="138"/>
      <c r="T205" s="139">
        <f t="shared" si="3"/>
        <v>0</v>
      </c>
      <c r="U205" s="140"/>
      <c r="V205" s="139">
        <v>168</v>
      </c>
      <c r="W205" s="140"/>
      <c r="X205" s="141">
        <f t="shared" si="4"/>
        <v>0</v>
      </c>
      <c r="Y205" s="142"/>
      <c r="Z205" s="143"/>
      <c r="AA205" s="136" t="s">
        <v>74</v>
      </c>
      <c r="AB205" s="136"/>
      <c r="AC205" s="136"/>
      <c r="AD205" s="13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36"/>
      <c r="AX205" s="37"/>
      <c r="AY205" s="37"/>
      <c r="AZ205" s="37"/>
      <c r="BA205" s="39"/>
      <c r="BB205" s="39"/>
      <c r="BC205" s="39"/>
      <c r="BD205" s="39"/>
      <c r="BE205" s="50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6"/>
      <c r="CE205" s="36"/>
      <c r="CF205" s="36"/>
      <c r="CG205" s="36"/>
      <c r="CH205" s="36"/>
      <c r="CI205" s="36"/>
      <c r="CJ205" s="36"/>
      <c r="CK205" s="36"/>
      <c r="CL205" s="37"/>
      <c r="CM205" s="37"/>
      <c r="CN205" s="37"/>
    </row>
    <row r="206" spans="1:93" ht="15" customHeight="1" x14ac:dyDescent="0.25">
      <c r="A206" s="136" t="s">
        <v>50</v>
      </c>
      <c r="B206" s="136"/>
      <c r="C206" s="136"/>
      <c r="D206" s="136"/>
      <c r="F206" s="137">
        <f>SUMPRODUCT(COUNTIF($B$40:$J$163,{"SCHANG J."}))</f>
        <v>0</v>
      </c>
      <c r="G206" s="138"/>
      <c r="H206" s="137">
        <f>SUMPRODUCT(COUNTIF($K$40:$R$163,{"SCHANG J."}))</f>
        <v>0</v>
      </c>
      <c r="I206" s="138"/>
      <c r="J206" s="137">
        <f>SUMPRODUCT(COUNTIF($S$40:$Z$163,{"SCHANG J."}))</f>
        <v>0</v>
      </c>
      <c r="K206" s="138"/>
      <c r="L206" s="137">
        <f>SUMPRODUCT(COUNTIF($AA$40:$AD$163,{"SCHANG J."}))</f>
        <v>0</v>
      </c>
      <c r="M206" s="138"/>
      <c r="N206" s="137">
        <f>SUMPRODUCT(COUNTIF($AE$40:$AH$163,{"SCHANG J."}))</f>
        <v>0</v>
      </c>
      <c r="O206" s="138"/>
      <c r="P206" s="137">
        <f>SUMPRODUCT(COUNTIF($AI$40:$AL$163,{"SCHANG J."}))</f>
        <v>0</v>
      </c>
      <c r="Q206" s="138"/>
      <c r="R206" s="137">
        <f>SUMPRODUCT(COUNTIF($AM$40:$AP$163,{"SCHANG J."}))</f>
        <v>0</v>
      </c>
      <c r="S206" s="138"/>
      <c r="T206" s="139">
        <f t="shared" si="3"/>
        <v>0</v>
      </c>
      <c r="U206" s="140"/>
      <c r="V206" s="139">
        <v>168</v>
      </c>
      <c r="W206" s="140"/>
      <c r="X206" s="141">
        <f t="shared" si="4"/>
        <v>0</v>
      </c>
      <c r="Y206" s="142"/>
      <c r="Z206" s="143"/>
      <c r="AA206" s="136" t="s">
        <v>50</v>
      </c>
      <c r="AB206" s="136"/>
      <c r="AC206" s="136"/>
      <c r="AD206" s="13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36"/>
      <c r="AX206" s="37"/>
      <c r="AY206" s="37"/>
      <c r="AZ206" s="37"/>
      <c r="BA206" s="39"/>
      <c r="BB206" s="39"/>
      <c r="BC206" s="39"/>
      <c r="BD206" s="39"/>
      <c r="BE206" s="50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6"/>
      <c r="CE206" s="36"/>
      <c r="CF206" s="36"/>
      <c r="CG206" s="36"/>
      <c r="CH206" s="36"/>
      <c r="CI206" s="36"/>
      <c r="CJ206" s="36"/>
      <c r="CK206" s="36"/>
      <c r="CL206" s="37"/>
      <c r="CM206" s="37"/>
      <c r="CN206" s="37"/>
    </row>
    <row r="207" spans="1:93" x14ac:dyDescent="0.25">
      <c r="A207" s="136" t="s">
        <v>77</v>
      </c>
      <c r="B207" s="136"/>
      <c r="C207" s="136"/>
      <c r="D207" s="136"/>
      <c r="F207" s="137">
        <f>SUMPRODUCT(COUNTIF($B$40:$J$163,{"TOUSCH M."}))</f>
        <v>0</v>
      </c>
      <c r="G207" s="138"/>
      <c r="H207" s="137">
        <f>SUMPRODUCT(COUNTIF($K$40:$R$163,{"TOUSCH M."}))</f>
        <v>0</v>
      </c>
      <c r="I207" s="138"/>
      <c r="J207" s="137">
        <f>SUMPRODUCT(COUNTIF($S$40:$Z$163,{"TOUSCH M."}))</f>
        <v>0</v>
      </c>
      <c r="K207" s="138"/>
      <c r="L207" s="137">
        <f>SUMPRODUCT(COUNTIF($AA$40:$AD$163,{"TOUSCH M."}))</f>
        <v>0</v>
      </c>
      <c r="M207" s="138"/>
      <c r="N207" s="137">
        <f>SUMPRODUCT(COUNTIF($AE$40:$AH$163,{"TOUSCH M."}))</f>
        <v>0</v>
      </c>
      <c r="O207" s="138"/>
      <c r="P207" s="137">
        <f>SUMPRODUCT(COUNTIF($AI$40:$AL$163,{"TOUSCH M."}))</f>
        <v>0</v>
      </c>
      <c r="Q207" s="138"/>
      <c r="R207" s="137">
        <f>SUMPRODUCT(COUNTIF($AM$40:$AP$163,{"TOUSCH M."}))</f>
        <v>0</v>
      </c>
      <c r="S207" s="138"/>
      <c r="T207" s="139">
        <f t="shared" si="3"/>
        <v>0</v>
      </c>
      <c r="U207" s="140"/>
      <c r="V207" s="139">
        <v>168</v>
      </c>
      <c r="W207" s="140"/>
      <c r="X207" s="141">
        <f t="shared" si="4"/>
        <v>0</v>
      </c>
      <c r="Y207" s="142"/>
      <c r="Z207" s="143"/>
      <c r="AA207" s="136" t="s">
        <v>77</v>
      </c>
      <c r="AB207" s="136"/>
      <c r="AC207" s="136"/>
      <c r="AD207" s="136"/>
      <c r="AE207" s="40"/>
      <c r="AF207" s="40"/>
      <c r="AG207" s="40"/>
      <c r="AH207" s="40"/>
      <c r="AI207" s="40"/>
      <c r="AJ207" s="67"/>
      <c r="AK207" s="67"/>
      <c r="AL207" s="67"/>
      <c r="AM207" s="67"/>
      <c r="AN207" s="67"/>
      <c r="AO207" s="67"/>
      <c r="AP207" s="40"/>
      <c r="AQ207" s="40"/>
      <c r="AR207" s="40"/>
      <c r="AS207" s="40"/>
      <c r="AT207" s="40"/>
      <c r="AU207" s="40"/>
      <c r="AV207" s="40"/>
      <c r="AW207" s="36"/>
      <c r="AX207" s="37"/>
      <c r="AY207" s="37"/>
      <c r="AZ207" s="37"/>
      <c r="BA207" s="39"/>
      <c r="BB207" s="39"/>
      <c r="BC207" s="39"/>
      <c r="BD207" s="39"/>
      <c r="BE207" s="50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6"/>
      <c r="CE207" s="36"/>
      <c r="CF207" s="36"/>
      <c r="CG207" s="36"/>
      <c r="CH207" s="36"/>
      <c r="CI207" s="36"/>
      <c r="CJ207" s="36"/>
      <c r="CK207" s="36"/>
      <c r="CL207" s="37"/>
      <c r="CM207" s="37"/>
      <c r="CN207" s="37"/>
    </row>
    <row r="208" spans="1:93" x14ac:dyDescent="0.25">
      <c r="A208" s="136" t="s">
        <v>252</v>
      </c>
      <c r="B208" s="136"/>
      <c r="C208" s="136"/>
      <c r="D208" s="136"/>
      <c r="F208" s="137">
        <f>SUMPRODUCT(COUNTIF($B$40:$J$163,{"URFELS S."}))</f>
        <v>0</v>
      </c>
      <c r="G208" s="138"/>
      <c r="H208" s="137">
        <f>SUMPRODUCT(COUNTIF($K$40:$R$163,{"URFELS S."}))</f>
        <v>0</v>
      </c>
      <c r="I208" s="138"/>
      <c r="J208" s="137">
        <f>SUMPRODUCT(COUNTIF($S$40:$Z$163,{"URFELS S."}))</f>
        <v>0</v>
      </c>
      <c r="K208" s="138"/>
      <c r="L208" s="137">
        <f>SUMPRODUCT(COUNTIF($AA$40:$AD$163,{"URFELS S."}))</f>
        <v>0</v>
      </c>
      <c r="M208" s="138"/>
      <c r="N208" s="137">
        <f>SUMPRODUCT(COUNTIF($AE$40:$AH$163,{"URFELS S."}))</f>
        <v>0</v>
      </c>
      <c r="O208" s="138"/>
      <c r="P208" s="137">
        <f>SUMPRODUCT(COUNTIF($AI$40:$AL$163,{"URFELS S."}))</f>
        <v>0</v>
      </c>
      <c r="Q208" s="138"/>
      <c r="R208" s="137">
        <f>SUMPRODUCT(COUNTIF($AM$40:$AP$163,{"URFELS S."}))</f>
        <v>0</v>
      </c>
      <c r="S208" s="138"/>
      <c r="T208" s="139">
        <f t="shared" si="3"/>
        <v>0</v>
      </c>
      <c r="U208" s="140"/>
      <c r="V208" s="139">
        <v>168</v>
      </c>
      <c r="W208" s="140"/>
      <c r="X208" s="141">
        <f t="shared" si="4"/>
        <v>0</v>
      </c>
      <c r="Y208" s="142"/>
      <c r="Z208" s="143"/>
      <c r="AA208" s="136" t="s">
        <v>252</v>
      </c>
      <c r="AB208" s="136"/>
      <c r="AC208" s="136"/>
      <c r="AD208" s="136"/>
      <c r="AE208" s="40"/>
      <c r="AF208" s="40"/>
      <c r="AG208" s="40"/>
      <c r="AH208" s="40"/>
      <c r="AI208" s="40"/>
      <c r="AJ208" s="67"/>
      <c r="AK208" s="67"/>
      <c r="AL208" s="67"/>
      <c r="AM208" s="67"/>
      <c r="AN208" s="67"/>
      <c r="AO208" s="67"/>
      <c r="AP208" s="40"/>
      <c r="AQ208" s="40"/>
      <c r="AR208" s="40"/>
      <c r="AS208" s="40"/>
      <c r="AT208" s="40"/>
      <c r="AU208" s="40"/>
      <c r="AV208" s="40"/>
      <c r="AW208" s="36"/>
      <c r="AX208" s="37"/>
      <c r="AY208" s="37"/>
      <c r="AZ208" s="37"/>
      <c r="BA208" s="39"/>
      <c r="BB208" s="39"/>
      <c r="BC208" s="39"/>
      <c r="BD208" s="39"/>
      <c r="BE208" s="50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6"/>
      <c r="CE208" s="36"/>
      <c r="CF208" s="36"/>
      <c r="CG208" s="36"/>
      <c r="CH208" s="36"/>
      <c r="CI208" s="36"/>
      <c r="CJ208" s="36"/>
      <c r="CK208" s="36"/>
      <c r="CL208" s="37"/>
      <c r="CM208" s="37"/>
      <c r="CN208" s="37"/>
    </row>
    <row r="209" spans="1:92" x14ac:dyDescent="0.25">
      <c r="A209" s="136" t="s">
        <v>82</v>
      </c>
      <c r="B209" s="136"/>
      <c r="C209" s="136"/>
      <c r="D209" s="136"/>
      <c r="F209" s="137">
        <f>SUMPRODUCT(COUNTIF($B$40:$J$163,{"VANNIERE W."}))</f>
        <v>0</v>
      </c>
      <c r="G209" s="138"/>
      <c r="H209" s="137">
        <f>SUMPRODUCT(COUNTIF($K$40:$R$163,{"VANNIERE W."}))</f>
        <v>0</v>
      </c>
      <c r="I209" s="138"/>
      <c r="J209" s="137">
        <f>SUMPRODUCT(COUNTIF($S$40:$Z$163,{"VANNIERE W."}))</f>
        <v>0</v>
      </c>
      <c r="K209" s="138"/>
      <c r="L209" s="137">
        <f>SUMPRODUCT(COUNTIF($AA$40:$AD$163,{"VANNIERE W."}))</f>
        <v>0</v>
      </c>
      <c r="M209" s="138"/>
      <c r="N209" s="137">
        <f>SUMPRODUCT(COUNTIF($AE$40:$AH$163,{"VANNIERE W."}))</f>
        <v>0</v>
      </c>
      <c r="O209" s="138"/>
      <c r="P209" s="137">
        <f>SUMPRODUCT(COUNTIF($AI$40:$AL$163,{"VANNIERE W."}))</f>
        <v>0</v>
      </c>
      <c r="Q209" s="138"/>
      <c r="R209" s="137">
        <f>SUMPRODUCT(COUNTIF($AM$40:$AP$163,{"VANNIERE W."}))</f>
        <v>0</v>
      </c>
      <c r="S209" s="138"/>
      <c r="T209" s="139">
        <f t="shared" si="3"/>
        <v>0</v>
      </c>
      <c r="U209" s="140"/>
      <c r="V209" s="139">
        <v>168</v>
      </c>
      <c r="W209" s="140"/>
      <c r="X209" s="141">
        <f t="shared" si="4"/>
        <v>0</v>
      </c>
      <c r="Y209" s="142"/>
      <c r="Z209" s="143"/>
      <c r="AA209" s="136" t="s">
        <v>82</v>
      </c>
      <c r="AB209" s="136"/>
      <c r="AC209" s="136"/>
      <c r="AD209" s="136"/>
      <c r="AE209" s="41"/>
      <c r="AF209" s="41"/>
      <c r="AG209" s="41"/>
      <c r="AH209" s="41"/>
      <c r="AI209" s="39"/>
      <c r="AJ209" s="68"/>
      <c r="AK209" s="68"/>
      <c r="AL209" s="68"/>
      <c r="AM209" s="68"/>
      <c r="AN209" s="68"/>
      <c r="AO209" s="68"/>
      <c r="AP209" s="39"/>
      <c r="AQ209" s="41"/>
      <c r="AR209" s="41"/>
      <c r="AS209" s="41"/>
      <c r="AT209" s="41"/>
      <c r="AU209" s="41"/>
      <c r="AV209" s="41"/>
      <c r="AW209" s="36"/>
      <c r="AX209" s="37"/>
      <c r="AY209" s="37"/>
      <c r="AZ209" s="37"/>
      <c r="BA209" s="39"/>
      <c r="BB209" s="39"/>
      <c r="BC209" s="39"/>
      <c r="BD209" s="39"/>
      <c r="BE209" s="50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6"/>
      <c r="CE209" s="36"/>
      <c r="CF209" s="36"/>
      <c r="CG209" s="36"/>
      <c r="CH209" s="36"/>
      <c r="CI209" s="36"/>
      <c r="CJ209" s="36"/>
      <c r="CK209" s="36"/>
      <c r="CL209" s="37"/>
      <c r="CM209" s="37"/>
      <c r="CN209" s="37"/>
    </row>
    <row r="210" spans="1:92" x14ac:dyDescent="0.25">
      <c r="A210" s="136" t="s">
        <v>22</v>
      </c>
      <c r="B210" s="136"/>
      <c r="C210" s="136"/>
      <c r="D210" s="136"/>
      <c r="F210" s="137">
        <f>SUMPRODUCT(COUNTIF($B$40:$J$163,{"WEISSKOPP O."}))</f>
        <v>0</v>
      </c>
      <c r="G210" s="138"/>
      <c r="H210" s="137">
        <f>SUMPRODUCT(COUNTIF($K$40:$R$163,{"WEISSKOPP O."}))</f>
        <v>0</v>
      </c>
      <c r="I210" s="138"/>
      <c r="J210" s="137">
        <f>SUMPRODUCT(COUNTIF($S$40:$Z$163,{"WEISSKOPP O."}))</f>
        <v>0</v>
      </c>
      <c r="K210" s="138"/>
      <c r="L210" s="137">
        <f>SUMPRODUCT(COUNTIF($AA$40:$AD$163,{"WEISSKOPP O."}))</f>
        <v>0</v>
      </c>
      <c r="M210" s="138"/>
      <c r="N210" s="137">
        <f>SUMPRODUCT(COUNTIF($AE$40:$AH$163,{"WEISSKOPP O."}))</f>
        <v>0</v>
      </c>
      <c r="O210" s="138"/>
      <c r="P210" s="137">
        <f>SUMPRODUCT(COUNTIF($AI$40:$AL$163,{"WEISSKOPP O."}))</f>
        <v>0</v>
      </c>
      <c r="Q210" s="138"/>
      <c r="R210" s="137">
        <f>SUMPRODUCT(COUNTIF($AM$40:$AP$163,{"WEISSKOPP O."}))</f>
        <v>0</v>
      </c>
      <c r="S210" s="138"/>
      <c r="T210" s="139">
        <f t="shared" si="3"/>
        <v>0</v>
      </c>
      <c r="U210" s="140"/>
      <c r="V210" s="139">
        <v>168</v>
      </c>
      <c r="W210" s="140"/>
      <c r="X210" s="141">
        <f t="shared" si="4"/>
        <v>0</v>
      </c>
      <c r="Y210" s="142"/>
      <c r="Z210" s="143"/>
      <c r="AA210" s="136" t="s">
        <v>22</v>
      </c>
      <c r="AB210" s="136"/>
      <c r="AC210" s="136"/>
      <c r="AD210" s="136"/>
      <c r="AE210" s="41"/>
      <c r="AF210" s="41"/>
      <c r="AG210" s="41"/>
      <c r="AH210" s="41"/>
      <c r="AI210" s="39"/>
      <c r="AJ210" s="68"/>
      <c r="AK210" s="68"/>
      <c r="AL210" s="68"/>
      <c r="AM210" s="68"/>
      <c r="AN210" s="68"/>
      <c r="AO210" s="68"/>
      <c r="AP210" s="39"/>
      <c r="AQ210" s="41"/>
      <c r="AR210" s="41"/>
      <c r="AS210" s="41"/>
      <c r="AT210" s="41"/>
      <c r="AU210" s="41"/>
      <c r="AV210" s="41"/>
      <c r="AW210" s="36"/>
      <c r="AX210" s="37"/>
      <c r="AY210" s="37"/>
      <c r="AZ210" s="37"/>
      <c r="BA210" s="39"/>
      <c r="BB210" s="39"/>
      <c r="BC210" s="39"/>
      <c r="BD210" s="39"/>
      <c r="BE210" s="50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6"/>
      <c r="CE210" s="36"/>
      <c r="CF210" s="36"/>
      <c r="CG210" s="36"/>
      <c r="CH210" s="36"/>
      <c r="CI210" s="36"/>
      <c r="CJ210" s="36"/>
      <c r="CK210" s="36"/>
      <c r="CL210" s="37"/>
      <c r="CM210" s="37"/>
      <c r="CN210" s="37"/>
    </row>
    <row r="211" spans="1:92" x14ac:dyDescent="0.25">
      <c r="A211" s="136"/>
      <c r="B211" s="136"/>
      <c r="C211" s="136"/>
      <c r="D211" s="136"/>
      <c r="F211" s="137"/>
      <c r="G211" s="138"/>
      <c r="H211" s="137"/>
      <c r="I211" s="138"/>
      <c r="J211" s="137"/>
      <c r="K211" s="138"/>
      <c r="L211" s="137"/>
      <c r="M211" s="138"/>
      <c r="N211" s="137"/>
      <c r="O211" s="138"/>
      <c r="P211" s="137"/>
      <c r="Q211" s="138"/>
      <c r="R211" s="137"/>
      <c r="S211" s="138"/>
      <c r="T211" s="139">
        <f t="shared" si="3"/>
        <v>0</v>
      </c>
      <c r="U211" s="140"/>
      <c r="V211" s="139">
        <v>168</v>
      </c>
      <c r="W211" s="140"/>
      <c r="X211" s="141">
        <f t="shared" si="4"/>
        <v>0</v>
      </c>
      <c r="Y211" s="142"/>
      <c r="Z211" s="143"/>
      <c r="AA211" s="136"/>
      <c r="AB211" s="136"/>
      <c r="AC211" s="136"/>
      <c r="AD211" s="136"/>
      <c r="AE211" s="27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6"/>
      <c r="AU211" s="36"/>
      <c r="AV211" s="36"/>
      <c r="AW211" s="36"/>
      <c r="AX211" s="37"/>
      <c r="AY211" s="37"/>
      <c r="AZ211" s="37"/>
      <c r="BA211" s="39"/>
      <c r="BB211" s="39"/>
      <c r="BC211" s="39"/>
      <c r="BD211" s="39"/>
      <c r="BE211" s="50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6"/>
      <c r="CE211" s="36"/>
      <c r="CF211" s="36"/>
      <c r="CG211" s="36"/>
      <c r="CH211" s="36"/>
      <c r="CI211" s="36"/>
      <c r="CJ211" s="36"/>
      <c r="CK211" s="36"/>
      <c r="CL211" s="37"/>
      <c r="CM211" s="37"/>
      <c r="CN211" s="37"/>
    </row>
    <row r="212" spans="1:92" x14ac:dyDescent="0.25">
      <c r="A212" s="136"/>
      <c r="B212" s="136"/>
      <c r="C212" s="136"/>
      <c r="D212" s="136"/>
      <c r="F212" s="137"/>
      <c r="G212" s="138"/>
      <c r="H212" s="137"/>
      <c r="I212" s="138"/>
      <c r="J212" s="137"/>
      <c r="K212" s="138"/>
      <c r="L212" s="137"/>
      <c r="M212" s="138"/>
      <c r="N212" s="137"/>
      <c r="O212" s="138"/>
      <c r="P212" s="137"/>
      <c r="Q212" s="138"/>
      <c r="R212" s="137"/>
      <c r="S212" s="138"/>
      <c r="T212" s="139">
        <f t="shared" si="3"/>
        <v>0</v>
      </c>
      <c r="U212" s="140"/>
      <c r="V212" s="139">
        <v>168</v>
      </c>
      <c r="W212" s="140"/>
      <c r="X212" s="141">
        <f t="shared" si="4"/>
        <v>0</v>
      </c>
      <c r="Y212" s="142"/>
      <c r="Z212" s="143"/>
      <c r="AA212" s="136"/>
      <c r="AB212" s="136"/>
      <c r="AC212" s="136"/>
      <c r="AD212" s="136"/>
      <c r="AE212" s="27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6"/>
      <c r="AU212" s="36"/>
      <c r="AV212" s="36"/>
      <c r="AW212" s="36"/>
      <c r="AX212" s="37"/>
      <c r="AY212" s="37"/>
      <c r="AZ212" s="37"/>
      <c r="BA212" s="39"/>
      <c r="BB212" s="39"/>
      <c r="BC212" s="39"/>
      <c r="BD212" s="39"/>
      <c r="BE212" s="50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6"/>
      <c r="CE212" s="36"/>
      <c r="CF212" s="36"/>
      <c r="CG212" s="36"/>
      <c r="CH212" s="36"/>
      <c r="CI212" s="36"/>
      <c r="CJ212" s="36"/>
      <c r="CK212" s="36"/>
      <c r="CL212" s="37"/>
      <c r="CM212" s="37"/>
      <c r="CN212" s="37"/>
    </row>
    <row r="213" spans="1:92" x14ac:dyDescent="0.25">
      <c r="A213" s="136"/>
      <c r="B213" s="136"/>
      <c r="C213" s="136"/>
      <c r="D213" s="136"/>
      <c r="F213" s="137"/>
      <c r="G213" s="138"/>
      <c r="H213" s="137"/>
      <c r="I213" s="138"/>
      <c r="J213" s="137"/>
      <c r="K213" s="138"/>
      <c r="L213" s="137"/>
      <c r="M213" s="138"/>
      <c r="N213" s="137"/>
      <c r="O213" s="138"/>
      <c r="P213" s="137"/>
      <c r="Q213" s="138"/>
      <c r="R213" s="137"/>
      <c r="S213" s="138"/>
      <c r="T213" s="139">
        <f t="shared" si="3"/>
        <v>0</v>
      </c>
      <c r="U213" s="140"/>
      <c r="V213" s="139">
        <v>168</v>
      </c>
      <c r="W213" s="140"/>
      <c r="X213" s="141">
        <f t="shared" si="4"/>
        <v>0</v>
      </c>
      <c r="Y213" s="142"/>
      <c r="Z213" s="143"/>
      <c r="AA213" s="136"/>
      <c r="AB213" s="136"/>
      <c r="AC213" s="136"/>
      <c r="AD213" s="136"/>
      <c r="AE213" s="27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6"/>
      <c r="AU213" s="36"/>
      <c r="AV213" s="36"/>
      <c r="AW213" s="36"/>
      <c r="AX213" s="37"/>
      <c r="AY213" s="37"/>
      <c r="AZ213" s="37"/>
      <c r="BA213" s="39"/>
      <c r="BB213" s="39"/>
      <c r="BC213" s="39"/>
      <c r="BD213" s="39"/>
      <c r="BE213" s="50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6"/>
      <c r="CE213" s="36"/>
      <c r="CF213" s="36"/>
      <c r="CG213" s="36"/>
      <c r="CH213" s="36"/>
      <c r="CI213" s="36"/>
      <c r="CJ213" s="36"/>
      <c r="CK213" s="36"/>
      <c r="CL213" s="37"/>
      <c r="CM213" s="37"/>
      <c r="CN213" s="37"/>
    </row>
    <row r="214" spans="1:92" x14ac:dyDescent="0.25">
      <c r="A214" s="136"/>
      <c r="B214" s="136"/>
      <c r="C214" s="136"/>
      <c r="D214" s="136"/>
      <c r="F214" s="137"/>
      <c r="G214" s="138"/>
      <c r="H214" s="137"/>
      <c r="I214" s="138"/>
      <c r="J214" s="137"/>
      <c r="K214" s="138"/>
      <c r="L214" s="137"/>
      <c r="M214" s="138"/>
      <c r="N214" s="137"/>
      <c r="O214" s="138"/>
      <c r="P214" s="137"/>
      <c r="Q214" s="138"/>
      <c r="R214" s="137"/>
      <c r="S214" s="138"/>
      <c r="T214" s="139">
        <f t="shared" si="3"/>
        <v>0</v>
      </c>
      <c r="U214" s="140"/>
      <c r="V214" s="139">
        <v>168</v>
      </c>
      <c r="W214" s="140"/>
      <c r="X214" s="141">
        <f t="shared" si="4"/>
        <v>0</v>
      </c>
      <c r="Y214" s="142"/>
      <c r="Z214" s="143"/>
      <c r="AA214" s="136"/>
      <c r="AB214" s="136"/>
      <c r="AC214" s="136"/>
      <c r="AD214" s="136"/>
      <c r="AE214" s="27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6"/>
      <c r="AU214" s="36"/>
      <c r="AV214" s="36"/>
      <c r="AW214" s="36"/>
      <c r="AX214" s="37"/>
      <c r="AY214" s="37"/>
      <c r="AZ214" s="37"/>
      <c r="BA214" s="39"/>
      <c r="BB214" s="39"/>
      <c r="BC214" s="39"/>
      <c r="BD214" s="39"/>
      <c r="BE214" s="50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6"/>
      <c r="CE214" s="36"/>
      <c r="CF214" s="36"/>
      <c r="CG214" s="36"/>
      <c r="CH214" s="36"/>
      <c r="CI214" s="36"/>
      <c r="CJ214" s="36"/>
      <c r="CK214" s="36"/>
      <c r="CL214" s="37"/>
      <c r="CM214" s="37"/>
      <c r="CN214" s="37"/>
    </row>
    <row r="215" spans="1:92" x14ac:dyDescent="0.25">
      <c r="A215" s="136"/>
      <c r="B215" s="136"/>
      <c r="C215" s="136"/>
      <c r="D215" s="136"/>
      <c r="F215" s="137"/>
      <c r="G215" s="138"/>
      <c r="H215" s="137"/>
      <c r="I215" s="138"/>
      <c r="J215" s="137"/>
      <c r="K215" s="138"/>
      <c r="L215" s="137"/>
      <c r="M215" s="138"/>
      <c r="N215" s="137"/>
      <c r="O215" s="138"/>
      <c r="P215" s="137"/>
      <c r="Q215" s="138"/>
      <c r="R215" s="137"/>
      <c r="S215" s="138"/>
      <c r="T215" s="139">
        <f t="shared" si="3"/>
        <v>0</v>
      </c>
      <c r="U215" s="140"/>
      <c r="V215" s="139">
        <v>168</v>
      </c>
      <c r="W215" s="140"/>
      <c r="X215" s="141">
        <f t="shared" si="4"/>
        <v>0</v>
      </c>
      <c r="Y215" s="142"/>
      <c r="Z215" s="143"/>
      <c r="AA215" s="136"/>
      <c r="AB215" s="136"/>
      <c r="AC215" s="136"/>
      <c r="AD215" s="136"/>
      <c r="AE215" s="35"/>
      <c r="AF215" s="35"/>
      <c r="AG215" s="35"/>
      <c r="AH215" s="35"/>
      <c r="AI215" s="35"/>
      <c r="AJ215" s="35"/>
      <c r="AK215" s="33"/>
      <c r="AL215" s="33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92" x14ac:dyDescent="0.25">
      <c r="AB216" s="35"/>
      <c r="AC216" s="35"/>
      <c r="AD216" s="35"/>
      <c r="AE216" s="35"/>
      <c r="AF216" s="35"/>
      <c r="AG216" s="35"/>
      <c r="AH216" s="35"/>
      <c r="AI216" s="35"/>
      <c r="AJ216" s="35"/>
      <c r="AK216" s="33"/>
      <c r="AL216" s="33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92" x14ac:dyDescent="0.25">
      <c r="A217" s="147" t="s">
        <v>248</v>
      </c>
      <c r="B217" s="148"/>
      <c r="C217" s="148"/>
      <c r="D217" s="148"/>
      <c r="E217" s="192" t="s">
        <v>249</v>
      </c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48" t="s">
        <v>248</v>
      </c>
      <c r="AB217" s="148"/>
      <c r="AC217" s="148"/>
      <c r="AD217" s="191"/>
      <c r="AE217" s="35"/>
      <c r="AF217" s="35"/>
      <c r="AG217" s="35"/>
      <c r="AH217" s="35"/>
      <c r="AI217" s="35"/>
      <c r="AJ217" s="35"/>
      <c r="AK217" s="33"/>
      <c r="AL217" s="33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92" x14ac:dyDescent="0.25">
      <c r="A218" s="149"/>
      <c r="B218" s="150"/>
      <c r="C218" s="150"/>
      <c r="D218" s="151"/>
      <c r="F218" s="144" t="s">
        <v>98</v>
      </c>
      <c r="G218" s="145"/>
      <c r="H218" s="144" t="s">
        <v>107</v>
      </c>
      <c r="I218" s="145"/>
      <c r="J218" s="144" t="s">
        <v>108</v>
      </c>
      <c r="K218" s="145"/>
      <c r="L218" s="144" t="s">
        <v>109</v>
      </c>
      <c r="M218" s="145"/>
      <c r="N218" s="144" t="s">
        <v>110</v>
      </c>
      <c r="O218" s="145"/>
      <c r="P218" s="144" t="s">
        <v>111</v>
      </c>
      <c r="Q218" s="145"/>
      <c r="R218" s="144" t="s">
        <v>112</v>
      </c>
      <c r="S218" s="145"/>
      <c r="T218" s="144" t="s">
        <v>8</v>
      </c>
      <c r="U218" s="145"/>
      <c r="V218" s="144" t="s">
        <v>113</v>
      </c>
      <c r="W218" s="145"/>
      <c r="X218" s="144" t="s">
        <v>184</v>
      </c>
      <c r="Y218" s="146"/>
      <c r="Z218" s="146"/>
      <c r="AA218" s="149"/>
      <c r="AB218" s="150"/>
      <c r="AC218" s="150"/>
      <c r="AD218" s="151"/>
      <c r="AE218" s="35"/>
      <c r="AF218" s="35"/>
      <c r="AG218" s="35"/>
      <c r="AH218" s="35"/>
      <c r="AI218" s="35"/>
      <c r="AJ218" s="35"/>
      <c r="AK218" s="33"/>
      <c r="AL218" s="33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92" ht="5.0999999999999996" customHeight="1" x14ac:dyDescent="0.25">
      <c r="AB219" s="35"/>
      <c r="AC219" s="35"/>
      <c r="AD219" s="35"/>
      <c r="AE219" s="35"/>
      <c r="AF219" s="35"/>
      <c r="AG219" s="35"/>
      <c r="AH219" s="35"/>
      <c r="AI219" s="35"/>
      <c r="AJ219" s="35"/>
      <c r="AK219" s="33"/>
      <c r="AL219" s="33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92" x14ac:dyDescent="0.25">
      <c r="A220" s="136" t="s">
        <v>11</v>
      </c>
      <c r="B220" s="136"/>
      <c r="C220" s="136"/>
      <c r="D220" s="136"/>
      <c r="F220" s="137">
        <f>SUMPRODUCT(COUNTIF($B$40:$J$163,{"APOSTOL L."}))</f>
        <v>0</v>
      </c>
      <c r="G220" s="138"/>
      <c r="H220" s="137">
        <f>SUMPRODUCT(COUNTIF($K$40:$R$163,{"APOSTOL L."}))</f>
        <v>0</v>
      </c>
      <c r="I220" s="138"/>
      <c r="J220" s="137">
        <f>SUMPRODUCT(COUNTIF($S$40:$Z$163,{"APOSTOL L."}))</f>
        <v>0</v>
      </c>
      <c r="K220" s="138"/>
      <c r="L220" s="137">
        <f>SUMPRODUCT(COUNTIF($AA$40:$AD$163,{"APOSTOL L."}))</f>
        <v>0</v>
      </c>
      <c r="M220" s="138"/>
      <c r="N220" s="137">
        <f>SUMPRODUCT(COUNTIF($AE$40:$AH$163,{"APOSTOL L."}))</f>
        <v>0</v>
      </c>
      <c r="O220" s="138"/>
      <c r="P220" s="137">
        <f>SUMPRODUCT(COUNTIF($AI$40:$AL$163,{"APOSTOL L."}))</f>
        <v>0</v>
      </c>
      <c r="Q220" s="138"/>
      <c r="R220" s="137">
        <f>SUMPRODUCT(COUNTIF($AM$40:$AP$163,{"APOSTOL L."}))</f>
        <v>0</v>
      </c>
      <c r="S220" s="138"/>
      <c r="T220" s="139">
        <f>F220*24+H220*12+J220*12+L220*6+N220*6+P220*4+R220*8</f>
        <v>0</v>
      </c>
      <c r="U220" s="140"/>
      <c r="V220" s="139">
        <v>168</v>
      </c>
      <c r="W220" s="140"/>
      <c r="X220" s="141">
        <f>T220*4.6</f>
        <v>0</v>
      </c>
      <c r="Y220" s="142"/>
      <c r="Z220" s="143"/>
      <c r="AA220" s="136" t="s">
        <v>11</v>
      </c>
      <c r="AB220" s="136"/>
      <c r="AC220" s="136"/>
      <c r="AD220" s="136"/>
      <c r="AE220" s="35"/>
      <c r="AF220" s="35"/>
      <c r="AG220" s="35"/>
      <c r="AH220" s="35"/>
      <c r="AI220" s="35"/>
      <c r="AJ220" s="35"/>
      <c r="AK220" s="33"/>
      <c r="AL220" s="33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92" x14ac:dyDescent="0.25">
      <c r="A221" s="136" t="s">
        <v>10</v>
      </c>
      <c r="B221" s="136"/>
      <c r="C221" s="136"/>
      <c r="D221" s="136"/>
      <c r="F221" s="137">
        <f>SUMPRODUCT(COUNTIF($B$40:$J$163,{"ARWEILER M."}))</f>
        <v>0</v>
      </c>
      <c r="G221" s="138"/>
      <c r="H221" s="137">
        <f>SUMPRODUCT(COUNTIF($K$40:$R$163,{"ARWEILER M."}))</f>
        <v>0</v>
      </c>
      <c r="I221" s="138"/>
      <c r="J221" s="137">
        <f>SUMPRODUCT(COUNTIF($S$40:$Z$163,{"ARWEILER M."}))</f>
        <v>0</v>
      </c>
      <c r="K221" s="138"/>
      <c r="L221" s="137">
        <f>SUMPRODUCT(COUNTIF($AA$40:$AD$163,{"ARWEILER M."}))</f>
        <v>0</v>
      </c>
      <c r="M221" s="138"/>
      <c r="N221" s="137">
        <f>SUMPRODUCT(COUNTIF($AE$40:$AH$163,{"ARWEILER M."}))</f>
        <v>0</v>
      </c>
      <c r="O221" s="138"/>
      <c r="P221" s="137">
        <f>SUMPRODUCT(COUNTIF($AI$40:$AL$163,{"ARWEILER M."}))</f>
        <v>0</v>
      </c>
      <c r="Q221" s="138"/>
      <c r="R221" s="137">
        <f>SUMPRODUCT(COUNTIF($AM$40:$AP$163,{"ARWEILER M."}))</f>
        <v>0</v>
      </c>
      <c r="S221" s="138"/>
      <c r="T221" s="139">
        <f>F221*24+H221*12+J221*12+L221*6+N221*6+P221*4+R221*8</f>
        <v>0</v>
      </c>
      <c r="U221" s="140"/>
      <c r="V221" s="139">
        <v>168</v>
      </c>
      <c r="W221" s="140"/>
      <c r="X221" s="141">
        <f t="shared" ref="X221:X257" si="5">T221*4.6</f>
        <v>0</v>
      </c>
      <c r="Y221" s="142"/>
      <c r="Z221" s="143"/>
      <c r="AA221" s="136" t="s">
        <v>10</v>
      </c>
      <c r="AB221" s="136"/>
      <c r="AC221" s="136"/>
      <c r="AD221" s="136"/>
      <c r="AE221" s="35"/>
      <c r="AF221" s="35"/>
      <c r="AG221" s="35"/>
      <c r="AH221" s="35"/>
      <c r="AI221" s="35"/>
      <c r="AJ221" s="35"/>
      <c r="AK221" s="33"/>
      <c r="AL221" s="33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92" x14ac:dyDescent="0.25">
      <c r="A222" s="136" t="s">
        <v>20</v>
      </c>
      <c r="B222" s="136"/>
      <c r="C222" s="136"/>
      <c r="D222" s="136"/>
      <c r="F222" s="137">
        <f>SUMPRODUCT(COUNTIF($B$40:$J$163,{"BAUDOIN D."}))</f>
        <v>0</v>
      </c>
      <c r="G222" s="138"/>
      <c r="H222" s="137">
        <f>SUMPRODUCT(COUNTIF($K$40:$R$163,{"BAUDOIN D."}))</f>
        <v>0</v>
      </c>
      <c r="I222" s="138"/>
      <c r="J222" s="137">
        <f>SUMPRODUCT(COUNTIF($S$40:$Z$163,{"BAUDOIN D."}))</f>
        <v>0</v>
      </c>
      <c r="K222" s="138"/>
      <c r="L222" s="137">
        <f>SUMPRODUCT(COUNTIF($AA$40:$AD$163,{"BAUDOIN D."}))</f>
        <v>0</v>
      </c>
      <c r="M222" s="138"/>
      <c r="N222" s="137">
        <f>SUMPRODUCT(COUNTIF($AE$40:$AH$163,{"BAUDOIN D."}))</f>
        <v>0</v>
      </c>
      <c r="O222" s="138"/>
      <c r="P222" s="137">
        <f>SUMPRODUCT(COUNTIF($AI$40:$AL$163,{"BAUDOIN D."}))</f>
        <v>0</v>
      </c>
      <c r="Q222" s="138"/>
      <c r="R222" s="137">
        <f>SUMPRODUCT(COUNTIF($AM$40:$AP$163,{"BAUDOIN D."}))</f>
        <v>0</v>
      </c>
      <c r="S222" s="138"/>
      <c r="T222" s="139">
        <f t="shared" ref="T222:T224" si="6">F222*24+H222*12+J222*12+L222*6+N222*6+P222*4+R222*8</f>
        <v>0</v>
      </c>
      <c r="U222" s="140"/>
      <c r="V222" s="139">
        <v>168</v>
      </c>
      <c r="W222" s="140"/>
      <c r="X222" s="141">
        <f t="shared" si="5"/>
        <v>0</v>
      </c>
      <c r="Y222" s="142"/>
      <c r="Z222" s="143"/>
      <c r="AA222" s="136" t="s">
        <v>20</v>
      </c>
      <c r="AB222" s="136"/>
      <c r="AC222" s="136"/>
      <c r="AD222" s="136"/>
      <c r="AE222" s="35"/>
      <c r="AF222" s="35"/>
      <c r="AG222" s="35"/>
      <c r="AH222" s="35"/>
      <c r="AI222" s="35"/>
      <c r="AJ222" s="35"/>
      <c r="AK222" s="33"/>
      <c r="AL222" s="33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92" x14ac:dyDescent="0.25">
      <c r="A223" s="136" t="s">
        <v>25</v>
      </c>
      <c r="B223" s="136"/>
      <c r="C223" s="136"/>
      <c r="D223" s="136"/>
      <c r="F223" s="137">
        <f>SUMPRODUCT(COUNTIF($B$40:$J$163,{"BORDIN Y."}))</f>
        <v>0</v>
      </c>
      <c r="G223" s="138"/>
      <c r="H223" s="137">
        <f>SUMPRODUCT(COUNTIF($K$40:$R$163,{"BORDIN Y."}))</f>
        <v>0</v>
      </c>
      <c r="I223" s="138"/>
      <c r="J223" s="137">
        <f>SUMPRODUCT(COUNTIF($S$40:$Z$163,{"BORDIN Y."}))</f>
        <v>0</v>
      </c>
      <c r="K223" s="138"/>
      <c r="L223" s="137">
        <f>SUMPRODUCT(COUNTIF($AA$40:$AD$163,{"BORDIN Y."}))</f>
        <v>0</v>
      </c>
      <c r="M223" s="138"/>
      <c r="N223" s="137">
        <f>SUMPRODUCT(COUNTIF($AE$40:$AH$163,{"BORDIN Y."}))</f>
        <v>0</v>
      </c>
      <c r="O223" s="138"/>
      <c r="P223" s="137">
        <f>SUMPRODUCT(COUNTIF($AI$40:$AL$163,{"BORDIN Y."}))</f>
        <v>0</v>
      </c>
      <c r="Q223" s="138"/>
      <c r="R223" s="137">
        <f>SUMPRODUCT(COUNTIF($AM$40:$AP$163,{"BORDIN Y."}))</f>
        <v>0</v>
      </c>
      <c r="S223" s="138"/>
      <c r="T223" s="139">
        <f t="shared" si="6"/>
        <v>0</v>
      </c>
      <c r="U223" s="140"/>
      <c r="V223" s="139">
        <v>168</v>
      </c>
      <c r="W223" s="140"/>
      <c r="X223" s="141">
        <f t="shared" si="5"/>
        <v>0</v>
      </c>
      <c r="Y223" s="142"/>
      <c r="Z223" s="143"/>
      <c r="AA223" s="136" t="s">
        <v>25</v>
      </c>
      <c r="AB223" s="136"/>
      <c r="AC223" s="136"/>
      <c r="AD223" s="136"/>
      <c r="AE223" s="35"/>
      <c r="AF223" s="35"/>
      <c r="AG223" s="35"/>
      <c r="AH223" s="35"/>
      <c r="AI223" s="35"/>
      <c r="AJ223" s="35"/>
      <c r="AK223" s="33"/>
      <c r="AL223" s="33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92" x14ac:dyDescent="0.25">
      <c r="A224" s="136" t="s">
        <v>31</v>
      </c>
      <c r="B224" s="136"/>
      <c r="C224" s="136"/>
      <c r="D224" s="136"/>
      <c r="F224" s="137">
        <f>SUMPRODUCT(COUNTIF($B$40:$J$163,{"BOULOGNE L."}))</f>
        <v>0</v>
      </c>
      <c r="G224" s="138"/>
      <c r="H224" s="137">
        <f>SUMPRODUCT(COUNTIF($K$40:$R$163,{"BOULOGNE L."}))</f>
        <v>0</v>
      </c>
      <c r="I224" s="138"/>
      <c r="J224" s="137">
        <f>SUMPRODUCT(COUNTIF($S$40:$Z$163,{"BOULOGNE L."}))</f>
        <v>0</v>
      </c>
      <c r="K224" s="138"/>
      <c r="L224" s="137">
        <f>SUMPRODUCT(COUNTIF($AA$40:$AD$163,{"BOULOGNE L."}))</f>
        <v>0</v>
      </c>
      <c r="M224" s="138"/>
      <c r="N224" s="137">
        <f>SUMPRODUCT(COUNTIF($AE$40:$AH$163,{"BOULOGNE L."}))</f>
        <v>0</v>
      </c>
      <c r="O224" s="138"/>
      <c r="P224" s="137">
        <f>SUMPRODUCT(COUNTIF($AI$40:$AL$163,{"BOULOGNE L."}))</f>
        <v>0</v>
      </c>
      <c r="Q224" s="138"/>
      <c r="R224" s="137">
        <f>SUMPRODUCT(COUNTIF($AM$40:$AP$163,{"BOULOGNE L."}))</f>
        <v>0</v>
      </c>
      <c r="S224" s="138"/>
      <c r="T224" s="139">
        <f t="shared" si="6"/>
        <v>0</v>
      </c>
      <c r="U224" s="140"/>
      <c r="V224" s="139">
        <v>168</v>
      </c>
      <c r="W224" s="140"/>
      <c r="X224" s="141">
        <f t="shared" si="5"/>
        <v>0</v>
      </c>
      <c r="Y224" s="142"/>
      <c r="Z224" s="143"/>
      <c r="AA224" s="136" t="s">
        <v>31</v>
      </c>
      <c r="AB224" s="136"/>
      <c r="AC224" s="136"/>
      <c r="AD224" s="136"/>
      <c r="AE224" s="35"/>
      <c r="AF224" s="35"/>
      <c r="AG224" s="35"/>
      <c r="AH224" s="35"/>
      <c r="AI224" s="35"/>
      <c r="AJ224" s="35"/>
      <c r="AK224" s="33"/>
      <c r="AL224" s="33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x14ac:dyDescent="0.25">
      <c r="A225" s="136" t="s">
        <v>114</v>
      </c>
      <c r="B225" s="136"/>
      <c r="C225" s="136"/>
      <c r="D225" s="136"/>
      <c r="F225" s="137">
        <f>SUMPRODUCT(COUNTIF($B$40:$J$163,{"BROBECKER P."}))</f>
        <v>0</v>
      </c>
      <c r="G225" s="138"/>
      <c r="H225" s="137">
        <f>SUMPRODUCT(COUNTIF($K$40:$R$163,{"BROBECKER P."}))</f>
        <v>0</v>
      </c>
      <c r="I225" s="138"/>
      <c r="J225" s="137">
        <f>SUMPRODUCT(COUNTIF($S$40:$Z$163,{"BROBECKER P."}))</f>
        <v>0</v>
      </c>
      <c r="K225" s="138"/>
      <c r="L225" s="137">
        <f>SUMPRODUCT(COUNTIF($AA$40:$AD$163,{"BROBECKER P."}))</f>
        <v>0</v>
      </c>
      <c r="M225" s="138"/>
      <c r="N225" s="137">
        <f>SUMPRODUCT(COUNTIF($AE$40:$AH$163,{"BROBECKER P."}))</f>
        <v>0</v>
      </c>
      <c r="O225" s="138"/>
      <c r="P225" s="137">
        <f>SUMPRODUCT(COUNTIF($AI$40:$AL$163,{"BROBECKER P."}))</f>
        <v>0</v>
      </c>
      <c r="Q225" s="138"/>
      <c r="R225" s="137">
        <f>SUMPRODUCT(COUNTIF($AM$40:$AP$163,{"BROBECKER P."}))</f>
        <v>0</v>
      </c>
      <c r="S225" s="138"/>
      <c r="T225" s="139">
        <f>F225*24+H225*12+J225*12+L225*6+N225*6+P225*4+R225*8</f>
        <v>0</v>
      </c>
      <c r="U225" s="140"/>
      <c r="V225" s="139">
        <v>168</v>
      </c>
      <c r="W225" s="140"/>
      <c r="X225" s="141">
        <f t="shared" si="5"/>
        <v>0</v>
      </c>
      <c r="Y225" s="142"/>
      <c r="Z225" s="143"/>
      <c r="AA225" s="136" t="s">
        <v>114</v>
      </c>
      <c r="AB225" s="136"/>
      <c r="AC225" s="136"/>
      <c r="AD225" s="136"/>
      <c r="AE225" s="35"/>
      <c r="AF225" s="35"/>
      <c r="AG225" s="35"/>
      <c r="AH225" s="35"/>
      <c r="AI225" s="35" t="s">
        <v>0</v>
      </c>
      <c r="AJ225" s="35"/>
      <c r="AK225" s="33"/>
      <c r="AL225" s="33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x14ac:dyDescent="0.25">
      <c r="A226" s="136" t="s">
        <v>29</v>
      </c>
      <c r="B226" s="136"/>
      <c r="C226" s="136"/>
      <c r="D226" s="136"/>
      <c r="F226" s="137">
        <f>SUMPRODUCT(COUNTIF($B$40:$J$163,{"CARDOSO S."}))</f>
        <v>0</v>
      </c>
      <c r="G226" s="138"/>
      <c r="H226" s="137">
        <f>SUMPRODUCT(COUNTIF($K$40:$R$163,{"CARDOSO S."}))</f>
        <v>0</v>
      </c>
      <c r="I226" s="138"/>
      <c r="J226" s="137">
        <f>SUMPRODUCT(COUNTIF($S$40:$Z$163,{"CARDOSO S."}))</f>
        <v>0</v>
      </c>
      <c r="K226" s="138"/>
      <c r="L226" s="137">
        <f>SUMPRODUCT(COUNTIF($AA$40:$AD$163,{"CARDOSO S."}))</f>
        <v>0</v>
      </c>
      <c r="M226" s="138"/>
      <c r="N226" s="137">
        <f>SUMPRODUCT(COUNTIF($AE$40:$AH$163,{"CARDOSO S."}))</f>
        <v>0</v>
      </c>
      <c r="O226" s="138"/>
      <c r="P226" s="137">
        <f>SUMPRODUCT(COUNTIF($AI$40:$AL$163,{"CARDOSO S."}))</f>
        <v>0</v>
      </c>
      <c r="Q226" s="138"/>
      <c r="R226" s="137">
        <f>SUMPRODUCT(COUNTIF($AM$40:$AP$163,{"CARDOSO S."}))</f>
        <v>0</v>
      </c>
      <c r="S226" s="138"/>
      <c r="T226" s="139">
        <f t="shared" ref="T226:T257" si="7">F226*24+H226*12+J226*12+L226*6+N226*6+P226*4+R226*8</f>
        <v>0</v>
      </c>
      <c r="U226" s="140"/>
      <c r="V226" s="139">
        <v>168</v>
      </c>
      <c r="W226" s="140"/>
      <c r="X226" s="141">
        <f t="shared" si="5"/>
        <v>0</v>
      </c>
      <c r="Y226" s="142"/>
      <c r="Z226" s="143"/>
      <c r="AA226" s="136" t="s">
        <v>29</v>
      </c>
      <c r="AB226" s="136"/>
      <c r="AC226" s="136"/>
      <c r="AD226" s="136"/>
      <c r="AE226" s="35"/>
      <c r="AF226" s="35"/>
      <c r="AG226" s="35"/>
      <c r="AH226" s="35"/>
      <c r="AI226" s="35"/>
      <c r="AJ226" s="35"/>
      <c r="AK226" s="33"/>
      <c r="AL226" s="33"/>
      <c r="AM226" s="35" t="s">
        <v>0</v>
      </c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x14ac:dyDescent="0.25">
      <c r="A227" s="136" t="s">
        <v>115</v>
      </c>
      <c r="B227" s="136"/>
      <c r="C227" s="136"/>
      <c r="D227" s="136"/>
      <c r="F227" s="137">
        <f>SUMPRODUCT(COUNTIF($B$40:$J$163,{"CASPAR C."}))</f>
        <v>0</v>
      </c>
      <c r="G227" s="138"/>
      <c r="H227" s="137">
        <f>SUMPRODUCT(COUNTIF($K$40:$R$163,{"CASPAR C."}))</f>
        <v>0</v>
      </c>
      <c r="I227" s="138"/>
      <c r="J227" s="137">
        <f>SUMPRODUCT(COUNTIF($S$40:$Z$163,{"CASPAR C."}))</f>
        <v>0</v>
      </c>
      <c r="K227" s="138"/>
      <c r="L227" s="137">
        <f>SUMPRODUCT(COUNTIF($AA$40:$AD$163,{"CASPAR C."}))</f>
        <v>0</v>
      </c>
      <c r="M227" s="138"/>
      <c r="N227" s="137">
        <f>SUMPRODUCT(COUNTIF($AE$40:$AH$163,{"CASPAR C."}))</f>
        <v>0</v>
      </c>
      <c r="O227" s="138"/>
      <c r="P227" s="137">
        <f>SUMPRODUCT(COUNTIF($AI$40:$AL$163,{"CASPAR C."}))</f>
        <v>0</v>
      </c>
      <c r="Q227" s="138"/>
      <c r="R227" s="137">
        <f>SUMPRODUCT(COUNTIF($AM$40:$AP$163,{"CASPAR C."}))</f>
        <v>0</v>
      </c>
      <c r="S227" s="138"/>
      <c r="T227" s="139">
        <f t="shared" si="7"/>
        <v>0</v>
      </c>
      <c r="U227" s="140"/>
      <c r="V227" s="139">
        <v>168</v>
      </c>
      <c r="W227" s="140"/>
      <c r="X227" s="141">
        <f t="shared" si="5"/>
        <v>0</v>
      </c>
      <c r="Y227" s="142"/>
      <c r="Z227" s="143"/>
      <c r="AA227" s="136" t="s">
        <v>115</v>
      </c>
      <c r="AB227" s="136"/>
      <c r="AC227" s="136"/>
      <c r="AD227" s="136"/>
      <c r="AE227" s="35"/>
      <c r="AF227" s="35"/>
      <c r="AG227" s="35"/>
      <c r="AH227" s="35"/>
      <c r="AI227" s="35"/>
      <c r="AJ227" s="35"/>
      <c r="AK227" s="33"/>
      <c r="AL227" s="33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x14ac:dyDescent="0.25">
      <c r="A228" s="136" t="s">
        <v>37</v>
      </c>
      <c r="B228" s="136"/>
      <c r="C228" s="136"/>
      <c r="D228" s="136"/>
      <c r="F228" s="137">
        <f>SUMPRODUCT(COUNTIF($B$40:$J$163,{"CRUCIANI L."}))</f>
        <v>0</v>
      </c>
      <c r="G228" s="138"/>
      <c r="H228" s="137">
        <f>SUMPRODUCT(COUNTIF($K$40:$R$163,{"CRUCIANI L."}))</f>
        <v>0</v>
      </c>
      <c r="I228" s="138"/>
      <c r="J228" s="137">
        <f>SUMPRODUCT(COUNTIF($S$40:$Z$163,{"CRUCIANI L."}))</f>
        <v>0</v>
      </c>
      <c r="K228" s="138"/>
      <c r="L228" s="137">
        <f>SUMPRODUCT(COUNTIF($AA$40:$AD$163,{"CRUCIANI L."}))</f>
        <v>0</v>
      </c>
      <c r="M228" s="138"/>
      <c r="N228" s="137">
        <f>SUMPRODUCT(COUNTIF($AE$40:$AH$163,{"CRUCIANI L."}))</f>
        <v>0</v>
      </c>
      <c r="O228" s="138"/>
      <c r="P228" s="137">
        <f>SUMPRODUCT(COUNTIF($AI$40:$AL$163,{"CRUCIANI L."}))</f>
        <v>0</v>
      </c>
      <c r="Q228" s="138"/>
      <c r="R228" s="137">
        <f>SUMPRODUCT(COUNTIF($AM$40:$AP$163,{"CRUCIANI L."}))</f>
        <v>0</v>
      </c>
      <c r="S228" s="138"/>
      <c r="T228" s="139">
        <f t="shared" si="7"/>
        <v>0</v>
      </c>
      <c r="U228" s="140"/>
      <c r="V228" s="139">
        <v>168</v>
      </c>
      <c r="W228" s="140"/>
      <c r="X228" s="141">
        <f t="shared" si="5"/>
        <v>0</v>
      </c>
      <c r="Y228" s="142"/>
      <c r="Z228" s="143"/>
      <c r="AA228" s="136" t="s">
        <v>37</v>
      </c>
      <c r="AB228" s="136"/>
      <c r="AC228" s="136"/>
      <c r="AD228" s="136"/>
      <c r="AE228" s="35"/>
      <c r="AF228" s="35"/>
      <c r="AG228" s="35"/>
      <c r="AH228" s="35"/>
      <c r="AI228" s="35"/>
      <c r="AJ228" s="35"/>
      <c r="AK228" s="33"/>
      <c r="AL228" s="33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x14ac:dyDescent="0.25">
      <c r="A229" s="136" t="s">
        <v>83</v>
      </c>
      <c r="B229" s="136"/>
      <c r="C229" s="136"/>
      <c r="D229" s="136"/>
      <c r="F229" s="137">
        <f>SUMPRODUCT(COUNTIF($B$40:$J$163,{"DUFOSSE T."}))</f>
        <v>0</v>
      </c>
      <c r="G229" s="138"/>
      <c r="H229" s="137">
        <f>SUMPRODUCT(COUNTIF($K$40:$R$163,{"DUFOSSE T."}))</f>
        <v>0</v>
      </c>
      <c r="I229" s="138"/>
      <c r="J229" s="137">
        <f>SUMPRODUCT(COUNTIF($S$40:$Z$163,{"DUFOSSE T."}))</f>
        <v>0</v>
      </c>
      <c r="K229" s="138"/>
      <c r="L229" s="137">
        <f>SUMPRODUCT(COUNTIF($AA$40:$AD$163,{"DUFOSSE T."}))</f>
        <v>0</v>
      </c>
      <c r="M229" s="138"/>
      <c r="N229" s="137">
        <f>SUMPRODUCT(COUNTIF($AE$40:$AH$163,{"DUFOSSE T."}))</f>
        <v>0</v>
      </c>
      <c r="O229" s="138"/>
      <c r="P229" s="137">
        <f>SUMPRODUCT(COUNTIF($AI$40:$AL$163,{"DUFOSSE T."}))</f>
        <v>0</v>
      </c>
      <c r="Q229" s="138"/>
      <c r="R229" s="137">
        <f>SUMPRODUCT(COUNTIF($AM$40:$AP$163,{"DUFOSSE T."}))</f>
        <v>0</v>
      </c>
      <c r="S229" s="138"/>
      <c r="T229" s="139">
        <f t="shared" si="7"/>
        <v>0</v>
      </c>
      <c r="U229" s="140"/>
      <c r="V229" s="139">
        <v>168</v>
      </c>
      <c r="W229" s="140"/>
      <c r="X229" s="141">
        <f t="shared" si="5"/>
        <v>0</v>
      </c>
      <c r="Y229" s="142"/>
      <c r="Z229" s="143"/>
      <c r="AA229" s="136" t="s">
        <v>83</v>
      </c>
      <c r="AB229" s="136"/>
      <c r="AC229" s="136"/>
      <c r="AD229" s="136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x14ac:dyDescent="0.25">
      <c r="A230" s="136" t="s">
        <v>24</v>
      </c>
      <c r="B230" s="136"/>
      <c r="C230" s="136"/>
      <c r="D230" s="136"/>
      <c r="F230" s="137">
        <f>SUMPRODUCT(COUNTIF($B$40:$J$163,{"ERVYN C."}))</f>
        <v>0</v>
      </c>
      <c r="G230" s="138"/>
      <c r="H230" s="137">
        <f>SUMPRODUCT(COUNTIF($K$40:$R$163,{"ERVYN C."}))</f>
        <v>0</v>
      </c>
      <c r="I230" s="138"/>
      <c r="J230" s="137">
        <f>SUMPRODUCT(COUNTIF($S$40:$Z$163,{"ERVYN C."}))</f>
        <v>0</v>
      </c>
      <c r="K230" s="138"/>
      <c r="L230" s="137">
        <f>SUMPRODUCT(COUNTIF($AA$40:$AD$163,{"ERVYN C."}))</f>
        <v>0</v>
      </c>
      <c r="M230" s="138"/>
      <c r="N230" s="137">
        <f>SUMPRODUCT(COUNTIF($AE$40:$AH$163,{"ERVYN C."}))</f>
        <v>0</v>
      </c>
      <c r="O230" s="138"/>
      <c r="P230" s="137">
        <f>SUMPRODUCT(COUNTIF($AI$40:$AL$163,{"ERVYN C."}))</f>
        <v>0</v>
      </c>
      <c r="Q230" s="138"/>
      <c r="R230" s="137">
        <f>SUMPRODUCT(COUNTIF($AM$40:$AP$163,{"ERVYN C."}))</f>
        <v>0</v>
      </c>
      <c r="S230" s="138"/>
      <c r="T230" s="139">
        <f t="shared" si="7"/>
        <v>0</v>
      </c>
      <c r="U230" s="140"/>
      <c r="V230" s="139">
        <v>168</v>
      </c>
      <c r="W230" s="140"/>
      <c r="X230" s="141">
        <f t="shared" si="5"/>
        <v>0</v>
      </c>
      <c r="Y230" s="142"/>
      <c r="Z230" s="143"/>
      <c r="AA230" s="136" t="s">
        <v>24</v>
      </c>
      <c r="AB230" s="136"/>
      <c r="AC230" s="136"/>
      <c r="AD230" s="136"/>
      <c r="AE230" s="40"/>
      <c r="AF230" s="40"/>
      <c r="AG230" s="40"/>
      <c r="AH230" s="40"/>
      <c r="AI230" s="40"/>
      <c r="AJ230" s="67"/>
      <c r="AK230" s="67"/>
      <c r="AL230" s="67"/>
      <c r="AM230" s="67"/>
      <c r="AN230" s="67"/>
      <c r="AO230" s="67"/>
      <c r="AP230" s="40"/>
      <c r="AQ230" s="40"/>
      <c r="AR230" s="40"/>
      <c r="AS230" s="40"/>
      <c r="AT230" s="40"/>
      <c r="AU230" s="40"/>
      <c r="AV230" s="40"/>
      <c r="AW230" s="35"/>
      <c r="AX230" s="35"/>
      <c r="AY230" s="35"/>
      <c r="AZ230" s="35"/>
    </row>
    <row r="231" spans="1:52" x14ac:dyDescent="0.25">
      <c r="A231" s="136" t="s">
        <v>297</v>
      </c>
      <c r="B231" s="136"/>
      <c r="C231" s="136"/>
      <c r="D231" s="136"/>
      <c r="F231" s="137">
        <f>SUMPRODUCT(COUNTIF($B$40:$J$163,{"GUMUS G."}))</f>
        <v>0</v>
      </c>
      <c r="G231" s="138"/>
      <c r="H231" s="137">
        <f>SUMPRODUCT(COUNTIF($K$40:$R$163,{"GUMUS G."}))</f>
        <v>0</v>
      </c>
      <c r="I231" s="138"/>
      <c r="J231" s="137">
        <f>SUMPRODUCT(COUNTIF($S$40:$Z$163,{"GUMUS G."}))</f>
        <v>0</v>
      </c>
      <c r="K231" s="138"/>
      <c r="L231" s="137">
        <f>SUMPRODUCT(COUNTIF($AA$40:$AD$163,{"GUMUS G."}))</f>
        <v>0</v>
      </c>
      <c r="M231" s="138"/>
      <c r="N231" s="137">
        <f>SUMPRODUCT(COUNTIF($AE$40:$AH$163,{"GUMUS G."}))</f>
        <v>0</v>
      </c>
      <c r="O231" s="138"/>
      <c r="P231" s="137">
        <f>SUMPRODUCT(COUNTIF($AI$40:$AL$163,{"GUMUS G."}))</f>
        <v>0</v>
      </c>
      <c r="Q231" s="138"/>
      <c r="R231" s="137">
        <f>SUMPRODUCT(COUNTIF($AM$40:$AP$163,{"GUMUS G."}))</f>
        <v>0</v>
      </c>
      <c r="S231" s="138"/>
      <c r="T231" s="139">
        <f t="shared" ref="T231" si="8">F231*24+H231*12+J231*12+L231*6+N231*6+P231*4+R231*8</f>
        <v>0</v>
      </c>
      <c r="U231" s="140"/>
      <c r="V231" s="139">
        <v>168</v>
      </c>
      <c r="W231" s="140"/>
      <c r="X231" s="141">
        <f t="shared" ref="X231" si="9">T231*4.6</f>
        <v>0</v>
      </c>
      <c r="Y231" s="142"/>
      <c r="Z231" s="143"/>
      <c r="AA231" s="136" t="s">
        <v>62</v>
      </c>
      <c r="AB231" s="136"/>
      <c r="AC231" s="136"/>
      <c r="AD231" s="136"/>
      <c r="AE231" s="35"/>
      <c r="AF231" s="35"/>
      <c r="AG231" s="35"/>
      <c r="AH231" s="35"/>
      <c r="AI231" s="35"/>
      <c r="AJ231" s="35"/>
      <c r="AK231" s="33"/>
      <c r="AL231" s="33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x14ac:dyDescent="0.25">
      <c r="A232" s="136" t="s">
        <v>62</v>
      </c>
      <c r="B232" s="136"/>
      <c r="C232" s="136"/>
      <c r="D232" s="136"/>
      <c r="F232" s="137">
        <f>SUMPRODUCT(COUNTIF($B$40:$J$163,{"JACOB F."}))</f>
        <v>0</v>
      </c>
      <c r="G232" s="138"/>
      <c r="H232" s="137">
        <f>SUMPRODUCT(COUNTIF($K$40:$R$163,{"JACOB F."}))</f>
        <v>0</v>
      </c>
      <c r="I232" s="138"/>
      <c r="J232" s="137">
        <f>SUMPRODUCT(COUNTIF($S$40:$Z$163,{"JACOB F."}))</f>
        <v>0</v>
      </c>
      <c r="K232" s="138"/>
      <c r="L232" s="137">
        <f>SUMPRODUCT(COUNTIF($AA$40:$AD$163,{"JACOB F."}))</f>
        <v>0</v>
      </c>
      <c r="M232" s="138"/>
      <c r="N232" s="137">
        <f>SUMPRODUCT(COUNTIF($AE$40:$AH$163,{"JACOB F."}))</f>
        <v>0</v>
      </c>
      <c r="O232" s="138"/>
      <c r="P232" s="137">
        <f>SUMPRODUCT(COUNTIF($AI$40:$AL$163,{"JACOB F."}))</f>
        <v>0</v>
      </c>
      <c r="Q232" s="138"/>
      <c r="R232" s="137">
        <f>SUMPRODUCT(COUNTIF($AM$40:$AP$163,{"JACOB F."}))</f>
        <v>0</v>
      </c>
      <c r="S232" s="138"/>
      <c r="T232" s="139">
        <f t="shared" si="7"/>
        <v>0</v>
      </c>
      <c r="U232" s="140"/>
      <c r="V232" s="139">
        <v>168</v>
      </c>
      <c r="W232" s="140"/>
      <c r="X232" s="141">
        <f t="shared" si="5"/>
        <v>0</v>
      </c>
      <c r="Y232" s="142"/>
      <c r="Z232" s="143"/>
      <c r="AA232" s="136" t="s">
        <v>62</v>
      </c>
      <c r="AB232" s="136"/>
      <c r="AC232" s="136"/>
      <c r="AD232" s="136"/>
      <c r="AE232" s="35"/>
      <c r="AF232" s="35"/>
      <c r="AG232" s="35"/>
      <c r="AH232" s="35"/>
      <c r="AI232" s="35"/>
      <c r="AJ232" s="35"/>
      <c r="AK232" s="33"/>
      <c r="AL232" s="33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x14ac:dyDescent="0.25">
      <c r="A233" s="136" t="s">
        <v>39</v>
      </c>
      <c r="B233" s="136"/>
      <c r="C233" s="136"/>
      <c r="D233" s="136"/>
      <c r="F233" s="137">
        <f>SUMPRODUCT(COUNTIF($B$40:$J$163,{"KLEIN F."}))</f>
        <v>0</v>
      </c>
      <c r="G233" s="138"/>
      <c r="H233" s="137">
        <f>SUMPRODUCT(COUNTIF($K$40:$R$163,{"KLEIN F."}))</f>
        <v>0</v>
      </c>
      <c r="I233" s="138"/>
      <c r="J233" s="137">
        <f>SUMPRODUCT(COUNTIF($S$40:$Z$163,{"KLEIN F."}))</f>
        <v>0</v>
      </c>
      <c r="K233" s="138"/>
      <c r="L233" s="137">
        <f>SUMPRODUCT(COUNTIF($AA$40:$AD$163,{"KLEIN F."}))</f>
        <v>0</v>
      </c>
      <c r="M233" s="138"/>
      <c r="N233" s="137">
        <f>SUMPRODUCT(COUNTIF($AE$40:$AH$163,{"KLEIN F."}))</f>
        <v>0</v>
      </c>
      <c r="O233" s="138"/>
      <c r="P233" s="137">
        <f>SUMPRODUCT(COUNTIF($AI$40:$AL$163,{"KLEIN F."}))</f>
        <v>0</v>
      </c>
      <c r="Q233" s="138"/>
      <c r="R233" s="137">
        <f>SUMPRODUCT(COUNTIF($AM$40:$AP$163,{"KLEIN F."}))</f>
        <v>0</v>
      </c>
      <c r="S233" s="138"/>
      <c r="T233" s="139">
        <f t="shared" si="7"/>
        <v>0</v>
      </c>
      <c r="U233" s="140"/>
      <c r="V233" s="139">
        <v>168</v>
      </c>
      <c r="W233" s="140"/>
      <c r="X233" s="141">
        <f t="shared" si="5"/>
        <v>0</v>
      </c>
      <c r="Y233" s="142"/>
      <c r="Z233" s="143"/>
      <c r="AA233" s="136" t="s">
        <v>39</v>
      </c>
      <c r="AB233" s="136"/>
      <c r="AC233" s="136"/>
      <c r="AD233" s="136"/>
      <c r="AE233" s="35"/>
      <c r="AF233" s="35"/>
      <c r="AG233" s="35"/>
      <c r="AH233" s="35"/>
      <c r="AI233" s="35"/>
      <c r="AJ233" s="35"/>
      <c r="AK233" s="33"/>
      <c r="AL233" s="33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x14ac:dyDescent="0.25">
      <c r="A234" s="136" t="s">
        <v>65</v>
      </c>
      <c r="B234" s="136"/>
      <c r="C234" s="136"/>
      <c r="D234" s="136"/>
      <c r="F234" s="137">
        <f>SUMPRODUCT(COUNTIF($B$40:$J$163,{"LOSSON M."}))</f>
        <v>0</v>
      </c>
      <c r="G234" s="138"/>
      <c r="H234" s="137">
        <f>SUMPRODUCT(COUNTIF($K$40:$R$163,{"LOSSON M."}))</f>
        <v>0</v>
      </c>
      <c r="I234" s="138"/>
      <c r="J234" s="137">
        <f>SUMPRODUCT(COUNTIF($S$40:$Z$163,{"LOSSON M."}))</f>
        <v>0</v>
      </c>
      <c r="K234" s="138"/>
      <c r="L234" s="137">
        <f>SUMPRODUCT(COUNTIF($AA$40:$AD$163,{"LOSSON M."}))</f>
        <v>0</v>
      </c>
      <c r="M234" s="138"/>
      <c r="N234" s="137">
        <f>SUMPRODUCT(COUNTIF($AE$40:$AH$163,{"LOSSON M."}))</f>
        <v>0</v>
      </c>
      <c r="O234" s="138"/>
      <c r="P234" s="137">
        <f>SUMPRODUCT(COUNTIF($AI$40:$AL$163,{"LOSSON M."}))</f>
        <v>0</v>
      </c>
      <c r="Q234" s="138"/>
      <c r="R234" s="137">
        <f>SUMPRODUCT(COUNTIF($AM$40:$AP$163,{"LOSSON M."}))</f>
        <v>0</v>
      </c>
      <c r="S234" s="138"/>
      <c r="T234" s="139">
        <f t="shared" si="7"/>
        <v>0</v>
      </c>
      <c r="U234" s="140"/>
      <c r="V234" s="139">
        <v>168</v>
      </c>
      <c r="W234" s="140"/>
      <c r="X234" s="141">
        <f t="shared" si="5"/>
        <v>0</v>
      </c>
      <c r="Y234" s="142"/>
      <c r="Z234" s="143"/>
      <c r="AA234" s="136" t="s">
        <v>65</v>
      </c>
      <c r="AB234" s="136"/>
      <c r="AC234" s="136"/>
      <c r="AD234" s="136"/>
      <c r="AE234" s="35"/>
      <c r="AF234" s="35"/>
      <c r="AG234" s="35"/>
      <c r="AH234" s="35"/>
      <c r="AI234" s="35"/>
      <c r="AJ234" s="35"/>
      <c r="AK234" s="33"/>
      <c r="AL234" s="33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x14ac:dyDescent="0.25">
      <c r="A235" s="136" t="s">
        <v>35</v>
      </c>
      <c r="B235" s="136"/>
      <c r="C235" s="136"/>
      <c r="D235" s="136"/>
      <c r="F235" s="137">
        <f>SUMPRODUCT(COUNTIF($B$40:$J$163,{"MAUJEAN G."}))</f>
        <v>0</v>
      </c>
      <c r="G235" s="138"/>
      <c r="H235" s="137">
        <f>SUMPRODUCT(COUNTIF($K$40:$R$163,{"MAUJEAN G."}))</f>
        <v>0</v>
      </c>
      <c r="I235" s="138"/>
      <c r="J235" s="137">
        <f>SUMPRODUCT(COUNTIF($S$40:$Z$163,{"MAUJEAN G."}))</f>
        <v>0</v>
      </c>
      <c r="K235" s="138"/>
      <c r="L235" s="137">
        <f>SUMPRODUCT(COUNTIF($AA$40:$AD$163,{"MAUJEAN G."}))</f>
        <v>0</v>
      </c>
      <c r="M235" s="138"/>
      <c r="N235" s="137">
        <f>SUMPRODUCT(COUNTIF($AE$40:$AH$163,{"MAUJEAN G."}))</f>
        <v>0</v>
      </c>
      <c r="O235" s="138"/>
      <c r="P235" s="137">
        <f>SUMPRODUCT(COUNTIF($AI$40:$AL$163,{"MAUJEAN G."}))</f>
        <v>0</v>
      </c>
      <c r="Q235" s="138"/>
      <c r="R235" s="137">
        <f>SUMPRODUCT(COUNTIF($AM$40:$AP$163,{"MAUJEAN G."}))</f>
        <v>0</v>
      </c>
      <c r="S235" s="138"/>
      <c r="T235" s="139">
        <f t="shared" si="7"/>
        <v>0</v>
      </c>
      <c r="U235" s="140"/>
      <c r="V235" s="139">
        <v>168</v>
      </c>
      <c r="W235" s="140"/>
      <c r="X235" s="141">
        <f t="shared" si="5"/>
        <v>0</v>
      </c>
      <c r="Y235" s="142"/>
      <c r="Z235" s="143"/>
      <c r="AA235" s="136" t="s">
        <v>35</v>
      </c>
      <c r="AB235" s="136"/>
      <c r="AC235" s="136"/>
      <c r="AD235" s="136"/>
      <c r="AE235" s="35"/>
      <c r="AF235" s="35"/>
      <c r="AG235" s="35"/>
      <c r="AH235" s="35"/>
      <c r="AI235" s="35"/>
      <c r="AJ235" s="35"/>
      <c r="AK235" s="33"/>
      <c r="AL235" s="33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x14ac:dyDescent="0.25">
      <c r="A236" s="136" t="s">
        <v>67</v>
      </c>
      <c r="B236" s="136"/>
      <c r="C236" s="136"/>
      <c r="D236" s="136"/>
      <c r="F236" s="137">
        <f>SUMPRODUCT(COUNTIF($B$40:$J$163,{"METZGER S."}))</f>
        <v>0</v>
      </c>
      <c r="G236" s="138"/>
      <c r="H236" s="137">
        <f>SUMPRODUCT(COUNTIF($K$40:$R$163,{"METZGER S."}))</f>
        <v>0</v>
      </c>
      <c r="I236" s="138"/>
      <c r="J236" s="137">
        <f>SUMPRODUCT(COUNTIF($S$40:$Z$163,{"METZGER S."}))</f>
        <v>0</v>
      </c>
      <c r="K236" s="138"/>
      <c r="L236" s="137">
        <f>SUMPRODUCT(COUNTIF($AA$40:$AD$163,{"METZGER S."}))</f>
        <v>0</v>
      </c>
      <c r="M236" s="138"/>
      <c r="N236" s="137">
        <f>SUMPRODUCT(COUNTIF($AE$40:$AH$163,{"METZGER S."}))</f>
        <v>0</v>
      </c>
      <c r="O236" s="138"/>
      <c r="P236" s="137">
        <f>SUMPRODUCT(COUNTIF($AI$40:$AL$163,{"METZGER S."}))</f>
        <v>0</v>
      </c>
      <c r="Q236" s="138"/>
      <c r="R236" s="137">
        <f>SUMPRODUCT(COUNTIF($AM$40:$AP$163,{"METZGER S."}))</f>
        <v>0</v>
      </c>
      <c r="S236" s="138"/>
      <c r="T236" s="139">
        <f t="shared" si="7"/>
        <v>0</v>
      </c>
      <c r="U236" s="140"/>
      <c r="V236" s="139">
        <v>168</v>
      </c>
      <c r="W236" s="140"/>
      <c r="X236" s="141">
        <f t="shared" si="5"/>
        <v>0</v>
      </c>
      <c r="Y236" s="142"/>
      <c r="Z236" s="143"/>
      <c r="AA236" s="136" t="s">
        <v>67</v>
      </c>
      <c r="AB236" s="136"/>
      <c r="AC236" s="136"/>
      <c r="AD236" s="136"/>
      <c r="AE236" s="35"/>
      <c r="AF236" s="35"/>
      <c r="AG236" s="35"/>
      <c r="AH236" s="35"/>
      <c r="AI236" s="35"/>
      <c r="AJ236" s="35"/>
      <c r="AK236" s="33"/>
      <c r="AL236" s="33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x14ac:dyDescent="0.25">
      <c r="A237" s="136" t="s">
        <v>16</v>
      </c>
      <c r="B237" s="136"/>
      <c r="C237" s="136"/>
      <c r="D237" s="136"/>
      <c r="F237" s="137">
        <f>SUMPRODUCT(COUNTIF($B$40:$J$163,{"PIERRE C."}))</f>
        <v>0</v>
      </c>
      <c r="G237" s="138"/>
      <c r="H237" s="137">
        <f>SUMPRODUCT(COUNTIF($K$40:$R$163,{"PIERRE C."}))</f>
        <v>0</v>
      </c>
      <c r="I237" s="138"/>
      <c r="J237" s="137">
        <f>SUMPRODUCT(COUNTIF($S$40:$Z$163,{"PIERRE C."}))</f>
        <v>0</v>
      </c>
      <c r="K237" s="138"/>
      <c r="L237" s="137">
        <f>SUMPRODUCT(COUNTIF($AA$40:$AD$163,{"PIERRE C."}))</f>
        <v>0</v>
      </c>
      <c r="M237" s="138"/>
      <c r="N237" s="137">
        <f>SUMPRODUCT(COUNTIF($AE$40:$AH$163,{"PIERRE C."}))</f>
        <v>0</v>
      </c>
      <c r="O237" s="138"/>
      <c r="P237" s="137">
        <f>SUMPRODUCT(COUNTIF($AI$40:$AL$163,{"PIERRE C."}))</f>
        <v>0</v>
      </c>
      <c r="Q237" s="138"/>
      <c r="R237" s="137">
        <f>SUMPRODUCT(COUNTIF($AM$40:$AP$163,{"PIERRE C."}))</f>
        <v>0</v>
      </c>
      <c r="S237" s="138"/>
      <c r="T237" s="139">
        <f t="shared" si="7"/>
        <v>0</v>
      </c>
      <c r="U237" s="140"/>
      <c r="V237" s="139">
        <v>168</v>
      </c>
      <c r="W237" s="140"/>
      <c r="X237" s="141">
        <f t="shared" si="5"/>
        <v>0</v>
      </c>
      <c r="Y237" s="142"/>
      <c r="Z237" s="143"/>
      <c r="AA237" s="136" t="s">
        <v>16</v>
      </c>
      <c r="AB237" s="136"/>
      <c r="AC237" s="136"/>
      <c r="AD237" s="136"/>
      <c r="AE237" s="35"/>
      <c r="AF237" s="35"/>
      <c r="AG237" s="35"/>
      <c r="AH237" s="35"/>
      <c r="AI237" s="35"/>
      <c r="AJ237" s="35"/>
      <c r="AK237" s="33"/>
      <c r="AL237" s="33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x14ac:dyDescent="0.25">
      <c r="A238" s="136" t="s">
        <v>124</v>
      </c>
      <c r="B238" s="136"/>
      <c r="C238" s="136"/>
      <c r="D238" s="136"/>
      <c r="F238" s="137">
        <f>SUMPRODUCT(COUNTIF($B$40:$J$163,{"PIERRON L."}))</f>
        <v>0</v>
      </c>
      <c r="G238" s="138"/>
      <c r="H238" s="137">
        <f>SUMPRODUCT(COUNTIF($K$40:$R$163,{"PIERRON L."}))</f>
        <v>0</v>
      </c>
      <c r="I238" s="138"/>
      <c r="J238" s="137">
        <f>SUMPRODUCT(COUNTIF($S$40:$Z$163,{"PIERRON L."}))</f>
        <v>0</v>
      </c>
      <c r="K238" s="138"/>
      <c r="L238" s="137">
        <f>SUMPRODUCT(COUNTIF($AA$40:$AD$163,{"PIERRON L."}))</f>
        <v>0</v>
      </c>
      <c r="M238" s="138"/>
      <c r="N238" s="137">
        <f>SUMPRODUCT(COUNTIF($AE$40:$AH$163,{"PIERRON L."}))</f>
        <v>0</v>
      </c>
      <c r="O238" s="138"/>
      <c r="P238" s="137">
        <f>SUMPRODUCT(COUNTIF($AI$40:$AL$163,{"PIERRON L."}))</f>
        <v>0</v>
      </c>
      <c r="Q238" s="138"/>
      <c r="R238" s="137">
        <f>SUMPRODUCT(COUNTIF($AM$40:$AP$163,{"PIERRON L."}))</f>
        <v>0</v>
      </c>
      <c r="S238" s="138"/>
      <c r="T238" s="139">
        <f t="shared" si="7"/>
        <v>0</v>
      </c>
      <c r="U238" s="140"/>
      <c r="V238" s="139">
        <v>168</v>
      </c>
      <c r="W238" s="140"/>
      <c r="X238" s="141">
        <f t="shared" si="5"/>
        <v>0</v>
      </c>
      <c r="Y238" s="142"/>
      <c r="Z238" s="143"/>
      <c r="AA238" s="136" t="s">
        <v>124</v>
      </c>
      <c r="AB238" s="136"/>
      <c r="AC238" s="136"/>
      <c r="AD238" s="136"/>
      <c r="AE238" s="35"/>
      <c r="AF238" s="35"/>
      <c r="AG238" s="35"/>
      <c r="AH238" s="35"/>
      <c r="AI238" s="35"/>
      <c r="AJ238" s="35"/>
      <c r="AK238" s="33"/>
      <c r="AL238" s="33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x14ac:dyDescent="0.25">
      <c r="A239" s="136" t="s">
        <v>19</v>
      </c>
      <c r="B239" s="136"/>
      <c r="C239" s="136"/>
      <c r="D239" s="136"/>
      <c r="F239" s="137">
        <f>SUMPRODUCT(COUNTIF($B$40:$J$163,{"REGINE G."}))</f>
        <v>0</v>
      </c>
      <c r="G239" s="138"/>
      <c r="H239" s="137">
        <f>SUMPRODUCT(COUNTIF($K$40:$R$163,{"REGINE G."}))</f>
        <v>0</v>
      </c>
      <c r="I239" s="138"/>
      <c r="J239" s="137">
        <f>SUMPRODUCT(COUNTIF($S$40:$Z$163,{"REGINE G."}))</f>
        <v>0</v>
      </c>
      <c r="K239" s="138"/>
      <c r="L239" s="137">
        <f>SUMPRODUCT(COUNTIF($AA$40:$AD$163,{"REGINE G."}))</f>
        <v>0</v>
      </c>
      <c r="M239" s="138"/>
      <c r="N239" s="137">
        <f>SUMPRODUCT(COUNTIF($AE$40:$AH$163,{"REGINE G."}))</f>
        <v>0</v>
      </c>
      <c r="O239" s="138"/>
      <c r="P239" s="137">
        <f>SUMPRODUCT(COUNTIF($AI$40:$AL$163,{"REGINE G."}))</f>
        <v>0</v>
      </c>
      <c r="Q239" s="138"/>
      <c r="R239" s="137">
        <f>SUMPRODUCT(COUNTIF($AM$40:$AP$163,{"REGINE G."}))</f>
        <v>0</v>
      </c>
      <c r="S239" s="138"/>
      <c r="T239" s="139">
        <f t="shared" si="7"/>
        <v>0</v>
      </c>
      <c r="U239" s="140"/>
      <c r="V239" s="139">
        <v>168</v>
      </c>
      <c r="W239" s="140"/>
      <c r="X239" s="141">
        <f t="shared" si="5"/>
        <v>0</v>
      </c>
      <c r="Y239" s="142"/>
      <c r="Z239" s="143"/>
      <c r="AA239" s="136" t="s">
        <v>19</v>
      </c>
      <c r="AB239" s="136"/>
      <c r="AC239" s="136"/>
      <c r="AD239" s="136"/>
      <c r="AE239" s="35"/>
      <c r="AF239" s="35"/>
      <c r="AG239" s="35"/>
      <c r="AH239" s="35"/>
      <c r="AI239" s="35"/>
      <c r="AJ239" s="35"/>
      <c r="AK239" s="33"/>
      <c r="AL239" s="33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x14ac:dyDescent="0.25">
      <c r="A240" s="136" t="s">
        <v>125</v>
      </c>
      <c r="B240" s="136"/>
      <c r="C240" s="136"/>
      <c r="D240" s="136"/>
      <c r="F240" s="137">
        <f>SUMPRODUCT(COUNTIF($B$40:$J$163,{"RISS C."}))</f>
        <v>0</v>
      </c>
      <c r="G240" s="138"/>
      <c r="H240" s="137">
        <f>SUMPRODUCT(COUNTIF($K$40:$R$163,{"RISS C."}))</f>
        <v>0</v>
      </c>
      <c r="I240" s="138"/>
      <c r="J240" s="137">
        <f>SUMPRODUCT(COUNTIF($S$40:$Z$163,{"RISS C."}))</f>
        <v>0</v>
      </c>
      <c r="K240" s="138"/>
      <c r="L240" s="137">
        <f>SUMPRODUCT(COUNTIF($AA$40:$AD$163,{"RISS C."}))</f>
        <v>0</v>
      </c>
      <c r="M240" s="138"/>
      <c r="N240" s="137">
        <f>SUMPRODUCT(COUNTIF($AE$40:$AH$163,{"RISS C."}))</f>
        <v>0</v>
      </c>
      <c r="O240" s="138"/>
      <c r="P240" s="137">
        <f>SUMPRODUCT(COUNTIF($AI$40:$AL$163,{"RISS C."}))</f>
        <v>0</v>
      </c>
      <c r="Q240" s="138"/>
      <c r="R240" s="137">
        <f>SUMPRODUCT(COUNTIF($AM$40:$AP$163,{"RISS C."}))</f>
        <v>0</v>
      </c>
      <c r="S240" s="138"/>
      <c r="T240" s="139">
        <f t="shared" si="7"/>
        <v>0</v>
      </c>
      <c r="U240" s="140"/>
      <c r="V240" s="139">
        <v>168</v>
      </c>
      <c r="W240" s="140"/>
      <c r="X240" s="141">
        <f t="shared" si="5"/>
        <v>0</v>
      </c>
      <c r="Y240" s="142"/>
      <c r="Z240" s="143"/>
      <c r="AA240" s="136" t="s">
        <v>125</v>
      </c>
      <c r="AB240" s="136"/>
      <c r="AC240" s="136"/>
      <c r="AD240" s="136"/>
      <c r="AE240" s="35"/>
      <c r="AF240" s="35"/>
      <c r="AG240" s="35"/>
      <c r="AH240" s="35"/>
      <c r="AI240" s="35"/>
      <c r="AJ240" s="35"/>
      <c r="AK240" s="33"/>
      <c r="AL240" s="33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x14ac:dyDescent="0.25">
      <c r="A241" s="136" t="s">
        <v>56</v>
      </c>
      <c r="B241" s="136"/>
      <c r="C241" s="136"/>
      <c r="D241" s="136"/>
      <c r="F241" s="137">
        <f>SUMPRODUCT(COUNTIF($B$40:$J$163,{"ROTHE G."}))</f>
        <v>0</v>
      </c>
      <c r="G241" s="138"/>
      <c r="H241" s="137">
        <f>SUMPRODUCT(COUNTIF($K$40:$R$163,{"ROTHE G."}))</f>
        <v>0</v>
      </c>
      <c r="I241" s="138"/>
      <c r="J241" s="137">
        <f>SUMPRODUCT(COUNTIF($S$40:$Z$163,{"ROTHE G."}))</f>
        <v>0</v>
      </c>
      <c r="K241" s="138"/>
      <c r="L241" s="137">
        <f>SUMPRODUCT(COUNTIF($AA$40:$AD$163,{"ROTHE G."}))</f>
        <v>0</v>
      </c>
      <c r="M241" s="138"/>
      <c r="N241" s="137">
        <f>SUMPRODUCT(COUNTIF($AE$40:$AH$163,{"ROTHE G."}))</f>
        <v>0</v>
      </c>
      <c r="O241" s="138"/>
      <c r="P241" s="137">
        <f>SUMPRODUCT(COUNTIF($AI$40:$AL$163,{"ROTHE G."}))</f>
        <v>0</v>
      </c>
      <c r="Q241" s="138"/>
      <c r="R241" s="137">
        <f>SUMPRODUCT(COUNTIF($AM$40:$AP$163,{"ROTHE G."}))</f>
        <v>0</v>
      </c>
      <c r="S241" s="138"/>
      <c r="T241" s="139">
        <f t="shared" si="7"/>
        <v>0</v>
      </c>
      <c r="U241" s="140"/>
      <c r="V241" s="139">
        <v>168</v>
      </c>
      <c r="W241" s="140"/>
      <c r="X241" s="141">
        <f t="shared" si="5"/>
        <v>0</v>
      </c>
      <c r="Y241" s="142"/>
      <c r="Z241" s="143"/>
      <c r="AA241" s="136" t="s">
        <v>56</v>
      </c>
      <c r="AB241" s="136"/>
      <c r="AC241" s="136"/>
      <c r="AD241" s="136"/>
      <c r="AE241" s="35"/>
      <c r="AF241" s="35"/>
      <c r="AG241" s="35"/>
      <c r="AH241" s="35"/>
      <c r="AI241" s="35"/>
      <c r="AJ241" s="35"/>
      <c r="AK241" s="33"/>
      <c r="AL241" s="33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x14ac:dyDescent="0.25">
      <c r="A242" s="136" t="s">
        <v>126</v>
      </c>
      <c r="B242" s="136"/>
      <c r="C242" s="136"/>
      <c r="D242" s="136"/>
      <c r="F242" s="137">
        <f>SUMPRODUCT(COUNTIF($B$40:$J$163,{"SCHWARTZ M."}))</f>
        <v>0</v>
      </c>
      <c r="G242" s="138"/>
      <c r="H242" s="137">
        <f>SUMPRODUCT(COUNTIF($K$40:$R$163,{"SCHWARTZ M."}))</f>
        <v>0</v>
      </c>
      <c r="I242" s="138"/>
      <c r="J242" s="137">
        <f>SUMPRODUCT(COUNTIF($S$40:$Z$163,{"SCHWARTZ M."}))</f>
        <v>0</v>
      </c>
      <c r="K242" s="138"/>
      <c r="L242" s="137">
        <f>SUMPRODUCT(COUNTIF($AA$40:$AD$163,{"SCHWARTZ M."}))</f>
        <v>0</v>
      </c>
      <c r="M242" s="138"/>
      <c r="N242" s="137">
        <f>SUMPRODUCT(COUNTIF($AE$40:$AH$163,{"SCHWARTZ M."}))</f>
        <v>0</v>
      </c>
      <c r="O242" s="138"/>
      <c r="P242" s="137">
        <f>SUMPRODUCT(COUNTIF($AI$40:$AL$163,{"SCHWARTZ M."}))</f>
        <v>0</v>
      </c>
      <c r="Q242" s="138"/>
      <c r="R242" s="137">
        <f>SUMPRODUCT(COUNTIF($AM$40:$AP$163,{"SCHWARTZ M."}))</f>
        <v>0</v>
      </c>
      <c r="S242" s="138"/>
      <c r="T242" s="139">
        <f t="shared" si="7"/>
        <v>0</v>
      </c>
      <c r="U242" s="140"/>
      <c r="V242" s="139">
        <v>168</v>
      </c>
      <c r="W242" s="140"/>
      <c r="X242" s="141">
        <f t="shared" si="5"/>
        <v>0</v>
      </c>
      <c r="Y242" s="142"/>
      <c r="Z242" s="143"/>
      <c r="AA242" s="136" t="s">
        <v>126</v>
      </c>
      <c r="AB242" s="136"/>
      <c r="AC242" s="136"/>
      <c r="AD242" s="136"/>
      <c r="AE242" s="35"/>
      <c r="AF242" s="35"/>
      <c r="AG242" s="35"/>
      <c r="AH242" s="35"/>
      <c r="AI242" s="35"/>
      <c r="AJ242" s="35"/>
      <c r="AK242" s="33"/>
      <c r="AL242" s="33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x14ac:dyDescent="0.25">
      <c r="A243" s="136" t="s">
        <v>43</v>
      </c>
      <c r="B243" s="136"/>
      <c r="C243" s="136"/>
      <c r="D243" s="136"/>
      <c r="F243" s="137">
        <f>SUMPRODUCT(COUNTIF($B$40:$J$163,{"STEPHAN JP."}))</f>
        <v>0</v>
      </c>
      <c r="G243" s="138"/>
      <c r="H243" s="137">
        <f>SUMPRODUCT(COUNTIF($K$40:$R$163,{"STEPHAN JP."}))</f>
        <v>0</v>
      </c>
      <c r="I243" s="138"/>
      <c r="J243" s="137">
        <f>SUMPRODUCT(COUNTIF($S$40:$Z$163,{"STEPHAN JP."}))</f>
        <v>0</v>
      </c>
      <c r="K243" s="138"/>
      <c r="L243" s="137">
        <f>SUMPRODUCT(COUNTIF($AA$40:$AD$163,{"STEPHAN JP."}))</f>
        <v>0</v>
      </c>
      <c r="M243" s="138"/>
      <c r="N243" s="137">
        <f>SUMPRODUCT(COUNTIF($AE$40:$AH$163,{"STEPHAN JP."}))</f>
        <v>0</v>
      </c>
      <c r="O243" s="138"/>
      <c r="P243" s="137">
        <f>SUMPRODUCT(COUNTIF($AI$40:$AL$163,{"STEPHAN JP."}))</f>
        <v>0</v>
      </c>
      <c r="Q243" s="138"/>
      <c r="R243" s="137">
        <f>SUMPRODUCT(COUNTIF($AM$40:$AP$163,{"STEPHAN JP."}))</f>
        <v>0</v>
      </c>
      <c r="S243" s="138"/>
      <c r="T243" s="139">
        <f t="shared" si="7"/>
        <v>0</v>
      </c>
      <c r="U243" s="140"/>
      <c r="V243" s="139">
        <v>168</v>
      </c>
      <c r="W243" s="140"/>
      <c r="X243" s="141">
        <f t="shared" si="5"/>
        <v>0</v>
      </c>
      <c r="Y243" s="142"/>
      <c r="Z243" s="143"/>
      <c r="AA243" s="136" t="s">
        <v>43</v>
      </c>
      <c r="AB243" s="136"/>
      <c r="AC243" s="136"/>
      <c r="AD243" s="136"/>
      <c r="AE243" s="35"/>
      <c r="AF243" s="35"/>
      <c r="AG243" s="35"/>
      <c r="AH243" s="35"/>
      <c r="AI243" s="35"/>
      <c r="AJ243" s="35"/>
      <c r="AK243" s="33"/>
      <c r="AL243" s="33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x14ac:dyDescent="0.25">
      <c r="A244" s="136" t="s">
        <v>61</v>
      </c>
      <c r="B244" s="136"/>
      <c r="C244" s="136"/>
      <c r="D244" s="136"/>
      <c r="F244" s="137">
        <f>SUMPRODUCT(COUNTIF($B$40:$J$163,{"SULER F."}))</f>
        <v>0</v>
      </c>
      <c r="G244" s="138"/>
      <c r="H244" s="137">
        <f>SUMPRODUCT(COUNTIF($K$40:$R$163,{"SULER F."}))</f>
        <v>0</v>
      </c>
      <c r="I244" s="138"/>
      <c r="J244" s="137">
        <f>SUMPRODUCT(COUNTIF($S$40:$Z$163,{"SULER F."}))</f>
        <v>0</v>
      </c>
      <c r="K244" s="138"/>
      <c r="L244" s="137">
        <f>SUMPRODUCT(COUNTIF($AA$40:$AD$163,{"SULER F."}))</f>
        <v>0</v>
      </c>
      <c r="M244" s="138"/>
      <c r="N244" s="137">
        <f>SUMPRODUCT(COUNTIF($AE$40:$AH$163,{"SULER F."}))</f>
        <v>0</v>
      </c>
      <c r="O244" s="138"/>
      <c r="P244" s="137">
        <f>SUMPRODUCT(COUNTIF($AI$40:$AL$163,{"SULER F."}))</f>
        <v>0</v>
      </c>
      <c r="Q244" s="138"/>
      <c r="R244" s="137">
        <f>SUMPRODUCT(COUNTIF($AM$40:$AP$163,{"SULER F."}))</f>
        <v>0</v>
      </c>
      <c r="S244" s="138"/>
      <c r="T244" s="139">
        <f t="shared" si="7"/>
        <v>0</v>
      </c>
      <c r="U244" s="140"/>
      <c r="V244" s="139">
        <v>168</v>
      </c>
      <c r="W244" s="140"/>
      <c r="X244" s="141">
        <f t="shared" si="5"/>
        <v>0</v>
      </c>
      <c r="Y244" s="142"/>
      <c r="Z244" s="143"/>
      <c r="AA244" s="136" t="s">
        <v>61</v>
      </c>
      <c r="AB244" s="136"/>
      <c r="AC244" s="136"/>
      <c r="AD244" s="136"/>
      <c r="AE244" s="35"/>
      <c r="AF244" s="35"/>
      <c r="AG244" s="35"/>
      <c r="AH244" s="35"/>
      <c r="AI244" s="35"/>
      <c r="AJ244" s="35"/>
      <c r="AK244" s="33"/>
      <c r="AL244" s="33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x14ac:dyDescent="0.25">
      <c r="A245" s="136" t="s">
        <v>85</v>
      </c>
      <c r="B245" s="136"/>
      <c r="C245" s="136"/>
      <c r="D245" s="136"/>
      <c r="F245" s="137">
        <f>SUMPRODUCT(COUNTIF($B$40:$J$163,{"TOUSSAINT P."}))</f>
        <v>0</v>
      </c>
      <c r="G245" s="138"/>
      <c r="H245" s="137">
        <f>SUMPRODUCT(COUNTIF($K$40:$R$163,{"TOUSSAINT P."}))</f>
        <v>0</v>
      </c>
      <c r="I245" s="138"/>
      <c r="J245" s="137">
        <f>SUMPRODUCT(COUNTIF($S$40:$Z$163,{"TOUSSAINT P."}))</f>
        <v>0</v>
      </c>
      <c r="K245" s="138"/>
      <c r="L245" s="137">
        <f>SUMPRODUCT(COUNTIF($AA$40:$AD$163,{"TOUSSAINT P."}))</f>
        <v>0</v>
      </c>
      <c r="M245" s="138"/>
      <c r="N245" s="137">
        <f>SUMPRODUCT(COUNTIF($AE$40:$AH$163,{"TOUSSAINT P."}))</f>
        <v>0</v>
      </c>
      <c r="O245" s="138"/>
      <c r="P245" s="137">
        <f>SUMPRODUCT(COUNTIF($AI$40:$AL$163,{"TOUSSAINT P."}))</f>
        <v>0</v>
      </c>
      <c r="Q245" s="138"/>
      <c r="R245" s="137">
        <f>SUMPRODUCT(COUNTIF($AM$40:$AP$163,{"TOUSSAINT P."}))</f>
        <v>0</v>
      </c>
      <c r="S245" s="138"/>
      <c r="T245" s="139">
        <f t="shared" si="7"/>
        <v>0</v>
      </c>
      <c r="U245" s="140"/>
      <c r="V245" s="139">
        <v>168</v>
      </c>
      <c r="W245" s="140"/>
      <c r="X245" s="141">
        <f t="shared" si="5"/>
        <v>0</v>
      </c>
      <c r="Y245" s="142"/>
      <c r="Z245" s="143"/>
      <c r="AA245" s="136" t="s">
        <v>85</v>
      </c>
      <c r="AB245" s="136"/>
      <c r="AC245" s="136"/>
      <c r="AD245" s="136"/>
      <c r="AE245" s="35"/>
      <c r="AF245" s="35"/>
      <c r="AG245" s="35"/>
      <c r="AH245" s="35"/>
      <c r="AI245" s="35"/>
      <c r="AJ245" s="35"/>
      <c r="AK245" s="33"/>
      <c r="AL245" s="33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x14ac:dyDescent="0.25">
      <c r="A246" s="136" t="s">
        <v>27</v>
      </c>
      <c r="B246" s="136"/>
      <c r="C246" s="136"/>
      <c r="D246" s="136"/>
      <c r="F246" s="137">
        <f>SUMPRODUCT(COUNTIF($B$40:$J$163,{"URBANSKI L."}))</f>
        <v>0</v>
      </c>
      <c r="G246" s="138"/>
      <c r="H246" s="137">
        <f>SUMPRODUCT(COUNTIF($K$40:$R$163,{"URBANSKI L."}))</f>
        <v>0</v>
      </c>
      <c r="I246" s="138"/>
      <c r="J246" s="137">
        <f>SUMPRODUCT(COUNTIF($S$40:$Z$163,{"URBANSKI L."}))</f>
        <v>0</v>
      </c>
      <c r="K246" s="138"/>
      <c r="L246" s="137">
        <f>SUMPRODUCT(COUNTIF($AA$40:$AD$163,{"URBANSKI L."}))</f>
        <v>0</v>
      </c>
      <c r="M246" s="138"/>
      <c r="N246" s="137">
        <f>SUMPRODUCT(COUNTIF($AE$40:$AH$163,{"URBANSKI L."}))</f>
        <v>0</v>
      </c>
      <c r="O246" s="138"/>
      <c r="P246" s="137">
        <f>SUMPRODUCT(COUNTIF($AI$40:$AL$163,{"URBANSKI L."}))</f>
        <v>0</v>
      </c>
      <c r="Q246" s="138"/>
      <c r="R246" s="137">
        <f>SUMPRODUCT(COUNTIF($AM$40:$AP$163,{"URBANSKI L."}))</f>
        <v>0</v>
      </c>
      <c r="S246" s="138"/>
      <c r="T246" s="139">
        <f t="shared" si="7"/>
        <v>0</v>
      </c>
      <c r="U246" s="140"/>
      <c r="V246" s="139">
        <v>168</v>
      </c>
      <c r="W246" s="140"/>
      <c r="X246" s="141">
        <f t="shared" si="5"/>
        <v>0</v>
      </c>
      <c r="Y246" s="142"/>
      <c r="Z246" s="143"/>
      <c r="AA246" s="136" t="s">
        <v>27</v>
      </c>
      <c r="AB246" s="136"/>
      <c r="AC246" s="136"/>
      <c r="AD246" s="136"/>
      <c r="AE246" s="35"/>
      <c r="AF246" s="35"/>
      <c r="AG246" s="35"/>
      <c r="AH246" s="35"/>
      <c r="AI246" s="35"/>
      <c r="AJ246" s="35"/>
      <c r="AK246" s="33"/>
      <c r="AL246" s="33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x14ac:dyDescent="0.25">
      <c r="A247" s="136" t="s">
        <v>57</v>
      </c>
      <c r="B247" s="136"/>
      <c r="C247" s="136"/>
      <c r="D247" s="136"/>
      <c r="F247" s="137">
        <f>SUMPRODUCT(COUNTIF($B$40:$J$163,{"URBANSKI V."}))</f>
        <v>0</v>
      </c>
      <c r="G247" s="138"/>
      <c r="H247" s="137">
        <f>SUMPRODUCT(COUNTIF($K$40:$R$163,{"URBANSKI V."}))</f>
        <v>0</v>
      </c>
      <c r="I247" s="138"/>
      <c r="J247" s="137">
        <f>SUMPRODUCT(COUNTIF($S$40:$Z$163,{"URBANSKI V."}))</f>
        <v>0</v>
      </c>
      <c r="K247" s="138"/>
      <c r="L247" s="137">
        <f>SUMPRODUCT(COUNTIF($AA$40:$AD$163,{"URBANSKI V."}))</f>
        <v>0</v>
      </c>
      <c r="M247" s="138"/>
      <c r="N247" s="137">
        <f>SUMPRODUCT(COUNTIF($AE$40:$AH$163,{"URBANSKI V."}))</f>
        <v>0</v>
      </c>
      <c r="O247" s="138"/>
      <c r="P247" s="137">
        <f>SUMPRODUCT(COUNTIF($AI$40:$AL$163,{"URBANSKI V."}))</f>
        <v>0</v>
      </c>
      <c r="Q247" s="138"/>
      <c r="R247" s="137">
        <f>SUMPRODUCT(COUNTIF($AM$40:$AP$163,{"URBANSKI V."}))</f>
        <v>0</v>
      </c>
      <c r="S247" s="138"/>
      <c r="T247" s="139">
        <f t="shared" si="7"/>
        <v>0</v>
      </c>
      <c r="U247" s="140"/>
      <c r="V247" s="139">
        <v>168</v>
      </c>
      <c r="W247" s="140"/>
      <c r="X247" s="141">
        <f t="shared" si="5"/>
        <v>0</v>
      </c>
      <c r="Y247" s="142"/>
      <c r="Z247" s="143"/>
      <c r="AA247" s="136" t="s">
        <v>57</v>
      </c>
      <c r="AB247" s="136"/>
      <c r="AC247" s="136"/>
      <c r="AD247" s="136"/>
      <c r="AE247" s="35"/>
      <c r="AF247" s="35"/>
      <c r="AG247" s="35"/>
      <c r="AH247" s="35"/>
      <c r="AI247" s="35"/>
      <c r="AJ247" s="35"/>
      <c r="AK247" s="33"/>
      <c r="AL247" s="33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x14ac:dyDescent="0.25">
      <c r="A248" s="136"/>
      <c r="B248" s="136"/>
      <c r="C248" s="136"/>
      <c r="D248" s="136"/>
      <c r="F248" s="137"/>
      <c r="G248" s="138"/>
      <c r="H248" s="137"/>
      <c r="I248" s="138"/>
      <c r="J248" s="137"/>
      <c r="K248" s="138"/>
      <c r="L248" s="137"/>
      <c r="M248" s="138"/>
      <c r="N248" s="137"/>
      <c r="O248" s="138"/>
      <c r="P248" s="137"/>
      <c r="Q248" s="138"/>
      <c r="R248" s="137"/>
      <c r="S248" s="138"/>
      <c r="T248" s="139">
        <f t="shared" si="7"/>
        <v>0</v>
      </c>
      <c r="U248" s="140"/>
      <c r="V248" s="139">
        <v>168</v>
      </c>
      <c r="W248" s="140"/>
      <c r="X248" s="141">
        <f t="shared" si="5"/>
        <v>0</v>
      </c>
      <c r="Y248" s="142"/>
      <c r="Z248" s="143"/>
      <c r="AA248" s="136"/>
      <c r="AB248" s="136"/>
      <c r="AC248" s="136"/>
      <c r="AD248" s="136"/>
      <c r="AE248" s="35"/>
      <c r="AF248" s="35"/>
      <c r="AG248" s="35"/>
      <c r="AH248" s="35"/>
      <c r="AI248" s="35"/>
      <c r="AJ248" s="35" t="s">
        <v>0</v>
      </c>
      <c r="AK248" s="33"/>
      <c r="AL248" s="33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x14ac:dyDescent="0.25">
      <c r="A249" s="136"/>
      <c r="B249" s="136"/>
      <c r="C249" s="136"/>
      <c r="D249" s="136"/>
      <c r="F249" s="137"/>
      <c r="G249" s="138"/>
      <c r="H249" s="137"/>
      <c r="I249" s="138"/>
      <c r="J249" s="137"/>
      <c r="K249" s="138"/>
      <c r="L249" s="137"/>
      <c r="M249" s="138"/>
      <c r="N249" s="137"/>
      <c r="O249" s="138"/>
      <c r="P249" s="137"/>
      <c r="Q249" s="138"/>
      <c r="R249" s="137"/>
      <c r="S249" s="138"/>
      <c r="T249" s="139">
        <f t="shared" si="7"/>
        <v>0</v>
      </c>
      <c r="U249" s="140"/>
      <c r="V249" s="139">
        <v>168</v>
      </c>
      <c r="W249" s="140"/>
      <c r="X249" s="141">
        <f t="shared" si="5"/>
        <v>0</v>
      </c>
      <c r="Y249" s="142"/>
      <c r="Z249" s="143"/>
      <c r="AA249" s="136"/>
      <c r="AB249" s="136"/>
      <c r="AC249" s="136"/>
      <c r="AD249" s="136"/>
      <c r="AE249" s="35"/>
      <c r="AF249" s="35"/>
      <c r="AG249" s="35"/>
      <c r="AH249" s="35"/>
      <c r="AI249" s="35"/>
      <c r="AJ249" s="35"/>
      <c r="AK249" s="33"/>
      <c r="AL249" s="33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x14ac:dyDescent="0.25">
      <c r="A250" s="136"/>
      <c r="B250" s="136"/>
      <c r="C250" s="136"/>
      <c r="D250" s="136"/>
      <c r="F250" s="137"/>
      <c r="G250" s="138"/>
      <c r="H250" s="137"/>
      <c r="I250" s="138"/>
      <c r="J250" s="137"/>
      <c r="K250" s="138"/>
      <c r="L250" s="137"/>
      <c r="M250" s="138"/>
      <c r="N250" s="137"/>
      <c r="O250" s="138"/>
      <c r="P250" s="137"/>
      <c r="Q250" s="138"/>
      <c r="R250" s="137"/>
      <c r="S250" s="138"/>
      <c r="T250" s="139">
        <f t="shared" si="7"/>
        <v>0</v>
      </c>
      <c r="U250" s="140"/>
      <c r="V250" s="139">
        <v>168</v>
      </c>
      <c r="W250" s="140"/>
      <c r="X250" s="141">
        <f t="shared" si="5"/>
        <v>0</v>
      </c>
      <c r="Y250" s="142"/>
      <c r="Z250" s="143"/>
      <c r="AA250" s="136"/>
      <c r="AB250" s="136"/>
      <c r="AC250" s="136"/>
      <c r="AD250" s="136"/>
      <c r="AE250" s="35"/>
      <c r="AF250" s="35"/>
      <c r="AG250" s="35"/>
      <c r="AH250" s="35"/>
      <c r="AI250" s="35"/>
      <c r="AJ250" s="35"/>
      <c r="AK250" s="33"/>
      <c r="AL250" s="33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x14ac:dyDescent="0.25">
      <c r="A251" s="136"/>
      <c r="B251" s="136"/>
      <c r="C251" s="136"/>
      <c r="D251" s="136"/>
      <c r="F251" s="137"/>
      <c r="G251" s="138"/>
      <c r="H251" s="137"/>
      <c r="I251" s="138"/>
      <c r="J251" s="137"/>
      <c r="K251" s="138"/>
      <c r="L251" s="137"/>
      <c r="M251" s="138"/>
      <c r="N251" s="137"/>
      <c r="O251" s="138"/>
      <c r="P251" s="137"/>
      <c r="Q251" s="138"/>
      <c r="R251" s="137"/>
      <c r="S251" s="138"/>
      <c r="T251" s="139">
        <f t="shared" si="7"/>
        <v>0</v>
      </c>
      <c r="U251" s="140"/>
      <c r="V251" s="139">
        <v>168</v>
      </c>
      <c r="W251" s="140"/>
      <c r="X251" s="141">
        <f t="shared" si="5"/>
        <v>0</v>
      </c>
      <c r="Y251" s="142"/>
      <c r="Z251" s="143"/>
      <c r="AA251" s="136"/>
      <c r="AB251" s="136"/>
      <c r="AC251" s="136"/>
      <c r="AD251" s="136"/>
      <c r="AE251" s="35"/>
      <c r="AF251" s="35"/>
      <c r="AG251" s="35"/>
      <c r="AH251" s="35"/>
      <c r="AI251" s="35"/>
      <c r="AJ251" s="35"/>
      <c r="AK251" s="33"/>
      <c r="AL251" s="33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x14ac:dyDescent="0.25">
      <c r="A252" s="136"/>
      <c r="B252" s="136"/>
      <c r="C252" s="136"/>
      <c r="D252" s="136"/>
      <c r="F252" s="137"/>
      <c r="G252" s="138"/>
      <c r="H252" s="137"/>
      <c r="I252" s="138"/>
      <c r="J252" s="137"/>
      <c r="K252" s="138"/>
      <c r="L252" s="137"/>
      <c r="M252" s="138"/>
      <c r="N252" s="137"/>
      <c r="O252" s="138"/>
      <c r="P252" s="137"/>
      <c r="Q252" s="138"/>
      <c r="R252" s="137"/>
      <c r="S252" s="138"/>
      <c r="T252" s="139">
        <f t="shared" si="7"/>
        <v>0</v>
      </c>
      <c r="U252" s="140"/>
      <c r="V252" s="139">
        <v>168</v>
      </c>
      <c r="W252" s="140"/>
      <c r="X252" s="141">
        <f t="shared" si="5"/>
        <v>0</v>
      </c>
      <c r="Y252" s="142"/>
      <c r="Z252" s="143"/>
      <c r="AA252" s="136"/>
      <c r="AB252" s="136"/>
      <c r="AC252" s="136"/>
      <c r="AD252" s="136"/>
      <c r="AE252" s="35"/>
      <c r="AF252" s="35"/>
      <c r="AG252" s="35"/>
      <c r="AH252" s="35"/>
      <c r="AI252" s="35"/>
      <c r="AJ252" s="35"/>
      <c r="AK252" s="33"/>
      <c r="AL252" s="33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x14ac:dyDescent="0.25">
      <c r="A253" s="136"/>
      <c r="B253" s="136"/>
      <c r="C253" s="136"/>
      <c r="D253" s="136"/>
      <c r="F253" s="137"/>
      <c r="G253" s="138"/>
      <c r="H253" s="137"/>
      <c r="I253" s="138"/>
      <c r="J253" s="137"/>
      <c r="K253" s="138"/>
      <c r="L253" s="137"/>
      <c r="M253" s="138"/>
      <c r="N253" s="137"/>
      <c r="O253" s="138"/>
      <c r="P253" s="137"/>
      <c r="Q253" s="138"/>
      <c r="R253" s="137"/>
      <c r="S253" s="138"/>
      <c r="T253" s="139">
        <f t="shared" si="7"/>
        <v>0</v>
      </c>
      <c r="U253" s="140"/>
      <c r="V253" s="139">
        <v>168</v>
      </c>
      <c r="W253" s="140"/>
      <c r="X253" s="141">
        <f t="shared" si="5"/>
        <v>0</v>
      </c>
      <c r="Y253" s="142"/>
      <c r="Z253" s="143"/>
      <c r="AA253" s="136"/>
      <c r="AB253" s="136"/>
      <c r="AC253" s="136"/>
      <c r="AD253" s="136"/>
      <c r="AE253" s="35"/>
      <c r="AF253" s="35"/>
      <c r="AG253" s="35"/>
      <c r="AH253" s="35"/>
      <c r="AI253" s="35"/>
      <c r="AJ253" s="35"/>
      <c r="AK253" s="33"/>
      <c r="AL253" s="33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x14ac:dyDescent="0.25">
      <c r="A254" s="136"/>
      <c r="B254" s="136"/>
      <c r="C254" s="136"/>
      <c r="D254" s="136"/>
      <c r="F254" s="137"/>
      <c r="G254" s="138"/>
      <c r="H254" s="137"/>
      <c r="I254" s="138"/>
      <c r="J254" s="137"/>
      <c r="K254" s="138"/>
      <c r="L254" s="137"/>
      <c r="M254" s="138"/>
      <c r="N254" s="137"/>
      <c r="O254" s="138"/>
      <c r="P254" s="137"/>
      <c r="Q254" s="138"/>
      <c r="R254" s="137"/>
      <c r="S254" s="138"/>
      <c r="T254" s="139">
        <f t="shared" si="7"/>
        <v>0</v>
      </c>
      <c r="U254" s="140"/>
      <c r="V254" s="139">
        <v>168</v>
      </c>
      <c r="W254" s="140"/>
      <c r="X254" s="141">
        <f t="shared" si="5"/>
        <v>0</v>
      </c>
      <c r="Y254" s="142"/>
      <c r="Z254" s="143"/>
      <c r="AA254" s="136"/>
      <c r="AB254" s="136"/>
      <c r="AC254" s="136"/>
      <c r="AD254" s="136"/>
      <c r="AE254" s="35"/>
      <c r="AF254" s="35"/>
      <c r="AG254" s="35"/>
      <c r="AH254" s="35"/>
      <c r="AI254" s="35"/>
      <c r="AJ254" s="35"/>
      <c r="AK254" s="33"/>
      <c r="AL254" s="33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x14ac:dyDescent="0.25">
      <c r="A255" s="136"/>
      <c r="B255" s="136"/>
      <c r="C255" s="136"/>
      <c r="D255" s="136"/>
      <c r="F255" s="137"/>
      <c r="G255" s="138"/>
      <c r="H255" s="137"/>
      <c r="I255" s="138"/>
      <c r="J255" s="137"/>
      <c r="K255" s="138"/>
      <c r="L255" s="137"/>
      <c r="M255" s="138"/>
      <c r="N255" s="137"/>
      <c r="O255" s="138"/>
      <c r="P255" s="137"/>
      <c r="Q255" s="138"/>
      <c r="R255" s="137"/>
      <c r="S255" s="138"/>
      <c r="T255" s="139">
        <f t="shared" si="7"/>
        <v>0</v>
      </c>
      <c r="U255" s="140"/>
      <c r="V255" s="139">
        <v>168</v>
      </c>
      <c r="W255" s="140"/>
      <c r="X255" s="141">
        <f t="shared" si="5"/>
        <v>0</v>
      </c>
      <c r="Y255" s="142"/>
      <c r="Z255" s="143"/>
      <c r="AA255" s="136"/>
      <c r="AB255" s="136"/>
      <c r="AC255" s="136"/>
      <c r="AD255" s="136"/>
      <c r="AE255" s="35"/>
      <c r="AF255" s="35"/>
      <c r="AG255" s="35"/>
      <c r="AH255" s="35"/>
      <c r="AI255" s="35"/>
      <c r="AJ255" s="35"/>
      <c r="AK255" s="33"/>
      <c r="AL255" s="33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x14ac:dyDescent="0.25">
      <c r="A256" s="136"/>
      <c r="B256" s="136"/>
      <c r="C256" s="136"/>
      <c r="D256" s="136"/>
      <c r="F256" s="137"/>
      <c r="G256" s="138"/>
      <c r="H256" s="137"/>
      <c r="I256" s="138"/>
      <c r="J256" s="137"/>
      <c r="K256" s="138"/>
      <c r="L256" s="137"/>
      <c r="M256" s="138"/>
      <c r="N256" s="137"/>
      <c r="O256" s="138"/>
      <c r="P256" s="137"/>
      <c r="Q256" s="138"/>
      <c r="R256" s="137"/>
      <c r="S256" s="138"/>
      <c r="T256" s="139">
        <f t="shared" si="7"/>
        <v>0</v>
      </c>
      <c r="U256" s="140"/>
      <c r="V256" s="139">
        <v>168</v>
      </c>
      <c r="W256" s="140"/>
      <c r="X256" s="141">
        <f t="shared" si="5"/>
        <v>0</v>
      </c>
      <c r="Y256" s="142"/>
      <c r="Z256" s="143"/>
      <c r="AA256" s="136"/>
      <c r="AB256" s="136"/>
      <c r="AC256" s="136"/>
      <c r="AD256" s="136"/>
      <c r="AE256" s="35"/>
      <c r="AF256" s="35"/>
      <c r="AG256" s="35"/>
      <c r="AH256" s="35"/>
      <c r="AI256" s="35"/>
      <c r="AJ256" s="35"/>
      <c r="AK256" s="33"/>
      <c r="AL256" s="33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x14ac:dyDescent="0.25">
      <c r="A257" s="136"/>
      <c r="B257" s="136"/>
      <c r="C257" s="136"/>
      <c r="D257" s="136"/>
      <c r="F257" s="137"/>
      <c r="G257" s="138"/>
      <c r="H257" s="137"/>
      <c r="I257" s="138"/>
      <c r="J257" s="137"/>
      <c r="K257" s="138"/>
      <c r="L257" s="137"/>
      <c r="M257" s="138"/>
      <c r="N257" s="137"/>
      <c r="O257" s="138"/>
      <c r="P257" s="137"/>
      <c r="Q257" s="138"/>
      <c r="R257" s="137"/>
      <c r="S257" s="138"/>
      <c r="T257" s="139">
        <f t="shared" si="7"/>
        <v>0</v>
      </c>
      <c r="U257" s="140"/>
      <c r="V257" s="139">
        <v>168</v>
      </c>
      <c r="W257" s="140"/>
      <c r="X257" s="141">
        <f t="shared" si="5"/>
        <v>0</v>
      </c>
      <c r="Y257" s="142"/>
      <c r="Z257" s="143"/>
      <c r="AA257" s="136"/>
      <c r="AB257" s="136"/>
      <c r="AC257" s="136"/>
      <c r="AD257" s="136"/>
      <c r="AE257" s="35"/>
      <c r="AF257" s="35"/>
      <c r="AG257" s="35"/>
      <c r="AH257" s="35"/>
      <c r="AI257" s="35"/>
      <c r="AJ257" s="35"/>
      <c r="AK257" s="33"/>
      <c r="AL257" s="33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x14ac:dyDescent="0.25">
      <c r="AB258" s="35"/>
      <c r="AC258" s="35"/>
      <c r="AD258" s="35"/>
      <c r="AE258" s="35"/>
      <c r="AF258" s="35"/>
      <c r="AG258" s="35"/>
      <c r="AH258" s="35"/>
      <c r="AI258" s="35"/>
      <c r="AJ258" s="35"/>
      <c r="AK258" s="33"/>
      <c r="AL258" s="33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x14ac:dyDescent="0.25">
      <c r="A259" s="147" t="s">
        <v>247</v>
      </c>
      <c r="B259" s="148"/>
      <c r="C259" s="148"/>
      <c r="D259" s="148"/>
      <c r="E259" s="192" t="s">
        <v>265</v>
      </c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48" t="s">
        <v>247</v>
      </c>
      <c r="AB259" s="148"/>
      <c r="AC259" s="148"/>
      <c r="AD259" s="191"/>
      <c r="AE259" s="35"/>
      <c r="AF259" s="35"/>
      <c r="AG259" s="35"/>
      <c r="AH259" s="35"/>
      <c r="AI259" s="35"/>
      <c r="AJ259" s="35"/>
      <c r="AK259" s="33"/>
      <c r="AL259" s="33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x14ac:dyDescent="0.25">
      <c r="A260" s="149"/>
      <c r="B260" s="150"/>
      <c r="C260" s="150"/>
      <c r="D260" s="151"/>
      <c r="F260" s="144" t="s">
        <v>98</v>
      </c>
      <c r="G260" s="145"/>
      <c r="H260" s="144" t="s">
        <v>107</v>
      </c>
      <c r="I260" s="145"/>
      <c r="J260" s="144" t="s">
        <v>108</v>
      </c>
      <c r="K260" s="145"/>
      <c r="L260" s="144" t="s">
        <v>109</v>
      </c>
      <c r="M260" s="145"/>
      <c r="N260" s="144" t="s">
        <v>110</v>
      </c>
      <c r="O260" s="145"/>
      <c r="P260" s="144" t="s">
        <v>111</v>
      </c>
      <c r="Q260" s="145"/>
      <c r="R260" s="144" t="s">
        <v>112</v>
      </c>
      <c r="S260" s="145"/>
      <c r="T260" s="144" t="s">
        <v>8</v>
      </c>
      <c r="U260" s="145"/>
      <c r="V260" s="144" t="s">
        <v>113</v>
      </c>
      <c r="W260" s="145"/>
      <c r="X260" s="144" t="s">
        <v>184</v>
      </c>
      <c r="Y260" s="146"/>
      <c r="Z260" s="145"/>
      <c r="AA260" s="149"/>
      <c r="AB260" s="150"/>
      <c r="AC260" s="150"/>
      <c r="AD260" s="151"/>
      <c r="AE260" s="35"/>
      <c r="AF260" s="35"/>
      <c r="AG260" s="35"/>
      <c r="AH260" s="35"/>
      <c r="AI260" s="35"/>
      <c r="AJ260" s="35"/>
      <c r="AK260" s="33"/>
      <c r="AL260" s="33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5.0999999999999996" customHeight="1" x14ac:dyDescent="0.25">
      <c r="A261" s="8"/>
      <c r="B261" s="8"/>
      <c r="C261" s="8"/>
      <c r="W261" s="6"/>
      <c r="AB261" s="35"/>
      <c r="AC261" s="35"/>
      <c r="AD261" s="35"/>
      <c r="AE261" s="35"/>
      <c r="AF261" s="35"/>
      <c r="AG261" s="35"/>
      <c r="AH261" s="35"/>
      <c r="AI261" s="35"/>
      <c r="AJ261" s="35"/>
      <c r="AK261" s="33"/>
      <c r="AL261" s="33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x14ac:dyDescent="0.25">
      <c r="A262" s="136" t="s">
        <v>12</v>
      </c>
      <c r="B262" s="136"/>
      <c r="C262" s="136"/>
      <c r="D262" s="124"/>
      <c r="F262" s="137">
        <f>SUMPRODUCT(COUNTIF($B$40:$J$163,{"APPEL B."}))</f>
        <v>0</v>
      </c>
      <c r="G262" s="138"/>
      <c r="H262" s="137">
        <f>SUMPRODUCT(COUNTIF($K$40:$R$163,{"APPEL B."}))</f>
        <v>0</v>
      </c>
      <c r="I262" s="138"/>
      <c r="J262" s="137">
        <f>SUMPRODUCT(COUNTIF($S$40:$Z$163,{"APPEL B."}))</f>
        <v>0</v>
      </c>
      <c r="K262" s="138"/>
      <c r="L262" s="137">
        <f>SUMPRODUCT(COUNTIF($AA$40:$AD$163,{"APPEL B."}))</f>
        <v>0</v>
      </c>
      <c r="M262" s="138"/>
      <c r="N262" s="137">
        <f>SUMPRODUCT(COUNTIF($AE$40:$AH$163,{"APPEL B."}))</f>
        <v>0</v>
      </c>
      <c r="O262" s="138"/>
      <c r="P262" s="137">
        <f>SUMPRODUCT(COUNTIF($AI$40:$AL$163,{"APPEL B."}))</f>
        <v>0</v>
      </c>
      <c r="Q262" s="138"/>
      <c r="R262" s="137">
        <f>SUMPRODUCT(COUNTIF($AM$40:$AP$163,{"APPEL B."}))</f>
        <v>0</v>
      </c>
      <c r="S262" s="138"/>
      <c r="T262" s="139">
        <f>F262*24+H262*12+J262*12+L262*6+N262*6+P262*4+R262*8</f>
        <v>0</v>
      </c>
      <c r="U262" s="140"/>
      <c r="V262" s="139">
        <v>168</v>
      </c>
      <c r="W262" s="140"/>
      <c r="X262" s="141">
        <f>T262*4.6</f>
        <v>0</v>
      </c>
      <c r="Y262" s="142"/>
      <c r="Z262" s="143"/>
      <c r="AA262" s="136" t="s">
        <v>12</v>
      </c>
      <c r="AB262" s="136"/>
      <c r="AC262" s="136"/>
      <c r="AD262" s="124"/>
      <c r="AE262" s="35"/>
      <c r="AF262" s="35"/>
      <c r="AG262" s="35"/>
      <c r="AH262" s="35"/>
      <c r="AI262" s="35"/>
      <c r="AJ262" s="35"/>
      <c r="AK262" s="33"/>
      <c r="AL262" s="33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x14ac:dyDescent="0.25">
      <c r="A263" s="136" t="s">
        <v>255</v>
      </c>
      <c r="B263" s="136"/>
      <c r="C263" s="136"/>
      <c r="D263" s="124"/>
      <c r="F263" s="137">
        <f>SUMPRODUCT(COUNTIF($B$40:$J$163,{"BERUSWEILER La."}))</f>
        <v>0</v>
      </c>
      <c r="G263" s="138"/>
      <c r="H263" s="137">
        <f>SUMPRODUCT(COUNTIF($K$40:$R$163,{"BERUSWEILER La."}))</f>
        <v>0</v>
      </c>
      <c r="I263" s="138"/>
      <c r="J263" s="137">
        <f>SUMPRODUCT(COUNTIF($S$40:$Z$163,{"BERUSWEILER La."}))</f>
        <v>0</v>
      </c>
      <c r="K263" s="138"/>
      <c r="L263" s="137">
        <f>SUMPRODUCT(COUNTIF($AA$40:$AD$163,{"BERUSWEILER La."}))</f>
        <v>0</v>
      </c>
      <c r="M263" s="138"/>
      <c r="N263" s="137">
        <f>SUMPRODUCT(COUNTIF($AE$40:$AH$163,{"BERUSWEILER La."}))</f>
        <v>0</v>
      </c>
      <c r="O263" s="138"/>
      <c r="P263" s="137">
        <f>SUMPRODUCT(COUNTIF($AI$40:$AL$163,{"BERUSWEILER La."}))</f>
        <v>0</v>
      </c>
      <c r="Q263" s="138"/>
      <c r="R263" s="137">
        <f>SUMPRODUCT(COUNTIF($AM$40:$AP$163,{"BERUSWEILER La."}))</f>
        <v>0</v>
      </c>
      <c r="S263" s="138"/>
      <c r="T263" s="139">
        <f>F263*24+H263*12+J263*12+L263*6+N263*6+P263*4+R263*8</f>
        <v>0</v>
      </c>
      <c r="U263" s="140"/>
      <c r="V263" s="139">
        <v>168</v>
      </c>
      <c r="W263" s="140"/>
      <c r="X263" s="141">
        <f t="shared" ref="X263:X326" si="10">T263*4.6</f>
        <v>0</v>
      </c>
      <c r="Y263" s="142"/>
      <c r="Z263" s="143"/>
      <c r="AA263" s="136" t="s">
        <v>255</v>
      </c>
      <c r="AB263" s="136"/>
      <c r="AC263" s="136"/>
      <c r="AD263" s="124"/>
      <c r="AE263" s="35"/>
      <c r="AF263" s="35"/>
      <c r="AG263" s="35"/>
      <c r="AH263" s="35"/>
      <c r="AI263" s="35"/>
      <c r="AJ263" s="35"/>
      <c r="AK263" s="33"/>
      <c r="AL263" s="33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x14ac:dyDescent="0.25">
      <c r="A264" s="136" t="s">
        <v>256</v>
      </c>
      <c r="B264" s="136"/>
      <c r="C264" s="136"/>
      <c r="D264" s="124"/>
      <c r="F264" s="137">
        <f>SUMPRODUCT(COUNTIF($B$40:$J$163,{"BERUSWEILER Lu."}))</f>
        <v>0</v>
      </c>
      <c r="G264" s="138"/>
      <c r="H264" s="137">
        <f>SUMPRODUCT(COUNTIF($K$40:$R$163,{"BERUSWEILER Lu."}))</f>
        <v>0</v>
      </c>
      <c r="I264" s="138"/>
      <c r="J264" s="137">
        <f>SUMPRODUCT(COUNTIF($S$40:$Z$163,{"BERUSWEILER Lu."}))</f>
        <v>0</v>
      </c>
      <c r="K264" s="138"/>
      <c r="L264" s="137">
        <f>SUMPRODUCT(COUNTIF($AA$40:$AD$163,{"BERUSWEILER Lu."}))</f>
        <v>0</v>
      </c>
      <c r="M264" s="138"/>
      <c r="N264" s="137">
        <f>SUMPRODUCT(COUNTIF($AE$40:$AH$163,{"BERUSWEILER Lu."}))</f>
        <v>0</v>
      </c>
      <c r="O264" s="138"/>
      <c r="P264" s="137">
        <f>SUMPRODUCT(COUNTIF($AI$40:$AL$163,{"BERUSWEILER Lu."}))</f>
        <v>0</v>
      </c>
      <c r="Q264" s="138"/>
      <c r="R264" s="137">
        <f>SUMPRODUCT(COUNTIF($AM$40:$AP$163,{"BERUSWEILER Lu."}))</f>
        <v>0</v>
      </c>
      <c r="S264" s="138"/>
      <c r="T264" s="139">
        <f t="shared" ref="T264:T327" si="11">F264*24+H264*12+J264*12+L264*6+N264*6+P264*4+R264*8</f>
        <v>0</v>
      </c>
      <c r="U264" s="140"/>
      <c r="V264" s="139">
        <v>168</v>
      </c>
      <c r="W264" s="140"/>
      <c r="X264" s="141">
        <f t="shared" si="10"/>
        <v>0</v>
      </c>
      <c r="Y264" s="142"/>
      <c r="Z264" s="143"/>
      <c r="AA264" s="136" t="s">
        <v>256</v>
      </c>
      <c r="AB264" s="136"/>
      <c r="AC264" s="136"/>
      <c r="AD264" s="124"/>
      <c r="AE264" s="35"/>
      <c r="AF264" s="35"/>
      <c r="AG264" s="35"/>
      <c r="AH264" s="35"/>
      <c r="AI264" s="35"/>
      <c r="AJ264" s="35"/>
      <c r="AK264" s="33"/>
      <c r="AL264" s="33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x14ac:dyDescent="0.25">
      <c r="A265" s="136" t="s">
        <v>26</v>
      </c>
      <c r="B265" s="136"/>
      <c r="C265" s="136"/>
      <c r="D265" s="124"/>
      <c r="F265" s="137">
        <f>SUMPRODUCT(COUNTIF($B$40:$J$163,{"BINKUS R."}))</f>
        <v>0</v>
      </c>
      <c r="G265" s="138"/>
      <c r="H265" s="137">
        <f>SUMPRODUCT(COUNTIF($K$40:$R$163,{"BINKUS R."}))</f>
        <v>0</v>
      </c>
      <c r="I265" s="138"/>
      <c r="J265" s="137">
        <f>SUMPRODUCT(COUNTIF($S$40:$Z$163,{"BINKUS R."}))</f>
        <v>0</v>
      </c>
      <c r="K265" s="138"/>
      <c r="L265" s="137">
        <f>SUMPRODUCT(COUNTIF($AA$40:$AD$163,{"BINKUS R."}))</f>
        <v>0</v>
      </c>
      <c r="M265" s="138"/>
      <c r="N265" s="137">
        <f>SUMPRODUCT(COUNTIF($AE$40:$AH$163,{"BINKUS R."}))</f>
        <v>0</v>
      </c>
      <c r="O265" s="138"/>
      <c r="P265" s="137">
        <f>SUMPRODUCT(COUNTIF($AI$40:$AL$163,{"BINKUS R."}))</f>
        <v>0</v>
      </c>
      <c r="Q265" s="138"/>
      <c r="R265" s="137">
        <f>SUMPRODUCT(COUNTIF($AM$40:$AP$163,{"BINKUS R."}))</f>
        <v>0</v>
      </c>
      <c r="S265" s="138"/>
      <c r="T265" s="139">
        <f t="shared" si="11"/>
        <v>0</v>
      </c>
      <c r="U265" s="140"/>
      <c r="V265" s="139">
        <v>168</v>
      </c>
      <c r="W265" s="140"/>
      <c r="X265" s="141">
        <f t="shared" si="10"/>
        <v>0</v>
      </c>
      <c r="Y265" s="142"/>
      <c r="Z265" s="143"/>
      <c r="AA265" s="136" t="s">
        <v>26</v>
      </c>
      <c r="AB265" s="136"/>
      <c r="AC265" s="136"/>
      <c r="AD265" s="124"/>
      <c r="AE265" s="35"/>
      <c r="AF265" s="35"/>
      <c r="AG265" s="35"/>
      <c r="AH265" s="35"/>
      <c r="AI265" s="35"/>
      <c r="AJ265" s="35"/>
      <c r="AK265" s="33"/>
      <c r="AL265" s="33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x14ac:dyDescent="0.25">
      <c r="A266" s="136" t="s">
        <v>32</v>
      </c>
      <c r="B266" s="136"/>
      <c r="C266" s="136"/>
      <c r="D266" s="124"/>
      <c r="F266" s="137">
        <f>SUMPRODUCT(COUNTIF($B$40:$J$163,{"BOUR G."}))</f>
        <v>0</v>
      </c>
      <c r="G266" s="138"/>
      <c r="H266" s="137">
        <f>SUMPRODUCT(COUNTIF($K$40:$R$163,{"BOUR G."}))</f>
        <v>0</v>
      </c>
      <c r="I266" s="138"/>
      <c r="J266" s="137">
        <f>SUMPRODUCT(COUNTIF($S$40:$Z$163,{"BOUR G."}))</f>
        <v>0</v>
      </c>
      <c r="K266" s="138"/>
      <c r="L266" s="137">
        <f>SUMPRODUCT(COUNTIF($AA$40:$AD$163,{"BOUR G."}))</f>
        <v>0</v>
      </c>
      <c r="M266" s="138"/>
      <c r="N266" s="137">
        <f>SUMPRODUCT(COUNTIF($AE$40:$AH$163,{"BOUR G."}))</f>
        <v>0</v>
      </c>
      <c r="O266" s="138"/>
      <c r="P266" s="137">
        <f>SUMPRODUCT(COUNTIF($AI$40:$AL$163,{"BOUR G."}))</f>
        <v>0</v>
      </c>
      <c r="Q266" s="138"/>
      <c r="R266" s="137">
        <f>SUMPRODUCT(COUNTIF($AM$40:$AP$163,{"BOUR G."}))</f>
        <v>0</v>
      </c>
      <c r="S266" s="138"/>
      <c r="T266" s="139">
        <f t="shared" si="11"/>
        <v>0</v>
      </c>
      <c r="U266" s="140"/>
      <c r="V266" s="139">
        <v>168</v>
      </c>
      <c r="W266" s="140"/>
      <c r="X266" s="141">
        <f t="shared" si="10"/>
        <v>0</v>
      </c>
      <c r="Y266" s="142"/>
      <c r="Z266" s="143"/>
      <c r="AA266" s="136" t="s">
        <v>32</v>
      </c>
      <c r="AB266" s="136"/>
      <c r="AC266" s="136"/>
      <c r="AD266" s="124"/>
      <c r="AE266" s="35"/>
      <c r="AF266" s="35"/>
      <c r="AG266" s="35"/>
      <c r="AH266" s="35"/>
      <c r="AI266" s="35"/>
      <c r="AJ266" s="35"/>
      <c r="AK266" s="33"/>
      <c r="AL266" s="33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x14ac:dyDescent="0.25">
      <c r="A267" s="136" t="s">
        <v>36</v>
      </c>
      <c r="B267" s="136"/>
      <c r="C267" s="136"/>
      <c r="D267" s="124"/>
      <c r="F267" s="137">
        <f>SUMPRODUCT(COUNTIF($B$40:$J$163,{"BOUR O."}))</f>
        <v>0</v>
      </c>
      <c r="G267" s="138"/>
      <c r="H267" s="137">
        <f>SUMPRODUCT(COUNTIF($K$40:$R$163,{"BOUR O."}))</f>
        <v>0</v>
      </c>
      <c r="I267" s="138"/>
      <c r="J267" s="137">
        <f>SUMPRODUCT(COUNTIF($S$40:$Z$163,{"BOUR O."}))</f>
        <v>0</v>
      </c>
      <c r="K267" s="138"/>
      <c r="L267" s="137">
        <f>SUMPRODUCT(COUNTIF($AA$40:$AD$163,{"BOUR O."}))</f>
        <v>0</v>
      </c>
      <c r="M267" s="138"/>
      <c r="N267" s="137">
        <f>SUMPRODUCT(COUNTIF($AE$40:$AH$163,{"BOUR O."}))</f>
        <v>0</v>
      </c>
      <c r="O267" s="138"/>
      <c r="P267" s="137">
        <f>SUMPRODUCT(COUNTIF($AI$40:$AL$163,{"BOUR O."}))</f>
        <v>0</v>
      </c>
      <c r="Q267" s="138"/>
      <c r="R267" s="137">
        <f>SUMPRODUCT(COUNTIF($AM$40:$AP$163,{"BOUR O."}))</f>
        <v>0</v>
      </c>
      <c r="S267" s="138"/>
      <c r="T267" s="139">
        <f t="shared" si="11"/>
        <v>0</v>
      </c>
      <c r="U267" s="140"/>
      <c r="V267" s="139">
        <v>168</v>
      </c>
      <c r="W267" s="140"/>
      <c r="X267" s="141">
        <f t="shared" si="10"/>
        <v>0</v>
      </c>
      <c r="Y267" s="142"/>
      <c r="Z267" s="143"/>
      <c r="AA267" s="136" t="s">
        <v>36</v>
      </c>
      <c r="AB267" s="136"/>
      <c r="AC267" s="136"/>
      <c r="AD267" s="124"/>
      <c r="AE267" s="35"/>
      <c r="AF267" s="35"/>
      <c r="AG267" s="35"/>
      <c r="AH267" s="35"/>
      <c r="AI267" s="35"/>
      <c r="AJ267" s="35"/>
      <c r="AK267" s="33"/>
      <c r="AL267" s="33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x14ac:dyDescent="0.25">
      <c r="A268" s="136" t="s">
        <v>116</v>
      </c>
      <c r="B268" s="136"/>
      <c r="C268" s="136"/>
      <c r="D268" s="124"/>
      <c r="F268" s="137">
        <f>SUMPRODUCT(COUNTIF($B$40:$J$163,{"BRECHBUHL L."}))</f>
        <v>0</v>
      </c>
      <c r="G268" s="138"/>
      <c r="H268" s="137">
        <f>SUMPRODUCT(COUNTIF($K$40:$R$163,{"BRECHBUHL L."}))</f>
        <v>0</v>
      </c>
      <c r="I268" s="138"/>
      <c r="J268" s="137">
        <f>SUMPRODUCT(COUNTIF($S$40:$Z$163,{"BRECHBUHL L."}))</f>
        <v>0</v>
      </c>
      <c r="K268" s="138"/>
      <c r="L268" s="137">
        <f>SUMPRODUCT(COUNTIF($AA$40:$AD$163,{"BRECHBUHL L."}))</f>
        <v>0</v>
      </c>
      <c r="M268" s="138"/>
      <c r="N268" s="137">
        <f>SUMPRODUCT(COUNTIF($AE$40:$AH$163,{"BRECHBUHL L."}))</f>
        <v>0</v>
      </c>
      <c r="O268" s="138"/>
      <c r="P268" s="137">
        <f>SUMPRODUCT(COUNTIF($AI$40:$AL$163,{"BRECHBUHL L."}))</f>
        <v>0</v>
      </c>
      <c r="Q268" s="138"/>
      <c r="R268" s="137">
        <f>SUMPRODUCT(COUNTIF($AM$40:$AP$163,{"BRECHBUHL L."}))</f>
        <v>0</v>
      </c>
      <c r="S268" s="138"/>
      <c r="T268" s="139">
        <f t="shared" si="11"/>
        <v>0</v>
      </c>
      <c r="U268" s="140"/>
      <c r="V268" s="139">
        <v>168</v>
      </c>
      <c r="W268" s="140"/>
      <c r="X268" s="141">
        <f t="shared" si="10"/>
        <v>0</v>
      </c>
      <c r="Y268" s="142"/>
      <c r="Z268" s="143"/>
      <c r="AA268" s="136" t="s">
        <v>116</v>
      </c>
      <c r="AB268" s="136"/>
      <c r="AC268" s="136"/>
      <c r="AD268" s="124"/>
      <c r="AE268" s="35"/>
      <c r="AF268" s="35"/>
      <c r="AG268" s="35"/>
      <c r="AH268" s="35"/>
      <c r="AI268" s="35"/>
      <c r="AJ268" s="35"/>
      <c r="AK268" s="33" t="s">
        <v>0</v>
      </c>
      <c r="AL268" s="33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x14ac:dyDescent="0.25">
      <c r="A269" s="136" t="s">
        <v>30</v>
      </c>
      <c r="B269" s="136"/>
      <c r="C269" s="136"/>
      <c r="D269" s="124"/>
      <c r="F269" s="137">
        <f>SUMPRODUCT(COUNTIF($B$40:$J$163,{"BRINETTE D."}))</f>
        <v>0</v>
      </c>
      <c r="G269" s="138"/>
      <c r="H269" s="137">
        <f>SUMPRODUCT(COUNTIF($K$40:$R$163,{"BRINETTE D."}))</f>
        <v>0</v>
      </c>
      <c r="I269" s="138"/>
      <c r="J269" s="137">
        <f>SUMPRODUCT(COUNTIF($S$40:$Z$163,{"BRINETTE D."}))</f>
        <v>0</v>
      </c>
      <c r="K269" s="138"/>
      <c r="L269" s="137">
        <f>SUMPRODUCT(COUNTIF($AA$40:$AD$163,{"BRINETTE D."}))</f>
        <v>0</v>
      </c>
      <c r="M269" s="138"/>
      <c r="N269" s="137">
        <f>SUMPRODUCT(COUNTIF($AE$40:$AH$163,{"BRINETTE D."}))</f>
        <v>0</v>
      </c>
      <c r="O269" s="138"/>
      <c r="P269" s="137">
        <f>SUMPRODUCT(COUNTIF($AI$40:$AL$163,{"BRINETTE D."}))</f>
        <v>0</v>
      </c>
      <c r="Q269" s="138"/>
      <c r="R269" s="137">
        <f>SUMPRODUCT(COUNTIF($AM$40:$AP$163,{"BRINETTE D."}))</f>
        <v>0</v>
      </c>
      <c r="S269" s="138"/>
      <c r="T269" s="139">
        <f t="shared" si="11"/>
        <v>0</v>
      </c>
      <c r="U269" s="140"/>
      <c r="V269" s="139">
        <v>168</v>
      </c>
      <c r="W269" s="140"/>
      <c r="X269" s="141">
        <f t="shared" si="10"/>
        <v>0</v>
      </c>
      <c r="Y269" s="142"/>
      <c r="Z269" s="143"/>
      <c r="AA269" s="136" t="s">
        <v>30</v>
      </c>
      <c r="AB269" s="136"/>
      <c r="AC269" s="136"/>
      <c r="AD269" s="124"/>
      <c r="AE269" s="35"/>
      <c r="AF269" s="35"/>
      <c r="AG269" s="35"/>
      <c r="AH269" s="35"/>
      <c r="AI269" s="35"/>
      <c r="AJ269" s="35"/>
      <c r="AK269" s="33"/>
      <c r="AL269" s="33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x14ac:dyDescent="0.25">
      <c r="A270" s="136" t="s">
        <v>47</v>
      </c>
      <c r="B270" s="136"/>
      <c r="C270" s="136"/>
      <c r="D270" s="124"/>
      <c r="F270" s="137">
        <f>SUMPRODUCT(COUNTIF($B$40:$J$163,{"CARAU F."}))</f>
        <v>0</v>
      </c>
      <c r="G270" s="138"/>
      <c r="H270" s="137">
        <f>SUMPRODUCT(COUNTIF($K$40:$R$163,{"CARAU F."}))</f>
        <v>0</v>
      </c>
      <c r="I270" s="138"/>
      <c r="J270" s="137">
        <f>SUMPRODUCT(COUNTIF($S$40:$Z$163,{"CARAU F."}))</f>
        <v>0</v>
      </c>
      <c r="K270" s="138"/>
      <c r="L270" s="137">
        <f>SUMPRODUCT(COUNTIF($AA$40:$AD$163,{"CARAU F."}))</f>
        <v>0</v>
      </c>
      <c r="M270" s="138"/>
      <c r="N270" s="137">
        <f>SUMPRODUCT(COUNTIF($AE$40:$AH$163,{"CARAU F."}))</f>
        <v>0</v>
      </c>
      <c r="O270" s="138"/>
      <c r="P270" s="137">
        <f>SUMPRODUCT(COUNTIF($AI$40:$AL$163,{"CARAU F."}))</f>
        <v>0</v>
      </c>
      <c r="Q270" s="138"/>
      <c r="R270" s="137">
        <f>SUMPRODUCT(COUNTIF($AM$40:$AP$163,{"CARAU F."}))</f>
        <v>0</v>
      </c>
      <c r="S270" s="138"/>
      <c r="T270" s="139">
        <f t="shared" si="11"/>
        <v>0</v>
      </c>
      <c r="U270" s="140"/>
      <c r="V270" s="139">
        <v>168</v>
      </c>
      <c r="W270" s="140"/>
      <c r="X270" s="141">
        <f t="shared" si="10"/>
        <v>0</v>
      </c>
      <c r="Y270" s="142"/>
      <c r="Z270" s="143"/>
      <c r="AA270" s="136" t="s">
        <v>47</v>
      </c>
      <c r="AB270" s="136"/>
      <c r="AC270" s="136"/>
      <c r="AD270" s="124"/>
      <c r="AE270" s="35"/>
      <c r="AF270" s="35"/>
      <c r="AG270" s="35"/>
      <c r="AH270" s="35" t="s">
        <v>0</v>
      </c>
      <c r="AI270" s="35"/>
      <c r="AJ270" s="35"/>
      <c r="AK270" s="33"/>
      <c r="AL270" s="33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x14ac:dyDescent="0.25">
      <c r="A271" s="136" t="s">
        <v>33</v>
      </c>
      <c r="B271" s="136"/>
      <c r="C271" s="136"/>
      <c r="D271" s="124"/>
      <c r="F271" s="137">
        <f>SUMPRODUCT(COUNTIF($B$40:$J$163,{"CINQUERUGHE G."}))</f>
        <v>0</v>
      </c>
      <c r="G271" s="138"/>
      <c r="H271" s="137">
        <f>SUMPRODUCT(COUNTIF($K$40:$R$163,{"CINQUERUGHE G."}))</f>
        <v>0</v>
      </c>
      <c r="I271" s="138"/>
      <c r="J271" s="137">
        <f>SUMPRODUCT(COUNTIF($S$40:$Z$163,{"CINQUERUGHE G."}))</f>
        <v>0</v>
      </c>
      <c r="K271" s="138"/>
      <c r="L271" s="137">
        <f>SUMPRODUCT(COUNTIF($AA$40:$AD$163,{"CINQUERUGHE G."}))</f>
        <v>0</v>
      </c>
      <c r="M271" s="138"/>
      <c r="N271" s="137">
        <f>SUMPRODUCT(COUNTIF($AE$40:$AH$163,{"CINQUERUGHE G."}))</f>
        <v>0</v>
      </c>
      <c r="O271" s="138"/>
      <c r="P271" s="137">
        <f>SUMPRODUCT(COUNTIF($AI$40:$AL$163,{"CINQUERUGHE G."}))</f>
        <v>0</v>
      </c>
      <c r="Q271" s="138"/>
      <c r="R271" s="137">
        <f>SUMPRODUCT(COUNTIF($AM$40:$AP$163,{"CINQUERUGHE G."}))</f>
        <v>0</v>
      </c>
      <c r="S271" s="138"/>
      <c r="T271" s="139">
        <f t="shared" si="11"/>
        <v>0</v>
      </c>
      <c r="U271" s="140"/>
      <c r="V271" s="139">
        <v>168</v>
      </c>
      <c r="W271" s="140"/>
      <c r="X271" s="141">
        <f t="shared" si="10"/>
        <v>0</v>
      </c>
      <c r="Y271" s="142"/>
      <c r="Z271" s="143"/>
      <c r="AA271" s="136" t="s">
        <v>33</v>
      </c>
      <c r="AB271" s="136"/>
      <c r="AC271" s="136"/>
      <c r="AD271" s="124"/>
      <c r="AE271" s="35"/>
      <c r="AF271" s="35"/>
      <c r="AG271" s="35"/>
      <c r="AH271" s="35"/>
      <c r="AI271" s="35"/>
      <c r="AJ271" s="35"/>
      <c r="AK271" s="33"/>
      <c r="AL271" s="33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x14ac:dyDescent="0.25">
      <c r="A272" s="136" t="s">
        <v>52</v>
      </c>
      <c r="B272" s="136"/>
      <c r="C272" s="136"/>
      <c r="D272" s="124"/>
      <c r="F272" s="137">
        <f>SUMPRODUCT(COUNTIF($B$40:$J$163,{"DECKER P."}))</f>
        <v>0</v>
      </c>
      <c r="G272" s="138"/>
      <c r="H272" s="137">
        <f>SUMPRODUCT(COUNTIF($K$40:$R$163,{"DECKER P."}))</f>
        <v>0</v>
      </c>
      <c r="I272" s="138"/>
      <c r="J272" s="137">
        <f>SUMPRODUCT(COUNTIF($S$40:$Z$163,{"DECKER P."}))</f>
        <v>0</v>
      </c>
      <c r="K272" s="138"/>
      <c r="L272" s="137">
        <f>SUMPRODUCT(COUNTIF($AA$40:$AD$163,{"DECKER P."}))</f>
        <v>0</v>
      </c>
      <c r="M272" s="138"/>
      <c r="N272" s="137">
        <f>SUMPRODUCT(COUNTIF($AE$40:$AH$163,{"DECKER P."}))</f>
        <v>0</v>
      </c>
      <c r="O272" s="138"/>
      <c r="P272" s="137">
        <f>SUMPRODUCT(COUNTIF($AI$40:$AL$163,{"DECKER P."}))</f>
        <v>0</v>
      </c>
      <c r="Q272" s="138"/>
      <c r="R272" s="137">
        <f>SUMPRODUCT(COUNTIF($AM$40:$AP$163,{"DECKER P."}))</f>
        <v>0</v>
      </c>
      <c r="S272" s="138"/>
      <c r="T272" s="139">
        <f t="shared" si="11"/>
        <v>0</v>
      </c>
      <c r="U272" s="140"/>
      <c r="V272" s="139">
        <v>168</v>
      </c>
      <c r="W272" s="140"/>
      <c r="X272" s="141">
        <f t="shared" si="10"/>
        <v>0</v>
      </c>
      <c r="Y272" s="142"/>
      <c r="Z272" s="143"/>
      <c r="AA272" s="136" t="s">
        <v>52</v>
      </c>
      <c r="AB272" s="136"/>
      <c r="AC272" s="136"/>
      <c r="AD272" s="124"/>
      <c r="AE272" s="35"/>
      <c r="AF272" s="35"/>
      <c r="AG272" s="35"/>
      <c r="AH272" s="35" t="s">
        <v>0</v>
      </c>
      <c r="AI272" s="35"/>
      <c r="AJ272" s="35"/>
      <c r="AK272" s="33"/>
      <c r="AL272" s="33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x14ac:dyDescent="0.25">
      <c r="A273" s="136" t="s">
        <v>14</v>
      </c>
      <c r="B273" s="136"/>
      <c r="C273" s="136"/>
      <c r="D273" s="124"/>
      <c r="F273" s="137">
        <f>SUMPRODUCT(COUNTIF($B$40:$J$163,{"DENIG A."}))</f>
        <v>0</v>
      </c>
      <c r="G273" s="138"/>
      <c r="H273" s="137">
        <f>SUMPRODUCT(COUNTIF($K$40:$R$163,{"DENIG A."}))</f>
        <v>0</v>
      </c>
      <c r="I273" s="138"/>
      <c r="J273" s="137">
        <f>SUMPRODUCT(COUNTIF($S$40:$Z$163,{"DENIG A."}))</f>
        <v>0</v>
      </c>
      <c r="K273" s="138"/>
      <c r="L273" s="137">
        <f>SUMPRODUCT(COUNTIF($AA$40:$AD$163,{"DENIG A."}))</f>
        <v>0</v>
      </c>
      <c r="M273" s="138"/>
      <c r="N273" s="137">
        <f>SUMPRODUCT(COUNTIF($AE$40:$AH$163,{"DENIG A."}))</f>
        <v>0</v>
      </c>
      <c r="O273" s="138"/>
      <c r="P273" s="137">
        <f>SUMPRODUCT(COUNTIF($AI$40:$AL$163,{"DENIG A."}))</f>
        <v>0</v>
      </c>
      <c r="Q273" s="138"/>
      <c r="R273" s="137">
        <f>SUMPRODUCT(COUNTIF($AM$40:$AP$163,{"DENIG A."}))</f>
        <v>0</v>
      </c>
      <c r="S273" s="138"/>
      <c r="T273" s="139">
        <f t="shared" si="11"/>
        <v>0</v>
      </c>
      <c r="U273" s="140"/>
      <c r="V273" s="139">
        <v>168</v>
      </c>
      <c r="W273" s="140"/>
      <c r="X273" s="141">
        <f t="shared" si="10"/>
        <v>0</v>
      </c>
      <c r="Y273" s="142"/>
      <c r="Z273" s="143"/>
      <c r="AA273" s="136" t="s">
        <v>14</v>
      </c>
      <c r="AB273" s="136"/>
      <c r="AC273" s="136"/>
      <c r="AD273" s="124"/>
      <c r="AE273" s="35"/>
      <c r="AF273" s="35"/>
      <c r="AG273" s="35"/>
      <c r="AH273" s="35"/>
      <c r="AI273" s="35"/>
      <c r="AJ273" s="35"/>
      <c r="AK273" s="33"/>
      <c r="AL273" s="33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x14ac:dyDescent="0.25">
      <c r="A274" s="136" t="s">
        <v>59</v>
      </c>
      <c r="B274" s="136"/>
      <c r="C274" s="136"/>
      <c r="D274" s="124"/>
      <c r="F274" s="137">
        <f>SUMPRODUCT(COUNTIF($B$40:$J$163,{"DIDOT C."}))</f>
        <v>0</v>
      </c>
      <c r="G274" s="138"/>
      <c r="H274" s="137">
        <f>SUMPRODUCT(COUNTIF($K$40:$R$163,{"DIDOT C."}))</f>
        <v>0</v>
      </c>
      <c r="I274" s="138"/>
      <c r="J274" s="137">
        <f>SUMPRODUCT(COUNTIF($S$40:$Z$163,{"DIDOT C."}))</f>
        <v>0</v>
      </c>
      <c r="K274" s="138"/>
      <c r="L274" s="137">
        <f>SUMPRODUCT(COUNTIF($AA$40:$AD$163,{"DIDOT C."}))</f>
        <v>0</v>
      </c>
      <c r="M274" s="138"/>
      <c r="N274" s="137">
        <f>SUMPRODUCT(COUNTIF($AE$40:$AH$163,{"DIDOT C."}))</f>
        <v>0</v>
      </c>
      <c r="O274" s="138"/>
      <c r="P274" s="137">
        <f>SUMPRODUCT(COUNTIF($AI$40:$AL$163,{"DIDOT C."}))</f>
        <v>0</v>
      </c>
      <c r="Q274" s="138"/>
      <c r="R274" s="137">
        <f>SUMPRODUCT(COUNTIF($AM$40:$AP$163,{"DIDOT C."}))</f>
        <v>0</v>
      </c>
      <c r="S274" s="138"/>
      <c r="T274" s="139">
        <f t="shared" si="11"/>
        <v>0</v>
      </c>
      <c r="U274" s="140"/>
      <c r="V274" s="139">
        <v>168</v>
      </c>
      <c r="W274" s="140"/>
      <c r="X274" s="141">
        <f t="shared" si="10"/>
        <v>0</v>
      </c>
      <c r="Y274" s="142"/>
      <c r="Z274" s="143"/>
      <c r="AA274" s="136" t="s">
        <v>59</v>
      </c>
      <c r="AB274" s="136"/>
      <c r="AC274" s="136"/>
      <c r="AD274" s="124"/>
      <c r="AE274" s="35"/>
      <c r="AF274" s="35"/>
      <c r="AG274" s="35"/>
      <c r="AH274" s="35"/>
      <c r="AI274" s="35"/>
      <c r="AJ274" s="35"/>
      <c r="AK274" s="33"/>
      <c r="AL274" s="33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x14ac:dyDescent="0.25">
      <c r="A275" s="136" t="s">
        <v>38</v>
      </c>
      <c r="B275" s="136"/>
      <c r="C275" s="136"/>
      <c r="D275" s="124"/>
      <c r="F275" s="137">
        <f>SUMPRODUCT(COUNTIF($B$40:$J$163,{"DRUI M."}))</f>
        <v>0</v>
      </c>
      <c r="G275" s="138"/>
      <c r="H275" s="137">
        <f>SUMPRODUCT(COUNTIF($K$40:$R$163,{"DRUI M."}))</f>
        <v>0</v>
      </c>
      <c r="I275" s="138"/>
      <c r="J275" s="137">
        <f>SUMPRODUCT(COUNTIF($S$40:$Z$163,{"DRUI M."}))</f>
        <v>0</v>
      </c>
      <c r="K275" s="138"/>
      <c r="L275" s="137">
        <f>SUMPRODUCT(COUNTIF($AA$40:$AD$163,{"DRUI M."}))</f>
        <v>0</v>
      </c>
      <c r="M275" s="138"/>
      <c r="N275" s="137">
        <f>SUMPRODUCT(COUNTIF($AE$40:$AH$163,{"DRUI M."}))</f>
        <v>0</v>
      </c>
      <c r="O275" s="138"/>
      <c r="P275" s="137">
        <f>SUMPRODUCT(COUNTIF($AI$40:$AL$163,{"DRUI M."}))</f>
        <v>0</v>
      </c>
      <c r="Q275" s="138"/>
      <c r="R275" s="137">
        <f>SUMPRODUCT(COUNTIF($AM$40:$AP$163,{"DRUI M."}))</f>
        <v>0</v>
      </c>
      <c r="S275" s="138"/>
      <c r="T275" s="139">
        <f t="shared" si="11"/>
        <v>0</v>
      </c>
      <c r="U275" s="140"/>
      <c r="V275" s="139">
        <v>168</v>
      </c>
      <c r="W275" s="140"/>
      <c r="X275" s="141">
        <f t="shared" si="10"/>
        <v>0</v>
      </c>
      <c r="Y275" s="142"/>
      <c r="Z275" s="143"/>
      <c r="AA275" s="136" t="s">
        <v>38</v>
      </c>
      <c r="AB275" s="136"/>
      <c r="AC275" s="136"/>
      <c r="AD275" s="124"/>
      <c r="AE275" s="35"/>
      <c r="AF275" s="35"/>
      <c r="AG275" s="35"/>
      <c r="AH275" s="35"/>
      <c r="AI275" s="35"/>
      <c r="AJ275" s="35"/>
      <c r="AK275" s="33"/>
      <c r="AL275" s="33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x14ac:dyDescent="0.25">
      <c r="A276" s="136" t="s">
        <v>63</v>
      </c>
      <c r="B276" s="136"/>
      <c r="C276" s="136"/>
      <c r="D276" s="124"/>
      <c r="F276" s="137">
        <f>SUMPRODUCT(COUNTIF($B$40:$J$163,{"ERBRECH J."}))</f>
        <v>0</v>
      </c>
      <c r="G276" s="138"/>
      <c r="H276" s="137">
        <f>SUMPRODUCT(COUNTIF($K$40:$R$163,{"ERBRECH J."}))</f>
        <v>0</v>
      </c>
      <c r="I276" s="138"/>
      <c r="J276" s="137">
        <f>SUMPRODUCT(COUNTIF($S$40:$Z$163,{"ERBRECH J."}))</f>
        <v>0</v>
      </c>
      <c r="K276" s="138"/>
      <c r="L276" s="137">
        <f>SUMPRODUCT(COUNTIF($AA$40:$AD$163,{"ERBRECH J."}))</f>
        <v>0</v>
      </c>
      <c r="M276" s="138"/>
      <c r="N276" s="137">
        <f>SUMPRODUCT(COUNTIF($AE$40:$AH$163,{"ERBRECH J."}))</f>
        <v>0</v>
      </c>
      <c r="O276" s="138"/>
      <c r="P276" s="137">
        <f>SUMPRODUCT(COUNTIF($AI$40:$AL$163,{"ERBRECH J."}))</f>
        <v>0</v>
      </c>
      <c r="Q276" s="138"/>
      <c r="R276" s="137">
        <f>SUMPRODUCT(COUNTIF($AM$40:$AP$163,{"ERBRECH J."}))</f>
        <v>0</v>
      </c>
      <c r="S276" s="138"/>
      <c r="T276" s="139">
        <f t="shared" si="11"/>
        <v>0</v>
      </c>
      <c r="U276" s="140"/>
      <c r="V276" s="139">
        <v>168</v>
      </c>
      <c r="W276" s="140"/>
      <c r="X276" s="141">
        <f t="shared" si="10"/>
        <v>0</v>
      </c>
      <c r="Y276" s="142"/>
      <c r="Z276" s="143"/>
      <c r="AA276" s="136" t="s">
        <v>63</v>
      </c>
      <c r="AB276" s="136"/>
      <c r="AC276" s="136"/>
      <c r="AD276" s="124"/>
      <c r="AE276" s="35"/>
      <c r="AF276" s="35"/>
      <c r="AG276" s="35"/>
      <c r="AH276" s="35"/>
      <c r="AI276" s="35"/>
      <c r="AJ276" s="35"/>
      <c r="AK276" s="33"/>
      <c r="AL276" s="33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x14ac:dyDescent="0.25">
      <c r="A277" s="136" t="s">
        <v>21</v>
      </c>
      <c r="B277" s="136"/>
      <c r="C277" s="136"/>
      <c r="D277" s="124"/>
      <c r="F277" s="137">
        <f>SUMPRODUCT(COUNTIF($B$40:$J$163,{"ESTREICH A."}))</f>
        <v>0</v>
      </c>
      <c r="G277" s="138"/>
      <c r="H277" s="137">
        <f>SUMPRODUCT(COUNTIF($K$40:$R$163,{"ESTREICH A."}))</f>
        <v>0</v>
      </c>
      <c r="I277" s="138"/>
      <c r="J277" s="137">
        <f>SUMPRODUCT(COUNTIF($S$40:$Z$163,{"ESTREICH A."}))</f>
        <v>0</v>
      </c>
      <c r="K277" s="138"/>
      <c r="L277" s="137">
        <f>SUMPRODUCT(COUNTIF($AA$40:$AD$163,{"ESTREICH A."}))</f>
        <v>0</v>
      </c>
      <c r="M277" s="138"/>
      <c r="N277" s="137">
        <f>SUMPRODUCT(COUNTIF($AE$40:$AH$163,{"ESTREICH A."}))</f>
        <v>0</v>
      </c>
      <c r="O277" s="138"/>
      <c r="P277" s="137">
        <f>SUMPRODUCT(COUNTIF($AI$40:$AL$163,{"ESTREICH A."}))</f>
        <v>0</v>
      </c>
      <c r="Q277" s="138"/>
      <c r="R277" s="137">
        <f>SUMPRODUCT(COUNTIF($AM$40:$AP$163,{"ESTREICH A."}))</f>
        <v>0</v>
      </c>
      <c r="S277" s="138"/>
      <c r="T277" s="139">
        <f t="shared" si="11"/>
        <v>0</v>
      </c>
      <c r="U277" s="140"/>
      <c r="V277" s="139">
        <v>168</v>
      </c>
      <c r="W277" s="140"/>
      <c r="X277" s="141">
        <f t="shared" si="10"/>
        <v>0</v>
      </c>
      <c r="Y277" s="142"/>
      <c r="Z277" s="143"/>
      <c r="AA277" s="136" t="s">
        <v>21</v>
      </c>
      <c r="AB277" s="136"/>
      <c r="AC277" s="136"/>
      <c r="AD277" s="124"/>
      <c r="AE277" s="35"/>
      <c r="AF277" s="35"/>
      <c r="AG277" s="35"/>
      <c r="AH277" s="35"/>
      <c r="AI277" s="35"/>
      <c r="AJ277" s="35"/>
      <c r="AK277" s="33"/>
      <c r="AL277" s="33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x14ac:dyDescent="0.25">
      <c r="A278" s="136" t="s">
        <v>66</v>
      </c>
      <c r="B278" s="136"/>
      <c r="C278" s="136"/>
      <c r="D278" s="124"/>
      <c r="F278" s="137">
        <f>SUMPRODUCT(COUNTIF($B$40:$J$163,{"FAIGEL M."}))</f>
        <v>0</v>
      </c>
      <c r="G278" s="138"/>
      <c r="H278" s="137">
        <f>SUMPRODUCT(COUNTIF($K$40:$R$163,{"FAIGEL M."}))</f>
        <v>0</v>
      </c>
      <c r="I278" s="138"/>
      <c r="J278" s="137">
        <f>SUMPRODUCT(COUNTIF($S$40:$Z$163,{"FAIGEL M."}))</f>
        <v>0</v>
      </c>
      <c r="K278" s="138"/>
      <c r="L278" s="137">
        <f>SUMPRODUCT(COUNTIF($AA$40:$AD$163,{"FAIGEL M."}))</f>
        <v>0</v>
      </c>
      <c r="M278" s="138"/>
      <c r="N278" s="137">
        <f>SUMPRODUCT(COUNTIF($AE$40:$AH$163,{"FAIGEL M."}))</f>
        <v>0</v>
      </c>
      <c r="O278" s="138"/>
      <c r="P278" s="137">
        <f>SUMPRODUCT(COUNTIF($AI$40:$AL$163,{"FAIGEL M."}))</f>
        <v>0</v>
      </c>
      <c r="Q278" s="138"/>
      <c r="R278" s="137">
        <f>SUMPRODUCT(COUNTIF($AM$40:$AP$163,{"FAIGEL M."}))</f>
        <v>0</v>
      </c>
      <c r="S278" s="138"/>
      <c r="T278" s="139">
        <f t="shared" si="11"/>
        <v>0</v>
      </c>
      <c r="U278" s="140"/>
      <c r="V278" s="139">
        <v>168</v>
      </c>
      <c r="W278" s="140"/>
      <c r="X278" s="141">
        <f t="shared" si="10"/>
        <v>0</v>
      </c>
      <c r="Y278" s="142"/>
      <c r="Z278" s="143"/>
      <c r="AA278" s="136" t="s">
        <v>66</v>
      </c>
      <c r="AB278" s="136"/>
      <c r="AC278" s="136"/>
      <c r="AD278" s="124"/>
      <c r="AE278" s="35"/>
      <c r="AF278" s="35"/>
      <c r="AG278" s="35"/>
      <c r="AH278" s="35"/>
      <c r="AI278" s="35"/>
      <c r="AJ278" s="35"/>
      <c r="AK278" s="33"/>
      <c r="AL278" s="33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x14ac:dyDescent="0.25">
      <c r="A279" s="136" t="s">
        <v>68</v>
      </c>
      <c r="B279" s="136"/>
      <c r="C279" s="136"/>
      <c r="D279" s="124"/>
      <c r="F279" s="137">
        <f>SUMPRODUCT(COUNTIF($B$40:$J$163,{"GIRARDEAU L."}))</f>
        <v>0</v>
      </c>
      <c r="G279" s="138"/>
      <c r="H279" s="137">
        <f>SUMPRODUCT(COUNTIF($K$40:$R$163,{"GIRARDEAU L."}))</f>
        <v>0</v>
      </c>
      <c r="I279" s="138"/>
      <c r="J279" s="137">
        <f>SUMPRODUCT(COUNTIF($S$40:$Z$163,{"GIRARDEAU L."}))</f>
        <v>0</v>
      </c>
      <c r="K279" s="138"/>
      <c r="L279" s="137">
        <f>SUMPRODUCT(COUNTIF($AA$40:$AD$163,{"GIRARDEAU L."}))</f>
        <v>0</v>
      </c>
      <c r="M279" s="138"/>
      <c r="N279" s="137">
        <f>SUMPRODUCT(COUNTIF($AE$40:$AH$163,{"GIRARDEAU L."}))</f>
        <v>0</v>
      </c>
      <c r="O279" s="138"/>
      <c r="P279" s="137">
        <f>SUMPRODUCT(COUNTIF($AI$40:$AL$163,{"GIRARDEAU L."}))</f>
        <v>0</v>
      </c>
      <c r="Q279" s="138"/>
      <c r="R279" s="137">
        <f>SUMPRODUCT(COUNTIF($AM$40:$AP$163,{"GIRARDEAU L."}))</f>
        <v>0</v>
      </c>
      <c r="S279" s="138"/>
      <c r="T279" s="139">
        <f t="shared" si="11"/>
        <v>0</v>
      </c>
      <c r="U279" s="140"/>
      <c r="V279" s="139">
        <v>168</v>
      </c>
      <c r="W279" s="140"/>
      <c r="X279" s="141">
        <f t="shared" si="10"/>
        <v>0</v>
      </c>
      <c r="Y279" s="142"/>
      <c r="Z279" s="143"/>
      <c r="AA279" s="136" t="s">
        <v>68</v>
      </c>
      <c r="AB279" s="136"/>
      <c r="AC279" s="136"/>
      <c r="AD279" s="124"/>
      <c r="AE279" s="35"/>
      <c r="AF279" s="35"/>
      <c r="AG279" s="35"/>
      <c r="AH279" s="35"/>
      <c r="AI279" s="35"/>
      <c r="AJ279" s="35"/>
      <c r="AK279" s="33"/>
      <c r="AL279" s="33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x14ac:dyDescent="0.25">
      <c r="A280" s="136" t="s">
        <v>60</v>
      </c>
      <c r="B280" s="136"/>
      <c r="C280" s="136"/>
      <c r="D280" s="124"/>
      <c r="F280" s="137">
        <f>SUMPRODUCT(COUNTIF($B$40:$J$163,{"GUTSCH F."}))</f>
        <v>0</v>
      </c>
      <c r="G280" s="138"/>
      <c r="H280" s="137">
        <f>SUMPRODUCT(COUNTIF($K$40:$R$163,{"GUTSCH F."}))</f>
        <v>0</v>
      </c>
      <c r="I280" s="138"/>
      <c r="J280" s="137">
        <f>SUMPRODUCT(COUNTIF($S$40:$Z$163,{"GUTSCH F."}))</f>
        <v>0</v>
      </c>
      <c r="K280" s="138"/>
      <c r="L280" s="137">
        <f>SUMPRODUCT(COUNTIF($AA$40:$AD$163,{"GUTSCH F."}))</f>
        <v>0</v>
      </c>
      <c r="M280" s="138"/>
      <c r="N280" s="137">
        <f>SUMPRODUCT(COUNTIF($AE$40:$AH$163,{"GUTSCH F."}))</f>
        <v>0</v>
      </c>
      <c r="O280" s="138"/>
      <c r="P280" s="137">
        <f>SUMPRODUCT(COUNTIF($AI$40:$AL$163,{"GUTSCH F."}))</f>
        <v>0</v>
      </c>
      <c r="Q280" s="138"/>
      <c r="R280" s="137">
        <f>SUMPRODUCT(COUNTIF($AM$40:$AP$163,{"GUTSCH F."}))</f>
        <v>0</v>
      </c>
      <c r="S280" s="138"/>
      <c r="T280" s="139">
        <f t="shared" si="11"/>
        <v>0</v>
      </c>
      <c r="U280" s="140"/>
      <c r="V280" s="139">
        <v>168</v>
      </c>
      <c r="W280" s="140"/>
      <c r="X280" s="141">
        <f t="shared" si="10"/>
        <v>0</v>
      </c>
      <c r="Y280" s="142"/>
      <c r="Z280" s="143"/>
      <c r="AA280" s="136" t="s">
        <v>60</v>
      </c>
      <c r="AB280" s="136"/>
      <c r="AC280" s="136"/>
      <c r="AD280" s="124"/>
      <c r="AE280" s="35"/>
      <c r="AF280" s="35"/>
      <c r="AG280" s="35"/>
      <c r="AH280" s="35"/>
      <c r="AI280" s="35"/>
      <c r="AJ280" s="35"/>
      <c r="AK280" s="33"/>
      <c r="AL280" s="33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x14ac:dyDescent="0.25">
      <c r="A281" s="136" t="s">
        <v>121</v>
      </c>
      <c r="B281" s="136"/>
      <c r="C281" s="136"/>
      <c r="D281" s="124"/>
      <c r="F281" s="137">
        <f>SUMPRODUCT(COUNTIF($B$40:$J$163,{"HAMANT G."}))</f>
        <v>0</v>
      </c>
      <c r="G281" s="138"/>
      <c r="H281" s="137">
        <f>SUMPRODUCT(COUNTIF($K$40:$R$163,{"HAMANT G."}))</f>
        <v>0</v>
      </c>
      <c r="I281" s="138"/>
      <c r="J281" s="137">
        <f>SUMPRODUCT(COUNTIF($S$40:$Z$163,{"HAMANT G."}))</f>
        <v>0</v>
      </c>
      <c r="K281" s="138"/>
      <c r="L281" s="137">
        <f>SUMPRODUCT(COUNTIF($AA$40:$AD$163,{"HAMANT G."}))</f>
        <v>0</v>
      </c>
      <c r="M281" s="138"/>
      <c r="N281" s="137">
        <f>SUMPRODUCT(COUNTIF($AE$40:$AH$163,{"HAMANT G."}))</f>
        <v>0</v>
      </c>
      <c r="O281" s="138"/>
      <c r="P281" s="137">
        <f>SUMPRODUCT(COUNTIF($AI$40:$AL$163,{"HAMANT G."}))</f>
        <v>0</v>
      </c>
      <c r="Q281" s="138"/>
      <c r="R281" s="137">
        <f>SUMPRODUCT(COUNTIF($AM$40:$AP$163,{"HAMANT G."}))</f>
        <v>0</v>
      </c>
      <c r="S281" s="138"/>
      <c r="T281" s="139">
        <f t="shared" si="11"/>
        <v>0</v>
      </c>
      <c r="U281" s="140"/>
      <c r="V281" s="139">
        <v>168</v>
      </c>
      <c r="W281" s="140"/>
      <c r="X281" s="141">
        <f t="shared" si="10"/>
        <v>0</v>
      </c>
      <c r="Y281" s="142"/>
      <c r="Z281" s="143"/>
      <c r="AA281" s="136" t="s">
        <v>121</v>
      </c>
      <c r="AB281" s="136"/>
      <c r="AC281" s="136"/>
      <c r="AD281" s="124"/>
      <c r="AE281" s="35"/>
      <c r="AF281" s="35"/>
      <c r="AG281" s="35"/>
      <c r="AH281" s="35"/>
      <c r="AI281" s="35"/>
      <c r="AJ281" s="35"/>
      <c r="AK281" s="33"/>
      <c r="AL281" s="33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x14ac:dyDescent="0.25">
      <c r="A282" s="136" t="s">
        <v>120</v>
      </c>
      <c r="B282" s="136"/>
      <c r="C282" s="136"/>
      <c r="D282" s="124"/>
      <c r="F282" s="137">
        <f>SUMPRODUCT(COUNTIF($B$40:$J$163,{"HAMANT P."}))</f>
        <v>0</v>
      </c>
      <c r="G282" s="138"/>
      <c r="H282" s="137">
        <f>SUMPRODUCT(COUNTIF($K$40:$R$163,{"HAMANT P."}))</f>
        <v>0</v>
      </c>
      <c r="I282" s="138"/>
      <c r="J282" s="137">
        <f>SUMPRODUCT(COUNTIF($S$40:$Z$163,{"HAMANT P."}))</f>
        <v>0</v>
      </c>
      <c r="K282" s="138"/>
      <c r="L282" s="137">
        <f>SUMPRODUCT(COUNTIF($AA$40:$AD$163,{"HAMANT P."}))</f>
        <v>0</v>
      </c>
      <c r="M282" s="138"/>
      <c r="N282" s="137">
        <f>SUMPRODUCT(COUNTIF($AE$40:$AH$163,{"HAMANT P."}))</f>
        <v>0</v>
      </c>
      <c r="O282" s="138"/>
      <c r="P282" s="137">
        <f>SUMPRODUCT(COUNTIF($AI$40:$AL$163,{"HAMANT P."}))</f>
        <v>0</v>
      </c>
      <c r="Q282" s="138"/>
      <c r="R282" s="137">
        <f>SUMPRODUCT(COUNTIF($AM$40:$AP$163,{"HAMANT P."}))</f>
        <v>0</v>
      </c>
      <c r="S282" s="138"/>
      <c r="T282" s="139">
        <f t="shared" si="11"/>
        <v>0</v>
      </c>
      <c r="U282" s="140"/>
      <c r="V282" s="139">
        <v>168</v>
      </c>
      <c r="W282" s="140"/>
      <c r="X282" s="141">
        <f t="shared" si="10"/>
        <v>0</v>
      </c>
      <c r="Y282" s="142"/>
      <c r="Z282" s="143"/>
      <c r="AA282" s="136" t="s">
        <v>120</v>
      </c>
      <c r="AB282" s="136"/>
      <c r="AC282" s="136"/>
      <c r="AD282" s="124"/>
      <c r="AE282" s="35"/>
      <c r="AF282" s="35"/>
      <c r="AG282" s="35"/>
      <c r="AH282" s="35"/>
      <c r="AI282" s="35"/>
      <c r="AJ282" s="35"/>
      <c r="AK282" s="33"/>
      <c r="AL282" s="33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x14ac:dyDescent="0.25">
      <c r="A283" s="136" t="s">
        <v>54</v>
      </c>
      <c r="B283" s="136"/>
      <c r="C283" s="136"/>
      <c r="D283" s="124"/>
      <c r="F283" s="137">
        <f>SUMPRODUCT(COUNTIF($B$40:$J$163,{"HARAU M."}))</f>
        <v>0</v>
      </c>
      <c r="G283" s="138"/>
      <c r="H283" s="137">
        <f>SUMPRODUCT(COUNTIF($K$40:$R$163,{"HARAU M."}))</f>
        <v>0</v>
      </c>
      <c r="I283" s="138"/>
      <c r="J283" s="137">
        <f>SUMPRODUCT(COUNTIF($S$40:$Z$163,{"HARAU M."}))</f>
        <v>0</v>
      </c>
      <c r="K283" s="138"/>
      <c r="L283" s="137">
        <f>SUMPRODUCT(COUNTIF($AA$40:$AD$163,{"HARAU M."}))</f>
        <v>0</v>
      </c>
      <c r="M283" s="138"/>
      <c r="N283" s="137">
        <f>SUMPRODUCT(COUNTIF($AE$40:$AH$163,{"HARAU M."}))</f>
        <v>0</v>
      </c>
      <c r="O283" s="138"/>
      <c r="P283" s="137">
        <f>SUMPRODUCT(COUNTIF($AI$40:$AL$163,{"HARAU M."}))</f>
        <v>0</v>
      </c>
      <c r="Q283" s="138"/>
      <c r="R283" s="137">
        <f>SUMPRODUCT(COUNTIF($AM$40:$AP$163,{"HARAU M."}))</f>
        <v>0</v>
      </c>
      <c r="S283" s="138"/>
      <c r="T283" s="139">
        <f t="shared" si="11"/>
        <v>0</v>
      </c>
      <c r="U283" s="140"/>
      <c r="V283" s="139">
        <v>168</v>
      </c>
      <c r="W283" s="140"/>
      <c r="X283" s="141">
        <f t="shared" si="10"/>
        <v>0</v>
      </c>
      <c r="Y283" s="142"/>
      <c r="Z283" s="143"/>
      <c r="AA283" s="136" t="s">
        <v>54</v>
      </c>
      <c r="AB283" s="136"/>
      <c r="AC283" s="136"/>
      <c r="AD283" s="124"/>
      <c r="AE283" s="35"/>
      <c r="AF283" s="35"/>
      <c r="AG283" s="35"/>
      <c r="AH283" s="35"/>
      <c r="AI283" s="35"/>
      <c r="AJ283" s="35"/>
      <c r="AK283" s="33"/>
      <c r="AL283" s="33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x14ac:dyDescent="0.25">
      <c r="A284" s="136" t="s">
        <v>34</v>
      </c>
      <c r="B284" s="136"/>
      <c r="C284" s="136"/>
      <c r="D284" s="124"/>
      <c r="F284" s="137">
        <f>SUMPRODUCT(COUNTIF($B$40:$J$163,{"HECTOR R."}))</f>
        <v>0</v>
      </c>
      <c r="G284" s="138"/>
      <c r="H284" s="137">
        <f>SUMPRODUCT(COUNTIF($K$40:$R$163,{"HECTOR R."}))</f>
        <v>0</v>
      </c>
      <c r="I284" s="138"/>
      <c r="J284" s="137">
        <f>SUMPRODUCT(COUNTIF($S$40:$Z$163,{"HECTOR R."}))</f>
        <v>0</v>
      </c>
      <c r="K284" s="138"/>
      <c r="L284" s="137">
        <f>SUMPRODUCT(COUNTIF($AA$40:$AD$163,{"HECTOR R."}))</f>
        <v>0</v>
      </c>
      <c r="M284" s="138"/>
      <c r="N284" s="137">
        <f>SUMPRODUCT(COUNTIF($AE$40:$AH$163,{"HECTOR R."}))</f>
        <v>0</v>
      </c>
      <c r="O284" s="138"/>
      <c r="P284" s="137">
        <f>SUMPRODUCT(COUNTIF($AI$40:$AL$163,{"HECTOR R."}))</f>
        <v>0</v>
      </c>
      <c r="Q284" s="138"/>
      <c r="R284" s="137">
        <f>SUMPRODUCT(COUNTIF($AM$40:$AP$163,{"HECTOR R."}))</f>
        <v>0</v>
      </c>
      <c r="S284" s="138"/>
      <c r="T284" s="139">
        <f t="shared" si="11"/>
        <v>0</v>
      </c>
      <c r="U284" s="140"/>
      <c r="V284" s="139">
        <v>168</v>
      </c>
      <c r="W284" s="140"/>
      <c r="X284" s="141">
        <f t="shared" si="10"/>
        <v>0</v>
      </c>
      <c r="Y284" s="142"/>
      <c r="Z284" s="143"/>
      <c r="AA284" s="136" t="s">
        <v>34</v>
      </c>
      <c r="AB284" s="136"/>
      <c r="AC284" s="136"/>
      <c r="AD284" s="124"/>
      <c r="AE284" s="35"/>
      <c r="AF284" s="35"/>
      <c r="AG284" s="35"/>
      <c r="AH284" s="35"/>
      <c r="AI284" s="35"/>
      <c r="AJ284" s="35"/>
      <c r="AK284" s="33"/>
      <c r="AL284" s="33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x14ac:dyDescent="0.25">
      <c r="A285" s="136" t="s">
        <v>117</v>
      </c>
      <c r="B285" s="136"/>
      <c r="C285" s="136"/>
      <c r="D285" s="124"/>
      <c r="F285" s="137">
        <f>SUMPRODUCT(COUNTIF($B$40:$J$163,{"JACOB L."}))</f>
        <v>0</v>
      </c>
      <c r="G285" s="138"/>
      <c r="H285" s="137">
        <f>SUMPRODUCT(COUNTIF($K$40:$R$163,{"JACOB L."}))</f>
        <v>0</v>
      </c>
      <c r="I285" s="138"/>
      <c r="J285" s="137">
        <f>SUMPRODUCT(COUNTIF($S$40:$Z$163,{"JACOB L."}))</f>
        <v>0</v>
      </c>
      <c r="K285" s="138"/>
      <c r="L285" s="137">
        <f>SUMPRODUCT(COUNTIF($AA$40:$AD$163,{"JACOB L."}))</f>
        <v>0</v>
      </c>
      <c r="M285" s="138"/>
      <c r="N285" s="137">
        <f>SUMPRODUCT(COUNTIF($AE$40:$AH$163,{"JACOB L."}))</f>
        <v>0</v>
      </c>
      <c r="O285" s="138"/>
      <c r="P285" s="137">
        <f>SUMPRODUCT(COUNTIF($AI$40:$AL$163,{"JACOB L."}))</f>
        <v>0</v>
      </c>
      <c r="Q285" s="138"/>
      <c r="R285" s="137">
        <f>SUMPRODUCT(COUNTIF($AM$40:$AP$163,{"JACOB L."}))</f>
        <v>0</v>
      </c>
      <c r="S285" s="138"/>
      <c r="T285" s="139">
        <f t="shared" si="11"/>
        <v>0</v>
      </c>
      <c r="U285" s="140"/>
      <c r="V285" s="139">
        <v>168</v>
      </c>
      <c r="W285" s="140"/>
      <c r="X285" s="141">
        <f t="shared" si="10"/>
        <v>0</v>
      </c>
      <c r="Y285" s="142"/>
      <c r="Z285" s="143"/>
      <c r="AA285" s="136" t="s">
        <v>117</v>
      </c>
      <c r="AB285" s="136"/>
      <c r="AC285" s="136"/>
      <c r="AD285" s="124"/>
      <c r="AE285" s="35"/>
      <c r="AF285" s="35"/>
      <c r="AG285" s="35"/>
      <c r="AH285" s="35"/>
      <c r="AI285" s="35"/>
      <c r="AJ285" s="35"/>
      <c r="AK285" s="33"/>
      <c r="AL285" s="33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x14ac:dyDescent="0.25">
      <c r="A286" s="136" t="s">
        <v>70</v>
      </c>
      <c r="B286" s="136"/>
      <c r="C286" s="136"/>
      <c r="D286" s="124"/>
      <c r="F286" s="137">
        <f>SUMPRODUCT(COUNTIF($B$40:$J$163,{"JAECK J."}))</f>
        <v>0</v>
      </c>
      <c r="G286" s="138"/>
      <c r="H286" s="137">
        <f>SUMPRODUCT(COUNTIF($K$40:$R$163,{"JAECK J."}))</f>
        <v>0</v>
      </c>
      <c r="I286" s="138"/>
      <c r="J286" s="137">
        <f>SUMPRODUCT(COUNTIF($S$40:$Z$163,{"JAECK J."}))</f>
        <v>0</v>
      </c>
      <c r="K286" s="138"/>
      <c r="L286" s="137">
        <f>SUMPRODUCT(COUNTIF($AA$40:$AD$163,{"JAECK J."}))</f>
        <v>0</v>
      </c>
      <c r="M286" s="138"/>
      <c r="N286" s="137">
        <f>SUMPRODUCT(COUNTIF($AE$40:$AH$163,{"JAECK J."}))</f>
        <v>0</v>
      </c>
      <c r="O286" s="138"/>
      <c r="P286" s="137">
        <f>SUMPRODUCT(COUNTIF($AI$40:$AL$163,{"JAECK J."}))</f>
        <v>0</v>
      </c>
      <c r="Q286" s="138"/>
      <c r="R286" s="137">
        <f>SUMPRODUCT(COUNTIF($AM$40:$AP$163,{"JAECK J."}))</f>
        <v>0</v>
      </c>
      <c r="S286" s="138"/>
      <c r="T286" s="139">
        <f t="shared" si="11"/>
        <v>0</v>
      </c>
      <c r="U286" s="140"/>
      <c r="V286" s="139">
        <v>168</v>
      </c>
      <c r="W286" s="140"/>
      <c r="X286" s="141">
        <f t="shared" si="10"/>
        <v>0</v>
      </c>
      <c r="Y286" s="142"/>
      <c r="Z286" s="143"/>
      <c r="AA286" s="136" t="s">
        <v>70</v>
      </c>
      <c r="AB286" s="136"/>
      <c r="AC286" s="136"/>
      <c r="AD286" s="124"/>
      <c r="AE286" s="35"/>
      <c r="AF286" s="35"/>
      <c r="AG286" s="35"/>
      <c r="AH286" s="35"/>
      <c r="AI286" s="35"/>
      <c r="AJ286" s="35"/>
      <c r="AK286" s="33"/>
      <c r="AL286" s="33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x14ac:dyDescent="0.25">
      <c r="A287" s="136" t="s">
        <v>71</v>
      </c>
      <c r="B287" s="136"/>
      <c r="C287" s="136"/>
      <c r="D287" s="124"/>
      <c r="F287" s="137">
        <f>SUMPRODUCT(COUNTIF($B$40:$J$163,{"KARST T."}))</f>
        <v>0</v>
      </c>
      <c r="G287" s="138"/>
      <c r="H287" s="137">
        <f>SUMPRODUCT(COUNTIF($K$40:$R$163,{"KARST T."}))</f>
        <v>0</v>
      </c>
      <c r="I287" s="138"/>
      <c r="J287" s="137">
        <f>SUMPRODUCT(COUNTIF($S$40:$Z$163,{"KARST T."}))</f>
        <v>0</v>
      </c>
      <c r="K287" s="138"/>
      <c r="L287" s="137">
        <f>SUMPRODUCT(COUNTIF($AA$40:$AD$163,{"KARST T."}))</f>
        <v>0</v>
      </c>
      <c r="M287" s="138"/>
      <c r="N287" s="137">
        <f>SUMPRODUCT(COUNTIF($AE$40:$AH$163,{"KARST T."}))</f>
        <v>0</v>
      </c>
      <c r="O287" s="138"/>
      <c r="P287" s="137">
        <f>SUMPRODUCT(COUNTIF($AI$40:$AL$163,{"KARST T."}))</f>
        <v>0</v>
      </c>
      <c r="Q287" s="138"/>
      <c r="R287" s="137">
        <f>SUMPRODUCT(COUNTIF($AM$40:$AP$163,{"KARST T."}))</f>
        <v>0</v>
      </c>
      <c r="S287" s="138"/>
      <c r="T287" s="139">
        <f t="shared" si="11"/>
        <v>0</v>
      </c>
      <c r="U287" s="140"/>
      <c r="V287" s="139">
        <v>168</v>
      </c>
      <c r="W287" s="140"/>
      <c r="X287" s="141">
        <f t="shared" si="10"/>
        <v>0</v>
      </c>
      <c r="Y287" s="142"/>
      <c r="Z287" s="143"/>
      <c r="AA287" s="136" t="s">
        <v>71</v>
      </c>
      <c r="AB287" s="136"/>
      <c r="AC287" s="136"/>
      <c r="AD287" s="124"/>
      <c r="AE287" s="35"/>
      <c r="AF287" s="35"/>
      <c r="AG287" s="35"/>
      <c r="AH287" s="35"/>
      <c r="AI287" s="35"/>
      <c r="AJ287" s="35"/>
      <c r="AK287" s="33"/>
      <c r="AL287" s="33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x14ac:dyDescent="0.25">
      <c r="A288" s="136" t="s">
        <v>53</v>
      </c>
      <c r="B288" s="136"/>
      <c r="C288" s="136"/>
      <c r="D288" s="124"/>
      <c r="F288" s="137">
        <f>SUMPRODUCT(COUNTIF($B$40:$J$163,{"KIEFFER M."}))</f>
        <v>0</v>
      </c>
      <c r="G288" s="138"/>
      <c r="H288" s="137">
        <f>SUMPRODUCT(COUNTIF($K$40:$R$163,{"KIEFFER M."}))</f>
        <v>0</v>
      </c>
      <c r="I288" s="138"/>
      <c r="J288" s="137">
        <f>SUMPRODUCT(COUNTIF($S$40:$Z$163,{"KIEFFER M."}))</f>
        <v>0</v>
      </c>
      <c r="K288" s="138"/>
      <c r="L288" s="137">
        <f>SUMPRODUCT(COUNTIF($AA$40:$AD$163,{"KIEFFER M."}))</f>
        <v>0</v>
      </c>
      <c r="M288" s="138"/>
      <c r="N288" s="137">
        <f>SUMPRODUCT(COUNTIF($AE$40:$AH$163,{"KIEFFER M."}))</f>
        <v>0</v>
      </c>
      <c r="O288" s="138"/>
      <c r="P288" s="137">
        <f>SUMPRODUCT(COUNTIF($AI$40:$AL$163,{"KIEFFER M."}))</f>
        <v>0</v>
      </c>
      <c r="Q288" s="138"/>
      <c r="R288" s="137">
        <f>SUMPRODUCT(COUNTIF($AM$40:$AP$163,{"KIEFFER M."}))</f>
        <v>0</v>
      </c>
      <c r="S288" s="138"/>
      <c r="T288" s="139">
        <f t="shared" si="11"/>
        <v>0</v>
      </c>
      <c r="U288" s="140"/>
      <c r="V288" s="139">
        <v>168</v>
      </c>
      <c r="W288" s="140"/>
      <c r="X288" s="141">
        <f t="shared" si="10"/>
        <v>0</v>
      </c>
      <c r="Y288" s="142"/>
      <c r="Z288" s="143"/>
      <c r="AA288" s="136" t="s">
        <v>53</v>
      </c>
      <c r="AB288" s="136"/>
      <c r="AC288" s="136"/>
      <c r="AD288" s="124"/>
      <c r="AE288" s="35"/>
      <c r="AF288" s="35"/>
      <c r="AG288" s="35"/>
      <c r="AH288" s="35"/>
      <c r="AI288" s="35"/>
      <c r="AJ288" s="35"/>
      <c r="AK288" s="33"/>
      <c r="AL288" s="33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x14ac:dyDescent="0.25">
      <c r="A289" s="136" t="s">
        <v>93</v>
      </c>
      <c r="B289" s="136"/>
      <c r="C289" s="136"/>
      <c r="D289" s="124"/>
      <c r="F289" s="137">
        <f>SUMPRODUCT(COUNTIF($B$40:$J$163,{"KIHL N."}))</f>
        <v>0</v>
      </c>
      <c r="G289" s="138"/>
      <c r="H289" s="137">
        <f>SUMPRODUCT(COUNTIF($K$40:$R$163,{"KIHL N."}))</f>
        <v>0</v>
      </c>
      <c r="I289" s="138"/>
      <c r="J289" s="137">
        <f>SUMPRODUCT(COUNTIF($S$40:$Z$163,{"KIHL N."}))</f>
        <v>0</v>
      </c>
      <c r="K289" s="138"/>
      <c r="L289" s="137">
        <f>SUMPRODUCT(COUNTIF($AA$40:$AD$163,{"KIHL N."}))</f>
        <v>0</v>
      </c>
      <c r="M289" s="138"/>
      <c r="N289" s="137">
        <f>SUMPRODUCT(COUNTIF($AE$40:$AH$163,{"KIHL N."}))</f>
        <v>0</v>
      </c>
      <c r="O289" s="138"/>
      <c r="P289" s="137">
        <f>SUMPRODUCT(COUNTIF($AI$40:$AL$163,{"KIHL N."}))</f>
        <v>0</v>
      </c>
      <c r="Q289" s="138"/>
      <c r="R289" s="137">
        <f>SUMPRODUCT(COUNTIF($AM$40:$AP$163,{"KIHL N."}))</f>
        <v>0</v>
      </c>
      <c r="S289" s="138"/>
      <c r="T289" s="139">
        <f t="shared" si="11"/>
        <v>0</v>
      </c>
      <c r="U289" s="140"/>
      <c r="V289" s="139">
        <v>168</v>
      </c>
      <c r="W289" s="140"/>
      <c r="X289" s="141">
        <f t="shared" si="10"/>
        <v>0</v>
      </c>
      <c r="Y289" s="142"/>
      <c r="Z289" s="143"/>
      <c r="AA289" s="136" t="s">
        <v>93</v>
      </c>
      <c r="AB289" s="136"/>
      <c r="AC289" s="136"/>
      <c r="AD289" s="124"/>
      <c r="AE289" s="35"/>
      <c r="AF289" s="35"/>
      <c r="AG289" s="35"/>
      <c r="AH289" s="35"/>
      <c r="AI289" s="35"/>
      <c r="AJ289" s="35"/>
      <c r="AK289" s="33"/>
      <c r="AL289" s="33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x14ac:dyDescent="0.25">
      <c r="A290" s="136" t="s">
        <v>72</v>
      </c>
      <c r="B290" s="136"/>
      <c r="C290" s="136"/>
      <c r="D290" s="124"/>
      <c r="F290" s="137">
        <f>SUMPRODUCT(COUNTIF($B$40:$J$163,{"KLAM M."}))</f>
        <v>0</v>
      </c>
      <c r="G290" s="138"/>
      <c r="H290" s="137">
        <f>SUMPRODUCT(COUNTIF($K$40:$R$163,{"KLAM M."}))</f>
        <v>0</v>
      </c>
      <c r="I290" s="138"/>
      <c r="J290" s="137">
        <f>SUMPRODUCT(COUNTIF($S$40:$Z$163,{"KLAM M."}))</f>
        <v>0</v>
      </c>
      <c r="K290" s="138"/>
      <c r="L290" s="137">
        <f>SUMPRODUCT(COUNTIF($AA$40:$AD$163,{"KLAM M."}))</f>
        <v>0</v>
      </c>
      <c r="M290" s="138"/>
      <c r="N290" s="137">
        <f>SUMPRODUCT(COUNTIF($AE$40:$AH$163,{"KLAM M."}))</f>
        <v>0</v>
      </c>
      <c r="O290" s="138"/>
      <c r="P290" s="137">
        <f>SUMPRODUCT(COUNTIF($AI$40:$AL$163,{"KLAM M."}))</f>
        <v>0</v>
      </c>
      <c r="Q290" s="138"/>
      <c r="R290" s="137">
        <f>SUMPRODUCT(COUNTIF($AM$40:$AP$163,{"KLAM M."}))</f>
        <v>0</v>
      </c>
      <c r="S290" s="138"/>
      <c r="T290" s="139">
        <f t="shared" si="11"/>
        <v>0</v>
      </c>
      <c r="U290" s="140"/>
      <c r="V290" s="139">
        <v>168</v>
      </c>
      <c r="W290" s="140"/>
      <c r="X290" s="141">
        <f t="shared" si="10"/>
        <v>0</v>
      </c>
      <c r="Y290" s="142"/>
      <c r="Z290" s="143"/>
      <c r="AA290" s="136" t="s">
        <v>72</v>
      </c>
      <c r="AB290" s="136"/>
      <c r="AC290" s="136"/>
      <c r="AD290" s="124"/>
      <c r="AE290" s="35"/>
      <c r="AF290" s="35"/>
      <c r="AG290" s="35"/>
      <c r="AH290" s="35"/>
      <c r="AI290" s="35"/>
      <c r="AJ290" s="35"/>
      <c r="AK290" s="33"/>
      <c r="AL290" s="33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x14ac:dyDescent="0.25">
      <c r="A291" s="136" t="s">
        <v>45</v>
      </c>
      <c r="B291" s="136"/>
      <c r="C291" s="136"/>
      <c r="D291" s="124"/>
      <c r="F291" s="137">
        <f>SUMPRODUCT(COUNTIF($B$40:$J$163,{"LALLEMENT S."}))</f>
        <v>0</v>
      </c>
      <c r="G291" s="138"/>
      <c r="H291" s="137">
        <f>SUMPRODUCT(COUNTIF($K$40:$R$163,{"LALLEMENT S."}))</f>
        <v>0</v>
      </c>
      <c r="I291" s="138"/>
      <c r="J291" s="137">
        <f>SUMPRODUCT(COUNTIF($S$40:$Z$163,{"LALLEMENT S."}))</f>
        <v>0</v>
      </c>
      <c r="K291" s="138"/>
      <c r="L291" s="137">
        <f>SUMPRODUCT(COUNTIF($AA$40:$AD$163,{"LALLEMENT S."}))</f>
        <v>0</v>
      </c>
      <c r="M291" s="138"/>
      <c r="N291" s="137">
        <f>SUMPRODUCT(COUNTIF($AE$40:$AH$163,{"LALLEMENT S."}))</f>
        <v>0</v>
      </c>
      <c r="O291" s="138"/>
      <c r="P291" s="137">
        <f>SUMPRODUCT(COUNTIF($AI$40:$AL$163,{"LALLEMENT S."}))</f>
        <v>0</v>
      </c>
      <c r="Q291" s="138"/>
      <c r="R291" s="137">
        <f>SUMPRODUCT(COUNTIF($AM$40:$AP$163,{"LALLEMENT S."}))</f>
        <v>0</v>
      </c>
      <c r="S291" s="138"/>
      <c r="T291" s="139">
        <f t="shared" si="11"/>
        <v>0</v>
      </c>
      <c r="U291" s="140"/>
      <c r="V291" s="139">
        <v>168</v>
      </c>
      <c r="W291" s="140"/>
      <c r="X291" s="141">
        <f t="shared" si="10"/>
        <v>0</v>
      </c>
      <c r="Y291" s="142"/>
      <c r="Z291" s="143"/>
      <c r="AA291" s="136" t="s">
        <v>45</v>
      </c>
      <c r="AB291" s="136"/>
      <c r="AC291" s="136"/>
      <c r="AD291" s="124"/>
      <c r="AE291" s="35"/>
      <c r="AF291" s="35"/>
      <c r="AG291" s="35"/>
      <c r="AH291" s="35"/>
      <c r="AI291" s="35"/>
      <c r="AJ291" s="35"/>
      <c r="AK291" s="33"/>
      <c r="AL291" s="33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x14ac:dyDescent="0.25">
      <c r="A292" s="136" t="s">
        <v>75</v>
      </c>
      <c r="B292" s="136"/>
      <c r="C292" s="136"/>
      <c r="D292" s="124"/>
      <c r="F292" s="137">
        <f>SUMPRODUCT(COUNTIF($B$40:$J$163,{"LINTZ M."}))</f>
        <v>0</v>
      </c>
      <c r="G292" s="138"/>
      <c r="H292" s="137">
        <f>SUMPRODUCT(COUNTIF($K$40:$R$163,{"LINTZ M."}))</f>
        <v>0</v>
      </c>
      <c r="I292" s="138"/>
      <c r="J292" s="137">
        <f>SUMPRODUCT(COUNTIF($S$40:$Z$163,{"LINTZ M."}))</f>
        <v>0</v>
      </c>
      <c r="K292" s="138"/>
      <c r="L292" s="137">
        <f>SUMPRODUCT(COUNTIF($AA$40:$AD$163,{"LINTZ M."}))</f>
        <v>0</v>
      </c>
      <c r="M292" s="138"/>
      <c r="N292" s="137">
        <f>SUMPRODUCT(COUNTIF($AE$40:$AH$163,{"LINTZ M."}))</f>
        <v>0</v>
      </c>
      <c r="O292" s="138"/>
      <c r="P292" s="137">
        <f>SUMPRODUCT(COUNTIF($AI$40:$AL$163,{"LINTZ M."}))</f>
        <v>0</v>
      </c>
      <c r="Q292" s="138"/>
      <c r="R292" s="137">
        <f>SUMPRODUCT(COUNTIF($AM$40:$AP$163,{"LINTZ M."}))</f>
        <v>0</v>
      </c>
      <c r="S292" s="138"/>
      <c r="T292" s="139">
        <f t="shared" si="11"/>
        <v>0</v>
      </c>
      <c r="U292" s="140"/>
      <c r="V292" s="139">
        <v>168</v>
      </c>
      <c r="W292" s="140"/>
      <c r="X292" s="141">
        <f t="shared" si="10"/>
        <v>0</v>
      </c>
      <c r="Y292" s="142"/>
      <c r="Z292" s="143"/>
      <c r="AA292" s="136" t="s">
        <v>75</v>
      </c>
      <c r="AB292" s="136"/>
      <c r="AC292" s="136"/>
      <c r="AD292" s="124"/>
      <c r="AE292" s="35"/>
      <c r="AF292" s="35"/>
      <c r="AG292" s="35" t="s">
        <v>0</v>
      </c>
      <c r="AH292" s="35"/>
      <c r="AI292" s="35"/>
      <c r="AJ292" s="35"/>
      <c r="AK292" s="33"/>
      <c r="AL292" s="33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x14ac:dyDescent="0.25">
      <c r="A293" s="136" t="s">
        <v>89</v>
      </c>
      <c r="B293" s="136"/>
      <c r="C293" s="136"/>
      <c r="D293" s="124"/>
      <c r="F293" s="137">
        <f>SUMPRODUCT(COUNTIF($B$40:$J$163,{"LUCAS E."}))</f>
        <v>0</v>
      </c>
      <c r="G293" s="138"/>
      <c r="H293" s="137">
        <f>SUMPRODUCT(COUNTIF($K$40:$R$163,{"LUCAS E."}))</f>
        <v>0</v>
      </c>
      <c r="I293" s="138"/>
      <c r="J293" s="137">
        <f>SUMPRODUCT(COUNTIF($S$40:$Z$163,{"LUCAS E."}))</f>
        <v>0</v>
      </c>
      <c r="K293" s="138"/>
      <c r="L293" s="137">
        <f>SUMPRODUCT(COUNTIF($AA$40:$AD$163,{"LUCAS E."}))</f>
        <v>0</v>
      </c>
      <c r="M293" s="138"/>
      <c r="N293" s="137">
        <f>SUMPRODUCT(COUNTIF($AE$40:$AH$163,{"LUCAS E."}))</f>
        <v>0</v>
      </c>
      <c r="O293" s="138"/>
      <c r="P293" s="137">
        <f>SUMPRODUCT(COUNTIF($AI$40:$AL$163,{"LUCAS E."}))</f>
        <v>0</v>
      </c>
      <c r="Q293" s="138"/>
      <c r="R293" s="137">
        <f>SUMPRODUCT(COUNTIF($AM$40:$AP$163,{"LUCAS E."}))</f>
        <v>0</v>
      </c>
      <c r="S293" s="138"/>
      <c r="T293" s="139">
        <f t="shared" si="11"/>
        <v>0</v>
      </c>
      <c r="U293" s="140"/>
      <c r="V293" s="139">
        <v>168</v>
      </c>
      <c r="W293" s="140"/>
      <c r="X293" s="141">
        <f t="shared" si="10"/>
        <v>0</v>
      </c>
      <c r="Y293" s="142"/>
      <c r="Z293" s="143"/>
      <c r="AA293" s="136" t="s">
        <v>89</v>
      </c>
      <c r="AB293" s="136"/>
      <c r="AC293" s="136"/>
      <c r="AD293" s="124"/>
      <c r="AE293" s="35"/>
      <c r="AF293" s="35"/>
      <c r="AG293" s="35"/>
      <c r="AH293" s="35"/>
      <c r="AI293" s="35"/>
      <c r="AJ293" s="35"/>
      <c r="AK293" s="33"/>
      <c r="AL293" s="33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x14ac:dyDescent="0.25">
      <c r="A294" s="136" t="s">
        <v>76</v>
      </c>
      <c r="B294" s="136"/>
      <c r="C294" s="136"/>
      <c r="D294" s="124"/>
      <c r="F294" s="137">
        <f>SUMPRODUCT(COUNTIF($B$40:$J$163,{"MOTA A."}))</f>
        <v>0</v>
      </c>
      <c r="G294" s="138"/>
      <c r="H294" s="137">
        <f>SUMPRODUCT(COUNTIF($K$40:$R$163,{"MOTA A."}))</f>
        <v>0</v>
      </c>
      <c r="I294" s="138"/>
      <c r="J294" s="137">
        <f>SUMPRODUCT(COUNTIF($S$40:$Z$163,{"MOTA A."}))</f>
        <v>0</v>
      </c>
      <c r="K294" s="138"/>
      <c r="L294" s="137">
        <f>SUMPRODUCT(COUNTIF($AA$40:$AD$163,{"MOTA A."}))</f>
        <v>0</v>
      </c>
      <c r="M294" s="138"/>
      <c r="N294" s="137">
        <f>SUMPRODUCT(COUNTIF($AE$40:$AH$163,{"MOTA A."}))</f>
        <v>0</v>
      </c>
      <c r="O294" s="138"/>
      <c r="P294" s="137">
        <f>SUMPRODUCT(COUNTIF($AI$40:$AL$163,{"MOTA A."}))</f>
        <v>0</v>
      </c>
      <c r="Q294" s="138"/>
      <c r="R294" s="137">
        <f>SUMPRODUCT(COUNTIF($AM$40:$AP$163,{"MOTA A."}))</f>
        <v>0</v>
      </c>
      <c r="S294" s="138"/>
      <c r="T294" s="139">
        <f t="shared" si="11"/>
        <v>0</v>
      </c>
      <c r="U294" s="140"/>
      <c r="V294" s="139">
        <v>168</v>
      </c>
      <c r="W294" s="140"/>
      <c r="X294" s="141">
        <f t="shared" si="10"/>
        <v>0</v>
      </c>
      <c r="Y294" s="142"/>
      <c r="Z294" s="143"/>
      <c r="AA294" s="136" t="s">
        <v>76</v>
      </c>
      <c r="AB294" s="136"/>
      <c r="AC294" s="136"/>
      <c r="AD294" s="124"/>
      <c r="AE294" s="35"/>
      <c r="AF294" s="35"/>
      <c r="AG294" s="35"/>
      <c r="AH294" s="35"/>
      <c r="AI294" s="35"/>
      <c r="AJ294" s="35"/>
      <c r="AK294" s="33"/>
      <c r="AL294" s="33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x14ac:dyDescent="0.25">
      <c r="A295" s="136" t="s">
        <v>17</v>
      </c>
      <c r="B295" s="136"/>
      <c r="C295" s="136"/>
      <c r="D295" s="124"/>
      <c r="F295" s="137">
        <f>SUMPRODUCT(COUNTIF($B$40:$J$163,{"MULLER D."}))</f>
        <v>0</v>
      </c>
      <c r="G295" s="138"/>
      <c r="H295" s="137">
        <f>SUMPRODUCT(COUNTIF($K$40:$R$163,{"MULLER D."}))</f>
        <v>0</v>
      </c>
      <c r="I295" s="138"/>
      <c r="J295" s="137">
        <f>SUMPRODUCT(COUNTIF($S$40:$Z$163,{"MULLER D."}))</f>
        <v>0</v>
      </c>
      <c r="K295" s="138"/>
      <c r="L295" s="137">
        <f>SUMPRODUCT(COUNTIF($AA$40:$AD$163,{"MULLER D."}))</f>
        <v>0</v>
      </c>
      <c r="M295" s="138"/>
      <c r="N295" s="137">
        <f>SUMPRODUCT(COUNTIF($AE$40:$AH$163,{"MULLER D."}))</f>
        <v>0</v>
      </c>
      <c r="O295" s="138"/>
      <c r="P295" s="137">
        <f>SUMPRODUCT(COUNTIF($AI$40:$AL$163,{"MULLER D."}))</f>
        <v>0</v>
      </c>
      <c r="Q295" s="138"/>
      <c r="R295" s="137">
        <f>SUMPRODUCT(COUNTIF($AM$40:$AP$163,{"MULLER D."}))</f>
        <v>0</v>
      </c>
      <c r="S295" s="138"/>
      <c r="T295" s="139">
        <f t="shared" si="11"/>
        <v>0</v>
      </c>
      <c r="U295" s="140"/>
      <c r="V295" s="139">
        <v>168</v>
      </c>
      <c r="W295" s="140"/>
      <c r="X295" s="141">
        <f t="shared" si="10"/>
        <v>0</v>
      </c>
      <c r="Y295" s="142"/>
      <c r="Z295" s="143"/>
      <c r="AA295" s="136" t="s">
        <v>17</v>
      </c>
      <c r="AB295" s="136"/>
      <c r="AC295" s="136"/>
      <c r="AD295" s="124"/>
    </row>
    <row r="296" spans="1:52" x14ac:dyDescent="0.25">
      <c r="A296" s="136" t="s">
        <v>92</v>
      </c>
      <c r="B296" s="136"/>
      <c r="C296" s="136"/>
      <c r="D296" s="124"/>
      <c r="F296" s="137">
        <f>SUMPRODUCT(COUNTIF($B$40:$J$163,{"NOMINE G."}))</f>
        <v>0</v>
      </c>
      <c r="G296" s="138"/>
      <c r="H296" s="137">
        <f>SUMPRODUCT(COUNTIF($K$40:$R$163,{"NOMINE G."}))</f>
        <v>0</v>
      </c>
      <c r="I296" s="138"/>
      <c r="J296" s="137">
        <f>SUMPRODUCT(COUNTIF($S$40:$Z$163,{"NOMINE G."}))</f>
        <v>0</v>
      </c>
      <c r="K296" s="138"/>
      <c r="L296" s="137">
        <f>SUMPRODUCT(COUNTIF($AA$40:$AD$163,{"NOMINE G."}))</f>
        <v>0</v>
      </c>
      <c r="M296" s="138"/>
      <c r="N296" s="137">
        <f>SUMPRODUCT(COUNTIF($AE$40:$AH$163,{"NOMINE G."}))</f>
        <v>0</v>
      </c>
      <c r="O296" s="138"/>
      <c r="P296" s="137">
        <f>SUMPRODUCT(COUNTIF($AI$40:$AL$163,{"NOMINE G."}))</f>
        <v>0</v>
      </c>
      <c r="Q296" s="138"/>
      <c r="R296" s="137">
        <f>SUMPRODUCT(COUNTIF($AM$40:$AP$163,{"NOMINE G."}))</f>
        <v>0</v>
      </c>
      <c r="S296" s="138"/>
      <c r="T296" s="139">
        <f t="shared" si="11"/>
        <v>0</v>
      </c>
      <c r="U296" s="140"/>
      <c r="V296" s="139">
        <v>168</v>
      </c>
      <c r="W296" s="140"/>
      <c r="X296" s="141">
        <f t="shared" si="10"/>
        <v>0</v>
      </c>
      <c r="Y296" s="142"/>
      <c r="Z296" s="143"/>
      <c r="AA296" s="136" t="s">
        <v>92</v>
      </c>
      <c r="AB296" s="136"/>
      <c r="AC296" s="136"/>
      <c r="AD296" s="124"/>
    </row>
    <row r="297" spans="1:52" x14ac:dyDescent="0.25">
      <c r="A297" s="136" t="s">
        <v>90</v>
      </c>
      <c r="B297" s="136"/>
      <c r="C297" s="136"/>
      <c r="D297" s="124"/>
      <c r="F297" s="137">
        <f>SUMPRODUCT(COUNTIF($B$40:$J$163,{"NUSS J."}))</f>
        <v>0</v>
      </c>
      <c r="G297" s="138"/>
      <c r="H297" s="137">
        <f>SUMPRODUCT(COUNTIF($K$40:$R$163,{"NUSS J."}))</f>
        <v>0</v>
      </c>
      <c r="I297" s="138"/>
      <c r="J297" s="137">
        <f>SUMPRODUCT(COUNTIF($S$40:$Z$163,{"NUSS J."}))</f>
        <v>0</v>
      </c>
      <c r="K297" s="138"/>
      <c r="L297" s="137">
        <f>SUMPRODUCT(COUNTIF($AA$40:$AD$163,{"NUSS J."}))</f>
        <v>0</v>
      </c>
      <c r="M297" s="138"/>
      <c r="N297" s="137">
        <f>SUMPRODUCT(COUNTIF($AE$40:$AH$163,{"NUSS J."}))</f>
        <v>0</v>
      </c>
      <c r="O297" s="138"/>
      <c r="P297" s="137">
        <f>SUMPRODUCT(COUNTIF($AI$40:$AL$163,{"NUSS J."}))</f>
        <v>0</v>
      </c>
      <c r="Q297" s="138"/>
      <c r="R297" s="137">
        <f>SUMPRODUCT(COUNTIF($AM$40:$AP$163,{"NUSS J."}))</f>
        <v>0</v>
      </c>
      <c r="S297" s="138"/>
      <c r="T297" s="139">
        <f t="shared" si="11"/>
        <v>0</v>
      </c>
      <c r="U297" s="140"/>
      <c r="V297" s="139">
        <v>168</v>
      </c>
      <c r="W297" s="140"/>
      <c r="X297" s="141">
        <f t="shared" si="10"/>
        <v>0</v>
      </c>
      <c r="Y297" s="142"/>
      <c r="Z297" s="143"/>
      <c r="AA297" s="136" t="s">
        <v>90</v>
      </c>
      <c r="AB297" s="136"/>
      <c r="AC297" s="136"/>
      <c r="AD297" s="124"/>
    </row>
    <row r="298" spans="1:52" x14ac:dyDescent="0.25">
      <c r="A298" s="136" t="s">
        <v>13</v>
      </c>
      <c r="B298" s="136"/>
      <c r="C298" s="136"/>
      <c r="D298" s="124"/>
      <c r="F298" s="137">
        <f>SUMPRODUCT(COUNTIF($B$40:$J$163,{"PAYSANT Y."}))</f>
        <v>0</v>
      </c>
      <c r="G298" s="138"/>
      <c r="H298" s="137">
        <f>SUMPRODUCT(COUNTIF($K$40:$R$163,{"PAYSANT Y."}))</f>
        <v>0</v>
      </c>
      <c r="I298" s="138"/>
      <c r="J298" s="137">
        <f>SUMPRODUCT(COUNTIF($S$40:$Z$163,{"PAYSANT Y."}))</f>
        <v>0</v>
      </c>
      <c r="K298" s="138"/>
      <c r="L298" s="137">
        <f>SUMPRODUCT(COUNTIF($AA$40:$AD$163,{"PAYSANT Y."}))</f>
        <v>0</v>
      </c>
      <c r="M298" s="138"/>
      <c r="N298" s="137">
        <f>SUMPRODUCT(COUNTIF($AE$40:$AH$163,{"PAYSANT Y."}))</f>
        <v>0</v>
      </c>
      <c r="O298" s="138"/>
      <c r="P298" s="137">
        <f>SUMPRODUCT(COUNTIF($AI$40:$AL$163,{"PAYSANT Y."}))</f>
        <v>0</v>
      </c>
      <c r="Q298" s="138"/>
      <c r="R298" s="137">
        <f>SUMPRODUCT(COUNTIF($AM$40:$AP$163,{"PAYSANT Y."}))</f>
        <v>0</v>
      </c>
      <c r="S298" s="138"/>
      <c r="T298" s="139">
        <f t="shared" si="11"/>
        <v>0</v>
      </c>
      <c r="U298" s="140"/>
      <c r="V298" s="139">
        <v>168</v>
      </c>
      <c r="W298" s="140"/>
      <c r="X298" s="141">
        <f t="shared" si="10"/>
        <v>0</v>
      </c>
      <c r="Y298" s="142"/>
      <c r="Z298" s="143"/>
      <c r="AA298" s="136" t="s">
        <v>13</v>
      </c>
      <c r="AB298" s="136"/>
      <c r="AC298" s="136"/>
      <c r="AD298" s="124"/>
    </row>
    <row r="299" spans="1:52" x14ac:dyDescent="0.25">
      <c r="A299" s="136" t="s">
        <v>46</v>
      </c>
      <c r="B299" s="136"/>
      <c r="C299" s="136"/>
      <c r="D299" s="124"/>
      <c r="F299" s="137">
        <f>SUMPRODUCT(COUNTIF($B$40:$J$163,{"PERNOT GARITO I."}))</f>
        <v>0</v>
      </c>
      <c r="G299" s="138"/>
      <c r="H299" s="137">
        <f>SUMPRODUCT(COUNTIF($K$40:$R$163,{"PERNOT GARITO I."}))</f>
        <v>0</v>
      </c>
      <c r="I299" s="138"/>
      <c r="J299" s="137">
        <f>SUMPRODUCT(COUNTIF($S$40:$Z$163,{"PERNOT GARITO I."}))</f>
        <v>0</v>
      </c>
      <c r="K299" s="138"/>
      <c r="L299" s="137">
        <f>SUMPRODUCT(COUNTIF($AA$40:$AD$163,{"PERNOT GARITO I."}))</f>
        <v>0</v>
      </c>
      <c r="M299" s="138"/>
      <c r="N299" s="137">
        <f>SUMPRODUCT(COUNTIF($AE$40:$AH$163,{"PERNOT GARITO I."}))</f>
        <v>0</v>
      </c>
      <c r="O299" s="138"/>
      <c r="P299" s="137">
        <f>SUMPRODUCT(COUNTIF($AI$40:$AL$163,{"PERNOT GARITO I."}))</f>
        <v>0</v>
      </c>
      <c r="Q299" s="138"/>
      <c r="R299" s="137">
        <f>SUMPRODUCT(COUNTIF($AM$40:$AP$163,{"PERNOT GARITO I."}))</f>
        <v>0</v>
      </c>
      <c r="S299" s="138"/>
      <c r="T299" s="139">
        <f t="shared" si="11"/>
        <v>0</v>
      </c>
      <c r="U299" s="140"/>
      <c r="V299" s="139">
        <v>168</v>
      </c>
      <c r="W299" s="140"/>
      <c r="X299" s="141">
        <f t="shared" si="10"/>
        <v>0</v>
      </c>
      <c r="Y299" s="142"/>
      <c r="Z299" s="143"/>
      <c r="AA299" s="136" t="s">
        <v>46</v>
      </c>
      <c r="AB299" s="136"/>
      <c r="AC299" s="136"/>
      <c r="AD299" s="124"/>
    </row>
    <row r="300" spans="1:52" x14ac:dyDescent="0.25">
      <c r="A300" s="136" t="s">
        <v>122</v>
      </c>
      <c r="B300" s="136"/>
      <c r="C300" s="136"/>
      <c r="D300" s="124"/>
      <c r="F300" s="137">
        <f>SUMPRODUCT(COUNTIF($B$40:$J$163,{"PETERLIN A."}))</f>
        <v>0</v>
      </c>
      <c r="G300" s="138"/>
      <c r="H300" s="137">
        <f>SUMPRODUCT(COUNTIF($K$40:$R$163,{"PETERLIN A."}))</f>
        <v>0</v>
      </c>
      <c r="I300" s="138"/>
      <c r="J300" s="137">
        <f>SUMPRODUCT(COUNTIF($S$40:$Z$163,{"PETERLIN A."}))</f>
        <v>0</v>
      </c>
      <c r="K300" s="138"/>
      <c r="L300" s="137">
        <f>SUMPRODUCT(COUNTIF($AA$40:$AD$163,{"PETERLIN A."}))</f>
        <v>0</v>
      </c>
      <c r="M300" s="138"/>
      <c r="N300" s="137">
        <f>SUMPRODUCT(COUNTIF($AE$40:$AH$163,{"PETERLIN A."}))</f>
        <v>0</v>
      </c>
      <c r="O300" s="138"/>
      <c r="P300" s="137">
        <f>SUMPRODUCT(COUNTIF($AI$40:$AL$163,{"PETERLIN A."}))</f>
        <v>0</v>
      </c>
      <c r="Q300" s="138"/>
      <c r="R300" s="137">
        <f>SUMPRODUCT(COUNTIF($AM$40:$AP$163,{"PETERLIN A."}))</f>
        <v>0</v>
      </c>
      <c r="S300" s="138"/>
      <c r="T300" s="139">
        <f t="shared" si="11"/>
        <v>0</v>
      </c>
      <c r="U300" s="140"/>
      <c r="V300" s="139">
        <v>168</v>
      </c>
      <c r="W300" s="140"/>
      <c r="X300" s="141">
        <f t="shared" si="10"/>
        <v>0</v>
      </c>
      <c r="Y300" s="142"/>
      <c r="Z300" s="143"/>
      <c r="AA300" s="136" t="s">
        <v>122</v>
      </c>
      <c r="AB300" s="136"/>
      <c r="AC300" s="136"/>
      <c r="AD300" s="124"/>
    </row>
    <row r="301" spans="1:52" x14ac:dyDescent="0.25">
      <c r="A301" s="136" t="s">
        <v>91</v>
      </c>
      <c r="B301" s="136"/>
      <c r="C301" s="136"/>
      <c r="D301" s="124"/>
      <c r="F301" s="137">
        <f>SUMPRODUCT(COUNTIF($B$40:$J$163,{"PORTHA K."}))</f>
        <v>0</v>
      </c>
      <c r="G301" s="138"/>
      <c r="H301" s="137">
        <f>SUMPRODUCT(COUNTIF($K$40:$R$163,{"PORTHA K."}))</f>
        <v>0</v>
      </c>
      <c r="I301" s="138"/>
      <c r="J301" s="137">
        <f>SUMPRODUCT(COUNTIF($S$40:$Z$163,{"PORTHA K."}))</f>
        <v>0</v>
      </c>
      <c r="K301" s="138"/>
      <c r="L301" s="137">
        <f>SUMPRODUCT(COUNTIF($AA$40:$AD$163,{"PORTHA K."}))</f>
        <v>0</v>
      </c>
      <c r="M301" s="138"/>
      <c r="N301" s="137">
        <f>SUMPRODUCT(COUNTIF($AE$40:$AH$163,{"PORTHA K."}))</f>
        <v>0</v>
      </c>
      <c r="O301" s="138"/>
      <c r="P301" s="137">
        <f>SUMPRODUCT(COUNTIF($AI$40:$AL$163,{"PORTHA K."}))</f>
        <v>0</v>
      </c>
      <c r="Q301" s="138"/>
      <c r="R301" s="137">
        <f>SUMPRODUCT(COUNTIF($AM$40:$AP$163,{"PORTHA K."}))</f>
        <v>0</v>
      </c>
      <c r="S301" s="138"/>
      <c r="T301" s="139">
        <f t="shared" si="11"/>
        <v>0</v>
      </c>
      <c r="U301" s="140"/>
      <c r="V301" s="139">
        <v>168</v>
      </c>
      <c r="W301" s="140"/>
      <c r="X301" s="141">
        <f t="shared" si="10"/>
        <v>0</v>
      </c>
      <c r="Y301" s="142"/>
      <c r="Z301" s="143"/>
      <c r="AA301" s="136" t="s">
        <v>91</v>
      </c>
      <c r="AB301" s="136"/>
      <c r="AC301" s="136"/>
      <c r="AD301" s="124"/>
    </row>
    <row r="302" spans="1:52" x14ac:dyDescent="0.25">
      <c r="A302" s="136" t="s">
        <v>42</v>
      </c>
      <c r="B302" s="136"/>
      <c r="C302" s="136"/>
      <c r="D302" s="124"/>
      <c r="F302" s="137">
        <f>SUMPRODUCT(COUNTIF($B$40:$J$163,{"REIG G."}))</f>
        <v>0</v>
      </c>
      <c r="G302" s="138"/>
      <c r="H302" s="137">
        <f>SUMPRODUCT(COUNTIF($K$40:$R$163,{"REIG G."}))</f>
        <v>0</v>
      </c>
      <c r="I302" s="138"/>
      <c r="J302" s="137">
        <f>SUMPRODUCT(COUNTIF($S$40:$Z$163,{"REIG G."}))</f>
        <v>0</v>
      </c>
      <c r="K302" s="138"/>
      <c r="L302" s="137">
        <f>SUMPRODUCT(COUNTIF($AA$40:$AD$163,{"REIG G."}))</f>
        <v>0</v>
      </c>
      <c r="M302" s="138"/>
      <c r="N302" s="137">
        <f>SUMPRODUCT(COUNTIF($AE$40:$AH$163,{"REIG G."}))</f>
        <v>0</v>
      </c>
      <c r="O302" s="138"/>
      <c r="P302" s="137">
        <f>SUMPRODUCT(COUNTIF($AI$40:$AL$163,{"REIG G."}))</f>
        <v>0</v>
      </c>
      <c r="Q302" s="138"/>
      <c r="R302" s="137">
        <f>SUMPRODUCT(COUNTIF($AM$40:$AP$163,{"REIG G."}))</f>
        <v>0</v>
      </c>
      <c r="S302" s="138"/>
      <c r="T302" s="139">
        <f t="shared" si="11"/>
        <v>0</v>
      </c>
      <c r="U302" s="140"/>
      <c r="V302" s="139">
        <v>168</v>
      </c>
      <c r="W302" s="140"/>
      <c r="X302" s="141">
        <f t="shared" si="10"/>
        <v>0</v>
      </c>
      <c r="Y302" s="142"/>
      <c r="Z302" s="143"/>
      <c r="AA302" s="136" t="s">
        <v>42</v>
      </c>
      <c r="AB302" s="136"/>
      <c r="AC302" s="136"/>
      <c r="AD302" s="124"/>
    </row>
    <row r="303" spans="1:52" x14ac:dyDescent="0.25">
      <c r="A303" s="136" t="s">
        <v>79</v>
      </c>
      <c r="B303" s="136"/>
      <c r="C303" s="136"/>
      <c r="D303" s="124"/>
      <c r="F303" s="137">
        <f>SUMPRODUCT(COUNTIF($B$40:$J$163,{"ROTH V."}))</f>
        <v>0</v>
      </c>
      <c r="G303" s="138"/>
      <c r="H303" s="137">
        <f>SUMPRODUCT(COUNTIF($K$40:$R$163,{"ROTH V."}))</f>
        <v>0</v>
      </c>
      <c r="I303" s="138"/>
      <c r="J303" s="137">
        <f>SUMPRODUCT(COUNTIF($S$40:$Z$163,{"ROTH V."}))</f>
        <v>0</v>
      </c>
      <c r="K303" s="138"/>
      <c r="L303" s="137">
        <f>SUMPRODUCT(COUNTIF($AA$40:$AD$163,{"ROTH V."}))</f>
        <v>0</v>
      </c>
      <c r="M303" s="138"/>
      <c r="N303" s="137">
        <f>SUMPRODUCT(COUNTIF($AE$40:$AH$163,{"ROTH V."}))</f>
        <v>0</v>
      </c>
      <c r="O303" s="138"/>
      <c r="P303" s="137">
        <f>SUMPRODUCT(COUNTIF($AI$40:$AL$163,{"ROTH V."}))</f>
        <v>0</v>
      </c>
      <c r="Q303" s="138"/>
      <c r="R303" s="137">
        <f>SUMPRODUCT(COUNTIF($AM$40:$AP$163,{"ROTH V."}))</f>
        <v>0</v>
      </c>
      <c r="S303" s="138"/>
      <c r="T303" s="139">
        <f t="shared" si="11"/>
        <v>0</v>
      </c>
      <c r="U303" s="140"/>
      <c r="V303" s="139">
        <v>168</v>
      </c>
      <c r="W303" s="140"/>
      <c r="X303" s="141">
        <f t="shared" si="10"/>
        <v>0</v>
      </c>
      <c r="Y303" s="142"/>
      <c r="Z303" s="143"/>
      <c r="AA303" s="136" t="s">
        <v>79</v>
      </c>
      <c r="AB303" s="136"/>
      <c r="AC303" s="136"/>
      <c r="AD303" s="124"/>
    </row>
    <row r="304" spans="1:52" x14ac:dyDescent="0.25">
      <c r="A304" s="136" t="s">
        <v>80</v>
      </c>
      <c r="B304" s="136"/>
      <c r="C304" s="136"/>
      <c r="D304" s="124"/>
      <c r="F304" s="137">
        <f>SUMPRODUCT(COUNTIF($B$40:$J$163,{"ROTHE A."}))</f>
        <v>0</v>
      </c>
      <c r="G304" s="138"/>
      <c r="H304" s="137">
        <f>SUMPRODUCT(COUNTIF($K$40:$R$163,{"ROTHE A."}))</f>
        <v>0</v>
      </c>
      <c r="I304" s="138"/>
      <c r="J304" s="137">
        <f>SUMPRODUCT(COUNTIF($S$40:$Z$163,{"ROTHE A."}))</f>
        <v>0</v>
      </c>
      <c r="K304" s="138"/>
      <c r="L304" s="137">
        <f>SUMPRODUCT(COUNTIF($AA$40:$AD$163,{"ROTHE A."}))</f>
        <v>0</v>
      </c>
      <c r="M304" s="138"/>
      <c r="N304" s="137">
        <f>SUMPRODUCT(COUNTIF($AE$40:$AH$163,{"ROTHE A."}))</f>
        <v>0</v>
      </c>
      <c r="O304" s="138"/>
      <c r="P304" s="137">
        <f>SUMPRODUCT(COUNTIF($AI$40:$AL$163,{"ROTHE A."}))</f>
        <v>0</v>
      </c>
      <c r="Q304" s="138"/>
      <c r="R304" s="137">
        <f>SUMPRODUCT(COUNTIF($AM$40:$AP$163,{"ROTHE A."}))</f>
        <v>0</v>
      </c>
      <c r="S304" s="138"/>
      <c r="T304" s="139">
        <f t="shared" si="11"/>
        <v>0</v>
      </c>
      <c r="U304" s="140"/>
      <c r="V304" s="139">
        <v>168</v>
      </c>
      <c r="W304" s="140"/>
      <c r="X304" s="141">
        <f t="shared" si="10"/>
        <v>0</v>
      </c>
      <c r="Y304" s="142"/>
      <c r="Z304" s="143"/>
      <c r="AA304" s="136" t="s">
        <v>80</v>
      </c>
      <c r="AB304" s="136"/>
      <c r="AC304" s="136"/>
      <c r="AD304" s="124"/>
    </row>
    <row r="305" spans="1:30" x14ac:dyDescent="0.25">
      <c r="A305" s="136" t="s">
        <v>78</v>
      </c>
      <c r="B305" s="136"/>
      <c r="C305" s="136"/>
      <c r="D305" s="124"/>
      <c r="F305" s="137">
        <f>SUMPRODUCT(COUNTIF($B$40:$J$163,{"SCHMITT L."}))</f>
        <v>0</v>
      </c>
      <c r="G305" s="138"/>
      <c r="H305" s="137">
        <f>SUMPRODUCT(COUNTIF($K$40:$R$163,{"SCHMITT L."}))</f>
        <v>0</v>
      </c>
      <c r="I305" s="138"/>
      <c r="J305" s="137">
        <f>SUMPRODUCT(COUNTIF($S$40:$Z$163,{"SCHMITT L."}))</f>
        <v>0</v>
      </c>
      <c r="K305" s="138"/>
      <c r="L305" s="137">
        <f>SUMPRODUCT(COUNTIF($AA$40:$AD$163,{"SCHMITT L."}))</f>
        <v>0</v>
      </c>
      <c r="M305" s="138"/>
      <c r="N305" s="137">
        <f>SUMPRODUCT(COUNTIF($AE$40:$AH$163,{"SCHMITT L."}))</f>
        <v>0</v>
      </c>
      <c r="O305" s="138"/>
      <c r="P305" s="137">
        <f>SUMPRODUCT(COUNTIF($AI$40:$AL$163,{"SCHMITT L."}))</f>
        <v>0</v>
      </c>
      <c r="Q305" s="138"/>
      <c r="R305" s="137">
        <f>SUMPRODUCT(COUNTIF($AM$40:$AP$163,{"SCHMITT L."}))</f>
        <v>0</v>
      </c>
      <c r="S305" s="138"/>
      <c r="T305" s="139">
        <f t="shared" si="11"/>
        <v>0</v>
      </c>
      <c r="U305" s="140"/>
      <c r="V305" s="139">
        <v>168</v>
      </c>
      <c r="W305" s="140"/>
      <c r="X305" s="141">
        <f t="shared" si="10"/>
        <v>0</v>
      </c>
      <c r="Y305" s="142"/>
      <c r="Z305" s="143"/>
      <c r="AA305" s="136" t="s">
        <v>78</v>
      </c>
      <c r="AB305" s="136"/>
      <c r="AC305" s="136"/>
      <c r="AD305" s="124"/>
    </row>
    <row r="306" spans="1:30" x14ac:dyDescent="0.25">
      <c r="A306" s="136" t="s">
        <v>123</v>
      </c>
      <c r="B306" s="136"/>
      <c r="C306" s="136"/>
      <c r="D306" s="124"/>
      <c r="F306" s="137">
        <f>SUMPRODUCT(COUNTIF($B$40:$J$163,{"SCHMITT M."}))</f>
        <v>0</v>
      </c>
      <c r="G306" s="138"/>
      <c r="H306" s="137">
        <f>SUMPRODUCT(COUNTIF($K$40:$R$163,{"SCHMITT M."}))</f>
        <v>0</v>
      </c>
      <c r="I306" s="138"/>
      <c r="J306" s="137">
        <f>SUMPRODUCT(COUNTIF($S$40:$Z$163,{"SCHMITT M."}))</f>
        <v>0</v>
      </c>
      <c r="K306" s="138"/>
      <c r="L306" s="137">
        <f>SUMPRODUCT(COUNTIF($AA$40:$AD$163,{"SCHMITT M."}))</f>
        <v>0</v>
      </c>
      <c r="M306" s="138"/>
      <c r="N306" s="137">
        <f>SUMPRODUCT(COUNTIF($AE$40:$AH$163,{"SCHMITT M."}))</f>
        <v>0</v>
      </c>
      <c r="O306" s="138"/>
      <c r="P306" s="137">
        <f>SUMPRODUCT(COUNTIF($AI$40:$AL$163,{"SCHMITT M."}))</f>
        <v>0</v>
      </c>
      <c r="Q306" s="138"/>
      <c r="R306" s="137">
        <f>SUMPRODUCT(COUNTIF($AM$40:$AP$163,{"SCHMITT M."}))</f>
        <v>0</v>
      </c>
      <c r="S306" s="138"/>
      <c r="T306" s="139">
        <f t="shared" si="11"/>
        <v>0</v>
      </c>
      <c r="U306" s="140"/>
      <c r="V306" s="139">
        <v>168</v>
      </c>
      <c r="W306" s="140"/>
      <c r="X306" s="141">
        <f t="shared" si="10"/>
        <v>0</v>
      </c>
      <c r="Y306" s="142"/>
      <c r="Z306" s="143"/>
      <c r="AA306" s="136" t="s">
        <v>123</v>
      </c>
      <c r="AB306" s="136"/>
      <c r="AC306" s="136"/>
      <c r="AD306" s="124"/>
    </row>
    <row r="307" spans="1:30" x14ac:dyDescent="0.25">
      <c r="A307" s="136" t="s">
        <v>118</v>
      </c>
      <c r="B307" s="136"/>
      <c r="C307" s="136"/>
      <c r="D307" s="124"/>
      <c r="F307" s="137">
        <f>SUMPRODUCT(COUNTIF($B$40:$J$163,{"SCHMITT P."}))</f>
        <v>0</v>
      </c>
      <c r="G307" s="138"/>
      <c r="H307" s="137">
        <f>SUMPRODUCT(COUNTIF($K$40:$R$163,{"SCHMITT P."}))</f>
        <v>0</v>
      </c>
      <c r="I307" s="138"/>
      <c r="J307" s="137">
        <f>SUMPRODUCT(COUNTIF($S$40:$Z$163,{"SCHMITT P."}))</f>
        <v>0</v>
      </c>
      <c r="K307" s="138"/>
      <c r="L307" s="137">
        <f>SUMPRODUCT(COUNTIF($AA$40:$AD$163,{"SCHMITT P."}))</f>
        <v>0</v>
      </c>
      <c r="M307" s="138"/>
      <c r="N307" s="137">
        <f>SUMPRODUCT(COUNTIF($AE$40:$AH$163,{"SCHMITT P."}))</f>
        <v>0</v>
      </c>
      <c r="O307" s="138"/>
      <c r="P307" s="137">
        <f>SUMPRODUCT(COUNTIF($AI$40:$AL$163,{"SCHMITT P."}))</f>
        <v>0</v>
      </c>
      <c r="Q307" s="138"/>
      <c r="R307" s="137">
        <f>SUMPRODUCT(COUNTIF($AM$40:$AP$163,{"SCHMITT P."}))</f>
        <v>0</v>
      </c>
      <c r="S307" s="138"/>
      <c r="T307" s="139">
        <f t="shared" si="11"/>
        <v>0</v>
      </c>
      <c r="U307" s="140"/>
      <c r="V307" s="139">
        <v>168</v>
      </c>
      <c r="W307" s="140"/>
      <c r="X307" s="141">
        <f t="shared" si="10"/>
        <v>0</v>
      </c>
      <c r="Y307" s="142"/>
      <c r="Z307" s="143"/>
      <c r="AA307" s="136" t="s">
        <v>118</v>
      </c>
      <c r="AB307" s="136"/>
      <c r="AC307" s="136"/>
      <c r="AD307" s="124"/>
    </row>
    <row r="308" spans="1:30" x14ac:dyDescent="0.25">
      <c r="A308" s="136" t="s">
        <v>44</v>
      </c>
      <c r="B308" s="136"/>
      <c r="C308" s="136"/>
      <c r="D308" s="124"/>
      <c r="F308" s="137">
        <f>SUMPRODUCT(COUNTIF($B$40:$J$163,{"SCHWARZ I."}))</f>
        <v>0</v>
      </c>
      <c r="G308" s="138"/>
      <c r="H308" s="137">
        <f>SUMPRODUCT(COUNTIF($K$40:$R$163,{"SCHWARZ I."}))</f>
        <v>0</v>
      </c>
      <c r="I308" s="138"/>
      <c r="J308" s="137">
        <f>SUMPRODUCT(COUNTIF($S$40:$Z$163,{"SCHWARZ I."}))</f>
        <v>0</v>
      </c>
      <c r="K308" s="138"/>
      <c r="L308" s="137">
        <f>SUMPRODUCT(COUNTIF($AA$40:$AD$163,{"SCHWARZ I."}))</f>
        <v>0</v>
      </c>
      <c r="M308" s="138"/>
      <c r="N308" s="137">
        <f>SUMPRODUCT(COUNTIF($AE$40:$AH$163,{"SCHWARZ I."}))</f>
        <v>0</v>
      </c>
      <c r="O308" s="138"/>
      <c r="P308" s="137">
        <f>SUMPRODUCT(COUNTIF($AI$40:$AL$163,{"SCHWARZ I."}))</f>
        <v>0</v>
      </c>
      <c r="Q308" s="138"/>
      <c r="R308" s="137">
        <f>SUMPRODUCT(COUNTIF($AM$40:$AP$163,{"SCHWARZ I."}))</f>
        <v>0</v>
      </c>
      <c r="S308" s="138"/>
      <c r="T308" s="139">
        <f t="shared" si="11"/>
        <v>0</v>
      </c>
      <c r="U308" s="140"/>
      <c r="V308" s="139">
        <v>168</v>
      </c>
      <c r="W308" s="140"/>
      <c r="X308" s="141">
        <f t="shared" si="10"/>
        <v>0</v>
      </c>
      <c r="Y308" s="142"/>
      <c r="Z308" s="143"/>
      <c r="AA308" s="136" t="s">
        <v>44</v>
      </c>
      <c r="AB308" s="136"/>
      <c r="AC308" s="136"/>
      <c r="AD308" s="124"/>
    </row>
    <row r="309" spans="1:30" x14ac:dyDescent="0.25">
      <c r="A309" s="136" t="s">
        <v>28</v>
      </c>
      <c r="B309" s="136"/>
      <c r="C309" s="136"/>
      <c r="D309" s="124"/>
      <c r="F309" s="137">
        <f>SUMPRODUCT(COUNTIF($B$40:$J$163,{"SCHWARZ S."}))</f>
        <v>0</v>
      </c>
      <c r="G309" s="138"/>
      <c r="H309" s="137">
        <f>SUMPRODUCT(COUNTIF($K$40:$R$163,{"SCHWARZ S."}))</f>
        <v>0</v>
      </c>
      <c r="I309" s="138"/>
      <c r="J309" s="137">
        <f>SUMPRODUCT(COUNTIF($S$40:$Z$163,{"SCHWARZ S."}))</f>
        <v>0</v>
      </c>
      <c r="K309" s="138"/>
      <c r="L309" s="137">
        <f>SUMPRODUCT(COUNTIF($AA$40:$AD$163,{"SCHWARZ S."}))</f>
        <v>0</v>
      </c>
      <c r="M309" s="138"/>
      <c r="N309" s="137">
        <f>SUMPRODUCT(COUNTIF($AE$40:$AH$163,{"SCHWARZ S."}))</f>
        <v>0</v>
      </c>
      <c r="O309" s="138"/>
      <c r="P309" s="137">
        <f>SUMPRODUCT(COUNTIF($AI$40:$AL$163,{"SCHWARZ S."}))</f>
        <v>0</v>
      </c>
      <c r="Q309" s="138"/>
      <c r="R309" s="137">
        <f>SUMPRODUCT(COUNTIF($AM$40:$AP$163,{"SCHWARZ S."}))</f>
        <v>0</v>
      </c>
      <c r="S309" s="138"/>
      <c r="T309" s="139">
        <f t="shared" si="11"/>
        <v>0</v>
      </c>
      <c r="U309" s="140"/>
      <c r="V309" s="139">
        <v>168</v>
      </c>
      <c r="W309" s="140"/>
      <c r="X309" s="141">
        <f t="shared" si="10"/>
        <v>0</v>
      </c>
      <c r="Y309" s="142"/>
      <c r="Z309" s="143"/>
      <c r="AA309" s="136" t="s">
        <v>28</v>
      </c>
      <c r="AB309" s="136"/>
      <c r="AC309" s="136"/>
      <c r="AD309" s="124"/>
    </row>
    <row r="310" spans="1:30" x14ac:dyDescent="0.25">
      <c r="A310" s="136" t="s">
        <v>119</v>
      </c>
      <c r="B310" s="136"/>
      <c r="C310" s="136"/>
      <c r="D310" s="124"/>
      <c r="F310" s="137">
        <f>SUMPRODUCT(COUNTIF($B$40:$J$163,{"STIHLE C."}))</f>
        <v>0</v>
      </c>
      <c r="G310" s="138"/>
      <c r="H310" s="137">
        <f>SUMPRODUCT(COUNTIF($K$40:$R$163,{"STIHLE C."}))</f>
        <v>0</v>
      </c>
      <c r="I310" s="138"/>
      <c r="J310" s="137">
        <f>SUMPRODUCT(COUNTIF($S$40:$Z$163,{"STIHLE C."}))</f>
        <v>0</v>
      </c>
      <c r="K310" s="138"/>
      <c r="L310" s="137">
        <f>SUMPRODUCT(COUNTIF($AA$40:$AD$163,{"STIHLE C."}))</f>
        <v>0</v>
      </c>
      <c r="M310" s="138"/>
      <c r="N310" s="137">
        <f>SUMPRODUCT(COUNTIF($AE$40:$AH$163,{"STIHLE C."}))</f>
        <v>0</v>
      </c>
      <c r="O310" s="138"/>
      <c r="P310" s="137">
        <f>SUMPRODUCT(COUNTIF($AI$40:$AL$163,{"STIHLE C."}))</f>
        <v>0</v>
      </c>
      <c r="Q310" s="138"/>
      <c r="R310" s="137">
        <f>SUMPRODUCT(COUNTIF($AM$40:$AP$163,{"STIHLE C."}))</f>
        <v>0</v>
      </c>
      <c r="S310" s="138"/>
      <c r="T310" s="139">
        <f t="shared" si="11"/>
        <v>0</v>
      </c>
      <c r="U310" s="140"/>
      <c r="V310" s="139">
        <v>168</v>
      </c>
      <c r="W310" s="140"/>
      <c r="X310" s="141">
        <f t="shared" si="10"/>
        <v>0</v>
      </c>
      <c r="Y310" s="142"/>
      <c r="Z310" s="143"/>
      <c r="AA310" s="136" t="s">
        <v>119</v>
      </c>
      <c r="AB310" s="136"/>
      <c r="AC310" s="136"/>
      <c r="AD310" s="124"/>
    </row>
    <row r="311" spans="1:30" x14ac:dyDescent="0.25">
      <c r="A311" s="136" t="s">
        <v>15</v>
      </c>
      <c r="B311" s="136"/>
      <c r="C311" s="136"/>
      <c r="D311" s="124"/>
      <c r="F311" s="137">
        <f>SUMPRODUCT(COUNTIF($B$40:$J$163,{"STREIFF D."}))</f>
        <v>0</v>
      </c>
      <c r="G311" s="138"/>
      <c r="H311" s="137">
        <f>SUMPRODUCT(COUNTIF($K$40:$R$163,{"STREIFF D."}))</f>
        <v>0</v>
      </c>
      <c r="I311" s="138"/>
      <c r="J311" s="137">
        <f>SUMPRODUCT(COUNTIF($S$40:$Z$163,{"STREIFF D."}))</f>
        <v>0</v>
      </c>
      <c r="K311" s="138"/>
      <c r="L311" s="137">
        <f>SUMPRODUCT(COUNTIF($AA$40:$AD$163,{"STREIFF D."}))</f>
        <v>0</v>
      </c>
      <c r="M311" s="138"/>
      <c r="N311" s="137">
        <f>SUMPRODUCT(COUNTIF($AE$40:$AH$163,{"STREIFF D."}))</f>
        <v>0</v>
      </c>
      <c r="O311" s="138"/>
      <c r="P311" s="137">
        <f>SUMPRODUCT(COUNTIF($AI$40:$AL$163,{"STREIFF D."}))</f>
        <v>0</v>
      </c>
      <c r="Q311" s="138"/>
      <c r="R311" s="137">
        <f>SUMPRODUCT(COUNTIF($AM$40:$AP$163,{"STREIFF D."}))</f>
        <v>0</v>
      </c>
      <c r="S311" s="138"/>
      <c r="T311" s="139">
        <f t="shared" si="11"/>
        <v>0</v>
      </c>
      <c r="U311" s="140"/>
      <c r="V311" s="139">
        <v>168</v>
      </c>
      <c r="W311" s="140"/>
      <c r="X311" s="141">
        <f t="shared" si="10"/>
        <v>0</v>
      </c>
      <c r="Y311" s="142"/>
      <c r="Z311" s="143"/>
      <c r="AA311" s="136" t="s">
        <v>15</v>
      </c>
      <c r="AB311" s="136"/>
      <c r="AC311" s="136"/>
      <c r="AD311" s="124"/>
    </row>
    <row r="312" spans="1:30" x14ac:dyDescent="0.25">
      <c r="A312" s="136" t="s">
        <v>23</v>
      </c>
      <c r="B312" s="136"/>
      <c r="C312" s="136"/>
      <c r="D312" s="124"/>
      <c r="F312" s="137">
        <f>SUMPRODUCT(COUNTIF($B$40:$J$163,{"STREIFF S."}))</f>
        <v>0</v>
      </c>
      <c r="G312" s="138"/>
      <c r="H312" s="137">
        <f>SUMPRODUCT(COUNTIF($K$40:$R$163,{"STREIFF S."}))</f>
        <v>0</v>
      </c>
      <c r="I312" s="138"/>
      <c r="J312" s="137">
        <f>SUMPRODUCT(COUNTIF($S$40:$Z$163,{"STREIFF S."}))</f>
        <v>0</v>
      </c>
      <c r="K312" s="138"/>
      <c r="L312" s="137">
        <f>SUMPRODUCT(COUNTIF($AA$40:$AD$163,{"STREIFF S."}))</f>
        <v>0</v>
      </c>
      <c r="M312" s="138"/>
      <c r="N312" s="137">
        <f>SUMPRODUCT(COUNTIF($AE$40:$AH$163,{"STREIFF S."}))</f>
        <v>0</v>
      </c>
      <c r="O312" s="138"/>
      <c r="P312" s="137">
        <f>SUMPRODUCT(COUNTIF($AI$40:$AL$163,{"STREIFF S."}))</f>
        <v>0</v>
      </c>
      <c r="Q312" s="138"/>
      <c r="R312" s="137">
        <f>SUMPRODUCT(COUNTIF($AM$40:$AP$163,{"STREIFF S."}))</f>
        <v>0</v>
      </c>
      <c r="S312" s="138"/>
      <c r="T312" s="139">
        <f t="shared" si="11"/>
        <v>0</v>
      </c>
      <c r="U312" s="140"/>
      <c r="V312" s="139">
        <v>168</v>
      </c>
      <c r="W312" s="140"/>
      <c r="X312" s="141">
        <f t="shared" si="10"/>
        <v>0</v>
      </c>
      <c r="Y312" s="142"/>
      <c r="Z312" s="143"/>
      <c r="AA312" s="136" t="s">
        <v>23</v>
      </c>
      <c r="AB312" s="136"/>
      <c r="AC312" s="136"/>
      <c r="AD312" s="124"/>
    </row>
    <row r="313" spans="1:30" x14ac:dyDescent="0.25">
      <c r="A313" s="136" t="s">
        <v>84</v>
      </c>
      <c r="B313" s="136"/>
      <c r="C313" s="136"/>
      <c r="D313" s="124"/>
      <c r="F313" s="137">
        <f>SUMPRODUCT(COUNTIF($B$40:$J$163,{"STROHMANN M."}))</f>
        <v>0</v>
      </c>
      <c r="G313" s="138"/>
      <c r="H313" s="137">
        <f>SUMPRODUCT(COUNTIF($K$40:$R$163,{"STROHMANN M."}))</f>
        <v>0</v>
      </c>
      <c r="I313" s="138"/>
      <c r="J313" s="137">
        <f>SUMPRODUCT(COUNTIF($S$40:$Z$163,{"STROHMANN M."}))</f>
        <v>0</v>
      </c>
      <c r="K313" s="138"/>
      <c r="L313" s="137">
        <f>SUMPRODUCT(COUNTIF($AA$40:$AD$163,{"STROHMANN M."}))</f>
        <v>0</v>
      </c>
      <c r="M313" s="138"/>
      <c r="N313" s="137">
        <f>SUMPRODUCT(COUNTIF($AE$40:$AH$163,{"STROHMANN M."}))</f>
        <v>0</v>
      </c>
      <c r="O313" s="138"/>
      <c r="P313" s="137">
        <f>SUMPRODUCT(COUNTIF($AI$40:$AL$163,{"STROHMANN M."}))</f>
        <v>0</v>
      </c>
      <c r="Q313" s="138"/>
      <c r="R313" s="137">
        <f>SUMPRODUCT(COUNTIF($AM$40:$AP$163,{"STROHMANN M."}))</f>
        <v>0</v>
      </c>
      <c r="S313" s="138"/>
      <c r="T313" s="139">
        <f t="shared" si="11"/>
        <v>0</v>
      </c>
      <c r="U313" s="140"/>
      <c r="V313" s="139">
        <v>168</v>
      </c>
      <c r="W313" s="140"/>
      <c r="X313" s="141">
        <f t="shared" si="10"/>
        <v>0</v>
      </c>
      <c r="Y313" s="142"/>
      <c r="Z313" s="143"/>
      <c r="AA313" s="136" t="s">
        <v>84</v>
      </c>
      <c r="AB313" s="136"/>
      <c r="AC313" s="136"/>
      <c r="AD313" s="124"/>
    </row>
    <row r="314" spans="1:30" x14ac:dyDescent="0.25">
      <c r="A314" s="136" t="s">
        <v>64</v>
      </c>
      <c r="B314" s="136"/>
      <c r="C314" s="136"/>
      <c r="D314" s="124"/>
      <c r="F314" s="137">
        <f>SUMPRODUCT(COUNTIF($B$40:$J$163,{"SZESTKE S."}))</f>
        <v>0</v>
      </c>
      <c r="G314" s="138"/>
      <c r="H314" s="137">
        <f>SUMPRODUCT(COUNTIF($K$40:$R$163,{"SZESTKE S."}))</f>
        <v>0</v>
      </c>
      <c r="I314" s="138"/>
      <c r="J314" s="137">
        <f>SUMPRODUCT(COUNTIF($S$40:$Z$163,{"SZESTKE S."}))</f>
        <v>0</v>
      </c>
      <c r="K314" s="138"/>
      <c r="L314" s="137">
        <f>SUMPRODUCT(COUNTIF($AA$40:$AD$163,{"SZESTKE S."}))</f>
        <v>0</v>
      </c>
      <c r="M314" s="138"/>
      <c r="N314" s="137">
        <f>SUMPRODUCT(COUNTIF($AE$40:$AH$163,{"SZESTKE S."}))</f>
        <v>0</v>
      </c>
      <c r="O314" s="138"/>
      <c r="P314" s="137">
        <f>SUMPRODUCT(COUNTIF($AI$40:$AL$163,{"SZESTKE S."}))</f>
        <v>0</v>
      </c>
      <c r="Q314" s="138"/>
      <c r="R314" s="137">
        <f>SUMPRODUCT(COUNTIF($AM$40:$AP$163,{"SZESTKE S."}))</f>
        <v>0</v>
      </c>
      <c r="S314" s="138"/>
      <c r="T314" s="139">
        <f t="shared" si="11"/>
        <v>0</v>
      </c>
      <c r="U314" s="140"/>
      <c r="V314" s="139">
        <v>168</v>
      </c>
      <c r="W314" s="140"/>
      <c r="X314" s="141">
        <f t="shared" si="10"/>
        <v>0</v>
      </c>
      <c r="Y314" s="142"/>
      <c r="Z314" s="143"/>
      <c r="AA314" s="136" t="s">
        <v>64</v>
      </c>
      <c r="AB314" s="136"/>
      <c r="AC314" s="136"/>
      <c r="AD314" s="124"/>
    </row>
    <row r="315" spans="1:30" x14ac:dyDescent="0.25">
      <c r="A315" s="136" t="s">
        <v>85</v>
      </c>
      <c r="B315" s="136"/>
      <c r="C315" s="136"/>
      <c r="D315" s="124"/>
      <c r="F315" s="137">
        <f>SUMPRODUCT(COUNTIF($B$40:$J$163,{"TOUSSAINT P."}))</f>
        <v>0</v>
      </c>
      <c r="G315" s="138"/>
      <c r="H315" s="137">
        <f>SUMPRODUCT(COUNTIF($K$40:$R$163,{"TOUSSAINT P."}))</f>
        <v>0</v>
      </c>
      <c r="I315" s="138"/>
      <c r="J315" s="137">
        <f>SUMPRODUCT(COUNTIF($S$40:$Z$163,{"TOUSSAINT P."}))</f>
        <v>0</v>
      </c>
      <c r="K315" s="138"/>
      <c r="L315" s="137">
        <f>SUMPRODUCT(COUNTIF($AA$40:$AD$163,{"TOUSSAINT P."}))</f>
        <v>0</v>
      </c>
      <c r="M315" s="138"/>
      <c r="N315" s="137">
        <f>SUMPRODUCT(COUNTIF($AE$40:$AH$163,{"TOUSSAINT P."}))</f>
        <v>0</v>
      </c>
      <c r="O315" s="138"/>
      <c r="P315" s="137">
        <f>SUMPRODUCT(COUNTIF($AI$40:$AL$163,{"TOUSSAINT P."}))</f>
        <v>0</v>
      </c>
      <c r="Q315" s="138"/>
      <c r="R315" s="137">
        <f>SUMPRODUCT(COUNTIF($AM$40:$AP$163,{"TOUSSAINT P."}))</f>
        <v>0</v>
      </c>
      <c r="S315" s="138"/>
      <c r="T315" s="139">
        <f t="shared" si="11"/>
        <v>0</v>
      </c>
      <c r="U315" s="140"/>
      <c r="V315" s="139">
        <v>168</v>
      </c>
      <c r="W315" s="140"/>
      <c r="X315" s="141">
        <f t="shared" si="10"/>
        <v>0</v>
      </c>
      <c r="Y315" s="142"/>
      <c r="Z315" s="143"/>
      <c r="AA315" s="136" t="s">
        <v>85</v>
      </c>
      <c r="AB315" s="136"/>
      <c r="AC315" s="136"/>
      <c r="AD315" s="124"/>
    </row>
    <row r="316" spans="1:30" x14ac:dyDescent="0.25">
      <c r="A316" s="136" t="s">
        <v>295</v>
      </c>
      <c r="B316" s="136"/>
      <c r="C316" s="136"/>
      <c r="D316" s="124"/>
      <c r="F316" s="137">
        <f>SUMPRODUCT(COUNTIF($B$40:$J$163,{"WEYRATH F."}))</f>
        <v>0</v>
      </c>
      <c r="G316" s="138"/>
      <c r="H316" s="137">
        <f>SUMPRODUCT(COUNTIF($K$40:$R$163,{"WEYRATH F."}))</f>
        <v>0</v>
      </c>
      <c r="I316" s="138"/>
      <c r="J316" s="137">
        <f>SUMPRODUCT(COUNTIF($S$40:$Z$163,{"WEYRATH F."}))</f>
        <v>0</v>
      </c>
      <c r="K316" s="138"/>
      <c r="L316" s="137">
        <f>SUMPRODUCT(COUNTIF($AA$40:$AD$163,{"WEYRATH F."}))</f>
        <v>0</v>
      </c>
      <c r="M316" s="138"/>
      <c r="N316" s="137">
        <f>SUMPRODUCT(COUNTIF($AE$40:$AH$163,{"WEYRATH F."}))</f>
        <v>0</v>
      </c>
      <c r="O316" s="138"/>
      <c r="P316" s="137">
        <f>SUMPRODUCT(COUNTIF($AI$40:$AL$163,{"WEYRATH F."}))</f>
        <v>0</v>
      </c>
      <c r="Q316" s="138"/>
      <c r="R316" s="137">
        <f>SUMPRODUCT(COUNTIF($AM$40:$AP$163,{"WEYRATH F."}))</f>
        <v>0</v>
      </c>
      <c r="S316" s="138"/>
      <c r="T316" s="139">
        <f t="shared" si="11"/>
        <v>0</v>
      </c>
      <c r="U316" s="140"/>
      <c r="V316" s="139">
        <v>168</v>
      </c>
      <c r="W316" s="140"/>
      <c r="X316" s="141">
        <f t="shared" si="10"/>
        <v>0</v>
      </c>
      <c r="Y316" s="142"/>
      <c r="Z316" s="143"/>
      <c r="AA316" s="136" t="s">
        <v>87</v>
      </c>
      <c r="AB316" s="136"/>
      <c r="AC316" s="136"/>
      <c r="AD316" s="124"/>
    </row>
    <row r="317" spans="1:30" x14ac:dyDescent="0.25">
      <c r="A317" s="136" t="s">
        <v>86</v>
      </c>
      <c r="B317" s="136"/>
      <c r="C317" s="136"/>
      <c r="D317" s="124"/>
      <c r="F317" s="137">
        <f>SUMPRODUCT(COUNTIF($B$40:$J$163,{"WERNET P."}))</f>
        <v>0</v>
      </c>
      <c r="G317" s="138"/>
      <c r="H317" s="137">
        <f>SUMPRODUCT(COUNTIF($K$40:$R$163,{"WERNET P."}))</f>
        <v>0</v>
      </c>
      <c r="I317" s="138"/>
      <c r="J317" s="137">
        <f>SUMPRODUCT(COUNTIF($S$40:$Z$163,{"WERNET P."}))</f>
        <v>0</v>
      </c>
      <c r="K317" s="138"/>
      <c r="L317" s="137">
        <f>SUMPRODUCT(COUNTIF($AA$40:$AD$163,{"WERNET P."}))</f>
        <v>0</v>
      </c>
      <c r="M317" s="138"/>
      <c r="N317" s="137">
        <f>SUMPRODUCT(COUNTIF($AE$40:$AH$163,{"WERNET P."}))</f>
        <v>0</v>
      </c>
      <c r="O317" s="138"/>
      <c r="P317" s="137">
        <f>SUMPRODUCT(COUNTIF($AI$40:$AL$163,{"WERNET P."}))</f>
        <v>0</v>
      </c>
      <c r="Q317" s="138"/>
      <c r="R317" s="137">
        <f>SUMPRODUCT(COUNTIF($AM$40:$AP$163,{"WERNET P."}))</f>
        <v>0</v>
      </c>
      <c r="S317" s="138"/>
      <c r="T317" s="139">
        <f t="shared" si="11"/>
        <v>0</v>
      </c>
      <c r="U317" s="140"/>
      <c r="V317" s="139">
        <v>168</v>
      </c>
      <c r="W317" s="140"/>
      <c r="X317" s="141">
        <f t="shared" si="10"/>
        <v>0</v>
      </c>
      <c r="Y317" s="142"/>
      <c r="Z317" s="143"/>
      <c r="AA317" s="136" t="s">
        <v>86</v>
      </c>
      <c r="AB317" s="136"/>
      <c r="AC317" s="136"/>
      <c r="AD317" s="124"/>
    </row>
    <row r="318" spans="1:30" x14ac:dyDescent="0.25">
      <c r="A318" s="136" t="s">
        <v>18</v>
      </c>
      <c r="B318" s="136"/>
      <c r="C318" s="136"/>
      <c r="D318" s="124"/>
      <c r="F318" s="137">
        <f>SUMPRODUCT(COUNTIF($B$40:$J$163,{"WISSEN J."}))</f>
        <v>0</v>
      </c>
      <c r="G318" s="138"/>
      <c r="H318" s="137">
        <f>SUMPRODUCT(COUNTIF($K$40:$R$163,{"WISSEN J."}))</f>
        <v>0</v>
      </c>
      <c r="I318" s="138"/>
      <c r="J318" s="137">
        <f>SUMPRODUCT(COUNTIF($S$40:$Z$163,{"WISSEN J."}))</f>
        <v>0</v>
      </c>
      <c r="K318" s="138"/>
      <c r="L318" s="137">
        <f>SUMPRODUCT(COUNTIF($AA$40:$AD$163,{"WISSEN J."}))</f>
        <v>0</v>
      </c>
      <c r="M318" s="138"/>
      <c r="N318" s="137">
        <f>SUMPRODUCT(COUNTIF($AE$40:$AH$163,{"WISSEN J."}))</f>
        <v>0</v>
      </c>
      <c r="O318" s="138"/>
      <c r="P318" s="137">
        <f>SUMPRODUCT(COUNTIF($AI$40:$AL$163,{"WISSEN J."}))</f>
        <v>0</v>
      </c>
      <c r="Q318" s="138"/>
      <c r="R318" s="137">
        <f>SUMPRODUCT(COUNTIF($AM$40:$AP$163,{"WISSEN J."}))</f>
        <v>0</v>
      </c>
      <c r="S318" s="138"/>
      <c r="T318" s="139">
        <f t="shared" si="11"/>
        <v>0</v>
      </c>
      <c r="U318" s="140"/>
      <c r="V318" s="139">
        <v>168</v>
      </c>
      <c r="W318" s="140"/>
      <c r="X318" s="141">
        <f t="shared" si="10"/>
        <v>0</v>
      </c>
      <c r="Y318" s="142"/>
      <c r="Z318" s="143"/>
      <c r="AA318" s="136" t="s">
        <v>18</v>
      </c>
      <c r="AB318" s="136"/>
      <c r="AC318" s="136"/>
      <c r="AD318" s="124"/>
    </row>
    <row r="319" spans="1:30" x14ac:dyDescent="0.25">
      <c r="A319" s="136" t="s">
        <v>88</v>
      </c>
      <c r="B319" s="136"/>
      <c r="C319" s="136"/>
      <c r="D319" s="124"/>
      <c r="F319" s="137">
        <f>SUMPRODUCT(COUNTIF($B$40:$J$163,{"ZATON A."}))</f>
        <v>0</v>
      </c>
      <c r="G319" s="138"/>
      <c r="H319" s="137">
        <f>SUMPRODUCT(COUNTIF($K$40:$R$163,{"ZATON A."}))</f>
        <v>0</v>
      </c>
      <c r="I319" s="138"/>
      <c r="J319" s="137">
        <f>SUMPRODUCT(COUNTIF($S$40:$Z$163,{"ZATON A."}))</f>
        <v>0</v>
      </c>
      <c r="K319" s="138"/>
      <c r="L319" s="137">
        <f>SUMPRODUCT(COUNTIF($AA$40:$AD$163,{"ZATON A."}))</f>
        <v>0</v>
      </c>
      <c r="M319" s="138"/>
      <c r="N319" s="137">
        <f>SUMPRODUCT(COUNTIF($AE$40:$AH$163,{"ZATON A."}))</f>
        <v>0</v>
      </c>
      <c r="O319" s="138"/>
      <c r="P319" s="137">
        <f>SUMPRODUCT(COUNTIF($AI$40:$AL$163,{"ZATON A."}))</f>
        <v>0</v>
      </c>
      <c r="Q319" s="138"/>
      <c r="R319" s="137">
        <f>SUMPRODUCT(COUNTIF($AM$40:$AP$163,{"ZATON A."}))</f>
        <v>0</v>
      </c>
      <c r="S319" s="138"/>
      <c r="T319" s="139">
        <f t="shared" si="11"/>
        <v>0</v>
      </c>
      <c r="U319" s="140"/>
      <c r="V319" s="139">
        <v>168</v>
      </c>
      <c r="W319" s="140"/>
      <c r="X319" s="141">
        <f t="shared" si="10"/>
        <v>0</v>
      </c>
      <c r="Y319" s="142"/>
      <c r="Z319" s="143"/>
      <c r="AA319" s="136" t="s">
        <v>88</v>
      </c>
      <c r="AB319" s="136"/>
      <c r="AC319" s="136"/>
      <c r="AD319" s="124"/>
    </row>
    <row r="320" spans="1:30" x14ac:dyDescent="0.25">
      <c r="A320" s="136"/>
      <c r="B320" s="136"/>
      <c r="C320" s="136"/>
      <c r="D320" s="124"/>
      <c r="F320" s="137"/>
      <c r="G320" s="138"/>
      <c r="H320" s="137"/>
      <c r="I320" s="138"/>
      <c r="J320" s="137"/>
      <c r="K320" s="138"/>
      <c r="L320" s="137"/>
      <c r="M320" s="138"/>
      <c r="N320" s="137"/>
      <c r="O320" s="138"/>
      <c r="P320" s="137"/>
      <c r="Q320" s="138"/>
      <c r="R320" s="137"/>
      <c r="S320" s="138"/>
      <c r="T320" s="139">
        <f t="shared" si="11"/>
        <v>0</v>
      </c>
      <c r="U320" s="140"/>
      <c r="V320" s="139">
        <v>168</v>
      </c>
      <c r="W320" s="140"/>
      <c r="X320" s="141">
        <f t="shared" si="10"/>
        <v>0</v>
      </c>
      <c r="Y320" s="142"/>
      <c r="Z320" s="143"/>
      <c r="AA320" s="136"/>
      <c r="AB320" s="136"/>
      <c r="AC320" s="136"/>
      <c r="AD320" s="124"/>
    </row>
    <row r="321" spans="1:30" x14ac:dyDescent="0.25">
      <c r="A321" s="136"/>
      <c r="B321" s="136"/>
      <c r="C321" s="136"/>
      <c r="D321" s="124"/>
      <c r="F321" s="137"/>
      <c r="G321" s="138"/>
      <c r="H321" s="137"/>
      <c r="I321" s="138"/>
      <c r="J321" s="137"/>
      <c r="K321" s="138"/>
      <c r="L321" s="137"/>
      <c r="M321" s="138"/>
      <c r="N321" s="137"/>
      <c r="O321" s="138"/>
      <c r="P321" s="137"/>
      <c r="Q321" s="138"/>
      <c r="R321" s="137"/>
      <c r="S321" s="138"/>
      <c r="T321" s="139">
        <f t="shared" si="11"/>
        <v>0</v>
      </c>
      <c r="U321" s="140"/>
      <c r="V321" s="139">
        <v>168</v>
      </c>
      <c r="W321" s="140"/>
      <c r="X321" s="141">
        <f t="shared" si="10"/>
        <v>0</v>
      </c>
      <c r="Y321" s="142"/>
      <c r="Z321" s="143"/>
      <c r="AA321" s="136"/>
      <c r="AB321" s="136"/>
      <c r="AC321" s="136"/>
      <c r="AD321" s="124"/>
    </row>
    <row r="322" spans="1:30" x14ac:dyDescent="0.25">
      <c r="A322" s="136"/>
      <c r="B322" s="136"/>
      <c r="C322" s="136"/>
      <c r="D322" s="124"/>
      <c r="F322" s="137"/>
      <c r="G322" s="138"/>
      <c r="H322" s="137"/>
      <c r="I322" s="138"/>
      <c r="J322" s="137"/>
      <c r="K322" s="138"/>
      <c r="L322" s="137"/>
      <c r="M322" s="138"/>
      <c r="N322" s="137"/>
      <c r="O322" s="138"/>
      <c r="P322" s="137"/>
      <c r="Q322" s="138"/>
      <c r="R322" s="137"/>
      <c r="S322" s="138"/>
      <c r="T322" s="139">
        <f t="shared" si="11"/>
        <v>0</v>
      </c>
      <c r="U322" s="140"/>
      <c r="V322" s="139">
        <v>168</v>
      </c>
      <c r="W322" s="140"/>
      <c r="X322" s="141">
        <f t="shared" si="10"/>
        <v>0</v>
      </c>
      <c r="Y322" s="142"/>
      <c r="Z322" s="143"/>
      <c r="AA322" s="136"/>
      <c r="AB322" s="136"/>
      <c r="AC322" s="136"/>
      <c r="AD322" s="124"/>
    </row>
    <row r="323" spans="1:30" x14ac:dyDescent="0.25">
      <c r="A323" s="136"/>
      <c r="B323" s="136"/>
      <c r="C323" s="136"/>
      <c r="D323" s="124"/>
      <c r="F323" s="137"/>
      <c r="G323" s="138"/>
      <c r="H323" s="137"/>
      <c r="I323" s="138"/>
      <c r="J323" s="137"/>
      <c r="K323" s="138"/>
      <c r="L323" s="137"/>
      <c r="M323" s="138"/>
      <c r="N323" s="137"/>
      <c r="O323" s="138"/>
      <c r="P323" s="137"/>
      <c r="Q323" s="138"/>
      <c r="R323" s="137"/>
      <c r="S323" s="138"/>
      <c r="T323" s="139">
        <f t="shared" si="11"/>
        <v>0</v>
      </c>
      <c r="U323" s="140"/>
      <c r="V323" s="139">
        <v>168</v>
      </c>
      <c r="W323" s="140"/>
      <c r="X323" s="141">
        <f t="shared" si="10"/>
        <v>0</v>
      </c>
      <c r="Y323" s="142"/>
      <c r="Z323" s="143"/>
      <c r="AA323" s="136"/>
      <c r="AB323" s="136"/>
      <c r="AC323" s="136"/>
      <c r="AD323" s="124"/>
    </row>
    <row r="324" spans="1:30" x14ac:dyDescent="0.25">
      <c r="A324" s="136"/>
      <c r="B324" s="136"/>
      <c r="C324" s="136"/>
      <c r="D324" s="124"/>
      <c r="F324" s="137"/>
      <c r="G324" s="138"/>
      <c r="H324" s="137"/>
      <c r="I324" s="138"/>
      <c r="J324" s="137"/>
      <c r="K324" s="138"/>
      <c r="L324" s="137"/>
      <c r="M324" s="138"/>
      <c r="N324" s="137"/>
      <c r="O324" s="138"/>
      <c r="P324" s="137"/>
      <c r="Q324" s="138"/>
      <c r="R324" s="137"/>
      <c r="S324" s="138"/>
      <c r="T324" s="139">
        <f t="shared" si="11"/>
        <v>0</v>
      </c>
      <c r="U324" s="140"/>
      <c r="V324" s="139">
        <v>168</v>
      </c>
      <c r="W324" s="140"/>
      <c r="X324" s="141">
        <f t="shared" si="10"/>
        <v>0</v>
      </c>
      <c r="Y324" s="142"/>
      <c r="Z324" s="143"/>
      <c r="AA324" s="136"/>
      <c r="AB324" s="136"/>
      <c r="AC324" s="136"/>
      <c r="AD324" s="124"/>
    </row>
    <row r="325" spans="1:30" x14ac:dyDescent="0.25">
      <c r="A325" s="136"/>
      <c r="B325" s="136"/>
      <c r="C325" s="136"/>
      <c r="D325" s="124"/>
      <c r="F325" s="137"/>
      <c r="G325" s="138"/>
      <c r="H325" s="137"/>
      <c r="I325" s="138"/>
      <c r="J325" s="137"/>
      <c r="K325" s="138"/>
      <c r="L325" s="137"/>
      <c r="M325" s="138"/>
      <c r="N325" s="137"/>
      <c r="O325" s="138"/>
      <c r="P325" s="137"/>
      <c r="Q325" s="138"/>
      <c r="R325" s="137"/>
      <c r="S325" s="138"/>
      <c r="T325" s="139">
        <f t="shared" si="11"/>
        <v>0</v>
      </c>
      <c r="U325" s="140"/>
      <c r="V325" s="139">
        <v>168</v>
      </c>
      <c r="W325" s="140"/>
      <c r="X325" s="141">
        <f t="shared" si="10"/>
        <v>0</v>
      </c>
      <c r="Y325" s="142"/>
      <c r="Z325" s="143"/>
      <c r="AA325" s="136"/>
      <c r="AB325" s="136"/>
      <c r="AC325" s="136"/>
      <c r="AD325" s="124"/>
    </row>
    <row r="326" spans="1:30" x14ac:dyDescent="0.25">
      <c r="A326" s="136"/>
      <c r="B326" s="136"/>
      <c r="C326" s="136"/>
      <c r="D326" s="124"/>
      <c r="F326" s="137"/>
      <c r="G326" s="138"/>
      <c r="H326" s="137"/>
      <c r="I326" s="138"/>
      <c r="J326" s="137"/>
      <c r="K326" s="138"/>
      <c r="L326" s="137"/>
      <c r="M326" s="138"/>
      <c r="N326" s="137"/>
      <c r="O326" s="138"/>
      <c r="P326" s="137"/>
      <c r="Q326" s="138"/>
      <c r="R326" s="137"/>
      <c r="S326" s="138"/>
      <c r="T326" s="139">
        <f t="shared" si="11"/>
        <v>0</v>
      </c>
      <c r="U326" s="140"/>
      <c r="V326" s="139">
        <v>168</v>
      </c>
      <c r="W326" s="140"/>
      <c r="X326" s="141">
        <f t="shared" si="10"/>
        <v>0</v>
      </c>
      <c r="Y326" s="142"/>
      <c r="Z326" s="143"/>
      <c r="AA326" s="136"/>
      <c r="AB326" s="136"/>
      <c r="AC326" s="136"/>
      <c r="AD326" s="124"/>
    </row>
    <row r="327" spans="1:30" x14ac:dyDescent="0.25">
      <c r="A327" s="136"/>
      <c r="B327" s="136"/>
      <c r="C327" s="136"/>
      <c r="D327" s="124"/>
      <c r="F327" s="137"/>
      <c r="G327" s="138"/>
      <c r="H327" s="137"/>
      <c r="I327" s="138"/>
      <c r="J327" s="137"/>
      <c r="K327" s="138"/>
      <c r="L327" s="137"/>
      <c r="M327" s="138"/>
      <c r="N327" s="137"/>
      <c r="O327" s="138"/>
      <c r="P327" s="137"/>
      <c r="Q327" s="138"/>
      <c r="R327" s="137"/>
      <c r="S327" s="138"/>
      <c r="T327" s="139">
        <f t="shared" si="11"/>
        <v>0</v>
      </c>
      <c r="U327" s="140"/>
      <c r="V327" s="139">
        <v>168</v>
      </c>
      <c r="W327" s="140"/>
      <c r="X327" s="141">
        <f t="shared" ref="X327:X330" si="12">T327*4.6</f>
        <v>0</v>
      </c>
      <c r="Y327" s="142"/>
      <c r="Z327" s="143"/>
      <c r="AA327" s="136"/>
      <c r="AB327" s="136"/>
      <c r="AC327" s="136"/>
      <c r="AD327" s="124"/>
    </row>
    <row r="328" spans="1:30" x14ac:dyDescent="0.25">
      <c r="A328" s="136"/>
      <c r="B328" s="136"/>
      <c r="C328" s="136"/>
      <c r="D328" s="124"/>
      <c r="F328" s="137"/>
      <c r="G328" s="138"/>
      <c r="H328" s="137"/>
      <c r="I328" s="138"/>
      <c r="J328" s="137"/>
      <c r="K328" s="138"/>
      <c r="L328" s="137"/>
      <c r="M328" s="138"/>
      <c r="N328" s="137"/>
      <c r="O328" s="138"/>
      <c r="P328" s="137"/>
      <c r="Q328" s="138"/>
      <c r="R328" s="137"/>
      <c r="S328" s="138"/>
      <c r="T328" s="139">
        <f t="shared" ref="T328:T330" si="13">F328*24+H328*12+J328*12+L328*6+N328*6+P328*4+R328*8</f>
        <v>0</v>
      </c>
      <c r="U328" s="140"/>
      <c r="V328" s="139">
        <v>168</v>
      </c>
      <c r="W328" s="140"/>
      <c r="X328" s="141">
        <f t="shared" si="12"/>
        <v>0</v>
      </c>
      <c r="Y328" s="142"/>
      <c r="Z328" s="143"/>
      <c r="AA328" s="136"/>
      <c r="AB328" s="136"/>
      <c r="AC328" s="136"/>
      <c r="AD328" s="124"/>
    </row>
    <row r="329" spans="1:30" x14ac:dyDescent="0.25">
      <c r="A329" s="136"/>
      <c r="B329" s="136"/>
      <c r="C329" s="136"/>
      <c r="D329" s="124"/>
      <c r="F329" s="137"/>
      <c r="G329" s="138"/>
      <c r="H329" s="137"/>
      <c r="I329" s="138"/>
      <c r="J329" s="137"/>
      <c r="K329" s="138"/>
      <c r="L329" s="137"/>
      <c r="M329" s="138"/>
      <c r="N329" s="137"/>
      <c r="O329" s="138"/>
      <c r="P329" s="137"/>
      <c r="Q329" s="138"/>
      <c r="R329" s="137"/>
      <c r="S329" s="138"/>
      <c r="T329" s="139">
        <f t="shared" si="13"/>
        <v>0</v>
      </c>
      <c r="U329" s="140"/>
      <c r="V329" s="139">
        <v>168</v>
      </c>
      <c r="W329" s="140"/>
      <c r="X329" s="141">
        <f t="shared" si="12"/>
        <v>0</v>
      </c>
      <c r="Y329" s="142"/>
      <c r="Z329" s="143"/>
      <c r="AA329" s="136"/>
      <c r="AB329" s="136"/>
      <c r="AC329" s="136"/>
      <c r="AD329" s="124"/>
    </row>
    <row r="330" spans="1:30" x14ac:dyDescent="0.25">
      <c r="A330" s="136"/>
      <c r="B330" s="136"/>
      <c r="C330" s="136"/>
      <c r="D330" s="124"/>
      <c r="F330" s="137"/>
      <c r="G330" s="138"/>
      <c r="H330" s="137"/>
      <c r="I330" s="138"/>
      <c r="J330" s="137"/>
      <c r="K330" s="138"/>
      <c r="L330" s="137"/>
      <c r="M330" s="138"/>
      <c r="N330" s="137"/>
      <c r="O330" s="138"/>
      <c r="P330" s="137"/>
      <c r="Q330" s="138"/>
      <c r="R330" s="137"/>
      <c r="S330" s="138"/>
      <c r="T330" s="139">
        <f t="shared" si="13"/>
        <v>0</v>
      </c>
      <c r="U330" s="140"/>
      <c r="V330" s="139">
        <v>168</v>
      </c>
      <c r="W330" s="140"/>
      <c r="X330" s="141">
        <f t="shared" si="12"/>
        <v>0</v>
      </c>
      <c r="Y330" s="142"/>
      <c r="Z330" s="143"/>
      <c r="AA330" s="136"/>
      <c r="AB330" s="136"/>
      <c r="AC330" s="136"/>
      <c r="AD330" s="124"/>
    </row>
  </sheetData>
  <sheetProtection selectLockedCells="1"/>
  <mergeCells count="3647">
    <mergeCell ref="V330:W330"/>
    <mergeCell ref="X330:Z330"/>
    <mergeCell ref="AA330:AD330"/>
    <mergeCell ref="AA329:AD329"/>
    <mergeCell ref="A330:D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N329:O329"/>
    <mergeCell ref="P329:Q329"/>
    <mergeCell ref="R329:S329"/>
    <mergeCell ref="T329:U329"/>
    <mergeCell ref="V329:W329"/>
    <mergeCell ref="X329:Z329"/>
    <mergeCell ref="R328:S328"/>
    <mergeCell ref="T328:U328"/>
    <mergeCell ref="V328:W328"/>
    <mergeCell ref="X328:Z328"/>
    <mergeCell ref="AA328:AD328"/>
    <mergeCell ref="A329:D329"/>
    <mergeCell ref="F329:G329"/>
    <mergeCell ref="H329:I329"/>
    <mergeCell ref="J329:K329"/>
    <mergeCell ref="L329:M329"/>
    <mergeCell ref="V327:W327"/>
    <mergeCell ref="X327:Z327"/>
    <mergeCell ref="AA327:AD327"/>
    <mergeCell ref="A328:D328"/>
    <mergeCell ref="F328:G328"/>
    <mergeCell ref="H328:I328"/>
    <mergeCell ref="J328:K328"/>
    <mergeCell ref="L328:M328"/>
    <mergeCell ref="N328:O328"/>
    <mergeCell ref="P328:Q328"/>
    <mergeCell ref="AA326:AD326"/>
    <mergeCell ref="A327:D327"/>
    <mergeCell ref="F327:G327"/>
    <mergeCell ref="H327:I327"/>
    <mergeCell ref="J327:K327"/>
    <mergeCell ref="L327:M327"/>
    <mergeCell ref="N327:O327"/>
    <mergeCell ref="P327:Q327"/>
    <mergeCell ref="R327:S327"/>
    <mergeCell ref="T327:U327"/>
    <mergeCell ref="N326:O326"/>
    <mergeCell ref="P326:Q326"/>
    <mergeCell ref="R326:S326"/>
    <mergeCell ref="T326:U326"/>
    <mergeCell ref="V326:W326"/>
    <mergeCell ref="X326:Z326"/>
    <mergeCell ref="R325:S325"/>
    <mergeCell ref="T325:U325"/>
    <mergeCell ref="V325:W325"/>
    <mergeCell ref="X325:Z325"/>
    <mergeCell ref="AA325:AD325"/>
    <mergeCell ref="A326:D326"/>
    <mergeCell ref="F326:G326"/>
    <mergeCell ref="H326:I326"/>
    <mergeCell ref="J326:K326"/>
    <mergeCell ref="L326:M326"/>
    <mergeCell ref="V324:W324"/>
    <mergeCell ref="X324:Z324"/>
    <mergeCell ref="AA324:AD324"/>
    <mergeCell ref="A325:D325"/>
    <mergeCell ref="F325:G325"/>
    <mergeCell ref="H325:I325"/>
    <mergeCell ref="J325:K325"/>
    <mergeCell ref="L325:M325"/>
    <mergeCell ref="N325:O325"/>
    <mergeCell ref="P325:Q325"/>
    <mergeCell ref="AA323:AD323"/>
    <mergeCell ref="A324:D324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N323:O323"/>
    <mergeCell ref="P323:Q323"/>
    <mergeCell ref="R323:S323"/>
    <mergeCell ref="T323:U323"/>
    <mergeCell ref="V323:W323"/>
    <mergeCell ref="X323:Z323"/>
    <mergeCell ref="R322:S322"/>
    <mergeCell ref="T322:U322"/>
    <mergeCell ref="V322:W322"/>
    <mergeCell ref="X322:Z322"/>
    <mergeCell ref="AA322:AD322"/>
    <mergeCell ref="A323:D323"/>
    <mergeCell ref="F323:G323"/>
    <mergeCell ref="H323:I323"/>
    <mergeCell ref="J323:K323"/>
    <mergeCell ref="L323:M323"/>
    <mergeCell ref="V321:W321"/>
    <mergeCell ref="X321:Z321"/>
    <mergeCell ref="AA321:AD321"/>
    <mergeCell ref="A322:D322"/>
    <mergeCell ref="F322:G322"/>
    <mergeCell ref="H322:I322"/>
    <mergeCell ref="J322:K322"/>
    <mergeCell ref="L322:M322"/>
    <mergeCell ref="N322:O322"/>
    <mergeCell ref="P322:Q322"/>
    <mergeCell ref="AA320:AD320"/>
    <mergeCell ref="A321:D321"/>
    <mergeCell ref="F321:G321"/>
    <mergeCell ref="H321:I321"/>
    <mergeCell ref="J321:K321"/>
    <mergeCell ref="L321:M321"/>
    <mergeCell ref="N321:O321"/>
    <mergeCell ref="P321:Q321"/>
    <mergeCell ref="R321:S321"/>
    <mergeCell ref="T321:U321"/>
    <mergeCell ref="N320:O320"/>
    <mergeCell ref="P320:Q320"/>
    <mergeCell ref="R320:S320"/>
    <mergeCell ref="T320:U320"/>
    <mergeCell ref="V320:W320"/>
    <mergeCell ref="X320:Z320"/>
    <mergeCell ref="R319:S319"/>
    <mergeCell ref="T319:U319"/>
    <mergeCell ref="V319:W319"/>
    <mergeCell ref="X319:Z319"/>
    <mergeCell ref="AA319:AD319"/>
    <mergeCell ref="A320:D320"/>
    <mergeCell ref="F320:G320"/>
    <mergeCell ref="H320:I320"/>
    <mergeCell ref="J320:K320"/>
    <mergeCell ref="L320:M320"/>
    <mergeCell ref="V318:W318"/>
    <mergeCell ref="X318:Z318"/>
    <mergeCell ref="AA318:AD318"/>
    <mergeCell ref="A319:D319"/>
    <mergeCell ref="F319:G319"/>
    <mergeCell ref="H319:I319"/>
    <mergeCell ref="J319:K319"/>
    <mergeCell ref="L319:M319"/>
    <mergeCell ref="N319:O319"/>
    <mergeCell ref="P319:Q319"/>
    <mergeCell ref="AA317:AD317"/>
    <mergeCell ref="A318:D318"/>
    <mergeCell ref="F318:G318"/>
    <mergeCell ref="H318:I318"/>
    <mergeCell ref="J318:K318"/>
    <mergeCell ref="L318:M318"/>
    <mergeCell ref="N318:O318"/>
    <mergeCell ref="P318:Q318"/>
    <mergeCell ref="R318:S318"/>
    <mergeCell ref="T318:U318"/>
    <mergeCell ref="N317:O317"/>
    <mergeCell ref="P317:Q317"/>
    <mergeCell ref="R317:S317"/>
    <mergeCell ref="T317:U317"/>
    <mergeCell ref="V317:W317"/>
    <mergeCell ref="X317:Z317"/>
    <mergeCell ref="R316:S316"/>
    <mergeCell ref="T316:U316"/>
    <mergeCell ref="V316:W316"/>
    <mergeCell ref="X316:Z316"/>
    <mergeCell ref="AA316:AD316"/>
    <mergeCell ref="A317:D317"/>
    <mergeCell ref="F317:G317"/>
    <mergeCell ref="H317:I317"/>
    <mergeCell ref="J317:K317"/>
    <mergeCell ref="L317:M317"/>
    <mergeCell ref="V315:W315"/>
    <mergeCell ref="X315:Z315"/>
    <mergeCell ref="AA315:AD315"/>
    <mergeCell ref="A316:D316"/>
    <mergeCell ref="F316:G316"/>
    <mergeCell ref="H316:I316"/>
    <mergeCell ref="J316:K316"/>
    <mergeCell ref="L316:M316"/>
    <mergeCell ref="N316:O316"/>
    <mergeCell ref="P316:Q316"/>
    <mergeCell ref="AA314:AD314"/>
    <mergeCell ref="A315:D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N314:O314"/>
    <mergeCell ref="P314:Q314"/>
    <mergeCell ref="R314:S314"/>
    <mergeCell ref="T314:U314"/>
    <mergeCell ref="V314:W314"/>
    <mergeCell ref="X314:Z314"/>
    <mergeCell ref="R313:S313"/>
    <mergeCell ref="T313:U313"/>
    <mergeCell ref="V313:W313"/>
    <mergeCell ref="X313:Z313"/>
    <mergeCell ref="AA313:AD313"/>
    <mergeCell ref="A314:D314"/>
    <mergeCell ref="F314:G314"/>
    <mergeCell ref="H314:I314"/>
    <mergeCell ref="J314:K314"/>
    <mergeCell ref="L314:M314"/>
    <mergeCell ref="V312:W312"/>
    <mergeCell ref="X312:Z312"/>
    <mergeCell ref="AA312:AD312"/>
    <mergeCell ref="A313:D313"/>
    <mergeCell ref="F313:G313"/>
    <mergeCell ref="H313:I313"/>
    <mergeCell ref="J313:K313"/>
    <mergeCell ref="L313:M313"/>
    <mergeCell ref="N313:O313"/>
    <mergeCell ref="P313:Q313"/>
    <mergeCell ref="AA311:AD311"/>
    <mergeCell ref="A312:D312"/>
    <mergeCell ref="F312:G312"/>
    <mergeCell ref="H312:I312"/>
    <mergeCell ref="J312:K312"/>
    <mergeCell ref="L312:M312"/>
    <mergeCell ref="N312:O312"/>
    <mergeCell ref="P312:Q312"/>
    <mergeCell ref="R312:S312"/>
    <mergeCell ref="T312:U312"/>
    <mergeCell ref="N311:O311"/>
    <mergeCell ref="P311:Q311"/>
    <mergeCell ref="R311:S311"/>
    <mergeCell ref="T311:U311"/>
    <mergeCell ref="V311:W311"/>
    <mergeCell ref="X311:Z311"/>
    <mergeCell ref="R310:S310"/>
    <mergeCell ref="T310:U310"/>
    <mergeCell ref="V310:W310"/>
    <mergeCell ref="X310:Z310"/>
    <mergeCell ref="AA310:AD310"/>
    <mergeCell ref="A311:D311"/>
    <mergeCell ref="F311:G311"/>
    <mergeCell ref="H311:I311"/>
    <mergeCell ref="J311:K311"/>
    <mergeCell ref="L311:M311"/>
    <mergeCell ref="V309:W309"/>
    <mergeCell ref="X309:Z309"/>
    <mergeCell ref="AA309:AD309"/>
    <mergeCell ref="A310:D310"/>
    <mergeCell ref="F310:G310"/>
    <mergeCell ref="H310:I310"/>
    <mergeCell ref="J310:K310"/>
    <mergeCell ref="L310:M310"/>
    <mergeCell ref="N310:O310"/>
    <mergeCell ref="P310:Q310"/>
    <mergeCell ref="AA308:AD308"/>
    <mergeCell ref="A309:D309"/>
    <mergeCell ref="F309:G309"/>
    <mergeCell ref="H309:I309"/>
    <mergeCell ref="J309:K309"/>
    <mergeCell ref="L309:M309"/>
    <mergeCell ref="N309:O309"/>
    <mergeCell ref="P309:Q309"/>
    <mergeCell ref="R309:S309"/>
    <mergeCell ref="T309:U309"/>
    <mergeCell ref="N308:O308"/>
    <mergeCell ref="P308:Q308"/>
    <mergeCell ref="R308:S308"/>
    <mergeCell ref="T308:U308"/>
    <mergeCell ref="V308:W308"/>
    <mergeCell ref="X308:Z308"/>
    <mergeCell ref="R307:S307"/>
    <mergeCell ref="T307:U307"/>
    <mergeCell ref="V307:W307"/>
    <mergeCell ref="X307:Z307"/>
    <mergeCell ref="AA307:AD307"/>
    <mergeCell ref="A308:D308"/>
    <mergeCell ref="F308:G308"/>
    <mergeCell ref="H308:I308"/>
    <mergeCell ref="J308:K308"/>
    <mergeCell ref="L308:M308"/>
    <mergeCell ref="V306:W306"/>
    <mergeCell ref="X306:Z306"/>
    <mergeCell ref="AA306:AD306"/>
    <mergeCell ref="A307:D307"/>
    <mergeCell ref="F307:G307"/>
    <mergeCell ref="H307:I307"/>
    <mergeCell ref="J307:K307"/>
    <mergeCell ref="L307:M307"/>
    <mergeCell ref="N307:O307"/>
    <mergeCell ref="P307:Q307"/>
    <mergeCell ref="AA305:AD305"/>
    <mergeCell ref="A306:D306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N305:O305"/>
    <mergeCell ref="P305:Q305"/>
    <mergeCell ref="R305:S305"/>
    <mergeCell ref="T305:U305"/>
    <mergeCell ref="V305:W305"/>
    <mergeCell ref="X305:Z305"/>
    <mergeCell ref="R304:S304"/>
    <mergeCell ref="T304:U304"/>
    <mergeCell ref="V304:W304"/>
    <mergeCell ref="X304:Z304"/>
    <mergeCell ref="AA304:AD304"/>
    <mergeCell ref="A305:D305"/>
    <mergeCell ref="F305:G305"/>
    <mergeCell ref="H305:I305"/>
    <mergeCell ref="J305:K305"/>
    <mergeCell ref="L305:M305"/>
    <mergeCell ref="V303:W303"/>
    <mergeCell ref="X303:Z303"/>
    <mergeCell ref="AA303:AD303"/>
    <mergeCell ref="A304:D304"/>
    <mergeCell ref="F304:G304"/>
    <mergeCell ref="H304:I304"/>
    <mergeCell ref="J304:K304"/>
    <mergeCell ref="L304:M304"/>
    <mergeCell ref="N304:O304"/>
    <mergeCell ref="P304:Q304"/>
    <mergeCell ref="AA302:AD302"/>
    <mergeCell ref="A303:D303"/>
    <mergeCell ref="F303:G303"/>
    <mergeCell ref="H303:I303"/>
    <mergeCell ref="J303:K303"/>
    <mergeCell ref="L303:M303"/>
    <mergeCell ref="N303:O303"/>
    <mergeCell ref="P303:Q303"/>
    <mergeCell ref="R303:S303"/>
    <mergeCell ref="T303:U303"/>
    <mergeCell ref="N302:O302"/>
    <mergeCell ref="P302:Q302"/>
    <mergeCell ref="R302:S302"/>
    <mergeCell ref="T302:U302"/>
    <mergeCell ref="V302:W302"/>
    <mergeCell ref="X302:Z302"/>
    <mergeCell ref="R301:S301"/>
    <mergeCell ref="T301:U301"/>
    <mergeCell ref="V301:W301"/>
    <mergeCell ref="X301:Z301"/>
    <mergeCell ref="AA301:AD301"/>
    <mergeCell ref="A302:D302"/>
    <mergeCell ref="F302:G302"/>
    <mergeCell ref="H302:I302"/>
    <mergeCell ref="J302:K302"/>
    <mergeCell ref="L302:M302"/>
    <mergeCell ref="V300:W300"/>
    <mergeCell ref="X300:Z300"/>
    <mergeCell ref="AA300:AD300"/>
    <mergeCell ref="A301:D301"/>
    <mergeCell ref="F301:G301"/>
    <mergeCell ref="H301:I301"/>
    <mergeCell ref="J301:K301"/>
    <mergeCell ref="L301:M301"/>
    <mergeCell ref="N301:O301"/>
    <mergeCell ref="P301:Q301"/>
    <mergeCell ref="AA299:AD299"/>
    <mergeCell ref="A300:D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N299:O299"/>
    <mergeCell ref="P299:Q299"/>
    <mergeCell ref="R299:S299"/>
    <mergeCell ref="T299:U299"/>
    <mergeCell ref="V299:W299"/>
    <mergeCell ref="X299:Z299"/>
    <mergeCell ref="R298:S298"/>
    <mergeCell ref="T298:U298"/>
    <mergeCell ref="V298:W298"/>
    <mergeCell ref="X298:Z298"/>
    <mergeCell ref="AA298:AD298"/>
    <mergeCell ref="A299:D299"/>
    <mergeCell ref="F299:G299"/>
    <mergeCell ref="H299:I299"/>
    <mergeCell ref="J299:K299"/>
    <mergeCell ref="L299:M299"/>
    <mergeCell ref="V297:W297"/>
    <mergeCell ref="X297:Z297"/>
    <mergeCell ref="AA297:AD297"/>
    <mergeCell ref="A298:D298"/>
    <mergeCell ref="F298:G298"/>
    <mergeCell ref="H298:I298"/>
    <mergeCell ref="J298:K298"/>
    <mergeCell ref="L298:M298"/>
    <mergeCell ref="N298:O298"/>
    <mergeCell ref="P298:Q298"/>
    <mergeCell ref="AA296:AD296"/>
    <mergeCell ref="A297:D297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N296:O296"/>
    <mergeCell ref="P296:Q296"/>
    <mergeCell ref="R296:S296"/>
    <mergeCell ref="T296:U296"/>
    <mergeCell ref="V296:W296"/>
    <mergeCell ref="X296:Z296"/>
    <mergeCell ref="R295:S295"/>
    <mergeCell ref="T295:U295"/>
    <mergeCell ref="V295:W295"/>
    <mergeCell ref="X295:Z295"/>
    <mergeCell ref="AA295:AD295"/>
    <mergeCell ref="A296:D296"/>
    <mergeCell ref="F296:G296"/>
    <mergeCell ref="H296:I296"/>
    <mergeCell ref="J296:K296"/>
    <mergeCell ref="L296:M296"/>
    <mergeCell ref="V294:W294"/>
    <mergeCell ref="X294:Z294"/>
    <mergeCell ref="AA294:AD294"/>
    <mergeCell ref="A295:D295"/>
    <mergeCell ref="F295:G295"/>
    <mergeCell ref="H295:I295"/>
    <mergeCell ref="J295:K295"/>
    <mergeCell ref="L295:M295"/>
    <mergeCell ref="N295:O295"/>
    <mergeCell ref="P295:Q295"/>
    <mergeCell ref="AA293:AD293"/>
    <mergeCell ref="A294:D294"/>
    <mergeCell ref="F294:G294"/>
    <mergeCell ref="H294:I294"/>
    <mergeCell ref="J294:K294"/>
    <mergeCell ref="L294:M294"/>
    <mergeCell ref="N294:O294"/>
    <mergeCell ref="P294:Q294"/>
    <mergeCell ref="R294:S294"/>
    <mergeCell ref="T294:U294"/>
    <mergeCell ref="N293:O293"/>
    <mergeCell ref="P293:Q293"/>
    <mergeCell ref="R293:S293"/>
    <mergeCell ref="T293:U293"/>
    <mergeCell ref="V293:W293"/>
    <mergeCell ref="X293:Z293"/>
    <mergeCell ref="R292:S292"/>
    <mergeCell ref="T292:U292"/>
    <mergeCell ref="V292:W292"/>
    <mergeCell ref="X292:Z292"/>
    <mergeCell ref="AA292:AD292"/>
    <mergeCell ref="A293:D293"/>
    <mergeCell ref="F293:G293"/>
    <mergeCell ref="H293:I293"/>
    <mergeCell ref="J293:K293"/>
    <mergeCell ref="L293:M293"/>
    <mergeCell ref="V291:W291"/>
    <mergeCell ref="X291:Z291"/>
    <mergeCell ref="AA291:AD291"/>
    <mergeCell ref="A292:D292"/>
    <mergeCell ref="F292:G292"/>
    <mergeCell ref="H292:I292"/>
    <mergeCell ref="J292:K292"/>
    <mergeCell ref="L292:M292"/>
    <mergeCell ref="N292:O292"/>
    <mergeCell ref="P292:Q292"/>
    <mergeCell ref="AA290:AD290"/>
    <mergeCell ref="A291:D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N290:O290"/>
    <mergeCell ref="P290:Q290"/>
    <mergeCell ref="R290:S290"/>
    <mergeCell ref="T290:U290"/>
    <mergeCell ref="V290:W290"/>
    <mergeCell ref="X290:Z290"/>
    <mergeCell ref="R289:S289"/>
    <mergeCell ref="T289:U289"/>
    <mergeCell ref="V289:W289"/>
    <mergeCell ref="X289:Z289"/>
    <mergeCell ref="AA289:AD289"/>
    <mergeCell ref="A290:D290"/>
    <mergeCell ref="F290:G290"/>
    <mergeCell ref="H290:I290"/>
    <mergeCell ref="J290:K290"/>
    <mergeCell ref="L290:M290"/>
    <mergeCell ref="V288:W288"/>
    <mergeCell ref="X288:Z288"/>
    <mergeCell ref="AA288:AD288"/>
    <mergeCell ref="A289:D289"/>
    <mergeCell ref="F289:G289"/>
    <mergeCell ref="H289:I289"/>
    <mergeCell ref="J289:K289"/>
    <mergeCell ref="L289:M289"/>
    <mergeCell ref="N289:O289"/>
    <mergeCell ref="P289:Q289"/>
    <mergeCell ref="AA287:AD287"/>
    <mergeCell ref="A288:D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N287:O287"/>
    <mergeCell ref="P287:Q287"/>
    <mergeCell ref="R287:S287"/>
    <mergeCell ref="T287:U287"/>
    <mergeCell ref="V287:W287"/>
    <mergeCell ref="X287:Z287"/>
    <mergeCell ref="R286:S286"/>
    <mergeCell ref="T286:U286"/>
    <mergeCell ref="V286:W286"/>
    <mergeCell ref="X286:Z286"/>
    <mergeCell ref="AA286:AD286"/>
    <mergeCell ref="A287:D287"/>
    <mergeCell ref="F287:G287"/>
    <mergeCell ref="H287:I287"/>
    <mergeCell ref="J287:K287"/>
    <mergeCell ref="L287:M287"/>
    <mergeCell ref="V285:W285"/>
    <mergeCell ref="X285:Z285"/>
    <mergeCell ref="AA285:AD285"/>
    <mergeCell ref="A286:D286"/>
    <mergeCell ref="F286:G286"/>
    <mergeCell ref="H286:I286"/>
    <mergeCell ref="J286:K286"/>
    <mergeCell ref="L286:M286"/>
    <mergeCell ref="N286:O286"/>
    <mergeCell ref="P286:Q286"/>
    <mergeCell ref="AA284:AD284"/>
    <mergeCell ref="A285:D285"/>
    <mergeCell ref="F285:G285"/>
    <mergeCell ref="H285:I285"/>
    <mergeCell ref="J285:K285"/>
    <mergeCell ref="L285:M285"/>
    <mergeCell ref="N285:O285"/>
    <mergeCell ref="P285:Q285"/>
    <mergeCell ref="R285:S285"/>
    <mergeCell ref="T285:U285"/>
    <mergeCell ref="N284:O284"/>
    <mergeCell ref="P284:Q284"/>
    <mergeCell ref="R284:S284"/>
    <mergeCell ref="T284:U284"/>
    <mergeCell ref="V284:W284"/>
    <mergeCell ref="X284:Z284"/>
    <mergeCell ref="R283:S283"/>
    <mergeCell ref="T283:U283"/>
    <mergeCell ref="V283:W283"/>
    <mergeCell ref="X283:Z283"/>
    <mergeCell ref="AA283:AD283"/>
    <mergeCell ref="A284:D284"/>
    <mergeCell ref="F284:G284"/>
    <mergeCell ref="H284:I284"/>
    <mergeCell ref="J284:K284"/>
    <mergeCell ref="L284:M284"/>
    <mergeCell ref="V282:W282"/>
    <mergeCell ref="X282:Z282"/>
    <mergeCell ref="AA282:AD282"/>
    <mergeCell ref="A283:D283"/>
    <mergeCell ref="F283:G283"/>
    <mergeCell ref="H283:I283"/>
    <mergeCell ref="J283:K283"/>
    <mergeCell ref="L283:M283"/>
    <mergeCell ref="N283:O283"/>
    <mergeCell ref="P283:Q283"/>
    <mergeCell ref="AA281:AD281"/>
    <mergeCell ref="A282:D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N281:O281"/>
    <mergeCell ref="P281:Q281"/>
    <mergeCell ref="R281:S281"/>
    <mergeCell ref="T281:U281"/>
    <mergeCell ref="V281:W281"/>
    <mergeCell ref="X281:Z281"/>
    <mergeCell ref="R280:S280"/>
    <mergeCell ref="T280:U280"/>
    <mergeCell ref="V280:W280"/>
    <mergeCell ref="X280:Z280"/>
    <mergeCell ref="AA280:AD280"/>
    <mergeCell ref="A281:D281"/>
    <mergeCell ref="F281:G281"/>
    <mergeCell ref="H281:I281"/>
    <mergeCell ref="J281:K281"/>
    <mergeCell ref="L281:M281"/>
    <mergeCell ref="V279:W279"/>
    <mergeCell ref="X279:Z279"/>
    <mergeCell ref="AA279:AD279"/>
    <mergeCell ref="A280:D280"/>
    <mergeCell ref="F280:G280"/>
    <mergeCell ref="H280:I280"/>
    <mergeCell ref="J280:K280"/>
    <mergeCell ref="L280:M280"/>
    <mergeCell ref="N280:O280"/>
    <mergeCell ref="P280:Q280"/>
    <mergeCell ref="AA278:AD278"/>
    <mergeCell ref="A279:D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N278:O278"/>
    <mergeCell ref="P278:Q278"/>
    <mergeCell ref="R278:S278"/>
    <mergeCell ref="T278:U278"/>
    <mergeCell ref="V278:W278"/>
    <mergeCell ref="X278:Z278"/>
    <mergeCell ref="R277:S277"/>
    <mergeCell ref="T277:U277"/>
    <mergeCell ref="V277:W277"/>
    <mergeCell ref="X277:Z277"/>
    <mergeCell ref="AA277:AD277"/>
    <mergeCell ref="A278:D278"/>
    <mergeCell ref="F278:G278"/>
    <mergeCell ref="H278:I278"/>
    <mergeCell ref="J278:K278"/>
    <mergeCell ref="L278:M278"/>
    <mergeCell ref="V276:W276"/>
    <mergeCell ref="X276:Z276"/>
    <mergeCell ref="AA276:AD276"/>
    <mergeCell ref="A277:D277"/>
    <mergeCell ref="F277:G277"/>
    <mergeCell ref="H277:I277"/>
    <mergeCell ref="J277:K277"/>
    <mergeCell ref="L277:M277"/>
    <mergeCell ref="N277:O277"/>
    <mergeCell ref="P277:Q277"/>
    <mergeCell ref="AA275:AD275"/>
    <mergeCell ref="A276:D276"/>
    <mergeCell ref="F276:G276"/>
    <mergeCell ref="H276:I276"/>
    <mergeCell ref="J276:K276"/>
    <mergeCell ref="L276:M276"/>
    <mergeCell ref="N276:O276"/>
    <mergeCell ref="P276:Q276"/>
    <mergeCell ref="R276:S276"/>
    <mergeCell ref="T276:U276"/>
    <mergeCell ref="N275:O275"/>
    <mergeCell ref="P275:Q275"/>
    <mergeCell ref="R275:S275"/>
    <mergeCell ref="T275:U275"/>
    <mergeCell ref="V275:W275"/>
    <mergeCell ref="X275:Z275"/>
    <mergeCell ref="R274:S274"/>
    <mergeCell ref="T274:U274"/>
    <mergeCell ref="V274:W274"/>
    <mergeCell ref="X274:Z274"/>
    <mergeCell ref="AA274:AD274"/>
    <mergeCell ref="A275:D275"/>
    <mergeCell ref="F275:G275"/>
    <mergeCell ref="H275:I275"/>
    <mergeCell ref="J275:K275"/>
    <mergeCell ref="L275:M275"/>
    <mergeCell ref="V273:W273"/>
    <mergeCell ref="X273:Z273"/>
    <mergeCell ref="AA273:AD273"/>
    <mergeCell ref="A274:D274"/>
    <mergeCell ref="F274:G274"/>
    <mergeCell ref="H274:I274"/>
    <mergeCell ref="J274:K274"/>
    <mergeCell ref="L274:M274"/>
    <mergeCell ref="N274:O274"/>
    <mergeCell ref="P274:Q274"/>
    <mergeCell ref="AA272:AD272"/>
    <mergeCell ref="A273:D273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N272:O272"/>
    <mergeCell ref="P272:Q272"/>
    <mergeCell ref="R272:S272"/>
    <mergeCell ref="T272:U272"/>
    <mergeCell ref="V272:W272"/>
    <mergeCell ref="X272:Z272"/>
    <mergeCell ref="R271:S271"/>
    <mergeCell ref="T271:U271"/>
    <mergeCell ref="V271:W271"/>
    <mergeCell ref="X271:Z271"/>
    <mergeCell ref="AA271:AD271"/>
    <mergeCell ref="A272:D272"/>
    <mergeCell ref="F272:G272"/>
    <mergeCell ref="H272:I272"/>
    <mergeCell ref="J272:K272"/>
    <mergeCell ref="L272:M272"/>
    <mergeCell ref="V270:W270"/>
    <mergeCell ref="X270:Z270"/>
    <mergeCell ref="AA270:AD270"/>
    <mergeCell ref="A271:D271"/>
    <mergeCell ref="F271:G271"/>
    <mergeCell ref="H271:I271"/>
    <mergeCell ref="J271:K271"/>
    <mergeCell ref="L271:M271"/>
    <mergeCell ref="N271:O271"/>
    <mergeCell ref="P271:Q271"/>
    <mergeCell ref="AA269:AD269"/>
    <mergeCell ref="A270:D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N269:O269"/>
    <mergeCell ref="P269:Q269"/>
    <mergeCell ref="R269:S269"/>
    <mergeCell ref="T269:U269"/>
    <mergeCell ref="V269:W269"/>
    <mergeCell ref="X269:Z269"/>
    <mergeCell ref="R268:S268"/>
    <mergeCell ref="T268:U268"/>
    <mergeCell ref="V268:W268"/>
    <mergeCell ref="X268:Z268"/>
    <mergeCell ref="AA268:AD268"/>
    <mergeCell ref="A269:D269"/>
    <mergeCell ref="F269:G269"/>
    <mergeCell ref="H269:I269"/>
    <mergeCell ref="J269:K269"/>
    <mergeCell ref="L269:M269"/>
    <mergeCell ref="V267:W267"/>
    <mergeCell ref="X267:Z267"/>
    <mergeCell ref="AA267:AD267"/>
    <mergeCell ref="A268:D268"/>
    <mergeCell ref="F268:G268"/>
    <mergeCell ref="H268:I268"/>
    <mergeCell ref="J268:K268"/>
    <mergeCell ref="L268:M268"/>
    <mergeCell ref="N268:O268"/>
    <mergeCell ref="P268:Q268"/>
    <mergeCell ref="AA266:AD266"/>
    <mergeCell ref="A267:D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N266:O266"/>
    <mergeCell ref="P266:Q266"/>
    <mergeCell ref="R266:S266"/>
    <mergeCell ref="T266:U266"/>
    <mergeCell ref="V266:W266"/>
    <mergeCell ref="X266:Z266"/>
    <mergeCell ref="R265:S265"/>
    <mergeCell ref="T265:U265"/>
    <mergeCell ref="V265:W265"/>
    <mergeCell ref="X265:Z265"/>
    <mergeCell ref="AA265:AD265"/>
    <mergeCell ref="A266:D266"/>
    <mergeCell ref="F266:G266"/>
    <mergeCell ref="H266:I266"/>
    <mergeCell ref="J266:K266"/>
    <mergeCell ref="L266:M266"/>
    <mergeCell ref="V264:W264"/>
    <mergeCell ref="X264:Z264"/>
    <mergeCell ref="AA264:AD264"/>
    <mergeCell ref="A265:D265"/>
    <mergeCell ref="F265:G265"/>
    <mergeCell ref="H265:I265"/>
    <mergeCell ref="J265:K265"/>
    <mergeCell ref="L265:M265"/>
    <mergeCell ref="N265:O265"/>
    <mergeCell ref="P265:Q265"/>
    <mergeCell ref="AA263:AD263"/>
    <mergeCell ref="A264:D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N263:O263"/>
    <mergeCell ref="P263:Q263"/>
    <mergeCell ref="R263:S263"/>
    <mergeCell ref="T263:U263"/>
    <mergeCell ref="V263:W263"/>
    <mergeCell ref="X263:Z263"/>
    <mergeCell ref="R262:S262"/>
    <mergeCell ref="T262:U262"/>
    <mergeCell ref="V262:W262"/>
    <mergeCell ref="X262:Z262"/>
    <mergeCell ref="AA262:AD262"/>
    <mergeCell ref="A263:D263"/>
    <mergeCell ref="F263:G263"/>
    <mergeCell ref="H263:I263"/>
    <mergeCell ref="J263:K263"/>
    <mergeCell ref="L263:M263"/>
    <mergeCell ref="T260:U260"/>
    <mergeCell ref="V260:W260"/>
    <mergeCell ref="X260:Z260"/>
    <mergeCell ref="A262:D262"/>
    <mergeCell ref="F262:G262"/>
    <mergeCell ref="H262:I262"/>
    <mergeCell ref="J262:K262"/>
    <mergeCell ref="L262:M262"/>
    <mergeCell ref="N262:O262"/>
    <mergeCell ref="P262:Q262"/>
    <mergeCell ref="A259:D260"/>
    <mergeCell ref="E259:Z259"/>
    <mergeCell ref="AA259:AD260"/>
    <mergeCell ref="F260:G260"/>
    <mergeCell ref="H260:I260"/>
    <mergeCell ref="J260:K260"/>
    <mergeCell ref="L260:M260"/>
    <mergeCell ref="N260:O260"/>
    <mergeCell ref="P260:Q260"/>
    <mergeCell ref="R260:S260"/>
    <mergeCell ref="P257:Q257"/>
    <mergeCell ref="R257:S257"/>
    <mergeCell ref="T257:U257"/>
    <mergeCell ref="V257:W257"/>
    <mergeCell ref="X257:Z257"/>
    <mergeCell ref="AA257:AD257"/>
    <mergeCell ref="A257:D257"/>
    <mergeCell ref="F257:G257"/>
    <mergeCell ref="H257:I257"/>
    <mergeCell ref="J257:K257"/>
    <mergeCell ref="L257:M257"/>
    <mergeCell ref="N257:O257"/>
    <mergeCell ref="P256:Q256"/>
    <mergeCell ref="R256:S256"/>
    <mergeCell ref="T256:U256"/>
    <mergeCell ref="V256:W256"/>
    <mergeCell ref="X256:Z256"/>
    <mergeCell ref="AA256:AD256"/>
    <mergeCell ref="A256:D256"/>
    <mergeCell ref="F256:G256"/>
    <mergeCell ref="H256:I256"/>
    <mergeCell ref="J256:K256"/>
    <mergeCell ref="L256:M256"/>
    <mergeCell ref="N256:O256"/>
    <mergeCell ref="P255:Q255"/>
    <mergeCell ref="R255:S255"/>
    <mergeCell ref="T255:U255"/>
    <mergeCell ref="V255:W255"/>
    <mergeCell ref="X255:Z255"/>
    <mergeCell ref="AA255:AD255"/>
    <mergeCell ref="A255:D255"/>
    <mergeCell ref="F255:G255"/>
    <mergeCell ref="H255:I255"/>
    <mergeCell ref="J255:K255"/>
    <mergeCell ref="L255:M255"/>
    <mergeCell ref="N255:O255"/>
    <mergeCell ref="P254:Q254"/>
    <mergeCell ref="R254:S254"/>
    <mergeCell ref="T254:U254"/>
    <mergeCell ref="V254:W254"/>
    <mergeCell ref="X254:Z254"/>
    <mergeCell ref="AA254:AD254"/>
    <mergeCell ref="A254:D254"/>
    <mergeCell ref="F254:G254"/>
    <mergeCell ref="H254:I254"/>
    <mergeCell ref="J254:K254"/>
    <mergeCell ref="L254:M254"/>
    <mergeCell ref="N254:O254"/>
    <mergeCell ref="P253:Q253"/>
    <mergeCell ref="R253:S253"/>
    <mergeCell ref="T253:U253"/>
    <mergeCell ref="V253:W253"/>
    <mergeCell ref="X253:Z253"/>
    <mergeCell ref="AA253:AD253"/>
    <mergeCell ref="A253:D253"/>
    <mergeCell ref="F253:G253"/>
    <mergeCell ref="H253:I253"/>
    <mergeCell ref="J253:K253"/>
    <mergeCell ref="L253:M253"/>
    <mergeCell ref="N253:O253"/>
    <mergeCell ref="P252:Q252"/>
    <mergeCell ref="R252:S252"/>
    <mergeCell ref="T252:U252"/>
    <mergeCell ref="V252:W252"/>
    <mergeCell ref="X252:Z252"/>
    <mergeCell ref="AA252:AD252"/>
    <mergeCell ref="A252:D252"/>
    <mergeCell ref="F252:G252"/>
    <mergeCell ref="H252:I252"/>
    <mergeCell ref="J252:K252"/>
    <mergeCell ref="L252:M252"/>
    <mergeCell ref="N252:O252"/>
    <mergeCell ref="P251:Q251"/>
    <mergeCell ref="R251:S251"/>
    <mergeCell ref="T251:U251"/>
    <mergeCell ref="V251:W251"/>
    <mergeCell ref="X251:Z251"/>
    <mergeCell ref="AA251:AD251"/>
    <mergeCell ref="A251:D251"/>
    <mergeCell ref="F251:G251"/>
    <mergeCell ref="H251:I251"/>
    <mergeCell ref="J251:K251"/>
    <mergeCell ref="L251:M251"/>
    <mergeCell ref="N251:O251"/>
    <mergeCell ref="P250:Q250"/>
    <mergeCell ref="R250:S250"/>
    <mergeCell ref="T250:U250"/>
    <mergeCell ref="V250:W250"/>
    <mergeCell ref="X250:Z250"/>
    <mergeCell ref="AA250:AD250"/>
    <mergeCell ref="A250:D250"/>
    <mergeCell ref="F250:G250"/>
    <mergeCell ref="H250:I250"/>
    <mergeCell ref="J250:K250"/>
    <mergeCell ref="L250:M250"/>
    <mergeCell ref="N250:O250"/>
    <mergeCell ref="P249:Q249"/>
    <mergeCell ref="R249:S249"/>
    <mergeCell ref="T249:U249"/>
    <mergeCell ref="V249:W249"/>
    <mergeCell ref="X249:Z249"/>
    <mergeCell ref="AA249:AD249"/>
    <mergeCell ref="A249:D249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Z248"/>
    <mergeCell ref="AA248:AD248"/>
    <mergeCell ref="A248:D248"/>
    <mergeCell ref="F248:G248"/>
    <mergeCell ref="H248:I248"/>
    <mergeCell ref="J248:K248"/>
    <mergeCell ref="L248:M248"/>
    <mergeCell ref="N248:O248"/>
    <mergeCell ref="P247:Q247"/>
    <mergeCell ref="R247:S247"/>
    <mergeCell ref="T247:U247"/>
    <mergeCell ref="V247:W247"/>
    <mergeCell ref="X247:Z247"/>
    <mergeCell ref="AA247:AD247"/>
    <mergeCell ref="A247:D247"/>
    <mergeCell ref="F247:G247"/>
    <mergeCell ref="H247:I247"/>
    <mergeCell ref="J247:K247"/>
    <mergeCell ref="L247:M247"/>
    <mergeCell ref="N247:O247"/>
    <mergeCell ref="P246:Q246"/>
    <mergeCell ref="R246:S246"/>
    <mergeCell ref="T246:U246"/>
    <mergeCell ref="V246:W246"/>
    <mergeCell ref="X246:Z246"/>
    <mergeCell ref="AA246:AD246"/>
    <mergeCell ref="A246:D246"/>
    <mergeCell ref="F246:G246"/>
    <mergeCell ref="H246:I246"/>
    <mergeCell ref="J246:K246"/>
    <mergeCell ref="L246:M246"/>
    <mergeCell ref="N246:O246"/>
    <mergeCell ref="P245:Q245"/>
    <mergeCell ref="R245:S245"/>
    <mergeCell ref="T245:U245"/>
    <mergeCell ref="V245:W245"/>
    <mergeCell ref="X245:Z245"/>
    <mergeCell ref="AA245:AD245"/>
    <mergeCell ref="A245:D245"/>
    <mergeCell ref="F245:G245"/>
    <mergeCell ref="H245:I245"/>
    <mergeCell ref="J245:K245"/>
    <mergeCell ref="L245:M245"/>
    <mergeCell ref="N245:O245"/>
    <mergeCell ref="P244:Q244"/>
    <mergeCell ref="R244:S244"/>
    <mergeCell ref="T244:U244"/>
    <mergeCell ref="V244:W244"/>
    <mergeCell ref="X244:Z244"/>
    <mergeCell ref="AA244:AD244"/>
    <mergeCell ref="A244:D244"/>
    <mergeCell ref="F244:G244"/>
    <mergeCell ref="H244:I244"/>
    <mergeCell ref="J244:K244"/>
    <mergeCell ref="L244:M244"/>
    <mergeCell ref="N244:O244"/>
    <mergeCell ref="P243:Q243"/>
    <mergeCell ref="R243:S243"/>
    <mergeCell ref="T243:U243"/>
    <mergeCell ref="V243:W243"/>
    <mergeCell ref="X243:Z243"/>
    <mergeCell ref="AA243:AD243"/>
    <mergeCell ref="A243:D243"/>
    <mergeCell ref="F243:G243"/>
    <mergeCell ref="H243:I243"/>
    <mergeCell ref="J243:K243"/>
    <mergeCell ref="L243:M243"/>
    <mergeCell ref="N243:O243"/>
    <mergeCell ref="P242:Q242"/>
    <mergeCell ref="R242:S242"/>
    <mergeCell ref="T242:U242"/>
    <mergeCell ref="V242:W242"/>
    <mergeCell ref="X242:Z242"/>
    <mergeCell ref="AA242:AD242"/>
    <mergeCell ref="A242:D242"/>
    <mergeCell ref="F242:G242"/>
    <mergeCell ref="H242:I242"/>
    <mergeCell ref="J242:K242"/>
    <mergeCell ref="L242:M242"/>
    <mergeCell ref="N242:O242"/>
    <mergeCell ref="P241:Q241"/>
    <mergeCell ref="R241:S241"/>
    <mergeCell ref="T241:U241"/>
    <mergeCell ref="V241:W241"/>
    <mergeCell ref="X241:Z241"/>
    <mergeCell ref="AA241:AD241"/>
    <mergeCell ref="A241:D241"/>
    <mergeCell ref="F241:G241"/>
    <mergeCell ref="H241:I241"/>
    <mergeCell ref="J241:K241"/>
    <mergeCell ref="L241:M241"/>
    <mergeCell ref="N241:O241"/>
    <mergeCell ref="P240:Q240"/>
    <mergeCell ref="R240:S240"/>
    <mergeCell ref="T240:U240"/>
    <mergeCell ref="V240:W240"/>
    <mergeCell ref="X240:Z240"/>
    <mergeCell ref="AA240:AD240"/>
    <mergeCell ref="A240:D240"/>
    <mergeCell ref="F240:G240"/>
    <mergeCell ref="H240:I240"/>
    <mergeCell ref="J240:K240"/>
    <mergeCell ref="L240:M240"/>
    <mergeCell ref="N240:O240"/>
    <mergeCell ref="P239:Q239"/>
    <mergeCell ref="R239:S239"/>
    <mergeCell ref="T239:U239"/>
    <mergeCell ref="V239:W239"/>
    <mergeCell ref="X239:Z239"/>
    <mergeCell ref="AA239:AD239"/>
    <mergeCell ref="A239:D239"/>
    <mergeCell ref="F239:G239"/>
    <mergeCell ref="H239:I239"/>
    <mergeCell ref="J239:K239"/>
    <mergeCell ref="L239:M239"/>
    <mergeCell ref="N239:O239"/>
    <mergeCell ref="P238:Q238"/>
    <mergeCell ref="R238:S238"/>
    <mergeCell ref="T238:U238"/>
    <mergeCell ref="V238:W238"/>
    <mergeCell ref="X238:Z238"/>
    <mergeCell ref="AA238:AD238"/>
    <mergeCell ref="A238:D238"/>
    <mergeCell ref="F238:G238"/>
    <mergeCell ref="H238:I238"/>
    <mergeCell ref="J238:K238"/>
    <mergeCell ref="L238:M238"/>
    <mergeCell ref="N238:O238"/>
    <mergeCell ref="P237:Q237"/>
    <mergeCell ref="R237:S237"/>
    <mergeCell ref="T237:U237"/>
    <mergeCell ref="V237:W237"/>
    <mergeCell ref="X237:Z237"/>
    <mergeCell ref="AA237:AD237"/>
    <mergeCell ref="A237:D237"/>
    <mergeCell ref="F237:G237"/>
    <mergeCell ref="H237:I237"/>
    <mergeCell ref="J237:K237"/>
    <mergeCell ref="L237:M237"/>
    <mergeCell ref="N237:O237"/>
    <mergeCell ref="P236:Q236"/>
    <mergeCell ref="R236:S236"/>
    <mergeCell ref="T236:U236"/>
    <mergeCell ref="V236:W236"/>
    <mergeCell ref="X236:Z236"/>
    <mergeCell ref="AA236:AD236"/>
    <mergeCell ref="A236:D236"/>
    <mergeCell ref="F236:G236"/>
    <mergeCell ref="H236:I236"/>
    <mergeCell ref="J236:K236"/>
    <mergeCell ref="L236:M236"/>
    <mergeCell ref="N236:O236"/>
    <mergeCell ref="P235:Q235"/>
    <mergeCell ref="R235:S235"/>
    <mergeCell ref="T235:U235"/>
    <mergeCell ref="V235:W235"/>
    <mergeCell ref="X235:Z235"/>
    <mergeCell ref="AA235:AD235"/>
    <mergeCell ref="A235:D235"/>
    <mergeCell ref="F235:G235"/>
    <mergeCell ref="H235:I235"/>
    <mergeCell ref="J235:K235"/>
    <mergeCell ref="L235:M235"/>
    <mergeCell ref="N235:O235"/>
    <mergeCell ref="P234:Q234"/>
    <mergeCell ref="R234:S234"/>
    <mergeCell ref="T234:U234"/>
    <mergeCell ref="V234:W234"/>
    <mergeCell ref="X234:Z234"/>
    <mergeCell ref="AA234:AD234"/>
    <mergeCell ref="A234:D234"/>
    <mergeCell ref="F234:G234"/>
    <mergeCell ref="H234:I234"/>
    <mergeCell ref="J234:K234"/>
    <mergeCell ref="L234:M234"/>
    <mergeCell ref="N234:O234"/>
    <mergeCell ref="P233:Q233"/>
    <mergeCell ref="R233:S233"/>
    <mergeCell ref="T233:U233"/>
    <mergeCell ref="V233:W233"/>
    <mergeCell ref="X233:Z233"/>
    <mergeCell ref="AA233:AD233"/>
    <mergeCell ref="A233:D233"/>
    <mergeCell ref="F233:G233"/>
    <mergeCell ref="H233:I233"/>
    <mergeCell ref="J233:K233"/>
    <mergeCell ref="L233:M233"/>
    <mergeCell ref="N233:O233"/>
    <mergeCell ref="P232:Q232"/>
    <mergeCell ref="R232:S232"/>
    <mergeCell ref="T232:U232"/>
    <mergeCell ref="V232:W232"/>
    <mergeCell ref="X232:Z232"/>
    <mergeCell ref="AA232:AD232"/>
    <mergeCell ref="A232:D232"/>
    <mergeCell ref="F232:G232"/>
    <mergeCell ref="H232:I232"/>
    <mergeCell ref="J232:K232"/>
    <mergeCell ref="L232:M232"/>
    <mergeCell ref="N232:O232"/>
    <mergeCell ref="P231:Q231"/>
    <mergeCell ref="R231:S231"/>
    <mergeCell ref="T231:U231"/>
    <mergeCell ref="V231:W231"/>
    <mergeCell ref="X231:Z231"/>
    <mergeCell ref="AA231:AD231"/>
    <mergeCell ref="A231:D231"/>
    <mergeCell ref="F231:G231"/>
    <mergeCell ref="H231:I231"/>
    <mergeCell ref="J231:K231"/>
    <mergeCell ref="L231:M231"/>
    <mergeCell ref="N231:O231"/>
    <mergeCell ref="P230:Q230"/>
    <mergeCell ref="R230:S230"/>
    <mergeCell ref="T230:U230"/>
    <mergeCell ref="V230:W230"/>
    <mergeCell ref="X230:Z230"/>
    <mergeCell ref="AA230:AD230"/>
    <mergeCell ref="A230:D230"/>
    <mergeCell ref="F230:G230"/>
    <mergeCell ref="H230:I230"/>
    <mergeCell ref="J230:K230"/>
    <mergeCell ref="L230:M230"/>
    <mergeCell ref="N230:O230"/>
    <mergeCell ref="P229:Q229"/>
    <mergeCell ref="R229:S229"/>
    <mergeCell ref="T229:U229"/>
    <mergeCell ref="V229:W229"/>
    <mergeCell ref="X229:Z229"/>
    <mergeCell ref="AA229:AD229"/>
    <mergeCell ref="A229:D229"/>
    <mergeCell ref="F229:G229"/>
    <mergeCell ref="H229:I229"/>
    <mergeCell ref="J229:K229"/>
    <mergeCell ref="L229:M229"/>
    <mergeCell ref="N229:O229"/>
    <mergeCell ref="P228:Q228"/>
    <mergeCell ref="R228:S228"/>
    <mergeCell ref="T228:U228"/>
    <mergeCell ref="V228:W228"/>
    <mergeCell ref="X228:Z228"/>
    <mergeCell ref="AA228:AD228"/>
    <mergeCell ref="A228:D228"/>
    <mergeCell ref="F228:G228"/>
    <mergeCell ref="H228:I228"/>
    <mergeCell ref="J228:K228"/>
    <mergeCell ref="L228:M228"/>
    <mergeCell ref="N228:O228"/>
    <mergeCell ref="P227:Q227"/>
    <mergeCell ref="R227:S227"/>
    <mergeCell ref="T227:U227"/>
    <mergeCell ref="V227:W227"/>
    <mergeCell ref="X227:Z227"/>
    <mergeCell ref="AA227:AD227"/>
    <mergeCell ref="A227:D227"/>
    <mergeCell ref="F227:G227"/>
    <mergeCell ref="H227:I227"/>
    <mergeCell ref="J227:K227"/>
    <mergeCell ref="L227:M227"/>
    <mergeCell ref="N227:O227"/>
    <mergeCell ref="P226:Q226"/>
    <mergeCell ref="R226:S226"/>
    <mergeCell ref="T226:U226"/>
    <mergeCell ref="V226:W226"/>
    <mergeCell ref="X226:Z226"/>
    <mergeCell ref="AA226:AD226"/>
    <mergeCell ref="A226:D226"/>
    <mergeCell ref="F226:G226"/>
    <mergeCell ref="H226:I226"/>
    <mergeCell ref="J226:K226"/>
    <mergeCell ref="L226:M226"/>
    <mergeCell ref="N226:O226"/>
    <mergeCell ref="P225:Q225"/>
    <mergeCell ref="R225:S225"/>
    <mergeCell ref="T225:U225"/>
    <mergeCell ref="V225:W225"/>
    <mergeCell ref="X225:Z225"/>
    <mergeCell ref="AA225:AD225"/>
    <mergeCell ref="A225:D225"/>
    <mergeCell ref="F225:G225"/>
    <mergeCell ref="H225:I225"/>
    <mergeCell ref="J225:K225"/>
    <mergeCell ref="L225:M225"/>
    <mergeCell ref="N225:O225"/>
    <mergeCell ref="P224:Q224"/>
    <mergeCell ref="R224:S224"/>
    <mergeCell ref="T224:U224"/>
    <mergeCell ref="V224:W224"/>
    <mergeCell ref="X224:Z224"/>
    <mergeCell ref="AA224:AD224"/>
    <mergeCell ref="A224:D224"/>
    <mergeCell ref="F224:G224"/>
    <mergeCell ref="H224:I224"/>
    <mergeCell ref="J224:K224"/>
    <mergeCell ref="L224:M224"/>
    <mergeCell ref="N224:O224"/>
    <mergeCell ref="P223:Q223"/>
    <mergeCell ref="R223:S223"/>
    <mergeCell ref="T223:U223"/>
    <mergeCell ref="V223:W223"/>
    <mergeCell ref="X223:Z223"/>
    <mergeCell ref="AA223:AD223"/>
    <mergeCell ref="A223:D223"/>
    <mergeCell ref="F223:G223"/>
    <mergeCell ref="H223:I223"/>
    <mergeCell ref="J223:K223"/>
    <mergeCell ref="L223:M223"/>
    <mergeCell ref="N223:O223"/>
    <mergeCell ref="P222:Q222"/>
    <mergeCell ref="R222:S222"/>
    <mergeCell ref="T222:U222"/>
    <mergeCell ref="V222:W222"/>
    <mergeCell ref="X222:Z222"/>
    <mergeCell ref="AA222:AD222"/>
    <mergeCell ref="A222:D222"/>
    <mergeCell ref="F222:G222"/>
    <mergeCell ref="H222:I222"/>
    <mergeCell ref="J222:K222"/>
    <mergeCell ref="L222:M222"/>
    <mergeCell ref="N222:O222"/>
    <mergeCell ref="P221:Q221"/>
    <mergeCell ref="R221:S221"/>
    <mergeCell ref="T221:U221"/>
    <mergeCell ref="V221:W221"/>
    <mergeCell ref="X221:Z221"/>
    <mergeCell ref="AA221:AD221"/>
    <mergeCell ref="T220:U220"/>
    <mergeCell ref="V220:W220"/>
    <mergeCell ref="X220:Z220"/>
    <mergeCell ref="AA220:AD220"/>
    <mergeCell ref="A221:D221"/>
    <mergeCell ref="F221:G221"/>
    <mergeCell ref="H221:I221"/>
    <mergeCell ref="J221:K221"/>
    <mergeCell ref="L221:M221"/>
    <mergeCell ref="N221:O221"/>
    <mergeCell ref="V218:W218"/>
    <mergeCell ref="X218:Z218"/>
    <mergeCell ref="A220:D220"/>
    <mergeCell ref="F220:G220"/>
    <mergeCell ref="H220:I220"/>
    <mergeCell ref="J220:K220"/>
    <mergeCell ref="L220:M220"/>
    <mergeCell ref="N220:O220"/>
    <mergeCell ref="P220:Q220"/>
    <mergeCell ref="R220:S220"/>
    <mergeCell ref="J218:K218"/>
    <mergeCell ref="L218:M218"/>
    <mergeCell ref="N218:O218"/>
    <mergeCell ref="P218:Q218"/>
    <mergeCell ref="R218:S218"/>
    <mergeCell ref="T218:U218"/>
    <mergeCell ref="R215:S215"/>
    <mergeCell ref="T215:U215"/>
    <mergeCell ref="V215:W215"/>
    <mergeCell ref="X215:Z215"/>
    <mergeCell ref="AA215:AD215"/>
    <mergeCell ref="A217:D218"/>
    <mergeCell ref="E217:Z217"/>
    <mergeCell ref="AA217:AD218"/>
    <mergeCell ref="F218:G218"/>
    <mergeCell ref="H218:I218"/>
    <mergeCell ref="V214:W214"/>
    <mergeCell ref="X214:Z214"/>
    <mergeCell ref="AA214:AD214"/>
    <mergeCell ref="A215:D215"/>
    <mergeCell ref="F215:G215"/>
    <mergeCell ref="H215:I215"/>
    <mergeCell ref="J215:K215"/>
    <mergeCell ref="L215:M215"/>
    <mergeCell ref="N215:O215"/>
    <mergeCell ref="P215:Q215"/>
    <mergeCell ref="AA213:AD213"/>
    <mergeCell ref="A214:D214"/>
    <mergeCell ref="F214:G214"/>
    <mergeCell ref="H214:I214"/>
    <mergeCell ref="J214:K214"/>
    <mergeCell ref="L214:M214"/>
    <mergeCell ref="N214:O214"/>
    <mergeCell ref="P214:Q214"/>
    <mergeCell ref="R214:S214"/>
    <mergeCell ref="T214:U214"/>
    <mergeCell ref="N213:O213"/>
    <mergeCell ref="P213:Q213"/>
    <mergeCell ref="R213:S213"/>
    <mergeCell ref="T213:U213"/>
    <mergeCell ref="V213:W213"/>
    <mergeCell ref="X213:Z213"/>
    <mergeCell ref="R212:S212"/>
    <mergeCell ref="T212:U212"/>
    <mergeCell ref="V212:W212"/>
    <mergeCell ref="X212:Z212"/>
    <mergeCell ref="AA212:AD212"/>
    <mergeCell ref="A213:D213"/>
    <mergeCell ref="F213:G213"/>
    <mergeCell ref="H213:I213"/>
    <mergeCell ref="J213:K213"/>
    <mergeCell ref="L213:M213"/>
    <mergeCell ref="V211:W211"/>
    <mergeCell ref="X211:Z211"/>
    <mergeCell ref="AA211:AD211"/>
    <mergeCell ref="A212:D212"/>
    <mergeCell ref="F212:G212"/>
    <mergeCell ref="H212:I212"/>
    <mergeCell ref="J212:K212"/>
    <mergeCell ref="L212:M212"/>
    <mergeCell ref="N212:O212"/>
    <mergeCell ref="P212:Q212"/>
    <mergeCell ref="AA210:AD210"/>
    <mergeCell ref="A211:D211"/>
    <mergeCell ref="F211:G211"/>
    <mergeCell ref="H211:I211"/>
    <mergeCell ref="J211:K211"/>
    <mergeCell ref="L211:M211"/>
    <mergeCell ref="N211:O211"/>
    <mergeCell ref="P211:Q211"/>
    <mergeCell ref="R211:S211"/>
    <mergeCell ref="T211:U211"/>
    <mergeCell ref="N210:O210"/>
    <mergeCell ref="P210:Q210"/>
    <mergeCell ref="R210:S210"/>
    <mergeCell ref="T210:U210"/>
    <mergeCell ref="V210:W210"/>
    <mergeCell ref="X210:Z210"/>
    <mergeCell ref="R209:S209"/>
    <mergeCell ref="T209:U209"/>
    <mergeCell ref="V209:W209"/>
    <mergeCell ref="X209:Z209"/>
    <mergeCell ref="AA209:AD209"/>
    <mergeCell ref="A210:D210"/>
    <mergeCell ref="F210:G210"/>
    <mergeCell ref="H210:I210"/>
    <mergeCell ref="J210:K210"/>
    <mergeCell ref="L210:M210"/>
    <mergeCell ref="V208:W208"/>
    <mergeCell ref="X208:Z208"/>
    <mergeCell ref="AA208:AD208"/>
    <mergeCell ref="A209:D209"/>
    <mergeCell ref="F209:G209"/>
    <mergeCell ref="H209:I209"/>
    <mergeCell ref="J209:K209"/>
    <mergeCell ref="L209:M209"/>
    <mergeCell ref="N209:O209"/>
    <mergeCell ref="P209:Q209"/>
    <mergeCell ref="AA207:AD207"/>
    <mergeCell ref="A208:D208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N207:O207"/>
    <mergeCell ref="P207:Q207"/>
    <mergeCell ref="R207:S207"/>
    <mergeCell ref="T207:U207"/>
    <mergeCell ref="V207:W207"/>
    <mergeCell ref="X207:Z207"/>
    <mergeCell ref="A207:D207"/>
    <mergeCell ref="F207:G207"/>
    <mergeCell ref="H207:I207"/>
    <mergeCell ref="J207:K207"/>
    <mergeCell ref="L207:M207"/>
    <mergeCell ref="V206:W206"/>
    <mergeCell ref="X206:Z206"/>
    <mergeCell ref="AA206:AD206"/>
    <mergeCell ref="AA205:AD205"/>
    <mergeCell ref="A206:D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N205:O205"/>
    <mergeCell ref="P205:Q205"/>
    <mergeCell ref="R205:S205"/>
    <mergeCell ref="T205:U205"/>
    <mergeCell ref="V205:W205"/>
    <mergeCell ref="X205:Z205"/>
    <mergeCell ref="R204:S204"/>
    <mergeCell ref="T204:U204"/>
    <mergeCell ref="V204:W204"/>
    <mergeCell ref="X204:Z204"/>
    <mergeCell ref="AA204:AD204"/>
    <mergeCell ref="A205:D205"/>
    <mergeCell ref="F205:G205"/>
    <mergeCell ref="H205:I205"/>
    <mergeCell ref="J205:K205"/>
    <mergeCell ref="L205:M205"/>
    <mergeCell ref="V203:W203"/>
    <mergeCell ref="X203:Z203"/>
    <mergeCell ref="AA203:AD203"/>
    <mergeCell ref="A204:D204"/>
    <mergeCell ref="F204:G204"/>
    <mergeCell ref="H204:I204"/>
    <mergeCell ref="J204:K204"/>
    <mergeCell ref="L204:M204"/>
    <mergeCell ref="N204:O204"/>
    <mergeCell ref="P204:Q204"/>
    <mergeCell ref="AA202:AD202"/>
    <mergeCell ref="A203:D203"/>
    <mergeCell ref="F203:G203"/>
    <mergeCell ref="H203:I203"/>
    <mergeCell ref="J203:K203"/>
    <mergeCell ref="L203:M203"/>
    <mergeCell ref="N203:O203"/>
    <mergeCell ref="P203:Q203"/>
    <mergeCell ref="R203:S203"/>
    <mergeCell ref="T203:U203"/>
    <mergeCell ref="N202:O202"/>
    <mergeCell ref="P202:Q202"/>
    <mergeCell ref="R202:S202"/>
    <mergeCell ref="T202:U202"/>
    <mergeCell ref="V202:W202"/>
    <mergeCell ref="X202:Z202"/>
    <mergeCell ref="R201:S201"/>
    <mergeCell ref="T201:U201"/>
    <mergeCell ref="V201:W201"/>
    <mergeCell ref="X201:Z201"/>
    <mergeCell ref="AA201:AD201"/>
    <mergeCell ref="A202:D202"/>
    <mergeCell ref="F202:G202"/>
    <mergeCell ref="H202:I202"/>
    <mergeCell ref="J202:K202"/>
    <mergeCell ref="L202:M202"/>
    <mergeCell ref="V200:W200"/>
    <mergeCell ref="X200:Z200"/>
    <mergeCell ref="AA200:AD200"/>
    <mergeCell ref="A201:D201"/>
    <mergeCell ref="F201:G201"/>
    <mergeCell ref="H201:I201"/>
    <mergeCell ref="J201:K201"/>
    <mergeCell ref="L201:M201"/>
    <mergeCell ref="N201:O201"/>
    <mergeCell ref="P201:Q201"/>
    <mergeCell ref="A200:D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R199:S199"/>
    <mergeCell ref="T199:U199"/>
    <mergeCell ref="V199:W199"/>
    <mergeCell ref="X199:Z199"/>
    <mergeCell ref="AA199:AD199"/>
    <mergeCell ref="V198:W198"/>
    <mergeCell ref="X198:Z198"/>
    <mergeCell ref="AA198:AD198"/>
    <mergeCell ref="A199:D199"/>
    <mergeCell ref="F199:G199"/>
    <mergeCell ref="H199:I199"/>
    <mergeCell ref="J199:K199"/>
    <mergeCell ref="L199:M199"/>
    <mergeCell ref="N199:O199"/>
    <mergeCell ref="P199:Q199"/>
    <mergeCell ref="AA197:AD197"/>
    <mergeCell ref="A198:D198"/>
    <mergeCell ref="F198:G198"/>
    <mergeCell ref="H198:I198"/>
    <mergeCell ref="J198:K198"/>
    <mergeCell ref="L198:M198"/>
    <mergeCell ref="N198:O198"/>
    <mergeCell ref="P198:Q198"/>
    <mergeCell ref="R198:S198"/>
    <mergeCell ref="T198:U198"/>
    <mergeCell ref="N197:O197"/>
    <mergeCell ref="P197:Q197"/>
    <mergeCell ref="R197:S197"/>
    <mergeCell ref="T197:U197"/>
    <mergeCell ref="V197:W197"/>
    <mergeCell ref="X197:Z197"/>
    <mergeCell ref="R196:S196"/>
    <mergeCell ref="T196:U196"/>
    <mergeCell ref="V196:W196"/>
    <mergeCell ref="X196:Z196"/>
    <mergeCell ref="AA196:AD196"/>
    <mergeCell ref="A197:D197"/>
    <mergeCell ref="F197:G197"/>
    <mergeCell ref="H197:I197"/>
    <mergeCell ref="J197:K197"/>
    <mergeCell ref="L197:M197"/>
    <mergeCell ref="V195:W195"/>
    <mergeCell ref="X195:Z195"/>
    <mergeCell ref="AA195:AD195"/>
    <mergeCell ref="A196:D196"/>
    <mergeCell ref="F196:G196"/>
    <mergeCell ref="H196:I196"/>
    <mergeCell ref="J196:K196"/>
    <mergeCell ref="L196:M196"/>
    <mergeCell ref="N196:O196"/>
    <mergeCell ref="P196:Q196"/>
    <mergeCell ref="AA194:AD194"/>
    <mergeCell ref="A195:D195"/>
    <mergeCell ref="F195:G195"/>
    <mergeCell ref="H195:I195"/>
    <mergeCell ref="J195:K195"/>
    <mergeCell ref="L195:M195"/>
    <mergeCell ref="N195:O195"/>
    <mergeCell ref="P195:Q195"/>
    <mergeCell ref="R195:S195"/>
    <mergeCell ref="T195:U195"/>
    <mergeCell ref="N194:O194"/>
    <mergeCell ref="P194:Q194"/>
    <mergeCell ref="R194:S194"/>
    <mergeCell ref="T194:U194"/>
    <mergeCell ref="V194:W194"/>
    <mergeCell ref="X194:Z194"/>
    <mergeCell ref="R193:S193"/>
    <mergeCell ref="T193:U193"/>
    <mergeCell ref="V193:W193"/>
    <mergeCell ref="X193:Z193"/>
    <mergeCell ref="AA193:AD193"/>
    <mergeCell ref="A194:D194"/>
    <mergeCell ref="F194:G194"/>
    <mergeCell ref="H194:I194"/>
    <mergeCell ref="J194:K194"/>
    <mergeCell ref="L194:M194"/>
    <mergeCell ref="V192:W192"/>
    <mergeCell ref="X192:Z192"/>
    <mergeCell ref="AA192:AD192"/>
    <mergeCell ref="A193:D193"/>
    <mergeCell ref="F193:G193"/>
    <mergeCell ref="H193:I193"/>
    <mergeCell ref="J193:K193"/>
    <mergeCell ref="L193:M193"/>
    <mergeCell ref="N193:O193"/>
    <mergeCell ref="P193:Q193"/>
    <mergeCell ref="AA191:AD191"/>
    <mergeCell ref="A192:D192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N191:O191"/>
    <mergeCell ref="P191:Q191"/>
    <mergeCell ref="R191:S191"/>
    <mergeCell ref="T191:U191"/>
    <mergeCell ref="V191:W191"/>
    <mergeCell ref="X191:Z191"/>
    <mergeCell ref="R190:S190"/>
    <mergeCell ref="T190:U190"/>
    <mergeCell ref="V190:W190"/>
    <mergeCell ref="X190:Z190"/>
    <mergeCell ref="AA190:AD190"/>
    <mergeCell ref="A191:D191"/>
    <mergeCell ref="F191:G191"/>
    <mergeCell ref="H191:I191"/>
    <mergeCell ref="J191:K191"/>
    <mergeCell ref="L191:M191"/>
    <mergeCell ref="V189:W189"/>
    <mergeCell ref="X189:Z189"/>
    <mergeCell ref="AA189:AD189"/>
    <mergeCell ref="A190:D190"/>
    <mergeCell ref="F190:G190"/>
    <mergeCell ref="H190:I190"/>
    <mergeCell ref="J190:K190"/>
    <mergeCell ref="L190:M190"/>
    <mergeCell ref="N190:O190"/>
    <mergeCell ref="P190:Q190"/>
    <mergeCell ref="AA188:AD188"/>
    <mergeCell ref="A189:D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N188:O188"/>
    <mergeCell ref="P188:Q188"/>
    <mergeCell ref="R188:S188"/>
    <mergeCell ref="T188:U188"/>
    <mergeCell ref="V188:W188"/>
    <mergeCell ref="X188:Z188"/>
    <mergeCell ref="R187:S187"/>
    <mergeCell ref="T187:U187"/>
    <mergeCell ref="V187:W187"/>
    <mergeCell ref="X187:Z187"/>
    <mergeCell ref="AA187:AD187"/>
    <mergeCell ref="A188:D188"/>
    <mergeCell ref="F188:G188"/>
    <mergeCell ref="H188:I188"/>
    <mergeCell ref="J188:K188"/>
    <mergeCell ref="L188:M188"/>
    <mergeCell ref="V186:W186"/>
    <mergeCell ref="X186:Z186"/>
    <mergeCell ref="AA186:AD186"/>
    <mergeCell ref="A187:D187"/>
    <mergeCell ref="F187:G187"/>
    <mergeCell ref="H187:I187"/>
    <mergeCell ref="J187:K187"/>
    <mergeCell ref="L187:M187"/>
    <mergeCell ref="N187:O187"/>
    <mergeCell ref="P187:Q187"/>
    <mergeCell ref="AA185:AD185"/>
    <mergeCell ref="A186:D186"/>
    <mergeCell ref="F186:G186"/>
    <mergeCell ref="H186:I186"/>
    <mergeCell ref="J186:K186"/>
    <mergeCell ref="L186:M186"/>
    <mergeCell ref="N186:O186"/>
    <mergeCell ref="P186:Q186"/>
    <mergeCell ref="R186:S186"/>
    <mergeCell ref="T186:U186"/>
    <mergeCell ref="N185:O185"/>
    <mergeCell ref="P185:Q185"/>
    <mergeCell ref="R185:S185"/>
    <mergeCell ref="T185:U185"/>
    <mergeCell ref="V185:W185"/>
    <mergeCell ref="X185:Z185"/>
    <mergeCell ref="P183:Q183"/>
    <mergeCell ref="R183:S183"/>
    <mergeCell ref="T183:U183"/>
    <mergeCell ref="V183:W183"/>
    <mergeCell ref="X183:Z183"/>
    <mergeCell ref="A185:D185"/>
    <mergeCell ref="F185:G185"/>
    <mergeCell ref="H185:I185"/>
    <mergeCell ref="J185:K185"/>
    <mergeCell ref="L185:M185"/>
    <mergeCell ref="A160:A163"/>
    <mergeCell ref="AA160:AD160"/>
    <mergeCell ref="Y169:Z169"/>
    <mergeCell ref="AB169:AC169"/>
    <mergeCell ref="A182:D183"/>
    <mergeCell ref="E182:Z182"/>
    <mergeCell ref="AA182:AD183"/>
    <mergeCell ref="F183:G183"/>
    <mergeCell ref="H183:I183"/>
    <mergeCell ref="J183:K183"/>
    <mergeCell ref="L183:M183"/>
    <mergeCell ref="N183:O183"/>
    <mergeCell ref="V168:X168"/>
    <mergeCell ref="Y168:AA168"/>
    <mergeCell ref="AB168:AD168"/>
    <mergeCell ref="A169:B169"/>
    <mergeCell ref="D169:F169"/>
    <mergeCell ref="H169:I169"/>
    <mergeCell ref="L169:M169"/>
    <mergeCell ref="O169:P169"/>
    <mergeCell ref="R169:S169"/>
    <mergeCell ref="V169:W169"/>
    <mergeCell ref="BA163:BB163"/>
    <mergeCell ref="BA162:BB162"/>
    <mergeCell ref="B160:F160"/>
    <mergeCell ref="G160:J160"/>
    <mergeCell ref="K160:N160"/>
    <mergeCell ref="O160:R160"/>
    <mergeCell ref="S160:V160"/>
    <mergeCell ref="W160:Z160"/>
    <mergeCell ref="A166:J166"/>
    <mergeCell ref="L166:T166"/>
    <mergeCell ref="V166:AD166"/>
    <mergeCell ref="A168:C168"/>
    <mergeCell ref="D168:G168"/>
    <mergeCell ref="H168:J168"/>
    <mergeCell ref="L168:N168"/>
    <mergeCell ref="O168:Q168"/>
    <mergeCell ref="R168:T168"/>
    <mergeCell ref="AE163:AH163"/>
    <mergeCell ref="AI163:AL163"/>
    <mergeCell ref="AM163:AP163"/>
    <mergeCell ref="AQ163:AT163"/>
    <mergeCell ref="AU163:AV163"/>
    <mergeCell ref="AW163:AZ163"/>
    <mergeCell ref="AU162:AV162"/>
    <mergeCell ref="AW162:AZ162"/>
    <mergeCell ref="B163:F163"/>
    <mergeCell ref="G163:J163"/>
    <mergeCell ref="K163:N163"/>
    <mergeCell ref="O163:R163"/>
    <mergeCell ref="S163:V163"/>
    <mergeCell ref="W163:Z163"/>
    <mergeCell ref="AA163:AD163"/>
    <mergeCell ref="BA161:BB161"/>
    <mergeCell ref="B162:F162"/>
    <mergeCell ref="G162:J162"/>
    <mergeCell ref="K162:N162"/>
    <mergeCell ref="O162:R162"/>
    <mergeCell ref="S162:V162"/>
    <mergeCell ref="B161:F161"/>
    <mergeCell ref="G161:J161"/>
    <mergeCell ref="K161:N161"/>
    <mergeCell ref="O161:R161"/>
    <mergeCell ref="S161:V161"/>
    <mergeCell ref="W161:Z161"/>
    <mergeCell ref="AA161:AD161"/>
    <mergeCell ref="AE161:AH161"/>
    <mergeCell ref="AI161:AL161"/>
    <mergeCell ref="AI160:AL160"/>
    <mergeCell ref="AM160:AP160"/>
    <mergeCell ref="AQ160:AT160"/>
    <mergeCell ref="AU160:AV160"/>
    <mergeCell ref="AW160:AZ160"/>
    <mergeCell ref="BA160:BB160"/>
    <mergeCell ref="W162:Z162"/>
    <mergeCell ref="AA162:AD162"/>
    <mergeCell ref="AE162:AH162"/>
    <mergeCell ref="AI162:AL162"/>
    <mergeCell ref="AM162:AP162"/>
    <mergeCell ref="AQ162:AT162"/>
    <mergeCell ref="AM161:AP161"/>
    <mergeCell ref="AQ161:AT161"/>
    <mergeCell ref="AU161:AV161"/>
    <mergeCell ref="AW161:AZ161"/>
    <mergeCell ref="AI156:AL156"/>
    <mergeCell ref="AM156:AP156"/>
    <mergeCell ref="AQ156:AT156"/>
    <mergeCell ref="AU156:AV156"/>
    <mergeCell ref="AW156:AZ156"/>
    <mergeCell ref="BA156:BB156"/>
    <mergeCell ref="BA159:BB159"/>
    <mergeCell ref="BA158:BB158"/>
    <mergeCell ref="AE160:AH160"/>
    <mergeCell ref="AE159:AH159"/>
    <mergeCell ref="AI159:AL159"/>
    <mergeCell ref="AM159:AP159"/>
    <mergeCell ref="AQ159:AT159"/>
    <mergeCell ref="AU159:AV159"/>
    <mergeCell ref="AW159:AZ159"/>
    <mergeCell ref="AU158:AV158"/>
    <mergeCell ref="AW158:AZ158"/>
    <mergeCell ref="AE158:AH158"/>
    <mergeCell ref="AI158:AL158"/>
    <mergeCell ref="AM158:AP158"/>
    <mergeCell ref="AQ158:AT158"/>
    <mergeCell ref="AM157:AP157"/>
    <mergeCell ref="AQ157:AT157"/>
    <mergeCell ref="AU157:AV157"/>
    <mergeCell ref="AW157:AZ157"/>
    <mergeCell ref="BA157:BB157"/>
    <mergeCell ref="B158:F158"/>
    <mergeCell ref="G158:J158"/>
    <mergeCell ref="K158:N158"/>
    <mergeCell ref="O158:R158"/>
    <mergeCell ref="S158:V158"/>
    <mergeCell ref="B157:F157"/>
    <mergeCell ref="G157:J157"/>
    <mergeCell ref="K157:N157"/>
    <mergeCell ref="O157:R157"/>
    <mergeCell ref="S157:V157"/>
    <mergeCell ref="W157:Z157"/>
    <mergeCell ref="AA157:AD157"/>
    <mergeCell ref="AE157:AH157"/>
    <mergeCell ref="AI157:AL157"/>
    <mergeCell ref="B159:F159"/>
    <mergeCell ref="G159:J159"/>
    <mergeCell ref="K159:N159"/>
    <mergeCell ref="O159:R159"/>
    <mergeCell ref="S159:V159"/>
    <mergeCell ref="W159:Z159"/>
    <mergeCell ref="AA159:AD159"/>
    <mergeCell ref="W158:Z158"/>
    <mergeCell ref="AA158:AD158"/>
    <mergeCell ref="AI152:AL152"/>
    <mergeCell ref="AM152:AP152"/>
    <mergeCell ref="AQ152:AT152"/>
    <mergeCell ref="AU152:AV152"/>
    <mergeCell ref="AW152:AZ152"/>
    <mergeCell ref="BA152:BB152"/>
    <mergeCell ref="BA155:BB155"/>
    <mergeCell ref="BA154:BB154"/>
    <mergeCell ref="A156:A159"/>
    <mergeCell ref="B156:F156"/>
    <mergeCell ref="G156:J156"/>
    <mergeCell ref="K156:N156"/>
    <mergeCell ref="O156:R156"/>
    <mergeCell ref="S156:V156"/>
    <mergeCell ref="W156:Z156"/>
    <mergeCell ref="AA156:AD156"/>
    <mergeCell ref="AE156:AH156"/>
    <mergeCell ref="AE155:AH155"/>
    <mergeCell ref="AI155:AL155"/>
    <mergeCell ref="AM155:AP155"/>
    <mergeCell ref="AQ155:AT155"/>
    <mergeCell ref="AU155:AV155"/>
    <mergeCell ref="AW155:AZ155"/>
    <mergeCell ref="AU154:AV154"/>
    <mergeCell ref="AW154:AZ154"/>
    <mergeCell ref="B155:F155"/>
    <mergeCell ref="G155:J155"/>
    <mergeCell ref="K155:N155"/>
    <mergeCell ref="O155:R155"/>
    <mergeCell ref="S155:V155"/>
    <mergeCell ref="W155:Z155"/>
    <mergeCell ref="AA155:AD155"/>
    <mergeCell ref="AM153:AP153"/>
    <mergeCell ref="AQ153:AT153"/>
    <mergeCell ref="AU153:AV153"/>
    <mergeCell ref="AW153:AZ153"/>
    <mergeCell ref="BA153:BB153"/>
    <mergeCell ref="B154:F154"/>
    <mergeCell ref="G154:J154"/>
    <mergeCell ref="K154:N154"/>
    <mergeCell ref="O154:R154"/>
    <mergeCell ref="S154:V154"/>
    <mergeCell ref="B153:F153"/>
    <mergeCell ref="G153:J153"/>
    <mergeCell ref="K153:N153"/>
    <mergeCell ref="O153:R153"/>
    <mergeCell ref="S153:V153"/>
    <mergeCell ref="W153:Z153"/>
    <mergeCell ref="AA153:AD153"/>
    <mergeCell ref="AE153:AH153"/>
    <mergeCell ref="AI153:AL153"/>
    <mergeCell ref="W154:Z154"/>
    <mergeCell ref="AA154:AD154"/>
    <mergeCell ref="AE154:AH154"/>
    <mergeCell ref="AI154:AL154"/>
    <mergeCell ref="AM154:AP154"/>
    <mergeCell ref="AQ154:AT154"/>
    <mergeCell ref="AI148:AL148"/>
    <mergeCell ref="AM148:AP148"/>
    <mergeCell ref="AQ148:AT148"/>
    <mergeCell ref="AU148:AV148"/>
    <mergeCell ref="AW148:AZ148"/>
    <mergeCell ref="BA148:BB148"/>
    <mergeCell ref="BA151:BB151"/>
    <mergeCell ref="BA150:BB150"/>
    <mergeCell ref="A152:A155"/>
    <mergeCell ref="B152:F152"/>
    <mergeCell ref="G152:J152"/>
    <mergeCell ref="K152:N152"/>
    <mergeCell ref="O152:R152"/>
    <mergeCell ref="S152:V152"/>
    <mergeCell ref="W152:Z152"/>
    <mergeCell ref="AA152:AD152"/>
    <mergeCell ref="AE152:AH152"/>
    <mergeCell ref="AE151:AH151"/>
    <mergeCell ref="AI151:AL151"/>
    <mergeCell ref="AM151:AP151"/>
    <mergeCell ref="AQ151:AT151"/>
    <mergeCell ref="AU151:AV151"/>
    <mergeCell ref="AW151:AZ151"/>
    <mergeCell ref="AU150:AV150"/>
    <mergeCell ref="AW150:AZ150"/>
    <mergeCell ref="B151:F151"/>
    <mergeCell ref="G151:J151"/>
    <mergeCell ref="K151:N151"/>
    <mergeCell ref="O151:R151"/>
    <mergeCell ref="S151:V151"/>
    <mergeCell ref="W151:Z151"/>
    <mergeCell ref="AA151:AD151"/>
    <mergeCell ref="AM149:AP149"/>
    <mergeCell ref="AQ149:AT149"/>
    <mergeCell ref="AU149:AV149"/>
    <mergeCell ref="AW149:AZ149"/>
    <mergeCell ref="BA149:BB149"/>
    <mergeCell ref="B150:F150"/>
    <mergeCell ref="G150:J150"/>
    <mergeCell ref="K150:N150"/>
    <mergeCell ref="O150:R150"/>
    <mergeCell ref="S150:V150"/>
    <mergeCell ref="B149:F149"/>
    <mergeCell ref="G149:J149"/>
    <mergeCell ref="K149:N149"/>
    <mergeCell ref="O149:R149"/>
    <mergeCell ref="S149:V149"/>
    <mergeCell ref="W149:Z149"/>
    <mergeCell ref="AA149:AD149"/>
    <mergeCell ref="AE149:AH149"/>
    <mergeCell ref="AI149:AL149"/>
    <mergeCell ref="W150:Z150"/>
    <mergeCell ref="AA150:AD150"/>
    <mergeCell ref="AE150:AH150"/>
    <mergeCell ref="AI150:AL150"/>
    <mergeCell ref="AM150:AP150"/>
    <mergeCell ref="AQ150:AT150"/>
    <mergeCell ref="AI144:AL144"/>
    <mergeCell ref="AM144:AP144"/>
    <mergeCell ref="AQ144:AT144"/>
    <mergeCell ref="AU144:AV144"/>
    <mergeCell ref="AW144:AZ144"/>
    <mergeCell ref="BA144:BB144"/>
    <mergeCell ref="BA147:BB147"/>
    <mergeCell ref="BA146:BB146"/>
    <mergeCell ref="A148:A151"/>
    <mergeCell ref="B148:F148"/>
    <mergeCell ref="G148:J148"/>
    <mergeCell ref="K148:N148"/>
    <mergeCell ref="O148:R148"/>
    <mergeCell ref="S148:V148"/>
    <mergeCell ref="W148:Z148"/>
    <mergeCell ref="AA148:AD148"/>
    <mergeCell ref="AE148:AH148"/>
    <mergeCell ref="AE147:AH147"/>
    <mergeCell ref="AI147:AL147"/>
    <mergeCell ref="AM147:AP147"/>
    <mergeCell ref="AQ147:AT147"/>
    <mergeCell ref="AU147:AV147"/>
    <mergeCell ref="AW147:AZ147"/>
    <mergeCell ref="AU146:AV146"/>
    <mergeCell ref="AW146:AZ146"/>
    <mergeCell ref="B147:F147"/>
    <mergeCell ref="G147:J147"/>
    <mergeCell ref="K147:N147"/>
    <mergeCell ref="O147:R147"/>
    <mergeCell ref="S147:V147"/>
    <mergeCell ref="W147:Z147"/>
    <mergeCell ref="AA147:AD147"/>
    <mergeCell ref="AM145:AP145"/>
    <mergeCell ref="AQ145:AT145"/>
    <mergeCell ref="AU145:AV145"/>
    <mergeCell ref="AW145:AZ145"/>
    <mergeCell ref="BA145:BB145"/>
    <mergeCell ref="B146:F146"/>
    <mergeCell ref="G146:J146"/>
    <mergeCell ref="K146:N146"/>
    <mergeCell ref="O146:R146"/>
    <mergeCell ref="S146:V146"/>
    <mergeCell ref="B145:F145"/>
    <mergeCell ref="G145:J145"/>
    <mergeCell ref="K145:N145"/>
    <mergeCell ref="O145:R145"/>
    <mergeCell ref="S145:V145"/>
    <mergeCell ref="W145:Z145"/>
    <mergeCell ref="AA145:AD145"/>
    <mergeCell ref="AE145:AH145"/>
    <mergeCell ref="AI145:AL145"/>
    <mergeCell ref="W146:Z146"/>
    <mergeCell ref="AA146:AD146"/>
    <mergeCell ref="AE146:AH146"/>
    <mergeCell ref="AI146:AL146"/>
    <mergeCell ref="AM146:AP146"/>
    <mergeCell ref="AQ146:AT146"/>
    <mergeCell ref="AI140:AL140"/>
    <mergeCell ref="AM140:AP140"/>
    <mergeCell ref="AQ140:AT140"/>
    <mergeCell ref="AU140:AV140"/>
    <mergeCell ref="AW140:AZ140"/>
    <mergeCell ref="BA140:BB140"/>
    <mergeCell ref="BA143:BB143"/>
    <mergeCell ref="BA142:BB142"/>
    <mergeCell ref="A144:A147"/>
    <mergeCell ref="B144:F144"/>
    <mergeCell ref="G144:J144"/>
    <mergeCell ref="K144:N144"/>
    <mergeCell ref="O144:R144"/>
    <mergeCell ref="S144:V144"/>
    <mergeCell ref="W144:Z144"/>
    <mergeCell ref="AA144:AD144"/>
    <mergeCell ref="AE144:AH144"/>
    <mergeCell ref="AE143:AH143"/>
    <mergeCell ref="AI143:AL143"/>
    <mergeCell ref="AM143:AP143"/>
    <mergeCell ref="AQ143:AT143"/>
    <mergeCell ref="AU143:AV143"/>
    <mergeCell ref="AW143:AZ143"/>
    <mergeCell ref="AU142:AV142"/>
    <mergeCell ref="AW142:AZ142"/>
    <mergeCell ref="B143:F143"/>
    <mergeCell ref="G143:J143"/>
    <mergeCell ref="K143:N143"/>
    <mergeCell ref="O143:R143"/>
    <mergeCell ref="S143:V143"/>
    <mergeCell ref="W143:Z143"/>
    <mergeCell ref="AA143:AD143"/>
    <mergeCell ref="AM141:AP141"/>
    <mergeCell ref="AQ141:AT141"/>
    <mergeCell ref="AU141:AV141"/>
    <mergeCell ref="AW141:AZ141"/>
    <mergeCell ref="BA141:BB141"/>
    <mergeCell ref="B142:F142"/>
    <mergeCell ref="G142:J142"/>
    <mergeCell ref="K142:N142"/>
    <mergeCell ref="O142:R142"/>
    <mergeCell ref="S142:V142"/>
    <mergeCell ref="B141:F141"/>
    <mergeCell ref="G141:J141"/>
    <mergeCell ref="K141:N141"/>
    <mergeCell ref="O141:R141"/>
    <mergeCell ref="S141:V141"/>
    <mergeCell ref="W141:Z141"/>
    <mergeCell ref="AA141:AD141"/>
    <mergeCell ref="AE141:AH141"/>
    <mergeCell ref="AI141:AL141"/>
    <mergeCell ref="W142:Z142"/>
    <mergeCell ref="AA142:AD142"/>
    <mergeCell ref="AE142:AH142"/>
    <mergeCell ref="AI142:AL142"/>
    <mergeCell ref="AM142:AP142"/>
    <mergeCell ref="AQ142:AT142"/>
    <mergeCell ref="AI136:AL136"/>
    <mergeCell ref="AM136:AP136"/>
    <mergeCell ref="AQ136:AT136"/>
    <mergeCell ref="AU136:AV136"/>
    <mergeCell ref="AW136:AZ136"/>
    <mergeCell ref="BA136:BB136"/>
    <mergeCell ref="BA139:BB139"/>
    <mergeCell ref="BA138:BB138"/>
    <mergeCell ref="A140:A143"/>
    <mergeCell ref="B140:F140"/>
    <mergeCell ref="G140:J140"/>
    <mergeCell ref="K140:N140"/>
    <mergeCell ref="O140:R140"/>
    <mergeCell ref="S140:V140"/>
    <mergeCell ref="W140:Z140"/>
    <mergeCell ref="AA140:AD140"/>
    <mergeCell ref="AE140:AH140"/>
    <mergeCell ref="AE139:AH139"/>
    <mergeCell ref="AI139:AL139"/>
    <mergeCell ref="AM139:AP139"/>
    <mergeCell ref="AQ139:AT139"/>
    <mergeCell ref="AU139:AV139"/>
    <mergeCell ref="AW139:AZ139"/>
    <mergeCell ref="AU138:AV138"/>
    <mergeCell ref="AW138:AZ138"/>
    <mergeCell ref="B139:F139"/>
    <mergeCell ref="G139:J139"/>
    <mergeCell ref="K139:N139"/>
    <mergeCell ref="O139:R139"/>
    <mergeCell ref="S139:V139"/>
    <mergeCell ref="W139:Z139"/>
    <mergeCell ref="AA139:AD139"/>
    <mergeCell ref="AM137:AP137"/>
    <mergeCell ref="AQ137:AT137"/>
    <mergeCell ref="AU137:AV137"/>
    <mergeCell ref="AW137:AZ137"/>
    <mergeCell ref="BA137:BB137"/>
    <mergeCell ref="B138:F138"/>
    <mergeCell ref="G138:J138"/>
    <mergeCell ref="K138:N138"/>
    <mergeCell ref="O138:R138"/>
    <mergeCell ref="S138:V138"/>
    <mergeCell ref="B137:F137"/>
    <mergeCell ref="G137:J137"/>
    <mergeCell ref="K137:N137"/>
    <mergeCell ref="O137:R137"/>
    <mergeCell ref="S137:V137"/>
    <mergeCell ref="W137:Z137"/>
    <mergeCell ref="AA137:AD137"/>
    <mergeCell ref="AE137:AH137"/>
    <mergeCell ref="AI137:AL137"/>
    <mergeCell ref="W138:Z138"/>
    <mergeCell ref="AA138:AD138"/>
    <mergeCell ref="AE138:AH138"/>
    <mergeCell ref="AI138:AL138"/>
    <mergeCell ref="AM138:AP138"/>
    <mergeCell ref="AQ138:AT138"/>
    <mergeCell ref="AI132:AL132"/>
    <mergeCell ref="AM132:AP132"/>
    <mergeCell ref="AQ132:AT132"/>
    <mergeCell ref="AU132:AV132"/>
    <mergeCell ref="AW132:AZ132"/>
    <mergeCell ref="BA132:BB132"/>
    <mergeCell ref="BA135:BB135"/>
    <mergeCell ref="BA134:BB134"/>
    <mergeCell ref="A136:A139"/>
    <mergeCell ref="B136:F136"/>
    <mergeCell ref="G136:J136"/>
    <mergeCell ref="K136:N136"/>
    <mergeCell ref="O136:R136"/>
    <mergeCell ref="S136:V136"/>
    <mergeCell ref="W136:Z136"/>
    <mergeCell ref="AA136:AD136"/>
    <mergeCell ref="AE136:AH136"/>
    <mergeCell ref="AE135:AH135"/>
    <mergeCell ref="AI135:AL135"/>
    <mergeCell ref="AM135:AP135"/>
    <mergeCell ref="AQ135:AT135"/>
    <mergeCell ref="AU135:AV135"/>
    <mergeCell ref="AW135:AZ135"/>
    <mergeCell ref="AU134:AV134"/>
    <mergeCell ref="AW134:AZ134"/>
    <mergeCell ref="B135:F135"/>
    <mergeCell ref="G135:J135"/>
    <mergeCell ref="K135:N135"/>
    <mergeCell ref="O135:R135"/>
    <mergeCell ref="S135:V135"/>
    <mergeCell ref="W135:Z135"/>
    <mergeCell ref="AA135:AD135"/>
    <mergeCell ref="AM133:AP133"/>
    <mergeCell ref="AQ133:AT133"/>
    <mergeCell ref="AU133:AV133"/>
    <mergeCell ref="AW133:AZ133"/>
    <mergeCell ref="BA133:BB133"/>
    <mergeCell ref="B134:F134"/>
    <mergeCell ref="G134:J134"/>
    <mergeCell ref="K134:N134"/>
    <mergeCell ref="O134:R134"/>
    <mergeCell ref="S134:V134"/>
    <mergeCell ref="B133:F133"/>
    <mergeCell ref="G133:J133"/>
    <mergeCell ref="K133:N133"/>
    <mergeCell ref="O133:R133"/>
    <mergeCell ref="S133:V133"/>
    <mergeCell ref="W133:Z133"/>
    <mergeCell ref="AA133:AD133"/>
    <mergeCell ref="AE133:AH133"/>
    <mergeCell ref="AI133:AL133"/>
    <mergeCell ref="W134:Z134"/>
    <mergeCell ref="AA134:AD134"/>
    <mergeCell ref="AE134:AH134"/>
    <mergeCell ref="AI134:AL134"/>
    <mergeCell ref="AM134:AP134"/>
    <mergeCell ref="AQ134:AT134"/>
    <mergeCell ref="AI128:AL128"/>
    <mergeCell ref="AM128:AP128"/>
    <mergeCell ref="AQ128:AT128"/>
    <mergeCell ref="AU128:AV128"/>
    <mergeCell ref="AW128:AZ128"/>
    <mergeCell ref="BA128:BB128"/>
    <mergeCell ref="BA131:BB131"/>
    <mergeCell ref="BA130:BB130"/>
    <mergeCell ref="A132:A135"/>
    <mergeCell ref="B132:F132"/>
    <mergeCell ref="G132:J132"/>
    <mergeCell ref="K132:N132"/>
    <mergeCell ref="O132:R132"/>
    <mergeCell ref="S132:V132"/>
    <mergeCell ref="W132:Z132"/>
    <mergeCell ref="AA132:AD132"/>
    <mergeCell ref="AE132:AH132"/>
    <mergeCell ref="AE131:AH131"/>
    <mergeCell ref="AI131:AL131"/>
    <mergeCell ref="AM131:AP131"/>
    <mergeCell ref="AQ131:AT131"/>
    <mergeCell ref="AU131:AV131"/>
    <mergeCell ref="AW131:AZ131"/>
    <mergeCell ref="AU130:AV130"/>
    <mergeCell ref="AW130:AZ130"/>
    <mergeCell ref="B131:F131"/>
    <mergeCell ref="G131:J131"/>
    <mergeCell ref="K131:N131"/>
    <mergeCell ref="O131:R131"/>
    <mergeCell ref="S131:V131"/>
    <mergeCell ref="W131:Z131"/>
    <mergeCell ref="AA131:AD131"/>
    <mergeCell ref="AM129:AP129"/>
    <mergeCell ref="AQ129:AT129"/>
    <mergeCell ref="AU129:AV129"/>
    <mergeCell ref="AW129:AZ129"/>
    <mergeCell ref="BA129:BB129"/>
    <mergeCell ref="B130:F130"/>
    <mergeCell ref="G130:J130"/>
    <mergeCell ref="K130:N130"/>
    <mergeCell ref="O130:R130"/>
    <mergeCell ref="S130:V130"/>
    <mergeCell ref="B129:F129"/>
    <mergeCell ref="G129:J129"/>
    <mergeCell ref="K129:N129"/>
    <mergeCell ref="O129:R129"/>
    <mergeCell ref="S129:V129"/>
    <mergeCell ref="W129:Z129"/>
    <mergeCell ref="AA129:AD129"/>
    <mergeCell ref="AE129:AH129"/>
    <mergeCell ref="AI129:AL129"/>
    <mergeCell ref="W130:Z130"/>
    <mergeCell ref="AA130:AD130"/>
    <mergeCell ref="AE130:AH130"/>
    <mergeCell ref="AI130:AL130"/>
    <mergeCell ref="AM130:AP130"/>
    <mergeCell ref="AQ130:AT130"/>
    <mergeCell ref="AI124:AL124"/>
    <mergeCell ref="AM124:AP124"/>
    <mergeCell ref="AQ124:AT124"/>
    <mergeCell ref="AU124:AV124"/>
    <mergeCell ref="AW124:AZ124"/>
    <mergeCell ref="BA124:BB124"/>
    <mergeCell ref="BA127:BB127"/>
    <mergeCell ref="BA126:BB126"/>
    <mergeCell ref="A128:A131"/>
    <mergeCell ref="B128:F128"/>
    <mergeCell ref="G128:J128"/>
    <mergeCell ref="K128:N128"/>
    <mergeCell ref="O128:R128"/>
    <mergeCell ref="S128:V128"/>
    <mergeCell ref="W128:Z128"/>
    <mergeCell ref="AA128:AD128"/>
    <mergeCell ref="AE128:AH128"/>
    <mergeCell ref="AE127:AH127"/>
    <mergeCell ref="AI127:AL127"/>
    <mergeCell ref="AM127:AP127"/>
    <mergeCell ref="AQ127:AT127"/>
    <mergeCell ref="AU127:AV127"/>
    <mergeCell ref="AW127:AZ127"/>
    <mergeCell ref="AU126:AV126"/>
    <mergeCell ref="AW126:AZ126"/>
    <mergeCell ref="B127:F127"/>
    <mergeCell ref="G127:J127"/>
    <mergeCell ref="K127:N127"/>
    <mergeCell ref="O127:R127"/>
    <mergeCell ref="S127:V127"/>
    <mergeCell ref="W127:Z127"/>
    <mergeCell ref="AA127:AD127"/>
    <mergeCell ref="AM125:AP125"/>
    <mergeCell ref="AQ125:AT125"/>
    <mergeCell ref="AU125:AV125"/>
    <mergeCell ref="AW125:AZ125"/>
    <mergeCell ref="BA125:BB125"/>
    <mergeCell ref="B126:F126"/>
    <mergeCell ref="G126:J126"/>
    <mergeCell ref="K126:N126"/>
    <mergeCell ref="O126:R126"/>
    <mergeCell ref="S126:V126"/>
    <mergeCell ref="B125:F125"/>
    <mergeCell ref="G125:J125"/>
    <mergeCell ref="K125:N125"/>
    <mergeCell ref="O125:R125"/>
    <mergeCell ref="S125:V125"/>
    <mergeCell ref="W125:Z125"/>
    <mergeCell ref="AA125:AD125"/>
    <mergeCell ref="AE125:AH125"/>
    <mergeCell ref="AI125:AL125"/>
    <mergeCell ref="W126:Z126"/>
    <mergeCell ref="AA126:AD126"/>
    <mergeCell ref="AE126:AH126"/>
    <mergeCell ref="AI126:AL126"/>
    <mergeCell ref="AM126:AP126"/>
    <mergeCell ref="AQ126:AT126"/>
    <mergeCell ref="AI120:AL120"/>
    <mergeCell ref="AM120:AP120"/>
    <mergeCell ref="AQ120:AT120"/>
    <mergeCell ref="AU120:AV120"/>
    <mergeCell ref="AW120:AZ120"/>
    <mergeCell ref="BA120:BB120"/>
    <mergeCell ref="BA123:BB123"/>
    <mergeCell ref="BA122:BB122"/>
    <mergeCell ref="A124:A127"/>
    <mergeCell ref="B124:F124"/>
    <mergeCell ref="G124:J124"/>
    <mergeCell ref="K124:N124"/>
    <mergeCell ref="O124:R124"/>
    <mergeCell ref="S124:V124"/>
    <mergeCell ref="W124:Z124"/>
    <mergeCell ref="AA124:AD124"/>
    <mergeCell ref="AE124:AH124"/>
    <mergeCell ref="AE123:AH123"/>
    <mergeCell ref="AI123:AL123"/>
    <mergeCell ref="AM123:AP123"/>
    <mergeCell ref="AQ123:AT123"/>
    <mergeCell ref="AU123:AV123"/>
    <mergeCell ref="AW123:AZ123"/>
    <mergeCell ref="AU122:AV122"/>
    <mergeCell ref="AW122:AZ122"/>
    <mergeCell ref="B123:F123"/>
    <mergeCell ref="G123:J123"/>
    <mergeCell ref="K123:N123"/>
    <mergeCell ref="O123:R123"/>
    <mergeCell ref="S123:V123"/>
    <mergeCell ref="W123:Z123"/>
    <mergeCell ref="AA123:AD123"/>
    <mergeCell ref="AM121:AP121"/>
    <mergeCell ref="AQ121:AT121"/>
    <mergeCell ref="AU121:AV121"/>
    <mergeCell ref="AW121:AZ121"/>
    <mergeCell ref="BA121:BB121"/>
    <mergeCell ref="B122:F122"/>
    <mergeCell ref="G122:J122"/>
    <mergeCell ref="K122:N122"/>
    <mergeCell ref="O122:R122"/>
    <mergeCell ref="S122:V122"/>
    <mergeCell ref="B121:F121"/>
    <mergeCell ref="G121:J121"/>
    <mergeCell ref="K121:N121"/>
    <mergeCell ref="O121:R121"/>
    <mergeCell ref="S121:V121"/>
    <mergeCell ref="W121:Z121"/>
    <mergeCell ref="AA121:AD121"/>
    <mergeCell ref="AE121:AH121"/>
    <mergeCell ref="AI121:AL121"/>
    <mergeCell ref="W122:Z122"/>
    <mergeCell ref="AA122:AD122"/>
    <mergeCell ref="AE122:AH122"/>
    <mergeCell ref="AI122:AL122"/>
    <mergeCell ref="AM122:AP122"/>
    <mergeCell ref="AQ122:AT122"/>
    <mergeCell ref="AI116:AL116"/>
    <mergeCell ref="AM116:AP116"/>
    <mergeCell ref="AQ116:AT116"/>
    <mergeCell ref="AU116:AV116"/>
    <mergeCell ref="AW116:AZ116"/>
    <mergeCell ref="BA116:BB116"/>
    <mergeCell ref="BA119:BB119"/>
    <mergeCell ref="BA118:BB118"/>
    <mergeCell ref="A120:A123"/>
    <mergeCell ref="B120:F120"/>
    <mergeCell ref="G120:J120"/>
    <mergeCell ref="K120:N120"/>
    <mergeCell ref="O120:R120"/>
    <mergeCell ref="S120:V120"/>
    <mergeCell ref="W120:Z120"/>
    <mergeCell ref="AA120:AD120"/>
    <mergeCell ref="AE120:AH120"/>
    <mergeCell ref="AE119:AH119"/>
    <mergeCell ref="AI119:AL119"/>
    <mergeCell ref="AM119:AP119"/>
    <mergeCell ref="AQ119:AT119"/>
    <mergeCell ref="AU119:AV119"/>
    <mergeCell ref="AW119:AZ119"/>
    <mergeCell ref="AU118:AV118"/>
    <mergeCell ref="AW118:AZ118"/>
    <mergeCell ref="B119:F119"/>
    <mergeCell ref="G119:J119"/>
    <mergeCell ref="K119:N119"/>
    <mergeCell ref="O119:R119"/>
    <mergeCell ref="S119:V119"/>
    <mergeCell ref="W119:Z119"/>
    <mergeCell ref="AA119:AD119"/>
    <mergeCell ref="AM117:AP117"/>
    <mergeCell ref="AQ117:AT117"/>
    <mergeCell ref="AU117:AV117"/>
    <mergeCell ref="AW117:AZ117"/>
    <mergeCell ref="BA117:BB117"/>
    <mergeCell ref="B118:F118"/>
    <mergeCell ref="G118:J118"/>
    <mergeCell ref="K118:N118"/>
    <mergeCell ref="O118:R118"/>
    <mergeCell ref="S118:V118"/>
    <mergeCell ref="B117:F117"/>
    <mergeCell ref="G117:J117"/>
    <mergeCell ref="K117:N117"/>
    <mergeCell ref="O117:R117"/>
    <mergeCell ref="S117:V117"/>
    <mergeCell ref="W117:Z117"/>
    <mergeCell ref="AA117:AD117"/>
    <mergeCell ref="AE117:AH117"/>
    <mergeCell ref="AI117:AL117"/>
    <mergeCell ref="W118:Z118"/>
    <mergeCell ref="AA118:AD118"/>
    <mergeCell ref="AE118:AH118"/>
    <mergeCell ref="AI118:AL118"/>
    <mergeCell ref="AM118:AP118"/>
    <mergeCell ref="AQ118:AT118"/>
    <mergeCell ref="AI112:AL112"/>
    <mergeCell ref="AM112:AP112"/>
    <mergeCell ref="AQ112:AT112"/>
    <mergeCell ref="AU112:AV112"/>
    <mergeCell ref="AW112:AZ112"/>
    <mergeCell ref="BA112:BB112"/>
    <mergeCell ref="BA115:BB115"/>
    <mergeCell ref="BA114:BB114"/>
    <mergeCell ref="A116:A119"/>
    <mergeCell ref="B116:F116"/>
    <mergeCell ref="G116:J116"/>
    <mergeCell ref="K116:N116"/>
    <mergeCell ref="O116:R116"/>
    <mergeCell ref="S116:V116"/>
    <mergeCell ref="W116:Z116"/>
    <mergeCell ref="AA116:AD116"/>
    <mergeCell ref="AE116:AH116"/>
    <mergeCell ref="AE115:AH115"/>
    <mergeCell ref="AI115:AL115"/>
    <mergeCell ref="AM115:AP115"/>
    <mergeCell ref="AQ115:AT115"/>
    <mergeCell ref="AU115:AV115"/>
    <mergeCell ref="AW115:AZ115"/>
    <mergeCell ref="AU114:AV114"/>
    <mergeCell ref="AW114:AZ114"/>
    <mergeCell ref="B115:F115"/>
    <mergeCell ref="G115:J115"/>
    <mergeCell ref="K115:N115"/>
    <mergeCell ref="O115:R115"/>
    <mergeCell ref="S115:V115"/>
    <mergeCell ref="W115:Z115"/>
    <mergeCell ref="AA115:AD115"/>
    <mergeCell ref="AM113:AP113"/>
    <mergeCell ref="AQ113:AT113"/>
    <mergeCell ref="AU113:AV113"/>
    <mergeCell ref="AW113:AZ113"/>
    <mergeCell ref="BA113:BB113"/>
    <mergeCell ref="B114:F114"/>
    <mergeCell ref="G114:J114"/>
    <mergeCell ref="K114:N114"/>
    <mergeCell ref="O114:R114"/>
    <mergeCell ref="S114:V114"/>
    <mergeCell ref="B113:F113"/>
    <mergeCell ref="G113:J113"/>
    <mergeCell ref="K113:N113"/>
    <mergeCell ref="O113:R113"/>
    <mergeCell ref="S113:V113"/>
    <mergeCell ref="W113:Z113"/>
    <mergeCell ref="AA113:AD113"/>
    <mergeCell ref="AE113:AH113"/>
    <mergeCell ref="AI113:AL113"/>
    <mergeCell ref="W114:Z114"/>
    <mergeCell ref="AA114:AD114"/>
    <mergeCell ref="AE114:AH114"/>
    <mergeCell ref="AI114:AL114"/>
    <mergeCell ref="AM114:AP114"/>
    <mergeCell ref="AQ114:AT114"/>
    <mergeCell ref="AI108:AL108"/>
    <mergeCell ref="AM108:AP108"/>
    <mergeCell ref="AQ108:AT108"/>
    <mergeCell ref="AU108:AV108"/>
    <mergeCell ref="AW108:AZ108"/>
    <mergeCell ref="BA108:BB108"/>
    <mergeCell ref="BA111:BB111"/>
    <mergeCell ref="BA110:BB110"/>
    <mergeCell ref="A112:A115"/>
    <mergeCell ref="B112:F112"/>
    <mergeCell ref="G112:J112"/>
    <mergeCell ref="K112:N112"/>
    <mergeCell ref="O112:R112"/>
    <mergeCell ref="S112:V112"/>
    <mergeCell ref="W112:Z112"/>
    <mergeCell ref="AA112:AD112"/>
    <mergeCell ref="AE112:AH112"/>
    <mergeCell ref="AE111:AH111"/>
    <mergeCell ref="AI111:AL111"/>
    <mergeCell ref="AM111:AP111"/>
    <mergeCell ref="AQ111:AT111"/>
    <mergeCell ref="AU111:AV111"/>
    <mergeCell ref="AW111:AZ111"/>
    <mergeCell ref="AU110:AV110"/>
    <mergeCell ref="AW110:AZ110"/>
    <mergeCell ref="B111:F111"/>
    <mergeCell ref="G111:J111"/>
    <mergeCell ref="K111:N111"/>
    <mergeCell ref="O111:R111"/>
    <mergeCell ref="S111:V111"/>
    <mergeCell ref="W111:Z111"/>
    <mergeCell ref="AA111:AD111"/>
    <mergeCell ref="AM109:AP109"/>
    <mergeCell ref="AQ109:AT109"/>
    <mergeCell ref="AU109:AV109"/>
    <mergeCell ref="AW109:AZ109"/>
    <mergeCell ref="BA109:BB109"/>
    <mergeCell ref="B110:F110"/>
    <mergeCell ref="G110:J110"/>
    <mergeCell ref="K110:N110"/>
    <mergeCell ref="O110:R110"/>
    <mergeCell ref="S110:V110"/>
    <mergeCell ref="B109:F109"/>
    <mergeCell ref="G109:J109"/>
    <mergeCell ref="K109:N109"/>
    <mergeCell ref="O109:R109"/>
    <mergeCell ref="S109:V109"/>
    <mergeCell ref="W109:Z109"/>
    <mergeCell ref="AA109:AD109"/>
    <mergeCell ref="AE109:AH109"/>
    <mergeCell ref="AI109:AL109"/>
    <mergeCell ref="W110:Z110"/>
    <mergeCell ref="AA110:AD110"/>
    <mergeCell ref="AE110:AH110"/>
    <mergeCell ref="AI110:AL110"/>
    <mergeCell ref="AM110:AP110"/>
    <mergeCell ref="AQ110:AT110"/>
    <mergeCell ref="AI104:AL104"/>
    <mergeCell ref="AM104:AP104"/>
    <mergeCell ref="AQ104:AT104"/>
    <mergeCell ref="AU104:AV104"/>
    <mergeCell ref="AW104:AZ104"/>
    <mergeCell ref="BA104:BB104"/>
    <mergeCell ref="BA107:BB107"/>
    <mergeCell ref="BA106:BB106"/>
    <mergeCell ref="A108:A111"/>
    <mergeCell ref="B108:F108"/>
    <mergeCell ref="G108:J108"/>
    <mergeCell ref="K108:N108"/>
    <mergeCell ref="O108:R108"/>
    <mergeCell ref="S108:V108"/>
    <mergeCell ref="W108:Z108"/>
    <mergeCell ref="AA108:AD108"/>
    <mergeCell ref="AE108:AH108"/>
    <mergeCell ref="AE107:AH107"/>
    <mergeCell ref="AI107:AL107"/>
    <mergeCell ref="AM107:AP107"/>
    <mergeCell ref="AQ107:AT107"/>
    <mergeCell ref="AU107:AV107"/>
    <mergeCell ref="AW107:AZ107"/>
    <mergeCell ref="AU106:AV106"/>
    <mergeCell ref="AW106:AZ106"/>
    <mergeCell ref="B107:F107"/>
    <mergeCell ref="G107:J107"/>
    <mergeCell ref="K107:N107"/>
    <mergeCell ref="O107:R107"/>
    <mergeCell ref="S107:V107"/>
    <mergeCell ref="W107:Z107"/>
    <mergeCell ref="AA107:AD107"/>
    <mergeCell ref="AM105:AP105"/>
    <mergeCell ref="AQ105:AT105"/>
    <mergeCell ref="AU105:AV105"/>
    <mergeCell ref="AW105:AZ105"/>
    <mergeCell ref="BA105:BB105"/>
    <mergeCell ref="B106:F106"/>
    <mergeCell ref="G106:J106"/>
    <mergeCell ref="K106:N106"/>
    <mergeCell ref="O106:R106"/>
    <mergeCell ref="S106:V106"/>
    <mergeCell ref="B105:F105"/>
    <mergeCell ref="G105:J105"/>
    <mergeCell ref="K105:N105"/>
    <mergeCell ref="O105:R105"/>
    <mergeCell ref="S105:V105"/>
    <mergeCell ref="W105:Z105"/>
    <mergeCell ref="AA105:AD105"/>
    <mergeCell ref="AE105:AH105"/>
    <mergeCell ref="AI105:AL105"/>
    <mergeCell ref="W106:Z106"/>
    <mergeCell ref="AA106:AD106"/>
    <mergeCell ref="AE106:AH106"/>
    <mergeCell ref="AI106:AL106"/>
    <mergeCell ref="AM106:AP106"/>
    <mergeCell ref="AQ106:AT106"/>
    <mergeCell ref="AI100:AL100"/>
    <mergeCell ref="AM100:AP100"/>
    <mergeCell ref="AQ100:AT100"/>
    <mergeCell ref="AU100:AV100"/>
    <mergeCell ref="AW100:AZ100"/>
    <mergeCell ref="BA100:BB100"/>
    <mergeCell ref="BA103:BB103"/>
    <mergeCell ref="BA102:BB102"/>
    <mergeCell ref="A104:A107"/>
    <mergeCell ref="B104:F104"/>
    <mergeCell ref="G104:J104"/>
    <mergeCell ref="K104:N104"/>
    <mergeCell ref="O104:R104"/>
    <mergeCell ref="S104:V104"/>
    <mergeCell ref="W104:Z104"/>
    <mergeCell ref="AA104:AD104"/>
    <mergeCell ref="AE104:AH104"/>
    <mergeCell ref="AE103:AH103"/>
    <mergeCell ref="AI103:AL103"/>
    <mergeCell ref="AM103:AP103"/>
    <mergeCell ref="AQ103:AT103"/>
    <mergeCell ref="AU103:AV103"/>
    <mergeCell ref="AW103:AZ103"/>
    <mergeCell ref="AU102:AV102"/>
    <mergeCell ref="AW102:AZ102"/>
    <mergeCell ref="B103:F103"/>
    <mergeCell ref="G103:J103"/>
    <mergeCell ref="K103:N103"/>
    <mergeCell ref="O103:R103"/>
    <mergeCell ref="S103:V103"/>
    <mergeCell ref="W103:Z103"/>
    <mergeCell ref="AA103:AD103"/>
    <mergeCell ref="AM101:AP101"/>
    <mergeCell ref="AQ101:AT101"/>
    <mergeCell ref="AU101:AV101"/>
    <mergeCell ref="AW101:AZ101"/>
    <mergeCell ref="BA101:BB101"/>
    <mergeCell ref="B102:F102"/>
    <mergeCell ref="G102:J102"/>
    <mergeCell ref="K102:N102"/>
    <mergeCell ref="O102:R102"/>
    <mergeCell ref="S102:V102"/>
    <mergeCell ref="B101:F101"/>
    <mergeCell ref="G101:J101"/>
    <mergeCell ref="K101:N101"/>
    <mergeCell ref="O101:R101"/>
    <mergeCell ref="S101:V101"/>
    <mergeCell ref="W101:Z101"/>
    <mergeCell ref="AA101:AD101"/>
    <mergeCell ref="AE101:AH101"/>
    <mergeCell ref="AI101:AL101"/>
    <mergeCell ref="W102:Z102"/>
    <mergeCell ref="AA102:AD102"/>
    <mergeCell ref="AE102:AH102"/>
    <mergeCell ref="AI102:AL102"/>
    <mergeCell ref="AM102:AP102"/>
    <mergeCell ref="AQ102:AT102"/>
    <mergeCell ref="AI96:AL96"/>
    <mergeCell ref="AM96:AP96"/>
    <mergeCell ref="AQ96:AT96"/>
    <mergeCell ref="AU96:AV96"/>
    <mergeCell ref="AW96:AZ96"/>
    <mergeCell ref="BA96:BB96"/>
    <mergeCell ref="BA99:BB99"/>
    <mergeCell ref="BA98:BB98"/>
    <mergeCell ref="A100:A103"/>
    <mergeCell ref="B100:F100"/>
    <mergeCell ref="G100:J100"/>
    <mergeCell ref="K100:N100"/>
    <mergeCell ref="O100:R100"/>
    <mergeCell ref="S100:V100"/>
    <mergeCell ref="W100:Z100"/>
    <mergeCell ref="AA100:AD100"/>
    <mergeCell ref="AE100:AH100"/>
    <mergeCell ref="AE99:AH99"/>
    <mergeCell ref="AI99:AL99"/>
    <mergeCell ref="AM99:AP99"/>
    <mergeCell ref="AQ99:AT99"/>
    <mergeCell ref="AU99:AV99"/>
    <mergeCell ref="AW99:AZ99"/>
    <mergeCell ref="AU98:AV98"/>
    <mergeCell ref="AW98:AZ98"/>
    <mergeCell ref="B99:F99"/>
    <mergeCell ref="G99:J99"/>
    <mergeCell ref="K99:N99"/>
    <mergeCell ref="O99:R99"/>
    <mergeCell ref="S99:V99"/>
    <mergeCell ref="W99:Z99"/>
    <mergeCell ref="AA99:AD99"/>
    <mergeCell ref="AM97:AP97"/>
    <mergeCell ref="AQ97:AT97"/>
    <mergeCell ref="AU97:AV97"/>
    <mergeCell ref="AW97:AZ97"/>
    <mergeCell ref="BA97:BB97"/>
    <mergeCell ref="B98:F98"/>
    <mergeCell ref="G98:J98"/>
    <mergeCell ref="K98:N98"/>
    <mergeCell ref="O98:R98"/>
    <mergeCell ref="S98:V98"/>
    <mergeCell ref="B97:F97"/>
    <mergeCell ref="G97:J97"/>
    <mergeCell ref="K97:N97"/>
    <mergeCell ref="O97:R97"/>
    <mergeCell ref="S97:V97"/>
    <mergeCell ref="W97:Z97"/>
    <mergeCell ref="AA97:AD97"/>
    <mergeCell ref="AE97:AH97"/>
    <mergeCell ref="AI97:AL97"/>
    <mergeCell ref="W98:Z98"/>
    <mergeCell ref="AA98:AD98"/>
    <mergeCell ref="AE98:AH98"/>
    <mergeCell ref="AI98:AL98"/>
    <mergeCell ref="AM98:AP98"/>
    <mergeCell ref="AQ98:AT98"/>
    <mergeCell ref="AI92:AL92"/>
    <mergeCell ref="AM92:AP92"/>
    <mergeCell ref="AQ92:AT92"/>
    <mergeCell ref="AU92:AV92"/>
    <mergeCell ref="AW92:AZ92"/>
    <mergeCell ref="BA92:BB92"/>
    <mergeCell ref="BA95:BB95"/>
    <mergeCell ref="BA94:BB94"/>
    <mergeCell ref="A96:A99"/>
    <mergeCell ref="B96:F96"/>
    <mergeCell ref="G96:J96"/>
    <mergeCell ref="K96:N96"/>
    <mergeCell ref="O96:R96"/>
    <mergeCell ref="S96:V96"/>
    <mergeCell ref="W96:Z96"/>
    <mergeCell ref="AA96:AD96"/>
    <mergeCell ref="AE96:AH96"/>
    <mergeCell ref="AE95:AH95"/>
    <mergeCell ref="AI95:AL95"/>
    <mergeCell ref="AM95:AP95"/>
    <mergeCell ref="AQ95:AT95"/>
    <mergeCell ref="AU95:AV95"/>
    <mergeCell ref="AW95:AZ95"/>
    <mergeCell ref="AU94:AV94"/>
    <mergeCell ref="AW94:AZ94"/>
    <mergeCell ref="B95:F95"/>
    <mergeCell ref="G95:J95"/>
    <mergeCell ref="K95:N95"/>
    <mergeCell ref="O95:R95"/>
    <mergeCell ref="S95:V95"/>
    <mergeCell ref="W95:Z95"/>
    <mergeCell ref="AA95:AD95"/>
    <mergeCell ref="AM93:AP93"/>
    <mergeCell ref="AQ93:AT93"/>
    <mergeCell ref="AU93:AV93"/>
    <mergeCell ref="AW93:AZ93"/>
    <mergeCell ref="BA93:BB93"/>
    <mergeCell ref="B94:F94"/>
    <mergeCell ref="G94:J94"/>
    <mergeCell ref="K94:N94"/>
    <mergeCell ref="O94:R94"/>
    <mergeCell ref="S94:V94"/>
    <mergeCell ref="B93:F93"/>
    <mergeCell ref="G93:J93"/>
    <mergeCell ref="K93:N93"/>
    <mergeCell ref="O93:R93"/>
    <mergeCell ref="S93:V93"/>
    <mergeCell ref="W93:Z93"/>
    <mergeCell ref="AA93:AD93"/>
    <mergeCell ref="AE93:AH93"/>
    <mergeCell ref="AI93:AL93"/>
    <mergeCell ref="W94:Z94"/>
    <mergeCell ref="AA94:AD94"/>
    <mergeCell ref="AE94:AH94"/>
    <mergeCell ref="AI94:AL94"/>
    <mergeCell ref="AM94:AP94"/>
    <mergeCell ref="AQ94:AT94"/>
    <mergeCell ref="AI88:AL88"/>
    <mergeCell ref="AM88:AP88"/>
    <mergeCell ref="AQ88:AT88"/>
    <mergeCell ref="AU88:AV88"/>
    <mergeCell ref="AW88:AZ88"/>
    <mergeCell ref="BA88:BB88"/>
    <mergeCell ref="BA91:BB91"/>
    <mergeCell ref="BA90:BB90"/>
    <mergeCell ref="A92:A95"/>
    <mergeCell ref="B92:F92"/>
    <mergeCell ref="G92:J92"/>
    <mergeCell ref="K92:N92"/>
    <mergeCell ref="O92:R92"/>
    <mergeCell ref="S92:V92"/>
    <mergeCell ref="W92:Z92"/>
    <mergeCell ref="AA92:AD92"/>
    <mergeCell ref="AE92:AH92"/>
    <mergeCell ref="AE91:AH91"/>
    <mergeCell ref="AI91:AL91"/>
    <mergeCell ref="AM91:AP91"/>
    <mergeCell ref="AQ91:AT91"/>
    <mergeCell ref="AU91:AV91"/>
    <mergeCell ref="AW91:AZ91"/>
    <mergeCell ref="AU90:AV90"/>
    <mergeCell ref="AW90:AZ90"/>
    <mergeCell ref="B91:F91"/>
    <mergeCell ref="G91:J91"/>
    <mergeCell ref="K91:N91"/>
    <mergeCell ref="O91:R91"/>
    <mergeCell ref="S91:V91"/>
    <mergeCell ref="W91:Z91"/>
    <mergeCell ref="AA91:AD91"/>
    <mergeCell ref="AM89:AP89"/>
    <mergeCell ref="AQ89:AT89"/>
    <mergeCell ref="AU89:AV89"/>
    <mergeCell ref="AW89:AZ89"/>
    <mergeCell ref="BA89:BB89"/>
    <mergeCell ref="B90:F90"/>
    <mergeCell ref="G90:J90"/>
    <mergeCell ref="K90:N90"/>
    <mergeCell ref="O90:R90"/>
    <mergeCell ref="S90:V90"/>
    <mergeCell ref="B89:F89"/>
    <mergeCell ref="G89:J89"/>
    <mergeCell ref="K89:N89"/>
    <mergeCell ref="O89:R89"/>
    <mergeCell ref="S89:V89"/>
    <mergeCell ref="W89:Z89"/>
    <mergeCell ref="AA89:AD89"/>
    <mergeCell ref="AE89:AH89"/>
    <mergeCell ref="AI89:AL89"/>
    <mergeCell ref="W90:Z90"/>
    <mergeCell ref="AA90:AD90"/>
    <mergeCell ref="AE90:AH90"/>
    <mergeCell ref="AI90:AL90"/>
    <mergeCell ref="AM90:AP90"/>
    <mergeCell ref="AQ90:AT90"/>
    <mergeCell ref="AI84:AL84"/>
    <mergeCell ref="AM84:AP84"/>
    <mergeCell ref="AQ84:AT84"/>
    <mergeCell ref="AU84:AV84"/>
    <mergeCell ref="AW84:AZ84"/>
    <mergeCell ref="BA84:BB84"/>
    <mergeCell ref="BA87:BB87"/>
    <mergeCell ref="BA86:BB86"/>
    <mergeCell ref="A88:A91"/>
    <mergeCell ref="B88:F88"/>
    <mergeCell ref="G88:J88"/>
    <mergeCell ref="K88:N88"/>
    <mergeCell ref="O88:R88"/>
    <mergeCell ref="S88:V88"/>
    <mergeCell ref="W88:Z88"/>
    <mergeCell ref="AA88:AD88"/>
    <mergeCell ref="AE88:AH88"/>
    <mergeCell ref="AE87:AH87"/>
    <mergeCell ref="AI87:AL87"/>
    <mergeCell ref="AM87:AP87"/>
    <mergeCell ref="AQ87:AT87"/>
    <mergeCell ref="AU87:AV87"/>
    <mergeCell ref="AW87:AZ87"/>
    <mergeCell ref="AU86:AV86"/>
    <mergeCell ref="AW86:AZ86"/>
    <mergeCell ref="B87:F87"/>
    <mergeCell ref="G87:J87"/>
    <mergeCell ref="K87:N87"/>
    <mergeCell ref="O87:R87"/>
    <mergeCell ref="S87:V87"/>
    <mergeCell ref="W87:Z87"/>
    <mergeCell ref="AA87:AD87"/>
    <mergeCell ref="AM85:AP85"/>
    <mergeCell ref="AQ85:AT85"/>
    <mergeCell ref="AU85:AV85"/>
    <mergeCell ref="AW85:AZ85"/>
    <mergeCell ref="BA85:BB85"/>
    <mergeCell ref="B86:F86"/>
    <mergeCell ref="G86:J86"/>
    <mergeCell ref="K86:N86"/>
    <mergeCell ref="O86:R86"/>
    <mergeCell ref="S86:V86"/>
    <mergeCell ref="B85:F85"/>
    <mergeCell ref="G85:J85"/>
    <mergeCell ref="K85:N85"/>
    <mergeCell ref="O85:R85"/>
    <mergeCell ref="S85:V85"/>
    <mergeCell ref="W85:Z85"/>
    <mergeCell ref="AA85:AD85"/>
    <mergeCell ref="AE85:AH85"/>
    <mergeCell ref="AI85:AL85"/>
    <mergeCell ref="W86:Z86"/>
    <mergeCell ref="AA86:AD86"/>
    <mergeCell ref="AE86:AH86"/>
    <mergeCell ref="AI86:AL86"/>
    <mergeCell ref="AM86:AP86"/>
    <mergeCell ref="AQ86:AT86"/>
    <mergeCell ref="AI80:AL80"/>
    <mergeCell ref="AM80:AP80"/>
    <mergeCell ref="AQ80:AT80"/>
    <mergeCell ref="AU80:AV80"/>
    <mergeCell ref="AW80:AZ80"/>
    <mergeCell ref="BA80:BB80"/>
    <mergeCell ref="BA83:BB83"/>
    <mergeCell ref="BA82:BB82"/>
    <mergeCell ref="A84:A87"/>
    <mergeCell ref="B84:F84"/>
    <mergeCell ref="G84:J84"/>
    <mergeCell ref="K84:N84"/>
    <mergeCell ref="O84:R84"/>
    <mergeCell ref="S84:V84"/>
    <mergeCell ref="W84:Z84"/>
    <mergeCell ref="AA84:AD84"/>
    <mergeCell ref="AE84:AH84"/>
    <mergeCell ref="AE83:AH83"/>
    <mergeCell ref="AI83:AL83"/>
    <mergeCell ref="AM83:AP83"/>
    <mergeCell ref="AQ83:AT83"/>
    <mergeCell ref="AU83:AV83"/>
    <mergeCell ref="AW83:AZ83"/>
    <mergeCell ref="AU82:AV82"/>
    <mergeCell ref="AW82:AZ82"/>
    <mergeCell ref="B83:F83"/>
    <mergeCell ref="G83:J83"/>
    <mergeCell ref="K83:N83"/>
    <mergeCell ref="O83:R83"/>
    <mergeCell ref="S83:V83"/>
    <mergeCell ref="W83:Z83"/>
    <mergeCell ref="AA83:AD83"/>
    <mergeCell ref="AM81:AP81"/>
    <mergeCell ref="AQ81:AT81"/>
    <mergeCell ref="AU81:AV81"/>
    <mergeCell ref="AW81:AZ81"/>
    <mergeCell ref="BA81:BB81"/>
    <mergeCell ref="B82:F82"/>
    <mergeCell ref="G82:J82"/>
    <mergeCell ref="K82:N82"/>
    <mergeCell ref="O82:R82"/>
    <mergeCell ref="S82:V82"/>
    <mergeCell ref="B81:F81"/>
    <mergeCell ref="G81:J81"/>
    <mergeCell ref="K81:N81"/>
    <mergeCell ref="O81:R81"/>
    <mergeCell ref="S81:V81"/>
    <mergeCell ref="W81:Z81"/>
    <mergeCell ref="AA81:AD81"/>
    <mergeCell ref="AE81:AH81"/>
    <mergeCell ref="AI81:AL81"/>
    <mergeCell ref="W82:Z82"/>
    <mergeCell ref="AA82:AD82"/>
    <mergeCell ref="AE82:AH82"/>
    <mergeCell ref="AI82:AL82"/>
    <mergeCell ref="AM82:AP82"/>
    <mergeCell ref="AQ82:AT82"/>
    <mergeCell ref="CV79:CY79"/>
    <mergeCell ref="A80:A83"/>
    <mergeCell ref="B80:F80"/>
    <mergeCell ref="G80:J80"/>
    <mergeCell ref="K80:N80"/>
    <mergeCell ref="O80:R80"/>
    <mergeCell ref="S80:V80"/>
    <mergeCell ref="W80:Z80"/>
    <mergeCell ref="AA80:AD80"/>
    <mergeCell ref="AE80:AH80"/>
    <mergeCell ref="AM79:AP79"/>
    <mergeCell ref="AQ79:AT79"/>
    <mergeCell ref="AU79:AV79"/>
    <mergeCell ref="AW79:AZ79"/>
    <mergeCell ref="BA79:BB79"/>
    <mergeCell ref="BH79:BK79"/>
    <mergeCell ref="CV78:CY78"/>
    <mergeCell ref="B79:F79"/>
    <mergeCell ref="G79:J79"/>
    <mergeCell ref="K79:N79"/>
    <mergeCell ref="O79:R79"/>
    <mergeCell ref="S79:V79"/>
    <mergeCell ref="W79:Z79"/>
    <mergeCell ref="AA79:AD79"/>
    <mergeCell ref="AE79:AH79"/>
    <mergeCell ref="AI79:AL79"/>
    <mergeCell ref="AM78:AP78"/>
    <mergeCell ref="AQ78:AT78"/>
    <mergeCell ref="AU78:AV78"/>
    <mergeCell ref="AW78:AZ78"/>
    <mergeCell ref="BA78:BB78"/>
    <mergeCell ref="BH78:BK78"/>
    <mergeCell ref="CV77:CY77"/>
    <mergeCell ref="B78:F78"/>
    <mergeCell ref="G78:J78"/>
    <mergeCell ref="K78:N78"/>
    <mergeCell ref="O78:R78"/>
    <mergeCell ref="S78:V78"/>
    <mergeCell ref="W78:Z78"/>
    <mergeCell ref="AA78:AD78"/>
    <mergeCell ref="AE78:AH78"/>
    <mergeCell ref="AI78:AL78"/>
    <mergeCell ref="AM77:AP77"/>
    <mergeCell ref="AQ77:AT77"/>
    <mergeCell ref="AU77:AV77"/>
    <mergeCell ref="AW77:AZ77"/>
    <mergeCell ref="BA77:BB77"/>
    <mergeCell ref="BH77:BK77"/>
    <mergeCell ref="CV76:CY76"/>
    <mergeCell ref="B77:F77"/>
    <mergeCell ref="G77:J77"/>
    <mergeCell ref="K77:N77"/>
    <mergeCell ref="O77:R77"/>
    <mergeCell ref="S77:V77"/>
    <mergeCell ref="W77:Z77"/>
    <mergeCell ref="AA77:AD77"/>
    <mergeCell ref="AE77:AH77"/>
    <mergeCell ref="AI77:AL77"/>
    <mergeCell ref="AU76:AV76"/>
    <mergeCell ref="AW76:AZ76"/>
    <mergeCell ref="BA76:BB76"/>
    <mergeCell ref="BH76:BK76"/>
    <mergeCell ref="CS76:CT76"/>
    <mergeCell ref="CS77:CT77"/>
    <mergeCell ref="CS78:CT78"/>
    <mergeCell ref="CS79:CT79"/>
    <mergeCell ref="W76:Z76"/>
    <mergeCell ref="AA76:AD76"/>
    <mergeCell ref="AE76:AH76"/>
    <mergeCell ref="AI76:AL76"/>
    <mergeCell ref="AM76:AP76"/>
    <mergeCell ref="AQ76:AT76"/>
    <mergeCell ref="A76:A79"/>
    <mergeCell ref="B76:F76"/>
    <mergeCell ref="G76:J76"/>
    <mergeCell ref="K76:N76"/>
    <mergeCell ref="O76:R76"/>
    <mergeCell ref="S76:V76"/>
    <mergeCell ref="AU75:AV75"/>
    <mergeCell ref="AW75:AZ75"/>
    <mergeCell ref="BA75:BB75"/>
    <mergeCell ref="BH75:BK75"/>
    <mergeCell ref="CS75:CT75"/>
    <mergeCell ref="B75:F75"/>
    <mergeCell ref="G75:J75"/>
    <mergeCell ref="K75:N75"/>
    <mergeCell ref="O75:R75"/>
    <mergeCell ref="S75:V75"/>
    <mergeCell ref="AA75:AD75"/>
    <mergeCell ref="AE75:AH75"/>
    <mergeCell ref="AI75:AL75"/>
    <mergeCell ref="AM75:AP75"/>
    <mergeCell ref="AQ75:AT75"/>
    <mergeCell ref="A72:A75"/>
    <mergeCell ref="B72:F72"/>
    <mergeCell ref="G72:J72"/>
    <mergeCell ref="BH73:BK73"/>
    <mergeCell ref="CS73:CT73"/>
    <mergeCell ref="B74:F74"/>
    <mergeCell ref="G74:J74"/>
    <mergeCell ref="K74:N74"/>
    <mergeCell ref="O74:R74"/>
    <mergeCell ref="S74:V74"/>
    <mergeCell ref="W74:Z74"/>
    <mergeCell ref="BA72:BB72"/>
    <mergeCell ref="BH72:BK72"/>
    <mergeCell ref="CS72:CT72"/>
    <mergeCell ref="CV72:CY72"/>
    <mergeCell ref="CV75:CY75"/>
    <mergeCell ref="W75:Z75"/>
    <mergeCell ref="CV73:CY73"/>
    <mergeCell ref="W73:Z73"/>
    <mergeCell ref="AA73:AD73"/>
    <mergeCell ref="AE73:AH73"/>
    <mergeCell ref="AI73:AL73"/>
    <mergeCell ref="AM73:AP73"/>
    <mergeCell ref="AQ73:AT73"/>
    <mergeCell ref="B73:F73"/>
    <mergeCell ref="G73:J73"/>
    <mergeCell ref="K73:N73"/>
    <mergeCell ref="O73:R73"/>
    <mergeCell ref="S73:V73"/>
    <mergeCell ref="AW74:AZ74"/>
    <mergeCell ref="BA74:BB74"/>
    <mergeCell ref="BH74:BK74"/>
    <mergeCell ref="CS74:CT74"/>
    <mergeCell ref="CV74:CY74"/>
    <mergeCell ref="AA74:AD74"/>
    <mergeCell ref="K72:N72"/>
    <mergeCell ref="O72:R72"/>
    <mergeCell ref="S72:V72"/>
    <mergeCell ref="W72:Z72"/>
    <mergeCell ref="AA72:AD72"/>
    <mergeCell ref="AI71:AL71"/>
    <mergeCell ref="AM71:AP71"/>
    <mergeCell ref="AQ71:AT71"/>
    <mergeCell ref="AU71:AV71"/>
    <mergeCell ref="AW71:AZ71"/>
    <mergeCell ref="BA71:BB71"/>
    <mergeCell ref="AU73:AV73"/>
    <mergeCell ref="AW73:AZ73"/>
    <mergeCell ref="BA73:BB73"/>
    <mergeCell ref="AE74:AH74"/>
    <mergeCell ref="AI74:AL74"/>
    <mergeCell ref="AM74:AP74"/>
    <mergeCell ref="AQ74:AT74"/>
    <mergeCell ref="AU74:AV74"/>
    <mergeCell ref="AE72:AH72"/>
    <mergeCell ref="AI72:AL72"/>
    <mergeCell ref="AM72:AP72"/>
    <mergeCell ref="AQ72:AT72"/>
    <mergeCell ref="AU72:AV72"/>
    <mergeCell ref="AW72:AZ72"/>
    <mergeCell ref="CS70:CT70"/>
    <mergeCell ref="CV70:CY70"/>
    <mergeCell ref="B71:F71"/>
    <mergeCell ref="G71:J71"/>
    <mergeCell ref="K71:N71"/>
    <mergeCell ref="O71:R71"/>
    <mergeCell ref="S71:V71"/>
    <mergeCell ref="AW70:AZ70"/>
    <mergeCell ref="BA70:BB70"/>
    <mergeCell ref="CS69:CT69"/>
    <mergeCell ref="CV69:CY69"/>
    <mergeCell ref="B70:F70"/>
    <mergeCell ref="G70:J70"/>
    <mergeCell ref="K70:N70"/>
    <mergeCell ref="CS68:CT68"/>
    <mergeCell ref="BA69:BB69"/>
    <mergeCell ref="CS71:CT71"/>
    <mergeCell ref="CV71:CY71"/>
    <mergeCell ref="B67:F67"/>
    <mergeCell ref="G67:J67"/>
    <mergeCell ref="K67:N67"/>
    <mergeCell ref="O67:R67"/>
    <mergeCell ref="S67:V67"/>
    <mergeCell ref="W67:Z67"/>
    <mergeCell ref="W71:Z71"/>
    <mergeCell ref="AA71:AD71"/>
    <mergeCell ref="AE71:AH71"/>
    <mergeCell ref="AI70:AL70"/>
    <mergeCell ref="AM70:AP70"/>
    <mergeCell ref="AQ70:AT70"/>
    <mergeCell ref="AU70:AV70"/>
    <mergeCell ref="S68:V68"/>
    <mergeCell ref="W68:Z68"/>
    <mergeCell ref="AA68:AD68"/>
    <mergeCell ref="AE68:AH68"/>
    <mergeCell ref="AI68:AL68"/>
    <mergeCell ref="AM68:AP68"/>
    <mergeCell ref="A68:A71"/>
    <mergeCell ref="B68:F68"/>
    <mergeCell ref="G68:J68"/>
    <mergeCell ref="K68:N68"/>
    <mergeCell ref="O68:R68"/>
    <mergeCell ref="CV68:CY68"/>
    <mergeCell ref="B69:F69"/>
    <mergeCell ref="G69:J69"/>
    <mergeCell ref="K69:N69"/>
    <mergeCell ref="O69:R69"/>
    <mergeCell ref="S69:V69"/>
    <mergeCell ref="W69:Z69"/>
    <mergeCell ref="AA69:AD69"/>
    <mergeCell ref="AE69:AH69"/>
    <mergeCell ref="AQ68:AT68"/>
    <mergeCell ref="AU68:AV68"/>
    <mergeCell ref="AW68:AZ68"/>
    <mergeCell ref="BA68:BB68"/>
    <mergeCell ref="BH68:BK68"/>
    <mergeCell ref="BH69:BK69"/>
    <mergeCell ref="BH70:BK70"/>
    <mergeCell ref="BH71:BK71"/>
    <mergeCell ref="O70:R70"/>
    <mergeCell ref="S70:V70"/>
    <mergeCell ref="W70:Z70"/>
    <mergeCell ref="AA70:AD70"/>
    <mergeCell ref="AE70:AH70"/>
    <mergeCell ref="AI69:AL69"/>
    <mergeCell ref="AM69:AP69"/>
    <mergeCell ref="AQ69:AT69"/>
    <mergeCell ref="AU69:AV69"/>
    <mergeCell ref="AW69:AZ69"/>
    <mergeCell ref="W66:Z66"/>
    <mergeCell ref="AA66:AD66"/>
    <mergeCell ref="AE66:AH66"/>
    <mergeCell ref="AI66:AL66"/>
    <mergeCell ref="AM66:AP66"/>
    <mergeCell ref="AQ66:AT66"/>
    <mergeCell ref="AW65:AZ65"/>
    <mergeCell ref="BA65:BB65"/>
    <mergeCell ref="BH65:BK65"/>
    <mergeCell ref="CS65:CT65"/>
    <mergeCell ref="CV65:CY65"/>
    <mergeCell ref="AW67:AZ67"/>
    <mergeCell ref="BA67:BB67"/>
    <mergeCell ref="BH67:BK67"/>
    <mergeCell ref="CS67:CT67"/>
    <mergeCell ref="CV67:CY67"/>
    <mergeCell ref="AA67:AD67"/>
    <mergeCell ref="AE67:AH67"/>
    <mergeCell ref="AI67:AL67"/>
    <mergeCell ref="AM67:AP67"/>
    <mergeCell ref="AQ67:AT67"/>
    <mergeCell ref="AU67:AV67"/>
    <mergeCell ref="B66:F66"/>
    <mergeCell ref="G66:J66"/>
    <mergeCell ref="K66:N66"/>
    <mergeCell ref="O66:R66"/>
    <mergeCell ref="S66:V66"/>
    <mergeCell ref="AA65:AD65"/>
    <mergeCell ref="AE65:AH65"/>
    <mergeCell ref="AI65:AL65"/>
    <mergeCell ref="AM65:AP65"/>
    <mergeCell ref="AQ65:AT65"/>
    <mergeCell ref="AU65:AV65"/>
    <mergeCell ref="BH64:BK64"/>
    <mergeCell ref="CS64:CT64"/>
    <mergeCell ref="CV64:CY64"/>
    <mergeCell ref="B65:F65"/>
    <mergeCell ref="G65:J65"/>
    <mergeCell ref="K65:N65"/>
    <mergeCell ref="O65:R65"/>
    <mergeCell ref="S65:V65"/>
    <mergeCell ref="W65:Z65"/>
    <mergeCell ref="AI64:AL64"/>
    <mergeCell ref="AM64:AP64"/>
    <mergeCell ref="AQ64:AT64"/>
    <mergeCell ref="AU64:AV64"/>
    <mergeCell ref="AW64:AZ64"/>
    <mergeCell ref="BA64:BB64"/>
    <mergeCell ref="AU66:AV66"/>
    <mergeCell ref="AW66:AZ66"/>
    <mergeCell ref="BA66:BB66"/>
    <mergeCell ref="BH66:BK66"/>
    <mergeCell ref="CS66:CT66"/>
    <mergeCell ref="CV66:CY66"/>
    <mergeCell ref="CV63:CY63"/>
    <mergeCell ref="A64:A67"/>
    <mergeCell ref="B64:F64"/>
    <mergeCell ref="G64:J64"/>
    <mergeCell ref="K64:N64"/>
    <mergeCell ref="O64:R64"/>
    <mergeCell ref="S64:V64"/>
    <mergeCell ref="W64:Z64"/>
    <mergeCell ref="AA64:AD64"/>
    <mergeCell ref="AE64:AH64"/>
    <mergeCell ref="AM63:AP63"/>
    <mergeCell ref="AQ63:AT63"/>
    <mergeCell ref="AU63:AV63"/>
    <mergeCell ref="AW63:AZ63"/>
    <mergeCell ref="BA63:BB63"/>
    <mergeCell ref="BH63:BK63"/>
    <mergeCell ref="CV62:CY62"/>
    <mergeCell ref="B63:F63"/>
    <mergeCell ref="G63:J63"/>
    <mergeCell ref="K63:N63"/>
    <mergeCell ref="O63:R63"/>
    <mergeCell ref="S63:V63"/>
    <mergeCell ref="W63:Z63"/>
    <mergeCell ref="AA63:AD63"/>
    <mergeCell ref="AE63:AH63"/>
    <mergeCell ref="AI63:AL63"/>
    <mergeCell ref="AM62:AP62"/>
    <mergeCell ref="AQ62:AT62"/>
    <mergeCell ref="AU62:AV62"/>
    <mergeCell ref="AW62:AZ62"/>
    <mergeCell ref="BA62:BB62"/>
    <mergeCell ref="BH62:BK62"/>
    <mergeCell ref="CV61:CY61"/>
    <mergeCell ref="B62:F62"/>
    <mergeCell ref="G62:J62"/>
    <mergeCell ref="K62:N62"/>
    <mergeCell ref="O62:R62"/>
    <mergeCell ref="S62:V62"/>
    <mergeCell ref="W62:Z62"/>
    <mergeCell ref="AA62:AD62"/>
    <mergeCell ref="AE62:AH62"/>
    <mergeCell ref="AI62:AL62"/>
    <mergeCell ref="AM61:AP61"/>
    <mergeCell ref="AQ61:AT61"/>
    <mergeCell ref="AU61:AV61"/>
    <mergeCell ref="AW61:AZ61"/>
    <mergeCell ref="BA61:BB61"/>
    <mergeCell ref="BH61:BK61"/>
    <mergeCell ref="CV60:CY60"/>
    <mergeCell ref="B61:F61"/>
    <mergeCell ref="G61:J61"/>
    <mergeCell ref="K61:N61"/>
    <mergeCell ref="O61:R61"/>
    <mergeCell ref="S61:V61"/>
    <mergeCell ref="W61:Z61"/>
    <mergeCell ref="AA61:AD61"/>
    <mergeCell ref="AE61:AH61"/>
    <mergeCell ref="AI61:AL61"/>
    <mergeCell ref="AU60:AV60"/>
    <mergeCell ref="AW60:AZ60"/>
    <mergeCell ref="BA60:BB60"/>
    <mergeCell ref="BH60:BK60"/>
    <mergeCell ref="CS60:CT60"/>
    <mergeCell ref="CS61:CT61"/>
    <mergeCell ref="CS62:CT62"/>
    <mergeCell ref="CS63:CT63"/>
    <mergeCell ref="W60:Z60"/>
    <mergeCell ref="AA60:AD60"/>
    <mergeCell ref="AE60:AH60"/>
    <mergeCell ref="AI60:AL60"/>
    <mergeCell ref="AM60:AP60"/>
    <mergeCell ref="AQ60:AT60"/>
    <mergeCell ref="A60:A63"/>
    <mergeCell ref="B60:F60"/>
    <mergeCell ref="G60:J60"/>
    <mergeCell ref="K60:N60"/>
    <mergeCell ref="O60:R60"/>
    <mergeCell ref="S60:V60"/>
    <mergeCell ref="AU59:AV59"/>
    <mergeCell ref="AW59:AZ59"/>
    <mergeCell ref="BA59:BB59"/>
    <mergeCell ref="BH59:BK59"/>
    <mergeCell ref="CS59:CT59"/>
    <mergeCell ref="B59:F59"/>
    <mergeCell ref="G59:J59"/>
    <mergeCell ref="K59:N59"/>
    <mergeCell ref="O59:R59"/>
    <mergeCell ref="S59:V59"/>
    <mergeCell ref="AA59:AD59"/>
    <mergeCell ref="AE59:AH59"/>
    <mergeCell ref="AI59:AL59"/>
    <mergeCell ref="AM59:AP59"/>
    <mergeCell ref="AQ59:AT59"/>
    <mergeCell ref="A56:A59"/>
    <mergeCell ref="B56:F56"/>
    <mergeCell ref="G56:J56"/>
    <mergeCell ref="BH57:BK57"/>
    <mergeCell ref="CS57:CT57"/>
    <mergeCell ref="B58:F58"/>
    <mergeCell ref="G58:J58"/>
    <mergeCell ref="K58:N58"/>
    <mergeCell ref="O58:R58"/>
    <mergeCell ref="S58:V58"/>
    <mergeCell ref="W58:Z58"/>
    <mergeCell ref="BA56:BB56"/>
    <mergeCell ref="BH56:BK56"/>
    <mergeCell ref="CS56:CT56"/>
    <mergeCell ref="CV56:CY56"/>
    <mergeCell ref="CV59:CY59"/>
    <mergeCell ref="W59:Z59"/>
    <mergeCell ref="CV57:CY57"/>
    <mergeCell ref="W57:Z57"/>
    <mergeCell ref="AA57:AD57"/>
    <mergeCell ref="AE57:AH57"/>
    <mergeCell ref="AI57:AL57"/>
    <mergeCell ref="AM57:AP57"/>
    <mergeCell ref="AQ57:AT57"/>
    <mergeCell ref="B57:F57"/>
    <mergeCell ref="G57:J57"/>
    <mergeCell ref="K57:N57"/>
    <mergeCell ref="O57:R57"/>
    <mergeCell ref="S57:V57"/>
    <mergeCell ref="AW58:AZ58"/>
    <mergeCell ref="BA58:BB58"/>
    <mergeCell ref="BH58:BK58"/>
    <mergeCell ref="CS58:CT58"/>
    <mergeCell ref="CV58:CY58"/>
    <mergeCell ref="AA58:AD58"/>
    <mergeCell ref="K56:N56"/>
    <mergeCell ref="O56:R56"/>
    <mergeCell ref="S56:V56"/>
    <mergeCell ref="W56:Z56"/>
    <mergeCell ref="AA56:AD56"/>
    <mergeCell ref="AI55:AL55"/>
    <mergeCell ref="AM55:AP55"/>
    <mergeCell ref="AQ55:AT55"/>
    <mergeCell ref="AU55:AV55"/>
    <mergeCell ref="AW55:AZ55"/>
    <mergeCell ref="BA55:BB55"/>
    <mergeCell ref="AU57:AV57"/>
    <mergeCell ref="AW57:AZ57"/>
    <mergeCell ref="BA57:BB57"/>
    <mergeCell ref="AE58:AH58"/>
    <mergeCell ref="AI58:AL58"/>
    <mergeCell ref="AM58:AP58"/>
    <mergeCell ref="AQ58:AT58"/>
    <mergeCell ref="AU58:AV58"/>
    <mergeCell ref="AE56:AH56"/>
    <mergeCell ref="AI56:AL56"/>
    <mergeCell ref="AM56:AP56"/>
    <mergeCell ref="AQ56:AT56"/>
    <mergeCell ref="AU56:AV56"/>
    <mergeCell ref="AW56:AZ56"/>
    <mergeCell ref="CS54:CT54"/>
    <mergeCell ref="CV54:CY54"/>
    <mergeCell ref="B55:F55"/>
    <mergeCell ref="G55:J55"/>
    <mergeCell ref="K55:N55"/>
    <mergeCell ref="O55:R55"/>
    <mergeCell ref="S55:V55"/>
    <mergeCell ref="AW54:AZ54"/>
    <mergeCell ref="BA54:BB54"/>
    <mergeCell ref="CS53:CT53"/>
    <mergeCell ref="CV53:CY53"/>
    <mergeCell ref="B54:F54"/>
    <mergeCell ref="G54:J54"/>
    <mergeCell ref="K54:N54"/>
    <mergeCell ref="CS52:CT52"/>
    <mergeCell ref="BA53:BB53"/>
    <mergeCell ref="CS55:CT55"/>
    <mergeCell ref="CV55:CY55"/>
    <mergeCell ref="B51:F51"/>
    <mergeCell ref="G51:J51"/>
    <mergeCell ref="K51:N51"/>
    <mergeCell ref="O51:R51"/>
    <mergeCell ref="S51:V51"/>
    <mergeCell ref="W51:Z51"/>
    <mergeCell ref="W55:Z55"/>
    <mergeCell ref="AA55:AD55"/>
    <mergeCell ref="AE55:AH55"/>
    <mergeCell ref="AI54:AL54"/>
    <mergeCell ref="AM54:AP54"/>
    <mergeCell ref="AQ54:AT54"/>
    <mergeCell ref="AU54:AV54"/>
    <mergeCell ref="S52:V52"/>
    <mergeCell ref="W52:Z52"/>
    <mergeCell ref="AA52:AD52"/>
    <mergeCell ref="AE52:AH52"/>
    <mergeCell ref="AI52:AL52"/>
    <mergeCell ref="AM52:AP52"/>
    <mergeCell ref="A52:A55"/>
    <mergeCell ref="B52:F52"/>
    <mergeCell ref="G52:J52"/>
    <mergeCell ref="K52:N52"/>
    <mergeCell ref="O52:R52"/>
    <mergeCell ref="CV52:CY52"/>
    <mergeCell ref="B53:F53"/>
    <mergeCell ref="G53:J53"/>
    <mergeCell ref="K53:N53"/>
    <mergeCell ref="O53:R53"/>
    <mergeCell ref="S53:V53"/>
    <mergeCell ref="W53:Z53"/>
    <mergeCell ref="AA53:AD53"/>
    <mergeCell ref="AE53:AH53"/>
    <mergeCell ref="AQ52:AT52"/>
    <mergeCell ref="AU52:AV52"/>
    <mergeCell ref="AW52:AZ52"/>
    <mergeCell ref="BA52:BB52"/>
    <mergeCell ref="BH52:BK52"/>
    <mergeCell ref="BH53:BK53"/>
    <mergeCell ref="BH54:BK54"/>
    <mergeCell ref="BH55:BK55"/>
    <mergeCell ref="O54:R54"/>
    <mergeCell ref="S54:V54"/>
    <mergeCell ref="W54:Z54"/>
    <mergeCell ref="AA54:AD54"/>
    <mergeCell ref="AE54:AH54"/>
    <mergeCell ref="AI53:AL53"/>
    <mergeCell ref="AM53:AP53"/>
    <mergeCell ref="AQ53:AT53"/>
    <mergeCell ref="AU53:AV53"/>
    <mergeCell ref="AW53:AZ53"/>
    <mergeCell ref="W50:Z50"/>
    <mergeCell ref="AA50:AD50"/>
    <mergeCell ref="AE50:AH50"/>
    <mergeCell ref="AI50:AL50"/>
    <mergeCell ref="AM50:AP50"/>
    <mergeCell ref="AQ50:AT50"/>
    <mergeCell ref="AW49:AZ49"/>
    <mergeCell ref="BA49:BB49"/>
    <mergeCell ref="BH49:BK49"/>
    <mergeCell ref="CS49:CT49"/>
    <mergeCell ref="CV49:CY49"/>
    <mergeCell ref="AW51:AZ51"/>
    <mergeCell ref="BA51:BB51"/>
    <mergeCell ref="BH51:BK51"/>
    <mergeCell ref="CS51:CT51"/>
    <mergeCell ref="CV51:CY51"/>
    <mergeCell ref="AA51:AD51"/>
    <mergeCell ref="AE51:AH51"/>
    <mergeCell ref="AI51:AL51"/>
    <mergeCell ref="AM51:AP51"/>
    <mergeCell ref="AQ51:AT51"/>
    <mergeCell ref="AU51:AV51"/>
    <mergeCell ref="B50:F50"/>
    <mergeCell ref="G50:J50"/>
    <mergeCell ref="K50:N50"/>
    <mergeCell ref="O50:R50"/>
    <mergeCell ref="S50:V50"/>
    <mergeCell ref="AA49:AD49"/>
    <mergeCell ref="AE49:AH49"/>
    <mergeCell ref="AI49:AL49"/>
    <mergeCell ref="AM49:AP49"/>
    <mergeCell ref="AQ49:AT49"/>
    <mergeCell ref="AU49:AV49"/>
    <mergeCell ref="BH48:BK48"/>
    <mergeCell ref="CS48:CT48"/>
    <mergeCell ref="CV48:CY48"/>
    <mergeCell ref="B49:F49"/>
    <mergeCell ref="G49:J49"/>
    <mergeCell ref="K49:N49"/>
    <mergeCell ref="O49:R49"/>
    <mergeCell ref="S49:V49"/>
    <mergeCell ref="W49:Z49"/>
    <mergeCell ref="AI48:AL48"/>
    <mergeCell ref="AM48:AP48"/>
    <mergeCell ref="AQ48:AT48"/>
    <mergeCell ref="AU48:AV48"/>
    <mergeCell ref="AW48:AZ48"/>
    <mergeCell ref="BA48:BB48"/>
    <mergeCell ref="AU50:AV50"/>
    <mergeCell ref="AW50:AZ50"/>
    <mergeCell ref="BA50:BB50"/>
    <mergeCell ref="BH50:BK50"/>
    <mergeCell ref="CS50:CT50"/>
    <mergeCell ref="CV50:CY50"/>
    <mergeCell ref="CV47:CY47"/>
    <mergeCell ref="A48:A51"/>
    <mergeCell ref="B48:F48"/>
    <mergeCell ref="G48:J48"/>
    <mergeCell ref="K48:N48"/>
    <mergeCell ref="O48:R48"/>
    <mergeCell ref="S48:V48"/>
    <mergeCell ref="W48:Z48"/>
    <mergeCell ref="AA48:AD48"/>
    <mergeCell ref="AE48:AH48"/>
    <mergeCell ref="AM47:AP47"/>
    <mergeCell ref="AQ47:AT47"/>
    <mergeCell ref="AU47:AV47"/>
    <mergeCell ref="AW47:AZ47"/>
    <mergeCell ref="BA47:BB47"/>
    <mergeCell ref="BH47:BK47"/>
    <mergeCell ref="CV46:CY46"/>
    <mergeCell ref="B47:F47"/>
    <mergeCell ref="G47:J47"/>
    <mergeCell ref="K47:N47"/>
    <mergeCell ref="O47:R47"/>
    <mergeCell ref="S47:V47"/>
    <mergeCell ref="W47:Z47"/>
    <mergeCell ref="AA47:AD47"/>
    <mergeCell ref="AE47:AH47"/>
    <mergeCell ref="AI47:AL47"/>
    <mergeCell ref="AM46:AP46"/>
    <mergeCell ref="AQ46:AT46"/>
    <mergeCell ref="AU46:AV46"/>
    <mergeCell ref="AW46:AZ46"/>
    <mergeCell ref="BA46:BB46"/>
    <mergeCell ref="BH46:BK46"/>
    <mergeCell ref="CV45:CY45"/>
    <mergeCell ref="B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5:AP45"/>
    <mergeCell ref="AQ45:AT45"/>
    <mergeCell ref="AU45:AV45"/>
    <mergeCell ref="AW45:AZ45"/>
    <mergeCell ref="BA45:BB45"/>
    <mergeCell ref="BH45:BK45"/>
    <mergeCell ref="CV44:CY44"/>
    <mergeCell ref="B45:F45"/>
    <mergeCell ref="G45:J45"/>
    <mergeCell ref="K45:N45"/>
    <mergeCell ref="O45:R45"/>
    <mergeCell ref="S45:V45"/>
    <mergeCell ref="W45:Z45"/>
    <mergeCell ref="AA45:AD45"/>
    <mergeCell ref="AE45:AH45"/>
    <mergeCell ref="AI45:AL45"/>
    <mergeCell ref="AU44:AV44"/>
    <mergeCell ref="AW44:AZ44"/>
    <mergeCell ref="BA44:BB44"/>
    <mergeCell ref="BH44:BK44"/>
    <mergeCell ref="CS44:CT44"/>
    <mergeCell ref="CS45:CT45"/>
    <mergeCell ref="CS46:CT46"/>
    <mergeCell ref="CS47:CT47"/>
    <mergeCell ref="W44:Z44"/>
    <mergeCell ref="AA44:AD44"/>
    <mergeCell ref="AE44:AH44"/>
    <mergeCell ref="AI44:AL44"/>
    <mergeCell ref="AM44:AP44"/>
    <mergeCell ref="AQ44:AT44"/>
    <mergeCell ref="A44:A47"/>
    <mergeCell ref="B44:F44"/>
    <mergeCell ref="G44:J44"/>
    <mergeCell ref="K44:N44"/>
    <mergeCell ref="O44:R44"/>
    <mergeCell ref="S44:V44"/>
    <mergeCell ref="AU43:AV43"/>
    <mergeCell ref="AW43:AZ43"/>
    <mergeCell ref="BA43:BB43"/>
    <mergeCell ref="BH43:BK43"/>
    <mergeCell ref="CS43:CT43"/>
    <mergeCell ref="B43:F43"/>
    <mergeCell ref="G43:J43"/>
    <mergeCell ref="K43:N43"/>
    <mergeCell ref="O43:R43"/>
    <mergeCell ref="S43:V43"/>
    <mergeCell ref="AQ43:AT43"/>
    <mergeCell ref="CV41:CY41"/>
    <mergeCell ref="W41:Z41"/>
    <mergeCell ref="AA41:AD41"/>
    <mergeCell ref="AE41:AH41"/>
    <mergeCell ref="AI41:AL41"/>
    <mergeCell ref="AM41:AP41"/>
    <mergeCell ref="AQ41:AT41"/>
    <mergeCell ref="B41:F41"/>
    <mergeCell ref="G41:J41"/>
    <mergeCell ref="K41:N41"/>
    <mergeCell ref="O41:R41"/>
    <mergeCell ref="S41:V41"/>
    <mergeCell ref="AW42:AZ42"/>
    <mergeCell ref="BA42:BB42"/>
    <mergeCell ref="BH42:BK42"/>
    <mergeCell ref="CS42:CT42"/>
    <mergeCell ref="CV42:CY42"/>
    <mergeCell ref="CS41:CT41"/>
    <mergeCell ref="O40:R40"/>
    <mergeCell ref="S40:V40"/>
    <mergeCell ref="W40:Z40"/>
    <mergeCell ref="AA40:AD40"/>
    <mergeCell ref="AE37:AH38"/>
    <mergeCell ref="AI37:AL38"/>
    <mergeCell ref="AM37:AP38"/>
    <mergeCell ref="AQ37:BB38"/>
    <mergeCell ref="BC37:BC38"/>
    <mergeCell ref="BH37:BK38"/>
    <mergeCell ref="AU41:AV41"/>
    <mergeCell ref="AW41:AZ41"/>
    <mergeCell ref="BA41:BB41"/>
    <mergeCell ref="BH41:BK41"/>
    <mergeCell ref="B42:F42"/>
    <mergeCell ref="G42:J42"/>
    <mergeCell ref="K42:N42"/>
    <mergeCell ref="O42:R42"/>
    <mergeCell ref="S42:V42"/>
    <mergeCell ref="W42:Z42"/>
    <mergeCell ref="BA40:BB40"/>
    <mergeCell ref="BH40:BK40"/>
    <mergeCell ref="CS40:CT40"/>
    <mergeCell ref="CV40:CY40"/>
    <mergeCell ref="CV43:CY43"/>
    <mergeCell ref="W43:Z43"/>
    <mergeCell ref="AA43:AD43"/>
    <mergeCell ref="AE43:AH43"/>
    <mergeCell ref="AI43:AL43"/>
    <mergeCell ref="AM43:AP43"/>
    <mergeCell ref="A34:D34"/>
    <mergeCell ref="A37:A38"/>
    <mergeCell ref="B37:J38"/>
    <mergeCell ref="K37:R38"/>
    <mergeCell ref="S37:Z38"/>
    <mergeCell ref="AA37:AD38"/>
    <mergeCell ref="AE40:AH40"/>
    <mergeCell ref="AI40:AL40"/>
    <mergeCell ref="AM40:AP40"/>
    <mergeCell ref="AQ40:AT40"/>
    <mergeCell ref="AU40:AV40"/>
    <mergeCell ref="AW40:AZ40"/>
    <mergeCell ref="AA42:AD42"/>
    <mergeCell ref="AE42:AH42"/>
    <mergeCell ref="AI42:AL42"/>
    <mergeCell ref="AM42:AP42"/>
    <mergeCell ref="AQ42:AT42"/>
    <mergeCell ref="AU42:AV42"/>
    <mergeCell ref="CS37:CT38"/>
    <mergeCell ref="CV37:CY38"/>
    <mergeCell ref="A40:A43"/>
    <mergeCell ref="B40:F40"/>
    <mergeCell ref="G40:J40"/>
    <mergeCell ref="K40:N40"/>
    <mergeCell ref="A30:D30"/>
    <mergeCell ref="A33:D33"/>
    <mergeCell ref="A28:D28"/>
    <mergeCell ref="A29:D29"/>
    <mergeCell ref="A25:D25"/>
    <mergeCell ref="A26:D26"/>
    <mergeCell ref="A27:D27"/>
    <mergeCell ref="A23:D23"/>
    <mergeCell ref="A24:D24"/>
    <mergeCell ref="A19:D19"/>
    <mergeCell ref="A20:D20"/>
    <mergeCell ref="A21:D21"/>
    <mergeCell ref="A16:D16"/>
    <mergeCell ref="A17:D17"/>
    <mergeCell ref="A18:D18"/>
    <mergeCell ref="A14:D14"/>
    <mergeCell ref="A15:D15"/>
    <mergeCell ref="A2:D2"/>
    <mergeCell ref="A3:D3"/>
    <mergeCell ref="A11:D11"/>
    <mergeCell ref="A12:D12"/>
    <mergeCell ref="A8:D8"/>
    <mergeCell ref="A9:D9"/>
    <mergeCell ref="A10:D10"/>
    <mergeCell ref="A5:D5"/>
    <mergeCell ref="A6:D6"/>
    <mergeCell ref="A7:D7"/>
    <mergeCell ref="AM1:AP1"/>
    <mergeCell ref="AM2:AN2"/>
    <mergeCell ref="AO2:AP2"/>
  </mergeCells>
  <conditionalFormatting sqref="EW37:EW38 ET37:ET38 EQ37:EQ38 EN37:EN38 EK37:EK38 EH37:EH38 EE37:EE38 EB37:EB38 DY37:DY38 DV37:DV38">
    <cfRule type="containsText" dxfId="425" priority="122" operator="containsText" text="D">
      <formula>NOT(ISERROR(SEARCH("D",DV37)))</formula>
    </cfRule>
    <cfRule type="containsText" dxfId="424" priority="123" operator="containsText" text="S">
      <formula>NOT(ISERROR(SEARCH("S",DV37)))</formula>
    </cfRule>
  </conditionalFormatting>
  <conditionalFormatting sqref="CU37">
    <cfRule type="containsText" dxfId="423" priority="118" operator="containsText" text="D">
      <formula>NOT(ISERROR(SEARCH("D",CU37)))</formula>
    </cfRule>
    <cfRule type="containsText" dxfId="422" priority="119" operator="containsText" text="S">
      <formula>NOT(ISERROR(SEARCH("S",CU37)))</formula>
    </cfRule>
  </conditionalFormatting>
  <conditionalFormatting sqref="CU38">
    <cfRule type="containsText" dxfId="421" priority="116" operator="containsText" text="D">
      <formula>NOT(ISERROR(SEARCH("D",CU38)))</formula>
    </cfRule>
    <cfRule type="containsText" dxfId="420" priority="117" operator="containsText" text="S">
      <formula>NOT(ISERROR(SEARCH("S",CU38)))</formula>
    </cfRule>
  </conditionalFormatting>
  <conditionalFormatting sqref="DA37">
    <cfRule type="containsText" dxfId="419" priority="114" operator="containsText" text="D">
      <formula>NOT(ISERROR(SEARCH("D",DA37)))</formula>
    </cfRule>
    <cfRule type="containsText" dxfId="418" priority="115" operator="containsText" text="S">
      <formula>NOT(ISERROR(SEARCH("S",DA37)))</formula>
    </cfRule>
  </conditionalFormatting>
  <conditionalFormatting sqref="DA38">
    <cfRule type="containsText" dxfId="417" priority="112" operator="containsText" text="D">
      <formula>NOT(ISERROR(SEARCH("D",DA38)))</formula>
    </cfRule>
    <cfRule type="containsText" dxfId="416" priority="113" operator="containsText" text="S">
      <formula>NOT(ISERROR(SEARCH("S",DA38)))</formula>
    </cfRule>
  </conditionalFormatting>
  <conditionalFormatting sqref="DC37:DC38">
    <cfRule type="containsText" dxfId="415" priority="110" operator="containsText" text="D">
      <formula>NOT(ISERROR(SEARCH("D",DC37)))</formula>
    </cfRule>
    <cfRule type="containsText" dxfId="414" priority="111" operator="containsText" text="S">
      <formula>NOT(ISERROR(SEARCH("S",DC37)))</formula>
    </cfRule>
  </conditionalFormatting>
  <conditionalFormatting sqref="DE37">
    <cfRule type="containsText" dxfId="413" priority="108" operator="containsText" text="D">
      <formula>NOT(ISERROR(SEARCH("D",DE37)))</formula>
    </cfRule>
    <cfRule type="containsText" dxfId="412" priority="109" operator="containsText" text="S">
      <formula>NOT(ISERROR(SEARCH("S",DE37)))</formula>
    </cfRule>
  </conditionalFormatting>
  <conditionalFormatting sqref="DE38">
    <cfRule type="containsText" dxfId="411" priority="106" operator="containsText" text="D">
      <formula>NOT(ISERROR(SEARCH("D",DE38)))</formula>
    </cfRule>
    <cfRule type="containsText" dxfId="410" priority="107" operator="containsText" text="S">
      <formula>NOT(ISERROR(SEARCH("S",DE38)))</formula>
    </cfRule>
  </conditionalFormatting>
  <conditionalFormatting sqref="DG37">
    <cfRule type="containsText" dxfId="409" priority="104" operator="containsText" text="D">
      <formula>NOT(ISERROR(SEARCH("D",DG37)))</formula>
    </cfRule>
    <cfRule type="containsText" dxfId="408" priority="105" operator="containsText" text="S">
      <formula>NOT(ISERROR(SEARCH("S",DG37)))</formula>
    </cfRule>
  </conditionalFormatting>
  <conditionalFormatting sqref="DG38">
    <cfRule type="containsText" dxfId="407" priority="102" operator="containsText" text="D">
      <formula>NOT(ISERROR(SEARCH("D",DG38)))</formula>
    </cfRule>
    <cfRule type="containsText" dxfId="406" priority="103" operator="containsText" text="S">
      <formula>NOT(ISERROR(SEARCH("S",DG38)))</formula>
    </cfRule>
  </conditionalFormatting>
  <conditionalFormatting sqref="DI37:DI38">
    <cfRule type="containsText" dxfId="405" priority="100" operator="containsText" text="D">
      <formula>NOT(ISERROR(SEARCH("D",DI37)))</formula>
    </cfRule>
    <cfRule type="containsText" dxfId="404" priority="101" operator="containsText" text="S">
      <formula>NOT(ISERROR(SEARCH("S",DI37)))</formula>
    </cfRule>
  </conditionalFormatting>
  <conditionalFormatting sqref="DK37">
    <cfRule type="containsText" dxfId="403" priority="98" operator="containsText" text="D">
      <formula>NOT(ISERROR(SEARCH("D",DK37)))</formula>
    </cfRule>
    <cfRule type="containsText" dxfId="402" priority="99" operator="containsText" text="S">
      <formula>NOT(ISERROR(SEARCH("S",DK37)))</formula>
    </cfRule>
  </conditionalFormatting>
  <conditionalFormatting sqref="DK38">
    <cfRule type="containsText" dxfId="401" priority="96" operator="containsText" text="D">
      <formula>NOT(ISERROR(SEARCH("D",DK38)))</formula>
    </cfRule>
    <cfRule type="containsText" dxfId="400" priority="97" operator="containsText" text="S">
      <formula>NOT(ISERROR(SEARCH("S",DK38)))</formula>
    </cfRule>
  </conditionalFormatting>
  <conditionalFormatting sqref="DM37">
    <cfRule type="containsText" dxfId="399" priority="94" operator="containsText" text="D">
      <formula>NOT(ISERROR(SEARCH("D",DM37)))</formula>
    </cfRule>
    <cfRule type="containsText" dxfId="398" priority="95" operator="containsText" text="S">
      <formula>NOT(ISERROR(SEARCH("S",DM37)))</formula>
    </cfRule>
  </conditionalFormatting>
  <conditionalFormatting sqref="DM38">
    <cfRule type="containsText" dxfId="397" priority="92" operator="containsText" text="D">
      <formula>NOT(ISERROR(SEARCH("D",DM38)))</formula>
    </cfRule>
    <cfRule type="containsText" dxfId="396" priority="93" operator="containsText" text="S">
      <formula>NOT(ISERROR(SEARCH("S",DM38)))</formula>
    </cfRule>
  </conditionalFormatting>
  <conditionalFormatting sqref="DO37:DO38">
    <cfRule type="containsText" dxfId="395" priority="90" operator="containsText" text="D">
      <formula>NOT(ISERROR(SEARCH("D",DO37)))</formula>
    </cfRule>
    <cfRule type="containsText" dxfId="394" priority="91" operator="containsText" text="S">
      <formula>NOT(ISERROR(SEARCH("S",DO37)))</formula>
    </cfRule>
  </conditionalFormatting>
  <conditionalFormatting sqref="DQ37">
    <cfRule type="containsText" dxfId="393" priority="88" operator="containsText" text="D">
      <formula>NOT(ISERROR(SEARCH("D",DQ37)))</formula>
    </cfRule>
    <cfRule type="containsText" dxfId="392" priority="89" operator="containsText" text="S">
      <formula>NOT(ISERROR(SEARCH("S",DQ37)))</formula>
    </cfRule>
  </conditionalFormatting>
  <conditionalFormatting sqref="DQ38">
    <cfRule type="containsText" dxfId="391" priority="86" operator="containsText" text="D">
      <formula>NOT(ISERROR(SEARCH("D",DQ38)))</formula>
    </cfRule>
    <cfRule type="containsText" dxfId="390" priority="87" operator="containsText" text="S">
      <formula>NOT(ISERROR(SEARCH("S",DQ38)))</formula>
    </cfRule>
  </conditionalFormatting>
  <conditionalFormatting sqref="DS37">
    <cfRule type="containsText" dxfId="389" priority="84" operator="containsText" text="D">
      <formula>NOT(ISERROR(SEARCH("D",DS37)))</formula>
    </cfRule>
    <cfRule type="containsText" dxfId="388" priority="85" operator="containsText" text="S">
      <formula>NOT(ISERROR(SEARCH("S",DS37)))</formula>
    </cfRule>
  </conditionalFormatting>
  <conditionalFormatting sqref="DS38">
    <cfRule type="containsText" dxfId="387" priority="82" operator="containsText" text="D">
      <formula>NOT(ISERROR(SEARCH("D",DS38)))</formula>
    </cfRule>
    <cfRule type="containsText" dxfId="386" priority="83" operator="containsText" text="S">
      <formula>NOT(ISERROR(SEARCH("S",DS38)))</formula>
    </cfRule>
  </conditionalFormatting>
  <conditionalFormatting sqref="CR37:CR38">
    <cfRule type="containsText" dxfId="385" priority="120" operator="containsText" text="D">
      <formula>NOT(ISERROR(SEARCH("D",CR37)))</formula>
    </cfRule>
    <cfRule type="containsText" dxfId="384" priority="121" operator="containsText" text="S">
      <formula>NOT(ISERROR(SEARCH("S",CR37)))</formula>
    </cfRule>
  </conditionalFormatting>
  <conditionalFormatting sqref="T262:U330 T185:U215 T220:U230 T232:U257">
    <cfRule type="cellIs" dxfId="383" priority="69" operator="between">
      <formula>48</formula>
      <formula>168</formula>
    </cfRule>
    <cfRule type="cellIs" dxfId="382" priority="79" operator="greaterThan">
      <formula>168</formula>
    </cfRule>
  </conditionalFormatting>
  <conditionalFormatting sqref="AA185:AD215 AA220:AD230 AA232:AD257">
    <cfRule type="expression" dxfId="381" priority="62">
      <formula>IF(T185&gt;47,T185&lt;169)</formula>
    </cfRule>
    <cfRule type="expression" dxfId="380" priority="68">
      <formula>T185&gt;168</formula>
    </cfRule>
  </conditionalFormatting>
  <conditionalFormatting sqref="A185:D215 A220:D230 A232:D257">
    <cfRule type="expression" dxfId="379" priority="60">
      <formula>IF(T185&gt;47,T185&lt;169)</formula>
    </cfRule>
    <cfRule type="expression" dxfId="378" priority="67">
      <formula>T185&gt;168</formula>
    </cfRule>
  </conditionalFormatting>
  <conditionalFormatting sqref="AA262:AD330">
    <cfRule type="expression" dxfId="377" priority="58">
      <formula>IF(T262&gt;47,T262&lt;169)</formula>
    </cfRule>
    <cfRule type="expression" dxfId="376" priority="64">
      <formula>T262&gt;168</formula>
    </cfRule>
  </conditionalFormatting>
  <conditionalFormatting sqref="A262:D330">
    <cfRule type="expression" dxfId="375" priority="57">
      <formula>IF(T262&gt;47,T262&lt;169)</formula>
    </cfRule>
    <cfRule type="expression" dxfId="374" priority="63">
      <formula>T262&gt;168</formula>
    </cfRule>
  </conditionalFormatting>
  <conditionalFormatting sqref="BM37:CQ38">
    <cfRule type="containsText" dxfId="373" priority="55" operator="containsText" text="D">
      <formula>NOT(ISERROR(SEARCH("D",BM37)))</formula>
    </cfRule>
    <cfRule type="containsText" dxfId="372" priority="56" operator="containsText" text="S">
      <formula>NOT(ISERROR(SEARCH("S",BM37)))</formula>
    </cfRule>
  </conditionalFormatting>
  <conditionalFormatting sqref="F2:AJ3">
    <cfRule type="expression" dxfId="371" priority="45">
      <formula>F$6="F"</formula>
    </cfRule>
  </conditionalFormatting>
  <conditionalFormatting sqref="CS40:CT74">
    <cfRule type="cellIs" dxfId="370" priority="44" operator="greaterThan">
      <formula>23</formula>
    </cfRule>
  </conditionalFormatting>
  <conditionalFormatting sqref="CV65:CY74">
    <cfRule type="expression" dxfId="369" priority="43">
      <formula>CS65&gt;23</formula>
    </cfRule>
  </conditionalFormatting>
  <conditionalFormatting sqref="BH40:BK40">
    <cfRule type="expression" dxfId="368" priority="42">
      <formula>CS40&gt;23</formula>
    </cfRule>
  </conditionalFormatting>
  <conditionalFormatting sqref="BH41:BK74">
    <cfRule type="expression" dxfId="367" priority="41">
      <formula>CS41&gt;23</formula>
    </cfRule>
  </conditionalFormatting>
  <conditionalFormatting sqref="CS75:CT79">
    <cfRule type="cellIs" dxfId="366" priority="40" operator="greaterThan">
      <formula>23</formula>
    </cfRule>
  </conditionalFormatting>
  <conditionalFormatting sqref="CV75:CY79">
    <cfRule type="expression" dxfId="365" priority="39">
      <formula>CS75&gt;23</formula>
    </cfRule>
  </conditionalFormatting>
  <conditionalFormatting sqref="BH75:BK79">
    <cfRule type="expression" dxfId="364" priority="38">
      <formula>CS75&gt;23</formula>
    </cfRule>
  </conditionalFormatting>
  <conditionalFormatting sqref="CV40:CY40">
    <cfRule type="expression" dxfId="363" priority="37">
      <formula>EG40&gt;23</formula>
    </cfRule>
  </conditionalFormatting>
  <conditionalFormatting sqref="CV41:CY64">
    <cfRule type="expression" dxfId="362" priority="36">
      <formula>EG41&gt;23</formula>
    </cfRule>
  </conditionalFormatting>
  <conditionalFormatting sqref="F33:AJ34">
    <cfRule type="cellIs" dxfId="361" priority="32" operator="greaterThanOrEqual">
      <formula>5</formula>
    </cfRule>
    <cfRule type="cellIs" dxfId="360" priority="33" operator="lessThan">
      <formula>5</formula>
    </cfRule>
  </conditionalFormatting>
  <conditionalFormatting sqref="T231:U231">
    <cfRule type="cellIs" dxfId="359" priority="30" operator="between">
      <formula>48</formula>
      <formula>168</formula>
    </cfRule>
    <cfRule type="cellIs" dxfId="358" priority="31" operator="greaterThan">
      <formula>168</formula>
    </cfRule>
  </conditionalFormatting>
  <conditionalFormatting sqref="AA231:AD231">
    <cfRule type="expression" dxfId="357" priority="27">
      <formula>IF(T231&gt;47,T231&lt;169)</formula>
    </cfRule>
    <cfRule type="expression" dxfId="356" priority="29">
      <formula>T231&gt;168</formula>
    </cfRule>
  </conditionalFormatting>
  <conditionalFormatting sqref="A231:D231">
    <cfRule type="expression" dxfId="355" priority="26">
      <formula>IF(T231&gt;47,T231&lt;169)</formula>
    </cfRule>
    <cfRule type="expression" dxfId="354" priority="28">
      <formula>T231&gt;168</formula>
    </cfRule>
  </conditionalFormatting>
  <conditionalFormatting sqref="F5:AJ31">
    <cfRule type="containsText" dxfId="353" priority="1" operator="containsText" text="F">
      <formula>NOT(ISERROR(SEARCH("F",F5)))</formula>
    </cfRule>
    <cfRule type="containsText" dxfId="352" priority="2" operator="containsText" text="C">
      <formula>NOT(ISERROR(SEARCH("C",F5)))</formula>
    </cfRule>
    <cfRule type="containsText" dxfId="351" priority="3" operator="containsText" text="N">
      <formula>NOT(ISERROR(SEARCH("N",F5)))</formula>
    </cfRule>
    <cfRule type="containsText" dxfId="350" priority="4" operator="containsText" text="J">
      <formula>NOT(ISERROR(SEARCH("J",F5)))</formula>
    </cfRule>
    <cfRule type="containsText" dxfId="349" priority="5" operator="containsText" text="G">
      <formula>NOT(ISERROR(SEARCH("G",F5)))</formula>
    </cfRule>
  </conditionalFormatting>
  <dataValidations count="2">
    <dataValidation type="list" allowBlank="1" showInputMessage="1" showErrorMessage="1" sqref="AW40:AZ163 AQ40:AT163">
      <formula1>OFFSET(Personnels,MATCH(AQ40,Personnels),,)</formula1>
    </dataValidation>
    <dataValidation type="list" allowBlank="1" showInputMessage="1" sqref="B40:AP163">
      <formula1>OFFSET(Personnels,MATCH(B40,Personnels),,)</formula1>
    </dataValidation>
  </dataValidations>
  <printOptions horizontalCentered="1" verticalCentered="1"/>
  <pageMargins left="0" right="0" top="0" bottom="0" header="0" footer="0"/>
  <pageSetup paperSize="9" scale="99" orientation="landscape" r:id="rId1"/>
  <ignoredErrors>
    <ignoredError sqref="F33:AJ33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14</vt:i4>
      </vt:variant>
    </vt:vector>
  </HeadingPairs>
  <TitlesOfParts>
    <vt:vector size="28" baseType="lpstr">
      <vt:lpstr>Source</vt:lpstr>
      <vt:lpstr>Jan</vt:lpstr>
      <vt:lpstr>Fév</vt:lpstr>
      <vt:lpstr>Mar</vt:lpstr>
      <vt:lpstr>Avr</vt:lpstr>
      <vt:lpstr>Mai</vt:lpstr>
      <vt:lpstr>Jun</vt:lpstr>
      <vt:lpstr>Jul</vt:lpstr>
      <vt:lpstr>Aou</vt:lpstr>
      <vt:lpstr>Sep</vt:lpstr>
      <vt:lpstr>Oct</vt:lpstr>
      <vt:lpstr>Nov</vt:lpstr>
      <vt:lpstr>Dec</vt:lpstr>
      <vt:lpstr>Planning 2018</vt:lpstr>
      <vt:lpstr>Personnels</vt:lpstr>
      <vt:lpstr>Aou!Zone_d_impression</vt:lpstr>
      <vt:lpstr>Avr!Zone_d_impression</vt:lpstr>
      <vt:lpstr>Dec!Zone_d_impression</vt:lpstr>
      <vt:lpstr>Fév!Zone_d_impression</vt:lpstr>
      <vt:lpstr>Jan!Zone_d_impression</vt:lpstr>
      <vt:lpstr>Jul!Zone_d_impression</vt:lpstr>
      <vt:lpstr>Jun!Zone_d_impression</vt:lpstr>
      <vt:lpstr>Mai!Zone_d_impression</vt:lpstr>
      <vt:lpstr>Mar!Zone_d_impression</vt:lpstr>
      <vt:lpstr>Nov!Zone_d_impression</vt:lpstr>
      <vt:lpstr>Oct!Zone_d_impression</vt:lpstr>
      <vt:lpstr>'Planning 2018'!Zone_d_impression</vt:lpstr>
      <vt:lpstr>Sep!Zone_d_impression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Emmanuel Brechbiell</dc:creator>
  <cp:lastModifiedBy>Manu-Jeanne</cp:lastModifiedBy>
  <cp:lastPrinted>2017-12-10T22:04:09Z</cp:lastPrinted>
  <dcterms:created xsi:type="dcterms:W3CDTF">2016-07-25T12:59:50Z</dcterms:created>
  <dcterms:modified xsi:type="dcterms:W3CDTF">2017-12-11T21:16:42Z</dcterms:modified>
</cp:coreProperties>
</file>