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0400" windowHeight="7608" activeTab="3"/>
  </bookViews>
  <sheets>
    <sheet name="saisie" sheetId="4" r:id="rId1"/>
    <sheet name="cap" sheetId="5" r:id="rId2"/>
    <sheet name="calculs" sheetId="6" r:id="rId3"/>
    <sheet name="SUITE" sheetId="1" r:id="rId4"/>
  </sheets>
  <definedNames>
    <definedName name="_xlnm._FilterDatabase" localSheetId="3" hidden="1">SUITE!$E$2</definedName>
  </definedNames>
  <calcPr calcId="162913"/>
</workbook>
</file>

<file path=xl/calcChain.xml><?xml version="1.0" encoding="utf-8"?>
<calcChain xmlns="http://schemas.openxmlformats.org/spreadsheetml/2006/main">
  <c r="C2" i="1" l="1"/>
  <c r="C11" i="1"/>
  <c r="C16" i="1"/>
  <c r="C5" i="1"/>
  <c r="C8" i="1"/>
  <c r="D13" i="5"/>
  <c r="A4" i="5"/>
  <c r="A2" i="5"/>
  <c r="E8" i="4"/>
  <c r="E9" i="4" s="1"/>
  <c r="D8" i="4"/>
  <c r="D9" i="4" s="1"/>
  <c r="C8" i="4"/>
  <c r="A10" i="5" s="1"/>
  <c r="B8" i="4"/>
  <c r="B9" i="4" s="1"/>
  <c r="D7" i="5" l="1"/>
  <c r="D6" i="5"/>
  <c r="D5" i="5"/>
  <c r="C7" i="5"/>
  <c r="C6" i="5"/>
  <c r="C5" i="5"/>
  <c r="C8" i="5" s="1"/>
  <c r="C9" i="5" s="1"/>
  <c r="C2" i="6" s="1"/>
  <c r="B7" i="5"/>
  <c r="B6" i="5"/>
  <c r="B5" i="5"/>
  <c r="B8" i="5" s="1"/>
  <c r="B9" i="5" s="1"/>
  <c r="C1" i="6" s="1"/>
  <c r="E7" i="5"/>
  <c r="E6" i="5"/>
  <c r="E5" i="5"/>
  <c r="C9" i="4"/>
  <c r="A23" i="4" s="1"/>
  <c r="C10" i="1"/>
  <c r="C8" i="6" l="1"/>
  <c r="E8" i="5"/>
  <c r="E9" i="5" s="1"/>
  <c r="C4" i="6" s="1"/>
  <c r="F13" i="4"/>
  <c r="F16" i="4" s="1"/>
  <c r="D8" i="5"/>
  <c r="D9" i="5" s="1"/>
  <c r="C3" i="6" s="1"/>
  <c r="C6" i="6" s="1"/>
  <c r="C7" i="6" s="1"/>
  <c r="C11" i="6" l="1"/>
  <c r="C10" i="6"/>
  <c r="C9" i="6"/>
  <c r="C13" i="6" l="1"/>
  <c r="C12" i="6"/>
  <c r="E15" i="6" s="1"/>
  <c r="C15" i="6" s="1"/>
  <c r="C16" i="6" s="1"/>
  <c r="C17" i="6" s="1"/>
  <c r="F17" i="6" s="1"/>
  <c r="C12" i="4" s="1"/>
  <c r="C14" i="4" l="1"/>
  <c r="C15" i="4" s="1"/>
  <c r="C16" i="4" s="1"/>
</calcChain>
</file>

<file path=xl/sharedStrings.xml><?xml version="1.0" encoding="utf-8"?>
<sst xmlns="http://schemas.openxmlformats.org/spreadsheetml/2006/main" count="115" uniqueCount="81">
  <si>
    <t>année carte</t>
  </si>
  <si>
    <t>C (+- E ou W)</t>
  </si>
  <si>
    <t>MINUTE corigée</t>
  </si>
  <si>
    <t>déviation (d)</t>
  </si>
  <si>
    <t>Cap compas (Cc)</t>
  </si>
  <si>
    <t>année actuelle</t>
  </si>
  <si>
    <t>Déclinaision(D)</t>
  </si>
  <si>
    <t>W = d + D</t>
  </si>
  <si>
    <t>cap fond (vrais)</t>
  </si>
  <si>
    <t>Degré rosecarte</t>
  </si>
  <si>
    <t>Minute rose carte</t>
  </si>
  <si>
    <t>Renseigner les cellules des lignes : 5, 6 et 7 , dans les colones B, C, D et E , ainsi que la cellule F5</t>
  </si>
  <si>
    <t xml:space="preserve">         Point de départ</t>
  </si>
  <si>
    <t xml:space="preserve">         Point d'arrivée</t>
  </si>
  <si>
    <t>N1</t>
  </si>
  <si>
    <t>E1</t>
  </si>
  <si>
    <t>N2</t>
  </si>
  <si>
    <t>E2</t>
  </si>
  <si>
    <r>
      <t>SENS</t>
    </r>
    <r>
      <rPr>
        <sz val="11"/>
        <color theme="1"/>
        <rFont val="Calibri"/>
        <family val="2"/>
        <scheme val="minor"/>
      </rPr>
      <t xml:space="preserve"> : Aller (</t>
    </r>
    <r>
      <rPr>
        <b/>
        <sz val="10"/>
        <rFont val="Arial"/>
      </rPr>
      <t>A</t>
    </r>
    <r>
      <rPr>
        <sz val="11"/>
        <color theme="1"/>
        <rFont val="Calibri"/>
        <family val="2"/>
        <scheme val="minor"/>
      </rPr>
      <t>)</t>
    </r>
  </si>
  <si>
    <t>d m s</t>
  </si>
  <si>
    <r>
      <t>ou Retour (</t>
    </r>
    <r>
      <rPr>
        <b/>
        <sz val="10"/>
        <rFont val="Arial"/>
      </rPr>
      <t>R</t>
    </r>
    <r>
      <rPr>
        <sz val="11"/>
        <color theme="1"/>
        <rFont val="Calibri"/>
        <family val="2"/>
        <scheme val="minor"/>
      </rPr>
      <t xml:space="preserve">) </t>
    </r>
    <r>
      <rPr>
        <b/>
        <sz val="10"/>
        <rFont val="Arial"/>
      </rPr>
      <t>:</t>
    </r>
  </si>
  <si>
    <t>Dégrés</t>
  </si>
  <si>
    <t>a</t>
  </si>
  <si>
    <t>minutes</t>
  </si>
  <si>
    <t>secondes</t>
  </si>
  <si>
    <t>Degrés Décimaux</t>
  </si>
  <si>
    <t>radians :</t>
  </si>
  <si>
    <t>"Résultat : "</t>
  </si>
  <si>
    <t>cap =</t>
  </si>
  <si>
    <t>degrés</t>
  </si>
  <si>
    <t xml:space="preserve">Distance (km) : </t>
  </si>
  <si>
    <t>Soit :</t>
  </si>
  <si>
    <t xml:space="preserve">Distance (miles ) : </t>
  </si>
  <si>
    <r>
      <t>cellule</t>
    </r>
    <r>
      <rPr>
        <b/>
        <sz val="10"/>
        <rFont val="Arial"/>
      </rPr>
      <t xml:space="preserve"> F5</t>
    </r>
    <r>
      <rPr>
        <sz val="11"/>
        <color theme="1"/>
        <rFont val="Calibri"/>
        <family val="2"/>
        <scheme val="minor"/>
      </rPr>
      <t xml:space="preserve"> :renseigner le sens : </t>
    </r>
    <r>
      <rPr>
        <b/>
        <sz val="10"/>
        <rFont val="Arial"/>
      </rPr>
      <t>a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0"/>
        <rFont val="Arial"/>
      </rPr>
      <t>A</t>
    </r>
    <r>
      <rPr>
        <sz val="11"/>
        <color theme="1"/>
        <rFont val="Calibri"/>
        <family val="2"/>
        <scheme val="minor"/>
      </rPr>
      <t xml:space="preserve"> pour l'aller, </t>
    </r>
    <r>
      <rPr>
        <b/>
        <sz val="10"/>
        <rFont val="Arial"/>
      </rPr>
      <t>r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0"/>
        <rFont val="Arial"/>
      </rPr>
      <t>R</t>
    </r>
    <r>
      <rPr>
        <sz val="11"/>
        <color theme="1"/>
        <rFont val="Calibri"/>
        <family val="2"/>
        <scheme val="minor"/>
      </rPr>
      <t xml:space="preserve"> pour le retour</t>
    </r>
  </si>
  <si>
    <t>N1 = Latitude du point de départ</t>
  </si>
  <si>
    <t xml:space="preserve"> E1 = longitude du point de départ</t>
  </si>
  <si>
    <t>N2 = Latitude du point d'arrivée</t>
  </si>
  <si>
    <t xml:space="preserve">      E2 = longitude du point d'arrivée</t>
  </si>
  <si>
    <t>Calcul intermédiaire</t>
  </si>
  <si>
    <t>étape intermédiaire</t>
  </si>
  <si>
    <r>
      <t xml:space="preserve">Fonction Aller </t>
    </r>
    <r>
      <rPr>
        <sz val="10"/>
        <rFont val="Arial"/>
      </rPr>
      <t xml:space="preserve">/ </t>
    </r>
    <r>
      <rPr>
        <b/>
        <sz val="10"/>
        <rFont val="Arial"/>
      </rPr>
      <t>Retour</t>
    </r>
  </si>
  <si>
    <t>Ne rien renseigner dans cette feuille</t>
  </si>
  <si>
    <t>en feuille saisie :</t>
  </si>
  <si>
    <t xml:space="preserve">Sélection : </t>
  </si>
  <si>
    <t>rem : A2, A4, A10 : prise en compte des méridiens &gt; 90 ° ou &lt; -90° ( ½ sphère Antipode )</t>
  </si>
  <si>
    <t>N1 =</t>
  </si>
  <si>
    <t>rad</t>
  </si>
  <si>
    <t>un radian =</t>
  </si>
  <si>
    <t>E1 =</t>
  </si>
  <si>
    <t>N2 =</t>
  </si>
  <si>
    <t>E2 =</t>
  </si>
  <si>
    <t>N "pôle" =</t>
  </si>
  <si>
    <t>a =</t>
  </si>
  <si>
    <t>cos a =</t>
  </si>
  <si>
    <t>b =</t>
  </si>
  <si>
    <t>sin b =</t>
  </si>
  <si>
    <t>cos b =</t>
  </si>
  <si>
    <t>c =</t>
  </si>
  <si>
    <t>sin c =</t>
  </si>
  <si>
    <t>cos c =</t>
  </si>
  <si>
    <t>Avant correction trigonométrique</t>
  </si>
  <si>
    <r>
      <t xml:space="preserve">Cos A (+/- </t>
    </r>
    <r>
      <rPr>
        <sz val="9"/>
        <rFont val="Symbol"/>
        <family val="1"/>
        <charset val="2"/>
      </rPr>
      <t xml:space="preserve">e </t>
    </r>
    <r>
      <rPr>
        <sz val="8"/>
        <rFont val="Arial"/>
      </rPr>
      <t>)</t>
    </r>
  </si>
  <si>
    <t>Cos A =</t>
  </si>
  <si>
    <t xml:space="preserve">   Après correction éventuelle,</t>
  </si>
  <si>
    <t xml:space="preserve">A = </t>
  </si>
  <si>
    <t xml:space="preserve">   le cap est :</t>
  </si>
  <si>
    <t xml:space="preserve">Cap = </t>
  </si>
  <si>
    <t>deg·</t>
  </si>
  <si>
    <r>
      <t>La correction trigonométrique est effectuée si le "</t>
    </r>
    <r>
      <rPr>
        <i/>
        <sz val="10"/>
        <rFont val="Arial"/>
      </rPr>
      <t>triangle de cap</t>
    </r>
    <r>
      <rPr>
        <sz val="11"/>
        <color theme="1"/>
        <rFont val="Calibri"/>
        <family val="2"/>
        <scheme val="minor"/>
      </rPr>
      <t>" se trouve inversé : ( par exemple</t>
    </r>
  </si>
  <si>
    <t>si le trajet a lieu vers l'ouest dans l'hémisphère nord ).</t>
  </si>
  <si>
    <r>
      <t xml:space="preserve"> Si </t>
    </r>
    <r>
      <rPr>
        <b/>
        <sz val="9"/>
        <rFont val="Arial"/>
      </rPr>
      <t>#NOMBRE !</t>
    </r>
    <r>
      <rPr>
        <sz val="9"/>
        <rFont val="Arial"/>
        <family val="2"/>
      </rPr>
      <t xml:space="preserve"> s'affiche dans quelque(s) cellule(s), cela signifie : </t>
    </r>
    <r>
      <rPr>
        <b/>
        <sz val="9"/>
        <rFont val="Arial"/>
      </rPr>
      <t xml:space="preserve">point de départ </t>
    </r>
    <r>
      <rPr>
        <sz val="9"/>
        <rFont val="Arial"/>
        <family val="2"/>
      </rPr>
      <t xml:space="preserve">= </t>
    </r>
    <r>
      <rPr>
        <b/>
        <sz val="9"/>
        <rFont val="Arial"/>
      </rPr>
      <t>point d'arrivée</t>
    </r>
    <r>
      <rPr>
        <sz val="9"/>
        <rFont val="Arial"/>
        <family val="2"/>
      </rPr>
      <t xml:space="preserve">   ( </t>
    </r>
    <r>
      <rPr>
        <sz val="12"/>
        <rFont val="Wingdings"/>
        <charset val="2"/>
      </rPr>
      <t>L</t>
    </r>
    <r>
      <rPr>
        <sz val="9"/>
        <rFont val="Wingdings"/>
        <charset val="2"/>
      </rPr>
      <t xml:space="preserve"> </t>
    </r>
    <r>
      <rPr>
        <sz val="9"/>
        <rFont val="Arial"/>
        <family val="2"/>
      </rPr>
      <t>? )</t>
    </r>
  </si>
  <si>
    <r>
      <t xml:space="preserve"> Si </t>
    </r>
    <r>
      <rPr>
        <b/>
        <sz val="9"/>
        <rFont val="Arial"/>
      </rPr>
      <t>#DIV/0 !</t>
    </r>
    <r>
      <rPr>
        <sz val="9"/>
        <rFont val="Arial"/>
        <family val="2"/>
      </rPr>
      <t xml:space="preserve"> s'affiche dans quelque(s) cellule(s), cela signifie : </t>
    </r>
    <r>
      <rPr>
        <b/>
        <sz val="9"/>
        <rFont val="Arial"/>
      </rPr>
      <t xml:space="preserve">point de départ </t>
    </r>
    <r>
      <rPr>
        <sz val="9"/>
        <rFont val="Arial"/>
        <family val="2"/>
      </rPr>
      <t xml:space="preserve">= </t>
    </r>
    <r>
      <rPr>
        <b/>
        <sz val="9"/>
        <rFont val="Arial"/>
      </rPr>
      <t>point d'arrivée</t>
    </r>
    <r>
      <rPr>
        <sz val="9"/>
        <rFont val="Arial"/>
        <family val="2"/>
      </rPr>
      <t xml:space="preserve">   ( </t>
    </r>
    <r>
      <rPr>
        <sz val="12"/>
        <rFont val="Wingdings"/>
        <charset val="2"/>
      </rPr>
      <t>L</t>
    </r>
    <r>
      <rPr>
        <sz val="9"/>
        <rFont val="Wingdings"/>
        <charset val="2"/>
      </rPr>
      <t xml:space="preserve"> </t>
    </r>
    <r>
      <rPr>
        <sz val="9"/>
        <rFont val="Arial"/>
        <family val="2"/>
      </rPr>
      <t>? )</t>
    </r>
  </si>
  <si>
    <t>Degrée</t>
  </si>
  <si>
    <t>minute</t>
  </si>
  <si>
    <t>seconde</t>
  </si>
  <si>
    <t>Position</t>
  </si>
  <si>
    <t>+</t>
  </si>
  <si>
    <t>-</t>
  </si>
  <si>
    <t>C avec correction</t>
  </si>
  <si>
    <t xml:space="preserve">déclinaison avec une correction </t>
  </si>
  <si>
    <t>la déclinaison  Carte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</si>
</sst>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000"/>
    <numFmt numFmtId="166" formatCode="0.000"/>
    <numFmt numFmtId="167" formatCode="0.00000000"/>
  </numFmts>
  <fonts count="20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color indexed="12"/>
      <name val="Arial"/>
    </font>
    <font>
      <sz val="8"/>
      <name val="Arial"/>
      <family val="2"/>
    </font>
    <font>
      <b/>
      <sz val="10"/>
      <name val="Arial"/>
    </font>
    <font>
      <b/>
      <sz val="9"/>
      <name val="Arial"/>
    </font>
    <font>
      <sz val="9"/>
      <name val="Arial"/>
      <family val="2"/>
    </font>
    <font>
      <b/>
      <sz val="10"/>
      <color indexed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10"/>
      <color indexed="34"/>
      <name val="Arial"/>
      <family val="2"/>
    </font>
    <font>
      <b/>
      <sz val="9"/>
      <name val="Arial"/>
      <family val="2"/>
    </font>
    <font>
      <sz val="8"/>
      <name val="Arial"/>
    </font>
    <font>
      <sz val="9"/>
      <name val="Symbol"/>
      <family val="1"/>
      <charset val="2"/>
    </font>
    <font>
      <b/>
      <sz val="10"/>
      <name val="Arial"/>
      <family val="2"/>
    </font>
    <font>
      <i/>
      <sz val="10"/>
      <name val="Arial"/>
    </font>
    <font>
      <sz val="12"/>
      <name val="Wingdings"/>
      <charset val="2"/>
    </font>
    <font>
      <sz val="9"/>
      <name val="Wingdings"/>
      <charset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0" fillId="0" borderId="0" xfId="0" applyFill="1" applyBorder="1"/>
    <xf numFmtId="0" fontId="0" fillId="0" borderId="2" xfId="0" applyFill="1" applyBorder="1"/>
    <xf numFmtId="0" fontId="2" fillId="6" borderId="0" xfId="1" applyFont="1" applyFill="1"/>
    <xf numFmtId="0" fontId="1" fillId="6" borderId="0" xfId="1" applyFill="1"/>
    <xf numFmtId="0" fontId="1" fillId="0" borderId="0" xfId="1"/>
    <xf numFmtId="0" fontId="3" fillId="6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/>
    </xf>
    <xf numFmtId="0" fontId="4" fillId="6" borderId="3" xfId="1" applyFont="1" applyFill="1" applyBorder="1" applyAlignment="1">
      <alignment horizontal="center"/>
    </xf>
    <xf numFmtId="0" fontId="1" fillId="6" borderId="0" xfId="1" applyFont="1" applyFill="1" applyAlignment="1">
      <alignment horizontal="center"/>
    </xf>
    <xf numFmtId="0" fontId="1" fillId="6" borderId="4" xfId="1" applyFill="1" applyBorder="1" applyAlignment="1">
      <alignment horizontal="center"/>
    </xf>
    <xf numFmtId="0" fontId="4" fillId="7" borderId="0" xfId="1" applyFont="1" applyFill="1" applyAlignment="1">
      <alignment horizontal="right"/>
    </xf>
    <xf numFmtId="1" fontId="1" fillId="8" borderId="0" xfId="1" applyNumberFormat="1" applyFill="1" applyAlignment="1" applyProtection="1">
      <alignment horizontal="center"/>
      <protection locked="0"/>
    </xf>
    <xf numFmtId="0" fontId="1" fillId="8" borderId="0" xfId="1" applyFill="1" applyAlignment="1" applyProtection="1">
      <alignment horizontal="center"/>
      <protection locked="0"/>
    </xf>
    <xf numFmtId="0" fontId="1" fillId="9" borderId="5" xfId="1" applyFill="1" applyBorder="1" applyAlignment="1" applyProtection="1">
      <alignment horizontal="center"/>
      <protection locked="0"/>
    </xf>
    <xf numFmtId="0" fontId="1" fillId="8" borderId="0" xfId="1" applyFill="1" applyBorder="1" applyAlignment="1" applyProtection="1">
      <alignment horizontal="center"/>
      <protection locked="0"/>
    </xf>
    <xf numFmtId="0" fontId="4" fillId="7" borderId="0" xfId="1" applyFont="1" applyFill="1"/>
    <xf numFmtId="164" fontId="1" fillId="9" borderId="0" xfId="1" applyNumberFormat="1" applyFill="1" applyAlignment="1">
      <alignment horizontal="center" vertical="center"/>
    </xf>
    <xf numFmtId="0" fontId="4" fillId="6" borderId="0" xfId="1" applyFont="1" applyFill="1" applyBorder="1" applyAlignment="1">
      <alignment horizontal="center"/>
    </xf>
    <xf numFmtId="165" fontId="1" fillId="9" borderId="0" xfId="1" applyNumberFormat="1" applyFill="1" applyAlignment="1">
      <alignment horizontal="center" vertical="center"/>
    </xf>
    <xf numFmtId="166" fontId="4" fillId="6" borderId="0" xfId="1" applyNumberFormat="1" applyFont="1" applyFill="1" applyBorder="1" applyAlignment="1">
      <alignment horizontal="center" vertical="center"/>
    </xf>
    <xf numFmtId="0" fontId="4" fillId="7" borderId="6" xfId="1" applyFont="1" applyFill="1" applyBorder="1" applyAlignment="1">
      <alignment horizontal="center"/>
    </xf>
    <xf numFmtId="0" fontId="1" fillId="7" borderId="7" xfId="1" applyFill="1" applyBorder="1"/>
    <xf numFmtId="0" fontId="1" fillId="7" borderId="8" xfId="1" applyFill="1" applyBorder="1"/>
    <xf numFmtId="0" fontId="1" fillId="7" borderId="9" xfId="1" applyFill="1" applyBorder="1"/>
    <xf numFmtId="0" fontId="1" fillId="6" borderId="0" xfId="1" applyFill="1" applyAlignment="1">
      <alignment horizontal="center"/>
    </xf>
    <xf numFmtId="0" fontId="4" fillId="7" borderId="10" xfId="1" applyFont="1" applyFill="1" applyBorder="1" applyAlignment="1">
      <alignment horizontal="right"/>
    </xf>
    <xf numFmtId="0" fontId="4" fillId="7" borderId="0" xfId="1" applyFont="1" applyFill="1" applyBorder="1" applyAlignment="1">
      <alignment horizontal="center"/>
    </xf>
    <xf numFmtId="0" fontId="4" fillId="7" borderId="11" xfId="1" applyFont="1" applyFill="1" applyBorder="1" applyAlignment="1">
      <alignment horizontal="center"/>
    </xf>
    <xf numFmtId="0" fontId="4" fillId="7" borderId="3" xfId="1" applyFont="1" applyFill="1" applyBorder="1" applyAlignment="1">
      <alignment horizontal="center"/>
    </xf>
    <xf numFmtId="0" fontId="1" fillId="7" borderId="12" xfId="1" applyFill="1" applyBorder="1"/>
    <xf numFmtId="0" fontId="1" fillId="7" borderId="13" xfId="1" applyFill="1" applyBorder="1"/>
    <xf numFmtId="0" fontId="1" fillId="7" borderId="14" xfId="1" applyFill="1" applyBorder="1"/>
    <xf numFmtId="166" fontId="4" fillId="7" borderId="4" xfId="1" applyNumberFormat="1" applyFont="1" applyFill="1" applyBorder="1" applyAlignment="1">
      <alignment horizontal="center" vertical="center"/>
    </xf>
    <xf numFmtId="0" fontId="4" fillId="8" borderId="15" xfId="1" applyFont="1" applyFill="1" applyBorder="1" applyAlignment="1">
      <alignment horizontal="right" vertical="center"/>
    </xf>
    <xf numFmtId="0" fontId="5" fillId="8" borderId="16" xfId="1" applyFont="1" applyFill="1" applyBorder="1" applyAlignment="1">
      <alignment horizontal="center" vertical="center"/>
    </xf>
    <xf numFmtId="0" fontId="4" fillId="8" borderId="17" xfId="1" applyFont="1" applyFill="1" applyBorder="1" applyAlignment="1">
      <alignment horizontal="left" vertical="center"/>
    </xf>
    <xf numFmtId="0" fontId="4" fillId="8" borderId="18" xfId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horizontal="center" vertical="center"/>
    </xf>
    <xf numFmtId="0" fontId="4" fillId="8" borderId="19" xfId="1" applyFont="1" applyFill="1" applyBorder="1" applyAlignment="1">
      <alignment horizontal="left" vertical="center"/>
    </xf>
    <xf numFmtId="0" fontId="4" fillId="8" borderId="3" xfId="1" applyFont="1" applyFill="1" applyBorder="1" applyAlignment="1">
      <alignment horizontal="center"/>
    </xf>
    <xf numFmtId="0" fontId="4" fillId="8" borderId="20" xfId="1" applyFont="1" applyFill="1" applyBorder="1" applyAlignment="1">
      <alignment horizontal="right" vertical="center"/>
    </xf>
    <xf numFmtId="2" fontId="5" fillId="8" borderId="21" xfId="1" applyNumberFormat="1" applyFont="1" applyFill="1" applyBorder="1" applyAlignment="1">
      <alignment horizontal="center" vertical="center"/>
    </xf>
    <xf numFmtId="0" fontId="4" fillId="8" borderId="22" xfId="1" applyFont="1" applyFill="1" applyBorder="1" applyAlignment="1">
      <alignment horizontal="left" vertical="center"/>
    </xf>
    <xf numFmtId="166" fontId="4" fillId="8" borderId="4" xfId="1" applyNumberFormat="1" applyFont="1" applyFill="1" applyBorder="1" applyAlignment="1">
      <alignment horizontal="center"/>
    </xf>
    <xf numFmtId="0" fontId="1" fillId="10" borderId="23" xfId="1" applyFill="1" applyBorder="1"/>
    <xf numFmtId="0" fontId="1" fillId="10" borderId="24" xfId="1" applyFill="1" applyBorder="1"/>
    <xf numFmtId="0" fontId="1" fillId="10" borderId="25" xfId="1" applyFill="1" applyBorder="1"/>
    <xf numFmtId="0" fontId="1" fillId="6" borderId="0" xfId="1" applyFill="1" applyBorder="1"/>
    <xf numFmtId="0" fontId="1" fillId="8" borderId="0" xfId="1" applyFill="1"/>
    <xf numFmtId="0" fontId="4" fillId="8" borderId="0" xfId="1" applyFont="1" applyFill="1" applyAlignment="1">
      <alignment horizontal="right"/>
    </xf>
    <xf numFmtId="0" fontId="1" fillId="8" borderId="0" xfId="1" applyFont="1" applyFill="1"/>
    <xf numFmtId="0" fontId="1" fillId="8" borderId="0" xfId="1" applyFont="1" applyFill="1" applyAlignment="1">
      <alignment horizontal="center"/>
    </xf>
    <xf numFmtId="0" fontId="4" fillId="6" borderId="0" xfId="1" applyFont="1" applyFill="1" applyAlignment="1">
      <alignment horizontal="right" vertical="center"/>
    </xf>
    <xf numFmtId="0" fontId="6" fillId="6" borderId="0" xfId="1" applyFont="1" applyFill="1" applyAlignment="1">
      <alignment horizontal="center" vertical="center"/>
    </xf>
    <xf numFmtId="0" fontId="1" fillId="7" borderId="3" xfId="1" applyFill="1" applyBorder="1"/>
    <xf numFmtId="2" fontId="6" fillId="6" borderId="0" xfId="1" applyNumberFormat="1" applyFont="1" applyFill="1" applyAlignment="1">
      <alignment horizontal="center" vertical="center"/>
    </xf>
    <xf numFmtId="0" fontId="4" fillId="6" borderId="0" xfId="1" applyFont="1" applyFill="1"/>
    <xf numFmtId="0" fontId="1" fillId="8" borderId="0" xfId="1" applyFill="1" applyAlignment="1">
      <alignment horizontal="center"/>
    </xf>
    <xf numFmtId="0" fontId="4" fillId="7" borderId="26" xfId="1" applyFont="1" applyFill="1" applyBorder="1"/>
    <xf numFmtId="0" fontId="1" fillId="7" borderId="27" xfId="1" applyFill="1" applyBorder="1"/>
    <xf numFmtId="0" fontId="7" fillId="6" borderId="0" xfId="1" applyFont="1" applyFill="1"/>
    <xf numFmtId="0" fontId="1" fillId="8" borderId="0" xfId="1" applyFill="1" applyBorder="1" applyAlignment="1">
      <alignment horizontal="center"/>
    </xf>
    <xf numFmtId="167" fontId="3" fillId="9" borderId="0" xfId="1" applyNumberFormat="1" applyFont="1" applyFill="1" applyAlignment="1">
      <alignment horizontal="center" vertical="center"/>
    </xf>
    <xf numFmtId="0" fontId="1" fillId="6" borderId="15" xfId="1" applyFill="1" applyBorder="1"/>
    <xf numFmtId="0" fontId="1" fillId="6" borderId="16" xfId="1" applyFill="1" applyBorder="1"/>
    <xf numFmtId="0" fontId="1" fillId="6" borderId="17" xfId="1" applyFill="1" applyBorder="1"/>
    <xf numFmtId="0" fontId="1" fillId="6" borderId="18" xfId="1" applyFill="1" applyBorder="1"/>
    <xf numFmtId="0" fontId="1" fillId="6" borderId="19" xfId="1" applyFill="1" applyBorder="1"/>
    <xf numFmtId="0" fontId="4" fillId="6" borderId="0" xfId="1" applyFont="1" applyFill="1" applyBorder="1"/>
    <xf numFmtId="0" fontId="1" fillId="6" borderId="20" xfId="1" applyFill="1" applyBorder="1"/>
    <xf numFmtId="0" fontId="1" fillId="6" borderId="21" xfId="1" applyFill="1" applyBorder="1"/>
    <xf numFmtId="0" fontId="1" fillId="6" borderId="22" xfId="1" applyFill="1" applyBorder="1"/>
    <xf numFmtId="0" fontId="8" fillId="6" borderId="0" xfId="1" applyFont="1" applyFill="1"/>
    <xf numFmtId="0" fontId="9" fillId="11" borderId="15" xfId="1" applyFont="1" applyFill="1" applyBorder="1" applyAlignment="1">
      <alignment horizontal="right"/>
    </xf>
    <xf numFmtId="167" fontId="10" fillId="11" borderId="16" xfId="1" applyNumberFormat="1" applyFont="1" applyFill="1" applyBorder="1" applyAlignment="1">
      <alignment horizontal="center" vertical="center"/>
    </xf>
    <xf numFmtId="0" fontId="9" fillId="11" borderId="17" xfId="1" applyFont="1" applyFill="1" applyBorder="1" applyAlignment="1">
      <alignment horizontal="center"/>
    </xf>
    <xf numFmtId="0" fontId="1" fillId="8" borderId="26" xfId="1" applyFill="1" applyBorder="1" applyAlignment="1">
      <alignment horizontal="right"/>
    </xf>
    <xf numFmtId="0" fontId="3" fillId="8" borderId="28" xfId="1" applyFont="1" applyFill="1" applyBorder="1" applyAlignment="1">
      <alignment horizontal="center" vertical="center"/>
    </xf>
    <xf numFmtId="0" fontId="1" fillId="8" borderId="27" xfId="1" applyFill="1" applyBorder="1" applyAlignment="1">
      <alignment horizontal="left"/>
    </xf>
    <xf numFmtId="0" fontId="9" fillId="11" borderId="18" xfId="1" applyFont="1" applyFill="1" applyBorder="1" applyAlignment="1">
      <alignment horizontal="right"/>
    </xf>
    <xf numFmtId="167" fontId="10" fillId="11" borderId="0" xfId="1" applyNumberFormat="1" applyFont="1" applyFill="1" applyBorder="1" applyAlignment="1">
      <alignment horizontal="center" vertical="center"/>
    </xf>
    <xf numFmtId="0" fontId="9" fillId="11" borderId="19" xfId="1" applyFont="1" applyFill="1" applyBorder="1" applyAlignment="1">
      <alignment horizontal="center"/>
    </xf>
    <xf numFmtId="0" fontId="11" fillId="6" borderId="0" xfId="1" applyFont="1" applyFill="1"/>
    <xf numFmtId="0" fontId="12" fillId="6" borderId="0" xfId="1" applyFont="1" applyFill="1"/>
    <xf numFmtId="0" fontId="9" fillId="11" borderId="20" xfId="1" applyFont="1" applyFill="1" applyBorder="1" applyAlignment="1">
      <alignment horizontal="right"/>
    </xf>
    <xf numFmtId="167" fontId="10" fillId="11" borderId="21" xfId="1" applyNumberFormat="1" applyFont="1" applyFill="1" applyBorder="1" applyAlignment="1">
      <alignment horizontal="center" vertical="center"/>
    </xf>
    <xf numFmtId="0" fontId="9" fillId="11" borderId="22" xfId="1" applyFont="1" applyFill="1" applyBorder="1" applyAlignment="1">
      <alignment horizontal="center"/>
    </xf>
    <xf numFmtId="0" fontId="13" fillId="9" borderId="15" xfId="1" applyFont="1" applyFill="1" applyBorder="1"/>
    <xf numFmtId="0" fontId="13" fillId="9" borderId="16" xfId="1" applyFont="1" applyFill="1" applyBorder="1"/>
    <xf numFmtId="0" fontId="13" fillId="9" borderId="17" xfId="1" applyFont="1" applyFill="1" applyBorder="1"/>
    <xf numFmtId="0" fontId="14" fillId="8" borderId="0" xfId="1" applyFont="1" applyFill="1" applyAlignment="1">
      <alignment horizontal="center"/>
    </xf>
    <xf numFmtId="0" fontId="1" fillId="9" borderId="18" xfId="1" applyFill="1" applyBorder="1" applyAlignment="1">
      <alignment horizontal="right"/>
    </xf>
    <xf numFmtId="165" fontId="1" fillId="9" borderId="0" xfId="1" applyNumberFormat="1" applyFill="1" applyBorder="1"/>
    <xf numFmtId="0" fontId="1" fillId="9" borderId="19" xfId="1" applyFill="1" applyBorder="1"/>
    <xf numFmtId="165" fontId="3" fillId="8" borderId="0" xfId="1" applyNumberFormat="1" applyFont="1" applyFill="1" applyAlignment="1">
      <alignment horizontal="center"/>
    </xf>
    <xf numFmtId="0" fontId="16" fillId="11" borderId="15" xfId="1" applyFont="1" applyFill="1" applyBorder="1"/>
    <xf numFmtId="0" fontId="4" fillId="11" borderId="16" xfId="1" applyFont="1" applyFill="1" applyBorder="1"/>
    <xf numFmtId="0" fontId="1" fillId="11" borderId="17" xfId="1" applyFill="1" applyBorder="1"/>
    <xf numFmtId="0" fontId="1" fillId="9" borderId="0" xfId="1" applyFill="1" applyBorder="1"/>
    <xf numFmtId="0" fontId="4" fillId="11" borderId="18" xfId="1" applyFont="1" applyFill="1" applyBorder="1"/>
    <xf numFmtId="0" fontId="1" fillId="11" borderId="0" xfId="1" applyFill="1" applyBorder="1"/>
    <xf numFmtId="0" fontId="1" fillId="11" borderId="19" xfId="1" applyFill="1" applyBorder="1"/>
    <xf numFmtId="0" fontId="1" fillId="9" borderId="20" xfId="1" applyFill="1" applyBorder="1" applyAlignment="1">
      <alignment horizontal="right"/>
    </xf>
    <xf numFmtId="0" fontId="1" fillId="9" borderId="21" xfId="1" applyFill="1" applyBorder="1"/>
    <xf numFmtId="0" fontId="1" fillId="9" borderId="22" xfId="1" applyFill="1" applyBorder="1"/>
    <xf numFmtId="165" fontId="14" fillId="11" borderId="20" xfId="1" applyNumberFormat="1" applyFont="1" applyFill="1" applyBorder="1" applyAlignment="1">
      <alignment horizontal="center" vertical="center"/>
    </xf>
    <xf numFmtId="0" fontId="4" fillId="11" borderId="21" xfId="1" applyFont="1" applyFill="1" applyBorder="1"/>
    <xf numFmtId="0" fontId="1" fillId="11" borderId="22" xfId="1" applyFill="1" applyBorder="1"/>
    <xf numFmtId="0" fontId="1" fillId="6" borderId="0" xfId="1" applyFont="1" applyFill="1" applyBorder="1"/>
    <xf numFmtId="0" fontId="16" fillId="6" borderId="0" xfId="1" applyFont="1" applyFill="1" applyBorder="1"/>
    <xf numFmtId="0" fontId="8" fillId="6" borderId="0" xfId="1" applyFont="1" applyFill="1" applyBorder="1"/>
    <xf numFmtId="0" fontId="6" fillId="6" borderId="0" xfId="1" applyFont="1" applyFill="1"/>
    <xf numFmtId="0" fontId="0" fillId="0" borderId="0" xfId="0" applyBorder="1"/>
    <xf numFmtId="0" fontId="0" fillId="0" borderId="0" xfId="0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vertical="center"/>
    </xf>
    <xf numFmtId="0" fontId="0" fillId="12" borderId="4" xfId="0" applyFill="1" applyBorder="1" applyAlignment="1">
      <alignment horizontal="center" vertical="center"/>
    </xf>
    <xf numFmtId="0" fontId="0" fillId="12" borderId="4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" fontId="0" fillId="5" borderId="1" xfId="0" applyNumberFormat="1" applyFill="1" applyBorder="1" applyAlignment="1">
      <alignment vertical="center"/>
    </xf>
    <xf numFmtId="0" fontId="0" fillId="14" borderId="1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6" borderId="1" xfId="0" applyFill="1" applyBorder="1" applyAlignment="1">
      <alignment vertical="center"/>
    </xf>
    <xf numFmtId="0" fontId="0" fillId="16" borderId="1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3" borderId="26" xfId="0" applyFill="1" applyBorder="1" applyAlignment="1">
      <alignment horizontal="center" vertical="center"/>
    </xf>
    <xf numFmtId="0" fontId="0" fillId="13" borderId="27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127"/>
  <sheetViews>
    <sheetView workbookViewId="0">
      <selection activeCell="C12" sqref="C12"/>
    </sheetView>
  </sheetViews>
  <sheetFormatPr baseColWidth="10" defaultRowHeight="13.2" x14ac:dyDescent="0.25"/>
  <cols>
    <col min="1" max="1" width="17.44140625" style="5" customWidth="1"/>
    <col min="2" max="5" width="11.5546875" style="5"/>
    <col min="6" max="6" width="17.6640625" style="5" customWidth="1"/>
    <col min="7" max="256" width="11.5546875" style="5"/>
    <col min="257" max="257" width="17.44140625" style="5" customWidth="1"/>
    <col min="258" max="261" width="11.5546875" style="5"/>
    <col min="262" max="262" width="17.6640625" style="5" customWidth="1"/>
    <col min="263" max="512" width="11.5546875" style="5"/>
    <col min="513" max="513" width="17.44140625" style="5" customWidth="1"/>
    <col min="514" max="517" width="11.5546875" style="5"/>
    <col min="518" max="518" width="17.6640625" style="5" customWidth="1"/>
    <col min="519" max="768" width="11.5546875" style="5"/>
    <col min="769" max="769" width="17.44140625" style="5" customWidth="1"/>
    <col min="770" max="773" width="11.5546875" style="5"/>
    <col min="774" max="774" width="17.6640625" style="5" customWidth="1"/>
    <col min="775" max="1024" width="11.5546875" style="5"/>
    <col min="1025" max="1025" width="17.44140625" style="5" customWidth="1"/>
    <col min="1026" max="1029" width="11.5546875" style="5"/>
    <col min="1030" max="1030" width="17.6640625" style="5" customWidth="1"/>
    <col min="1031" max="1280" width="11.5546875" style="5"/>
    <col min="1281" max="1281" width="17.44140625" style="5" customWidth="1"/>
    <col min="1282" max="1285" width="11.5546875" style="5"/>
    <col min="1286" max="1286" width="17.6640625" style="5" customWidth="1"/>
    <col min="1287" max="1536" width="11.5546875" style="5"/>
    <col min="1537" max="1537" width="17.44140625" style="5" customWidth="1"/>
    <col min="1538" max="1541" width="11.5546875" style="5"/>
    <col min="1542" max="1542" width="17.6640625" style="5" customWidth="1"/>
    <col min="1543" max="1792" width="11.5546875" style="5"/>
    <col min="1793" max="1793" width="17.44140625" style="5" customWidth="1"/>
    <col min="1794" max="1797" width="11.5546875" style="5"/>
    <col min="1798" max="1798" width="17.6640625" style="5" customWidth="1"/>
    <col min="1799" max="2048" width="11.5546875" style="5"/>
    <col min="2049" max="2049" width="17.44140625" style="5" customWidth="1"/>
    <col min="2050" max="2053" width="11.5546875" style="5"/>
    <col min="2054" max="2054" width="17.6640625" style="5" customWidth="1"/>
    <col min="2055" max="2304" width="11.5546875" style="5"/>
    <col min="2305" max="2305" width="17.44140625" style="5" customWidth="1"/>
    <col min="2306" max="2309" width="11.5546875" style="5"/>
    <col min="2310" max="2310" width="17.6640625" style="5" customWidth="1"/>
    <col min="2311" max="2560" width="11.5546875" style="5"/>
    <col min="2561" max="2561" width="17.44140625" style="5" customWidth="1"/>
    <col min="2562" max="2565" width="11.5546875" style="5"/>
    <col min="2566" max="2566" width="17.6640625" style="5" customWidth="1"/>
    <col min="2567" max="2816" width="11.5546875" style="5"/>
    <col min="2817" max="2817" width="17.44140625" style="5" customWidth="1"/>
    <col min="2818" max="2821" width="11.5546875" style="5"/>
    <col min="2822" max="2822" width="17.6640625" style="5" customWidth="1"/>
    <col min="2823" max="3072" width="11.5546875" style="5"/>
    <col min="3073" max="3073" width="17.44140625" style="5" customWidth="1"/>
    <col min="3074" max="3077" width="11.5546875" style="5"/>
    <col min="3078" max="3078" width="17.6640625" style="5" customWidth="1"/>
    <col min="3079" max="3328" width="11.5546875" style="5"/>
    <col min="3329" max="3329" width="17.44140625" style="5" customWidth="1"/>
    <col min="3330" max="3333" width="11.5546875" style="5"/>
    <col min="3334" max="3334" width="17.6640625" style="5" customWidth="1"/>
    <col min="3335" max="3584" width="11.5546875" style="5"/>
    <col min="3585" max="3585" width="17.44140625" style="5" customWidth="1"/>
    <col min="3586" max="3589" width="11.5546875" style="5"/>
    <col min="3590" max="3590" width="17.6640625" style="5" customWidth="1"/>
    <col min="3591" max="3840" width="11.5546875" style="5"/>
    <col min="3841" max="3841" width="17.44140625" style="5" customWidth="1"/>
    <col min="3842" max="3845" width="11.5546875" style="5"/>
    <col min="3846" max="3846" width="17.6640625" style="5" customWidth="1"/>
    <col min="3847" max="4096" width="11.5546875" style="5"/>
    <col min="4097" max="4097" width="17.44140625" style="5" customWidth="1"/>
    <col min="4098" max="4101" width="11.5546875" style="5"/>
    <col min="4102" max="4102" width="17.6640625" style="5" customWidth="1"/>
    <col min="4103" max="4352" width="11.5546875" style="5"/>
    <col min="4353" max="4353" width="17.44140625" style="5" customWidth="1"/>
    <col min="4354" max="4357" width="11.5546875" style="5"/>
    <col min="4358" max="4358" width="17.6640625" style="5" customWidth="1"/>
    <col min="4359" max="4608" width="11.5546875" style="5"/>
    <col min="4609" max="4609" width="17.44140625" style="5" customWidth="1"/>
    <col min="4610" max="4613" width="11.5546875" style="5"/>
    <col min="4614" max="4614" width="17.6640625" style="5" customWidth="1"/>
    <col min="4615" max="4864" width="11.5546875" style="5"/>
    <col min="4865" max="4865" width="17.44140625" style="5" customWidth="1"/>
    <col min="4866" max="4869" width="11.5546875" style="5"/>
    <col min="4870" max="4870" width="17.6640625" style="5" customWidth="1"/>
    <col min="4871" max="5120" width="11.5546875" style="5"/>
    <col min="5121" max="5121" width="17.44140625" style="5" customWidth="1"/>
    <col min="5122" max="5125" width="11.5546875" style="5"/>
    <col min="5126" max="5126" width="17.6640625" style="5" customWidth="1"/>
    <col min="5127" max="5376" width="11.5546875" style="5"/>
    <col min="5377" max="5377" width="17.44140625" style="5" customWidth="1"/>
    <col min="5378" max="5381" width="11.5546875" style="5"/>
    <col min="5382" max="5382" width="17.6640625" style="5" customWidth="1"/>
    <col min="5383" max="5632" width="11.5546875" style="5"/>
    <col min="5633" max="5633" width="17.44140625" style="5" customWidth="1"/>
    <col min="5634" max="5637" width="11.5546875" style="5"/>
    <col min="5638" max="5638" width="17.6640625" style="5" customWidth="1"/>
    <col min="5639" max="5888" width="11.5546875" style="5"/>
    <col min="5889" max="5889" width="17.44140625" style="5" customWidth="1"/>
    <col min="5890" max="5893" width="11.5546875" style="5"/>
    <col min="5894" max="5894" width="17.6640625" style="5" customWidth="1"/>
    <col min="5895" max="6144" width="11.5546875" style="5"/>
    <col min="6145" max="6145" width="17.44140625" style="5" customWidth="1"/>
    <col min="6146" max="6149" width="11.5546875" style="5"/>
    <col min="6150" max="6150" width="17.6640625" style="5" customWidth="1"/>
    <col min="6151" max="6400" width="11.5546875" style="5"/>
    <col min="6401" max="6401" width="17.44140625" style="5" customWidth="1"/>
    <col min="6402" max="6405" width="11.5546875" style="5"/>
    <col min="6406" max="6406" width="17.6640625" style="5" customWidth="1"/>
    <col min="6407" max="6656" width="11.5546875" style="5"/>
    <col min="6657" max="6657" width="17.44140625" style="5" customWidth="1"/>
    <col min="6658" max="6661" width="11.5546875" style="5"/>
    <col min="6662" max="6662" width="17.6640625" style="5" customWidth="1"/>
    <col min="6663" max="6912" width="11.5546875" style="5"/>
    <col min="6913" max="6913" width="17.44140625" style="5" customWidth="1"/>
    <col min="6914" max="6917" width="11.5546875" style="5"/>
    <col min="6918" max="6918" width="17.6640625" style="5" customWidth="1"/>
    <col min="6919" max="7168" width="11.5546875" style="5"/>
    <col min="7169" max="7169" width="17.44140625" style="5" customWidth="1"/>
    <col min="7170" max="7173" width="11.5546875" style="5"/>
    <col min="7174" max="7174" width="17.6640625" style="5" customWidth="1"/>
    <col min="7175" max="7424" width="11.5546875" style="5"/>
    <col min="7425" max="7425" width="17.44140625" style="5" customWidth="1"/>
    <col min="7426" max="7429" width="11.5546875" style="5"/>
    <col min="7430" max="7430" width="17.6640625" style="5" customWidth="1"/>
    <col min="7431" max="7680" width="11.5546875" style="5"/>
    <col min="7681" max="7681" width="17.44140625" style="5" customWidth="1"/>
    <col min="7682" max="7685" width="11.5546875" style="5"/>
    <col min="7686" max="7686" width="17.6640625" style="5" customWidth="1"/>
    <col min="7687" max="7936" width="11.5546875" style="5"/>
    <col min="7937" max="7937" width="17.44140625" style="5" customWidth="1"/>
    <col min="7938" max="7941" width="11.5546875" style="5"/>
    <col min="7942" max="7942" width="17.6640625" style="5" customWidth="1"/>
    <col min="7943" max="8192" width="11.5546875" style="5"/>
    <col min="8193" max="8193" width="17.44140625" style="5" customWidth="1"/>
    <col min="8194" max="8197" width="11.5546875" style="5"/>
    <col min="8198" max="8198" width="17.6640625" style="5" customWidth="1"/>
    <col min="8199" max="8448" width="11.5546875" style="5"/>
    <col min="8449" max="8449" width="17.44140625" style="5" customWidth="1"/>
    <col min="8450" max="8453" width="11.5546875" style="5"/>
    <col min="8454" max="8454" width="17.6640625" style="5" customWidth="1"/>
    <col min="8455" max="8704" width="11.5546875" style="5"/>
    <col min="8705" max="8705" width="17.44140625" style="5" customWidth="1"/>
    <col min="8706" max="8709" width="11.5546875" style="5"/>
    <col min="8710" max="8710" width="17.6640625" style="5" customWidth="1"/>
    <col min="8711" max="8960" width="11.5546875" style="5"/>
    <col min="8961" max="8961" width="17.44140625" style="5" customWidth="1"/>
    <col min="8962" max="8965" width="11.5546875" style="5"/>
    <col min="8966" max="8966" width="17.6640625" style="5" customWidth="1"/>
    <col min="8967" max="9216" width="11.5546875" style="5"/>
    <col min="9217" max="9217" width="17.44140625" style="5" customWidth="1"/>
    <col min="9218" max="9221" width="11.5546875" style="5"/>
    <col min="9222" max="9222" width="17.6640625" style="5" customWidth="1"/>
    <col min="9223" max="9472" width="11.5546875" style="5"/>
    <col min="9473" max="9473" width="17.44140625" style="5" customWidth="1"/>
    <col min="9474" max="9477" width="11.5546875" style="5"/>
    <col min="9478" max="9478" width="17.6640625" style="5" customWidth="1"/>
    <col min="9479" max="9728" width="11.5546875" style="5"/>
    <col min="9729" max="9729" width="17.44140625" style="5" customWidth="1"/>
    <col min="9730" max="9733" width="11.5546875" style="5"/>
    <col min="9734" max="9734" width="17.6640625" style="5" customWidth="1"/>
    <col min="9735" max="9984" width="11.5546875" style="5"/>
    <col min="9985" max="9985" width="17.44140625" style="5" customWidth="1"/>
    <col min="9986" max="9989" width="11.5546875" style="5"/>
    <col min="9990" max="9990" width="17.6640625" style="5" customWidth="1"/>
    <col min="9991" max="10240" width="11.5546875" style="5"/>
    <col min="10241" max="10241" width="17.44140625" style="5" customWidth="1"/>
    <col min="10242" max="10245" width="11.5546875" style="5"/>
    <col min="10246" max="10246" width="17.6640625" style="5" customWidth="1"/>
    <col min="10247" max="10496" width="11.5546875" style="5"/>
    <col min="10497" max="10497" width="17.44140625" style="5" customWidth="1"/>
    <col min="10498" max="10501" width="11.5546875" style="5"/>
    <col min="10502" max="10502" width="17.6640625" style="5" customWidth="1"/>
    <col min="10503" max="10752" width="11.5546875" style="5"/>
    <col min="10753" max="10753" width="17.44140625" style="5" customWidth="1"/>
    <col min="10754" max="10757" width="11.5546875" style="5"/>
    <col min="10758" max="10758" width="17.6640625" style="5" customWidth="1"/>
    <col min="10759" max="11008" width="11.5546875" style="5"/>
    <col min="11009" max="11009" width="17.44140625" style="5" customWidth="1"/>
    <col min="11010" max="11013" width="11.5546875" style="5"/>
    <col min="11014" max="11014" width="17.6640625" style="5" customWidth="1"/>
    <col min="11015" max="11264" width="11.5546875" style="5"/>
    <col min="11265" max="11265" width="17.44140625" style="5" customWidth="1"/>
    <col min="11266" max="11269" width="11.5546875" style="5"/>
    <col min="11270" max="11270" width="17.6640625" style="5" customWidth="1"/>
    <col min="11271" max="11520" width="11.5546875" style="5"/>
    <col min="11521" max="11521" width="17.44140625" style="5" customWidth="1"/>
    <col min="11522" max="11525" width="11.5546875" style="5"/>
    <col min="11526" max="11526" width="17.6640625" style="5" customWidth="1"/>
    <col min="11527" max="11776" width="11.5546875" style="5"/>
    <col min="11777" max="11777" width="17.44140625" style="5" customWidth="1"/>
    <col min="11778" max="11781" width="11.5546875" style="5"/>
    <col min="11782" max="11782" width="17.6640625" style="5" customWidth="1"/>
    <col min="11783" max="12032" width="11.5546875" style="5"/>
    <col min="12033" max="12033" width="17.44140625" style="5" customWidth="1"/>
    <col min="12034" max="12037" width="11.5546875" style="5"/>
    <col min="12038" max="12038" width="17.6640625" style="5" customWidth="1"/>
    <col min="12039" max="12288" width="11.5546875" style="5"/>
    <col min="12289" max="12289" width="17.44140625" style="5" customWidth="1"/>
    <col min="12290" max="12293" width="11.5546875" style="5"/>
    <col min="12294" max="12294" width="17.6640625" style="5" customWidth="1"/>
    <col min="12295" max="12544" width="11.5546875" style="5"/>
    <col min="12545" max="12545" width="17.44140625" style="5" customWidth="1"/>
    <col min="12546" max="12549" width="11.5546875" style="5"/>
    <col min="12550" max="12550" width="17.6640625" style="5" customWidth="1"/>
    <col min="12551" max="12800" width="11.5546875" style="5"/>
    <col min="12801" max="12801" width="17.44140625" style="5" customWidth="1"/>
    <col min="12802" max="12805" width="11.5546875" style="5"/>
    <col min="12806" max="12806" width="17.6640625" style="5" customWidth="1"/>
    <col min="12807" max="13056" width="11.5546875" style="5"/>
    <col min="13057" max="13057" width="17.44140625" style="5" customWidth="1"/>
    <col min="13058" max="13061" width="11.5546875" style="5"/>
    <col min="13062" max="13062" width="17.6640625" style="5" customWidth="1"/>
    <col min="13063" max="13312" width="11.5546875" style="5"/>
    <col min="13313" max="13313" width="17.44140625" style="5" customWidth="1"/>
    <col min="13314" max="13317" width="11.5546875" style="5"/>
    <col min="13318" max="13318" width="17.6640625" style="5" customWidth="1"/>
    <col min="13319" max="13568" width="11.5546875" style="5"/>
    <col min="13569" max="13569" width="17.44140625" style="5" customWidth="1"/>
    <col min="13570" max="13573" width="11.5546875" style="5"/>
    <col min="13574" max="13574" width="17.6640625" style="5" customWidth="1"/>
    <col min="13575" max="13824" width="11.5546875" style="5"/>
    <col min="13825" max="13825" width="17.44140625" style="5" customWidth="1"/>
    <col min="13826" max="13829" width="11.5546875" style="5"/>
    <col min="13830" max="13830" width="17.6640625" style="5" customWidth="1"/>
    <col min="13831" max="14080" width="11.5546875" style="5"/>
    <col min="14081" max="14081" width="17.44140625" style="5" customWidth="1"/>
    <col min="14082" max="14085" width="11.5546875" style="5"/>
    <col min="14086" max="14086" width="17.6640625" style="5" customWidth="1"/>
    <col min="14087" max="14336" width="11.5546875" style="5"/>
    <col min="14337" max="14337" width="17.44140625" style="5" customWidth="1"/>
    <col min="14338" max="14341" width="11.5546875" style="5"/>
    <col min="14342" max="14342" width="17.6640625" style="5" customWidth="1"/>
    <col min="14343" max="14592" width="11.5546875" style="5"/>
    <col min="14593" max="14593" width="17.44140625" style="5" customWidth="1"/>
    <col min="14594" max="14597" width="11.5546875" style="5"/>
    <col min="14598" max="14598" width="17.6640625" style="5" customWidth="1"/>
    <col min="14599" max="14848" width="11.5546875" style="5"/>
    <col min="14849" max="14849" width="17.44140625" style="5" customWidth="1"/>
    <col min="14850" max="14853" width="11.5546875" style="5"/>
    <col min="14854" max="14854" width="17.6640625" style="5" customWidth="1"/>
    <col min="14855" max="15104" width="11.5546875" style="5"/>
    <col min="15105" max="15105" width="17.44140625" style="5" customWidth="1"/>
    <col min="15106" max="15109" width="11.5546875" style="5"/>
    <col min="15110" max="15110" width="17.6640625" style="5" customWidth="1"/>
    <col min="15111" max="15360" width="11.5546875" style="5"/>
    <col min="15361" max="15361" width="17.44140625" style="5" customWidth="1"/>
    <col min="15362" max="15365" width="11.5546875" style="5"/>
    <col min="15366" max="15366" width="17.6640625" style="5" customWidth="1"/>
    <col min="15367" max="15616" width="11.5546875" style="5"/>
    <col min="15617" max="15617" width="17.44140625" style="5" customWidth="1"/>
    <col min="15618" max="15621" width="11.5546875" style="5"/>
    <col min="15622" max="15622" width="17.6640625" style="5" customWidth="1"/>
    <col min="15623" max="15872" width="11.5546875" style="5"/>
    <col min="15873" max="15873" width="17.44140625" style="5" customWidth="1"/>
    <col min="15874" max="15877" width="11.5546875" style="5"/>
    <col min="15878" max="15878" width="17.6640625" style="5" customWidth="1"/>
    <col min="15879" max="16128" width="11.5546875" style="5"/>
    <col min="16129" max="16129" width="17.44140625" style="5" customWidth="1"/>
    <col min="16130" max="16133" width="11.5546875" style="5"/>
    <col min="16134" max="16134" width="17.6640625" style="5" customWidth="1"/>
    <col min="16135" max="16384" width="11.5546875" style="5"/>
  </cols>
  <sheetData>
    <row r="1" spans="1:7" ht="12" customHeight="1" x14ac:dyDescent="0.25">
      <c r="A1" s="3" t="s">
        <v>11</v>
      </c>
      <c r="B1" s="4"/>
      <c r="C1" s="4"/>
      <c r="D1" s="4"/>
      <c r="E1" s="4"/>
      <c r="F1" s="4"/>
      <c r="G1" s="4"/>
    </row>
    <row r="2" spans="1:7" ht="12" customHeight="1" x14ac:dyDescent="0.25">
      <c r="A2" s="4"/>
      <c r="B2" s="4" t="s">
        <v>12</v>
      </c>
      <c r="C2" s="4"/>
      <c r="D2" s="4" t="s">
        <v>13</v>
      </c>
      <c r="E2" s="4"/>
      <c r="F2" s="4"/>
      <c r="G2" s="4"/>
    </row>
    <row r="3" spans="1:7" ht="14.4" x14ac:dyDescent="0.3">
      <c r="A3" s="6">
        <v>57.295779510000003</v>
      </c>
      <c r="B3" s="7" t="s">
        <v>14</v>
      </c>
      <c r="C3" s="7" t="s">
        <v>15</v>
      </c>
      <c r="D3" s="7" t="s">
        <v>16</v>
      </c>
      <c r="E3" s="7" t="s">
        <v>17</v>
      </c>
      <c r="F3" s="8" t="s">
        <v>18</v>
      </c>
      <c r="G3" s="4"/>
    </row>
    <row r="4" spans="1:7" ht="15" thickBot="1" x14ac:dyDescent="0.35">
      <c r="A4" s="6">
        <v>1.570796327</v>
      </c>
      <c r="B4" s="9" t="s">
        <v>19</v>
      </c>
      <c r="C4" s="9" t="s">
        <v>19</v>
      </c>
      <c r="D4" s="9" t="s">
        <v>19</v>
      </c>
      <c r="E4" s="9" t="s">
        <v>19</v>
      </c>
      <c r="F4" s="10" t="s">
        <v>20</v>
      </c>
      <c r="G4" s="4"/>
    </row>
    <row r="5" spans="1:7" ht="14.4" thickTop="1" thickBot="1" x14ac:dyDescent="0.3">
      <c r="A5" s="11" t="s">
        <v>21</v>
      </c>
      <c r="B5" s="12">
        <v>43</v>
      </c>
      <c r="C5" s="13">
        <v>3</v>
      </c>
      <c r="D5" s="13">
        <v>43</v>
      </c>
      <c r="E5" s="13">
        <v>4</v>
      </c>
      <c r="F5" s="14" t="s">
        <v>22</v>
      </c>
      <c r="G5" s="4"/>
    </row>
    <row r="6" spans="1:7" ht="13.8" thickTop="1" x14ac:dyDescent="0.25">
      <c r="A6" s="11" t="s">
        <v>23</v>
      </c>
      <c r="B6" s="15">
        <v>6</v>
      </c>
      <c r="C6" s="13">
        <v>7</v>
      </c>
      <c r="D6" s="13">
        <v>26.512</v>
      </c>
      <c r="E6" s="13">
        <v>25.28</v>
      </c>
      <c r="F6" s="4"/>
      <c r="G6" s="4"/>
    </row>
    <row r="7" spans="1:7" x14ac:dyDescent="0.25">
      <c r="A7" s="11" t="s">
        <v>24</v>
      </c>
      <c r="B7" s="15">
        <v>32</v>
      </c>
      <c r="C7" s="13">
        <v>61</v>
      </c>
      <c r="D7" s="13">
        <v>0</v>
      </c>
      <c r="E7" s="13">
        <v>0</v>
      </c>
      <c r="F7" s="4"/>
      <c r="G7" s="4"/>
    </row>
    <row r="8" spans="1:7" x14ac:dyDescent="0.25">
      <c r="A8" s="16" t="s">
        <v>25</v>
      </c>
      <c r="B8" s="17">
        <f t="shared" ref="B8:E8" si="0">(B5+(B6/60)+(B7/3600))</f>
        <v>43.108888888888892</v>
      </c>
      <c r="C8" s="17">
        <f t="shared" si="0"/>
        <v>3.1336111111111111</v>
      </c>
      <c r="D8" s="17">
        <f t="shared" si="0"/>
        <v>43.44186666666667</v>
      </c>
      <c r="E8" s="17">
        <f t="shared" si="0"/>
        <v>4.4213333333333331</v>
      </c>
      <c r="F8" s="18"/>
      <c r="G8" s="4"/>
    </row>
    <row r="9" spans="1:7" ht="12.75" customHeight="1" thickBot="1" x14ac:dyDescent="0.3">
      <c r="A9" s="11" t="s">
        <v>26</v>
      </c>
      <c r="B9" s="19">
        <f t="shared" ref="B9:E9" si="1">B8/$A3</f>
        <v>0.75239204802798731</v>
      </c>
      <c r="C9" s="19">
        <f t="shared" si="1"/>
        <v>5.469183136890899E-2</v>
      </c>
      <c r="D9" s="19">
        <f t="shared" si="1"/>
        <v>0.7582036065864961</v>
      </c>
      <c r="E9" s="19">
        <f t="shared" si="1"/>
        <v>7.7166823998993939E-2</v>
      </c>
      <c r="F9" s="20"/>
      <c r="G9" s="4"/>
    </row>
    <row r="10" spans="1:7" ht="14.25" customHeight="1" thickBot="1" x14ac:dyDescent="0.3">
      <c r="A10" s="4"/>
      <c r="B10" s="4"/>
      <c r="C10" s="4"/>
      <c r="D10" s="4"/>
      <c r="E10" s="4"/>
      <c r="F10" s="21" t="s">
        <v>27</v>
      </c>
      <c r="G10" s="4"/>
    </row>
    <row r="11" spans="1:7" ht="9" customHeight="1" thickTop="1" x14ac:dyDescent="0.25">
      <c r="A11" s="4"/>
      <c r="B11" s="22"/>
      <c r="C11" s="23"/>
      <c r="D11" s="24"/>
      <c r="E11" s="4"/>
      <c r="F11" s="25"/>
      <c r="G11" s="4"/>
    </row>
    <row r="12" spans="1:7" x14ac:dyDescent="0.25">
      <c r="A12" s="4"/>
      <c r="B12" s="26" t="s">
        <v>28</v>
      </c>
      <c r="C12" s="27">
        <f>calculs!F17</f>
        <v>70.006508125599268</v>
      </c>
      <c r="D12" s="28" t="s">
        <v>29</v>
      </c>
      <c r="E12" s="4"/>
      <c r="F12" s="29" t="s">
        <v>30</v>
      </c>
      <c r="G12" s="4"/>
    </row>
    <row r="13" spans="1:7" ht="13.5" customHeight="1" thickBot="1" x14ac:dyDescent="0.3">
      <c r="A13" s="4"/>
      <c r="B13" s="30"/>
      <c r="C13" s="31"/>
      <c r="D13" s="32"/>
      <c r="E13" s="4"/>
      <c r="F13" s="33">
        <f>IF(AND(B9=D9,C9=E9),0,A23)</f>
        <v>110.54551116313623</v>
      </c>
      <c r="G13" s="4"/>
    </row>
    <row r="14" spans="1:7" ht="13.8" thickTop="1" x14ac:dyDescent="0.25">
      <c r="A14" s="4"/>
      <c r="B14" s="34"/>
      <c r="C14" s="35">
        <f>TRUNC(C12)</f>
        <v>70</v>
      </c>
      <c r="D14" s="36" t="s">
        <v>21</v>
      </c>
      <c r="E14" s="25"/>
      <c r="F14" s="4"/>
      <c r="G14" s="4"/>
    </row>
    <row r="15" spans="1:7" x14ac:dyDescent="0.25">
      <c r="A15" s="4"/>
      <c r="B15" s="37" t="s">
        <v>31</v>
      </c>
      <c r="C15" s="38">
        <f>TRUNC((C12-C14)*60)</f>
        <v>0</v>
      </c>
      <c r="D15" s="39" t="s">
        <v>23</v>
      </c>
      <c r="E15" s="25"/>
      <c r="F15" s="40" t="s">
        <v>32</v>
      </c>
      <c r="G15" s="4"/>
    </row>
    <row r="16" spans="1:7" ht="13.8" thickBot="1" x14ac:dyDescent="0.3">
      <c r="B16" s="41"/>
      <c r="C16" s="42">
        <f>(C12*3600)-((C14*3600)+(C15*60))</f>
        <v>23.429252157366136</v>
      </c>
      <c r="D16" s="43" t="s">
        <v>24</v>
      </c>
      <c r="E16" s="25"/>
      <c r="F16" s="44">
        <f>F13*540/1000</f>
        <v>59.694576028093564</v>
      </c>
      <c r="G16" s="4"/>
    </row>
    <row r="17" spans="1:9" ht="15.6" thickTop="1" thickBot="1" x14ac:dyDescent="0.35">
      <c r="A17" s="45" t="s">
        <v>33</v>
      </c>
      <c r="B17" s="46"/>
      <c r="C17" s="46"/>
      <c r="D17" s="46"/>
      <c r="E17" s="47"/>
      <c r="F17" s="48"/>
      <c r="G17" s="4"/>
    </row>
    <row r="18" spans="1:9" ht="13.5" customHeight="1" thickTop="1" x14ac:dyDescent="0.25">
      <c r="A18" s="49" t="s">
        <v>34</v>
      </c>
      <c r="B18" s="50"/>
      <c r="C18" s="51"/>
      <c r="D18" s="52" t="s">
        <v>35</v>
      </c>
      <c r="E18" s="51"/>
      <c r="F18" s="4"/>
      <c r="G18" s="4"/>
    </row>
    <row r="19" spans="1:9" ht="13.5" customHeight="1" x14ac:dyDescent="0.25">
      <c r="A19" s="49" t="s">
        <v>36</v>
      </c>
      <c r="B19" s="49"/>
      <c r="C19" s="49" t="s">
        <v>37</v>
      </c>
      <c r="D19" s="49"/>
      <c r="E19" s="49"/>
      <c r="F19" s="4"/>
      <c r="G19" s="4"/>
    </row>
    <row r="20" spans="1:9" x14ac:dyDescent="0.25">
      <c r="A20" s="4"/>
      <c r="B20" s="53"/>
      <c r="C20" s="54"/>
      <c r="D20" s="4"/>
      <c r="E20" s="4"/>
      <c r="F20" s="4"/>
      <c r="G20" s="4"/>
    </row>
    <row r="21" spans="1:9" x14ac:dyDescent="0.25">
      <c r="A21" s="4"/>
      <c r="B21" s="53"/>
      <c r="C21" s="54"/>
      <c r="D21" s="4"/>
      <c r="E21" s="4"/>
      <c r="F21" s="4"/>
      <c r="G21" s="4"/>
    </row>
    <row r="22" spans="1:9" x14ac:dyDescent="0.25">
      <c r="A22" s="55" t="s">
        <v>38</v>
      </c>
      <c r="B22" s="53"/>
      <c r="C22" s="56"/>
      <c r="D22" s="4"/>
      <c r="E22" s="4"/>
      <c r="F22" s="4"/>
      <c r="G22" s="4"/>
    </row>
    <row r="23" spans="1:9" x14ac:dyDescent="0.25">
      <c r="A23" s="33">
        <f>A3*(1000/9)*ACOS((SIN(B9)*SIN(D9))+(COS(B9)*COS(D9)*COS(C9-E9)))</f>
        <v>110.54551116313623</v>
      </c>
      <c r="B23" s="4"/>
      <c r="C23" s="4"/>
      <c r="D23" s="4"/>
      <c r="E23" s="4"/>
      <c r="F23" s="4"/>
      <c r="G23" s="4"/>
    </row>
    <row r="24" spans="1:9" x14ac:dyDescent="0.25">
      <c r="A24" s="57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5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5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5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5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5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5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25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25">
      <c r="A42" s="4"/>
      <c r="B42" s="4"/>
      <c r="C42" s="4"/>
      <c r="D42" s="4"/>
      <c r="E42" s="4"/>
      <c r="F42" s="4"/>
      <c r="G42" s="4"/>
      <c r="H42" s="4"/>
      <c r="I42" s="4"/>
    </row>
    <row r="43" spans="1:9" x14ac:dyDescent="0.25">
      <c r="A43" s="4"/>
      <c r="B43" s="4"/>
      <c r="C43" s="4"/>
      <c r="D43" s="4"/>
      <c r="E43" s="4"/>
      <c r="F43" s="4"/>
      <c r="G43" s="4"/>
      <c r="H43" s="4"/>
      <c r="I43" s="4"/>
    </row>
    <row r="44" spans="1:9" x14ac:dyDescent="0.25">
      <c r="A44" s="4"/>
      <c r="B44" s="4"/>
      <c r="C44" s="4"/>
      <c r="D44" s="4"/>
      <c r="E44" s="4"/>
      <c r="F44" s="4"/>
      <c r="G44" s="4"/>
      <c r="H44" s="4"/>
      <c r="I44" s="4"/>
    </row>
    <row r="45" spans="1:9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25">
      <c r="A46" s="4"/>
      <c r="B46" s="4"/>
      <c r="C46" s="4"/>
      <c r="D46" s="4"/>
      <c r="E46" s="4"/>
      <c r="F46" s="4"/>
      <c r="G46" s="4"/>
      <c r="H46" s="4"/>
      <c r="I46" s="4"/>
    </row>
    <row r="47" spans="1:9" x14ac:dyDescent="0.25">
      <c r="A47" s="4"/>
      <c r="B47" s="4"/>
      <c r="C47" s="4"/>
      <c r="D47" s="4"/>
      <c r="E47" s="4"/>
      <c r="F47" s="4"/>
      <c r="G47" s="4"/>
      <c r="H47" s="4"/>
      <c r="I47" s="4"/>
    </row>
    <row r="48" spans="1:9" x14ac:dyDescent="0.25">
      <c r="A48" s="4"/>
      <c r="B48" s="4"/>
      <c r="C48" s="4"/>
      <c r="D48" s="4"/>
      <c r="E48" s="4"/>
      <c r="F48" s="4"/>
      <c r="G48" s="4"/>
      <c r="H48" s="4"/>
      <c r="I48" s="4"/>
    </row>
    <row r="49" spans="1:9" x14ac:dyDescent="0.25">
      <c r="A49" s="4"/>
      <c r="B49" s="4"/>
      <c r="C49" s="4"/>
      <c r="D49" s="4"/>
      <c r="E49" s="4"/>
      <c r="F49" s="4"/>
      <c r="G49" s="4"/>
      <c r="H49" s="4"/>
      <c r="I49" s="4"/>
    </row>
    <row r="50" spans="1:9" x14ac:dyDescent="0.25">
      <c r="A50" s="4"/>
      <c r="B50" s="4"/>
      <c r="C50" s="4"/>
      <c r="D50" s="4"/>
      <c r="E50" s="4"/>
      <c r="F50" s="4"/>
      <c r="G50" s="4"/>
      <c r="H50" s="4"/>
      <c r="I50" s="4"/>
    </row>
    <row r="51" spans="1:9" x14ac:dyDescent="0.25">
      <c r="A51" s="4"/>
      <c r="B51" s="4"/>
      <c r="C51" s="4"/>
      <c r="D51" s="4"/>
      <c r="E51" s="4"/>
      <c r="F51" s="4"/>
      <c r="G51" s="4"/>
      <c r="H51" s="4"/>
      <c r="I51" s="4"/>
    </row>
    <row r="52" spans="1:9" x14ac:dyDescent="0.25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25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25">
      <c r="A54" s="4"/>
      <c r="B54" s="4"/>
      <c r="C54" s="4"/>
      <c r="D54" s="4"/>
      <c r="E54" s="4"/>
      <c r="F54" s="4"/>
      <c r="G54" s="4"/>
      <c r="H54" s="4"/>
      <c r="I54" s="4"/>
    </row>
    <row r="55" spans="1:9" x14ac:dyDescent="0.25">
      <c r="A55" s="4"/>
      <c r="B55" s="4"/>
      <c r="C55" s="4"/>
      <c r="D55" s="4"/>
      <c r="E55" s="4"/>
      <c r="F55" s="4"/>
      <c r="G55" s="4"/>
      <c r="H55" s="4"/>
      <c r="I55" s="4"/>
    </row>
    <row r="56" spans="1:9" x14ac:dyDescent="0.25">
      <c r="A56" s="4"/>
      <c r="B56" s="4"/>
      <c r="C56" s="4"/>
      <c r="D56" s="4"/>
      <c r="E56" s="4"/>
      <c r="F56" s="4"/>
      <c r="G56" s="4"/>
      <c r="H56" s="4"/>
      <c r="I56" s="4"/>
    </row>
    <row r="57" spans="1:9" x14ac:dyDescent="0.25">
      <c r="A57" s="4"/>
      <c r="B57" s="4"/>
      <c r="C57" s="4"/>
      <c r="D57" s="4"/>
      <c r="E57" s="4"/>
      <c r="F57" s="4"/>
      <c r="G57" s="4"/>
      <c r="H57" s="4"/>
      <c r="I57" s="4"/>
    </row>
    <row r="58" spans="1:9" x14ac:dyDescent="0.25">
      <c r="A58" s="4"/>
      <c r="B58" s="4"/>
      <c r="C58" s="4"/>
      <c r="D58" s="4"/>
      <c r="E58" s="4"/>
      <c r="F58" s="4"/>
      <c r="G58" s="4"/>
      <c r="H58" s="4"/>
      <c r="I58" s="4"/>
    </row>
    <row r="59" spans="1:9" x14ac:dyDescent="0.25">
      <c r="A59" s="4"/>
      <c r="B59" s="4"/>
      <c r="C59" s="4"/>
      <c r="D59" s="4"/>
      <c r="E59" s="4"/>
      <c r="F59" s="4"/>
      <c r="G59" s="4"/>
      <c r="H59" s="4"/>
      <c r="I59" s="4"/>
    </row>
    <row r="60" spans="1:9" x14ac:dyDescent="0.25">
      <c r="A60" s="4"/>
      <c r="B60" s="4"/>
      <c r="C60" s="4"/>
      <c r="D60" s="4"/>
      <c r="E60" s="4"/>
      <c r="F60" s="4"/>
      <c r="G60" s="4"/>
      <c r="H60" s="4"/>
      <c r="I60" s="4"/>
    </row>
    <row r="61" spans="1:9" x14ac:dyDescent="0.25">
      <c r="A61" s="4"/>
      <c r="B61" s="4"/>
      <c r="C61" s="4"/>
      <c r="D61" s="4"/>
      <c r="E61" s="4"/>
      <c r="F61" s="4"/>
      <c r="G61" s="4"/>
      <c r="H61" s="4"/>
      <c r="I61" s="4"/>
    </row>
    <row r="62" spans="1:9" x14ac:dyDescent="0.25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5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5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5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5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5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5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5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5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5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5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5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5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5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5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5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5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5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5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5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5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5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5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5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5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5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5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5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5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5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5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5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5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5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5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5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5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5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5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5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5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5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5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5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5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5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5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5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</sheetData>
  <printOptions gridLines="1" gridLinesSet="0"/>
  <pageMargins left="0.78740157499999996" right="0.78740157499999996" top="0.984251969" bottom="0.984251969" header="0.4921259845" footer="0.4921259845"/>
  <pageSetup paperSize="0" orientation="portrait" horizontalDpi="0" verticalDpi="0" copies="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I25"/>
  <sheetViews>
    <sheetView workbookViewId="0">
      <selection activeCell="C12" sqref="C12"/>
    </sheetView>
  </sheetViews>
  <sheetFormatPr baseColWidth="10" defaultRowHeight="13.2" x14ac:dyDescent="0.25"/>
  <cols>
    <col min="1" max="1" width="18.6640625" style="5" customWidth="1"/>
    <col min="2" max="256" width="11.5546875" style="5"/>
    <col min="257" max="257" width="18.6640625" style="5" customWidth="1"/>
    <col min="258" max="512" width="11.5546875" style="5"/>
    <col min="513" max="513" width="18.6640625" style="5" customWidth="1"/>
    <col min="514" max="768" width="11.5546875" style="5"/>
    <col min="769" max="769" width="18.6640625" style="5" customWidth="1"/>
    <col min="770" max="1024" width="11.5546875" style="5"/>
    <col min="1025" max="1025" width="18.6640625" style="5" customWidth="1"/>
    <col min="1026" max="1280" width="11.5546875" style="5"/>
    <col min="1281" max="1281" width="18.6640625" style="5" customWidth="1"/>
    <col min="1282" max="1536" width="11.5546875" style="5"/>
    <col min="1537" max="1537" width="18.6640625" style="5" customWidth="1"/>
    <col min="1538" max="1792" width="11.5546875" style="5"/>
    <col min="1793" max="1793" width="18.6640625" style="5" customWidth="1"/>
    <col min="1794" max="2048" width="11.5546875" style="5"/>
    <col min="2049" max="2049" width="18.6640625" style="5" customWidth="1"/>
    <col min="2050" max="2304" width="11.5546875" style="5"/>
    <col min="2305" max="2305" width="18.6640625" style="5" customWidth="1"/>
    <col min="2306" max="2560" width="11.5546875" style="5"/>
    <col min="2561" max="2561" width="18.6640625" style="5" customWidth="1"/>
    <col min="2562" max="2816" width="11.5546875" style="5"/>
    <col min="2817" max="2817" width="18.6640625" style="5" customWidth="1"/>
    <col min="2818" max="3072" width="11.5546875" style="5"/>
    <col min="3073" max="3073" width="18.6640625" style="5" customWidth="1"/>
    <col min="3074" max="3328" width="11.5546875" style="5"/>
    <col min="3329" max="3329" width="18.6640625" style="5" customWidth="1"/>
    <col min="3330" max="3584" width="11.5546875" style="5"/>
    <col min="3585" max="3585" width="18.6640625" style="5" customWidth="1"/>
    <col min="3586" max="3840" width="11.5546875" style="5"/>
    <col min="3841" max="3841" width="18.6640625" style="5" customWidth="1"/>
    <col min="3842" max="4096" width="11.5546875" style="5"/>
    <col min="4097" max="4097" width="18.6640625" style="5" customWidth="1"/>
    <col min="4098" max="4352" width="11.5546875" style="5"/>
    <col min="4353" max="4353" width="18.6640625" style="5" customWidth="1"/>
    <col min="4354" max="4608" width="11.5546875" style="5"/>
    <col min="4609" max="4609" width="18.6640625" style="5" customWidth="1"/>
    <col min="4610" max="4864" width="11.5546875" style="5"/>
    <col min="4865" max="4865" width="18.6640625" style="5" customWidth="1"/>
    <col min="4866" max="5120" width="11.5546875" style="5"/>
    <col min="5121" max="5121" width="18.6640625" style="5" customWidth="1"/>
    <col min="5122" max="5376" width="11.5546875" style="5"/>
    <col min="5377" max="5377" width="18.6640625" style="5" customWidth="1"/>
    <col min="5378" max="5632" width="11.5546875" style="5"/>
    <col min="5633" max="5633" width="18.6640625" style="5" customWidth="1"/>
    <col min="5634" max="5888" width="11.5546875" style="5"/>
    <col min="5889" max="5889" width="18.6640625" style="5" customWidth="1"/>
    <col min="5890" max="6144" width="11.5546875" style="5"/>
    <col min="6145" max="6145" width="18.6640625" style="5" customWidth="1"/>
    <col min="6146" max="6400" width="11.5546875" style="5"/>
    <col min="6401" max="6401" width="18.6640625" style="5" customWidth="1"/>
    <col min="6402" max="6656" width="11.5546875" style="5"/>
    <col min="6657" max="6657" width="18.6640625" style="5" customWidth="1"/>
    <col min="6658" max="6912" width="11.5546875" style="5"/>
    <col min="6913" max="6913" width="18.6640625" style="5" customWidth="1"/>
    <col min="6914" max="7168" width="11.5546875" style="5"/>
    <col min="7169" max="7169" width="18.6640625" style="5" customWidth="1"/>
    <col min="7170" max="7424" width="11.5546875" style="5"/>
    <col min="7425" max="7425" width="18.6640625" style="5" customWidth="1"/>
    <col min="7426" max="7680" width="11.5546875" style="5"/>
    <col min="7681" max="7681" width="18.6640625" style="5" customWidth="1"/>
    <col min="7682" max="7936" width="11.5546875" style="5"/>
    <col min="7937" max="7937" width="18.6640625" style="5" customWidth="1"/>
    <col min="7938" max="8192" width="11.5546875" style="5"/>
    <col min="8193" max="8193" width="18.6640625" style="5" customWidth="1"/>
    <col min="8194" max="8448" width="11.5546875" style="5"/>
    <col min="8449" max="8449" width="18.6640625" style="5" customWidth="1"/>
    <col min="8450" max="8704" width="11.5546875" style="5"/>
    <col min="8705" max="8705" width="18.6640625" style="5" customWidth="1"/>
    <col min="8706" max="8960" width="11.5546875" style="5"/>
    <col min="8961" max="8961" width="18.6640625" style="5" customWidth="1"/>
    <col min="8962" max="9216" width="11.5546875" style="5"/>
    <col min="9217" max="9217" width="18.6640625" style="5" customWidth="1"/>
    <col min="9218" max="9472" width="11.5546875" style="5"/>
    <col min="9473" max="9473" width="18.6640625" style="5" customWidth="1"/>
    <col min="9474" max="9728" width="11.5546875" style="5"/>
    <col min="9729" max="9729" width="18.6640625" style="5" customWidth="1"/>
    <col min="9730" max="9984" width="11.5546875" style="5"/>
    <col min="9985" max="9985" width="18.6640625" style="5" customWidth="1"/>
    <col min="9986" max="10240" width="11.5546875" style="5"/>
    <col min="10241" max="10241" width="18.6640625" style="5" customWidth="1"/>
    <col min="10242" max="10496" width="11.5546875" style="5"/>
    <col min="10497" max="10497" width="18.6640625" style="5" customWidth="1"/>
    <col min="10498" max="10752" width="11.5546875" style="5"/>
    <col min="10753" max="10753" width="18.6640625" style="5" customWidth="1"/>
    <col min="10754" max="11008" width="11.5546875" style="5"/>
    <col min="11009" max="11009" width="18.6640625" style="5" customWidth="1"/>
    <col min="11010" max="11264" width="11.5546875" style="5"/>
    <col min="11265" max="11265" width="18.6640625" style="5" customWidth="1"/>
    <col min="11266" max="11520" width="11.5546875" style="5"/>
    <col min="11521" max="11521" width="18.6640625" style="5" customWidth="1"/>
    <col min="11522" max="11776" width="11.5546875" style="5"/>
    <col min="11777" max="11777" width="18.6640625" style="5" customWidth="1"/>
    <col min="11778" max="12032" width="11.5546875" style="5"/>
    <col min="12033" max="12033" width="18.6640625" style="5" customWidth="1"/>
    <col min="12034" max="12288" width="11.5546875" style="5"/>
    <col min="12289" max="12289" width="18.6640625" style="5" customWidth="1"/>
    <col min="12290" max="12544" width="11.5546875" style="5"/>
    <col min="12545" max="12545" width="18.6640625" style="5" customWidth="1"/>
    <col min="12546" max="12800" width="11.5546875" style="5"/>
    <col min="12801" max="12801" width="18.6640625" style="5" customWidth="1"/>
    <col min="12802" max="13056" width="11.5546875" style="5"/>
    <col min="13057" max="13057" width="18.6640625" style="5" customWidth="1"/>
    <col min="13058" max="13312" width="11.5546875" style="5"/>
    <col min="13313" max="13313" width="18.6640625" style="5" customWidth="1"/>
    <col min="13314" max="13568" width="11.5546875" style="5"/>
    <col min="13569" max="13569" width="18.6640625" style="5" customWidth="1"/>
    <col min="13570" max="13824" width="11.5546875" style="5"/>
    <col min="13825" max="13825" width="18.6640625" style="5" customWidth="1"/>
    <col min="13826" max="14080" width="11.5546875" style="5"/>
    <col min="14081" max="14081" width="18.6640625" style="5" customWidth="1"/>
    <col min="14082" max="14336" width="11.5546875" style="5"/>
    <col min="14337" max="14337" width="18.6640625" style="5" customWidth="1"/>
    <col min="14338" max="14592" width="11.5546875" style="5"/>
    <col min="14593" max="14593" width="18.6640625" style="5" customWidth="1"/>
    <col min="14594" max="14848" width="11.5546875" style="5"/>
    <col min="14849" max="14849" width="18.6640625" style="5" customWidth="1"/>
    <col min="14850" max="15104" width="11.5546875" style="5"/>
    <col min="15105" max="15105" width="18.6640625" style="5" customWidth="1"/>
    <col min="15106" max="15360" width="11.5546875" style="5"/>
    <col min="15361" max="15361" width="18.6640625" style="5" customWidth="1"/>
    <col min="15362" max="15616" width="11.5546875" style="5"/>
    <col min="15617" max="15617" width="18.6640625" style="5" customWidth="1"/>
    <col min="15618" max="15872" width="11.5546875" style="5"/>
    <col min="15873" max="15873" width="18.6640625" style="5" customWidth="1"/>
    <col min="15874" max="16128" width="11.5546875" style="5"/>
    <col min="16129" max="16129" width="18.6640625" style="5" customWidth="1"/>
    <col min="16130" max="16384" width="11.5546875" style="5"/>
  </cols>
  <sheetData>
    <row r="1" spans="1:9" x14ac:dyDescent="0.25">
      <c r="A1" s="58" t="s">
        <v>39</v>
      </c>
      <c r="B1" s="59" t="s">
        <v>40</v>
      </c>
      <c r="C1" s="60"/>
      <c r="D1" s="61" t="s">
        <v>41</v>
      </c>
      <c r="E1" s="4"/>
      <c r="F1" s="4"/>
      <c r="G1" s="4"/>
      <c r="H1" s="4"/>
      <c r="I1" s="4"/>
    </row>
    <row r="2" spans="1:9" x14ac:dyDescent="0.25">
      <c r="A2" s="25" t="str">
        <f>saisie!F5</f>
        <v>a</v>
      </c>
      <c r="B2" s="4"/>
      <c r="C2" s="4"/>
      <c r="D2" s="4"/>
      <c r="E2" s="4"/>
      <c r="F2" s="4"/>
      <c r="G2" s="4"/>
      <c r="H2" s="4"/>
      <c r="I2" s="4"/>
    </row>
    <row r="3" spans="1:9" x14ac:dyDescent="0.25">
      <c r="A3" s="6">
        <v>57.295779510000003</v>
      </c>
      <c r="B3" s="7" t="s">
        <v>14</v>
      </c>
      <c r="C3" s="7" t="s">
        <v>15</v>
      </c>
      <c r="D3" s="7" t="s">
        <v>16</v>
      </c>
      <c r="E3" s="7" t="s">
        <v>17</v>
      </c>
      <c r="F3" s="4"/>
      <c r="G3" s="4"/>
      <c r="H3" s="4"/>
      <c r="I3" s="4"/>
    </row>
    <row r="4" spans="1:9" x14ac:dyDescent="0.25">
      <c r="A4" s="25" t="str">
        <f xml:space="preserve"> IF(A2="a","r","a")</f>
        <v>r</v>
      </c>
      <c r="B4" s="9" t="s">
        <v>19</v>
      </c>
      <c r="C4" s="9" t="s">
        <v>19</v>
      </c>
      <c r="D4" s="9" t="s">
        <v>19</v>
      </c>
      <c r="E4" s="9" t="s">
        <v>19</v>
      </c>
      <c r="F4" s="4"/>
      <c r="G4" s="4"/>
      <c r="H4" s="4"/>
      <c r="I4" s="4"/>
    </row>
    <row r="5" spans="1:9" x14ac:dyDescent="0.25">
      <c r="A5" s="11" t="s">
        <v>21</v>
      </c>
      <c r="B5" s="62">
        <f>IF(A10="A",saisie!B5,saisie!D5)</f>
        <v>43</v>
      </c>
      <c r="C5" s="62">
        <f>IF(A10="A",saisie!C5,saisie!E5)</f>
        <v>3</v>
      </c>
      <c r="D5" s="62">
        <f>IF(A10="A",saisie!D5,saisie!B5)</f>
        <v>43</v>
      </c>
      <c r="E5" s="62">
        <f>IF(A10="A",saisie!E5,saisie!C5)</f>
        <v>4</v>
      </c>
      <c r="F5" s="4"/>
      <c r="G5" s="4"/>
      <c r="H5" s="4"/>
      <c r="I5" s="4"/>
    </row>
    <row r="6" spans="1:9" x14ac:dyDescent="0.25">
      <c r="A6" s="11" t="s">
        <v>23</v>
      </c>
      <c r="B6" s="62">
        <f>IF(A10="A",saisie!B6,saisie!D6)</f>
        <v>6</v>
      </c>
      <c r="C6" s="62">
        <f>IF(A10="A",saisie!C6,saisie!E6)</f>
        <v>7</v>
      </c>
      <c r="D6" s="62">
        <f>IF(A10="A",saisie!D6,saisie!B6)</f>
        <v>26.512</v>
      </c>
      <c r="E6" s="62">
        <f>IF(A10="A",saisie!E6,saisie!C6)</f>
        <v>25.28</v>
      </c>
      <c r="F6" s="4"/>
      <c r="G6" s="4"/>
      <c r="H6" s="4"/>
      <c r="I6" s="4"/>
    </row>
    <row r="7" spans="1:9" x14ac:dyDescent="0.25">
      <c r="A7" s="11" t="s">
        <v>24</v>
      </c>
      <c r="B7" s="62">
        <f>IF(A10="A",saisie!B7,saisie!D7)</f>
        <v>32</v>
      </c>
      <c r="C7" s="62">
        <f>IF(A10="A",saisie!C7,saisie!E7)</f>
        <v>61</v>
      </c>
      <c r="D7" s="62">
        <f>IF(A10="A",saisie!D7,saisie!B7)</f>
        <v>0</v>
      </c>
      <c r="E7" s="62">
        <f>IF(A10="A",saisie!E7,saisie!C7)</f>
        <v>0</v>
      </c>
      <c r="F7" s="4"/>
      <c r="G7" s="4"/>
      <c r="H7" s="4"/>
      <c r="I7" s="4"/>
    </row>
    <row r="8" spans="1:9" x14ac:dyDescent="0.25">
      <c r="A8" s="16" t="s">
        <v>25</v>
      </c>
      <c r="B8" s="63">
        <f t="shared" ref="B8:E8" si="0">(B5+(B6/60)+(B7/3600))</f>
        <v>43.108888888888892</v>
      </c>
      <c r="C8" s="63">
        <f t="shared" si="0"/>
        <v>3.1336111111111111</v>
      </c>
      <c r="D8" s="63">
        <f t="shared" si="0"/>
        <v>43.44186666666667</v>
      </c>
      <c r="E8" s="63">
        <f t="shared" si="0"/>
        <v>4.4213333333333331</v>
      </c>
      <c r="F8" s="4"/>
      <c r="G8" s="4"/>
      <c r="H8" s="4"/>
      <c r="I8" s="4"/>
    </row>
    <row r="9" spans="1:9" x14ac:dyDescent="0.25">
      <c r="A9" s="11" t="s">
        <v>26</v>
      </c>
      <c r="B9" s="63">
        <f t="shared" ref="B9:E9" si="1">B8/$A3</f>
        <v>0.75239204802798731</v>
      </c>
      <c r="C9" s="63">
        <f t="shared" si="1"/>
        <v>5.469183136890899E-2</v>
      </c>
      <c r="D9" s="63">
        <f t="shared" si="1"/>
        <v>0.7582036065864961</v>
      </c>
      <c r="E9" s="63">
        <f t="shared" si="1"/>
        <v>7.7166823998993939E-2</v>
      </c>
      <c r="F9" s="4"/>
      <c r="G9" s="4"/>
      <c r="H9" s="4"/>
      <c r="I9" s="4"/>
    </row>
    <row r="10" spans="1:9" x14ac:dyDescent="0.25">
      <c r="A10" s="25" t="str">
        <f>IF(AND(ABS(saisie!C8-saisie!E8)&gt;180,ABS(saisie!E8)&gt;90),A4,A2)</f>
        <v>a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64"/>
      <c r="C11" s="65"/>
      <c r="D11" s="65"/>
      <c r="E11" s="66"/>
      <c r="F11" s="4"/>
      <c r="G11" s="4"/>
      <c r="H11" s="4"/>
      <c r="I11" s="4"/>
    </row>
    <row r="12" spans="1:9" x14ac:dyDescent="0.25">
      <c r="A12" s="4"/>
      <c r="B12" s="67"/>
      <c r="C12" s="48" t="s">
        <v>42</v>
      </c>
      <c r="D12" s="48"/>
      <c r="E12" s="68"/>
      <c r="F12" s="4"/>
      <c r="G12" s="4"/>
      <c r="H12" s="4"/>
      <c r="I12" s="4"/>
    </row>
    <row r="13" spans="1:9" x14ac:dyDescent="0.25">
      <c r="A13" s="4"/>
      <c r="B13" s="67"/>
      <c r="C13" s="48" t="s">
        <v>43</v>
      </c>
      <c r="D13" s="69" t="str">
        <f>IF(saisie!F5="a","Aller","Retour")</f>
        <v>Aller</v>
      </c>
      <c r="E13" s="68"/>
      <c r="F13" s="4"/>
      <c r="G13" s="4"/>
      <c r="H13" s="4"/>
      <c r="I13" s="4"/>
    </row>
    <row r="14" spans="1:9" x14ac:dyDescent="0.25">
      <c r="A14" s="4"/>
      <c r="B14" s="70"/>
      <c r="C14" s="71"/>
      <c r="D14" s="71"/>
      <c r="E14" s="72"/>
      <c r="F14" s="4"/>
      <c r="G14" s="4"/>
      <c r="H14" s="4"/>
      <c r="I14" s="4"/>
    </row>
    <row r="15" spans="1:9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73" t="s">
        <v>44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</sheetData>
  <printOptions gridLines="1" gridLinesSet="0"/>
  <pageMargins left="0.78740157499999996" right="0.78740157499999996" top="0.984251969" bottom="0.984251969" header="0.4921259845" footer="0.4921259845"/>
  <pageSetup paperSize="0" orientation="portrait" horizontalDpi="0" verticalDpi="0" copies="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S267"/>
  <sheetViews>
    <sheetView topLeftCell="A5" workbookViewId="0">
      <selection activeCell="D32" sqref="D32:D34"/>
    </sheetView>
  </sheetViews>
  <sheetFormatPr baseColWidth="10" defaultRowHeight="13.2" x14ac:dyDescent="0.25"/>
  <cols>
    <col min="1" max="3" width="11.5546875" style="5"/>
    <col min="4" max="4" width="5.5546875" style="5" customWidth="1"/>
    <col min="5" max="7" width="11.5546875" style="5"/>
    <col min="8" max="8" width="7.6640625" style="5" customWidth="1"/>
    <col min="9" max="259" width="11.5546875" style="5"/>
    <col min="260" max="260" width="5.5546875" style="5" customWidth="1"/>
    <col min="261" max="263" width="11.5546875" style="5"/>
    <col min="264" max="264" width="7.6640625" style="5" customWidth="1"/>
    <col min="265" max="515" width="11.5546875" style="5"/>
    <col min="516" max="516" width="5.5546875" style="5" customWidth="1"/>
    <col min="517" max="519" width="11.5546875" style="5"/>
    <col min="520" max="520" width="7.6640625" style="5" customWidth="1"/>
    <col min="521" max="771" width="11.5546875" style="5"/>
    <col min="772" max="772" width="5.5546875" style="5" customWidth="1"/>
    <col min="773" max="775" width="11.5546875" style="5"/>
    <col min="776" max="776" width="7.6640625" style="5" customWidth="1"/>
    <col min="777" max="1027" width="11.5546875" style="5"/>
    <col min="1028" max="1028" width="5.5546875" style="5" customWidth="1"/>
    <col min="1029" max="1031" width="11.5546875" style="5"/>
    <col min="1032" max="1032" width="7.6640625" style="5" customWidth="1"/>
    <col min="1033" max="1283" width="11.5546875" style="5"/>
    <col min="1284" max="1284" width="5.5546875" style="5" customWidth="1"/>
    <col min="1285" max="1287" width="11.5546875" style="5"/>
    <col min="1288" max="1288" width="7.6640625" style="5" customWidth="1"/>
    <col min="1289" max="1539" width="11.5546875" style="5"/>
    <col min="1540" max="1540" width="5.5546875" style="5" customWidth="1"/>
    <col min="1541" max="1543" width="11.5546875" style="5"/>
    <col min="1544" max="1544" width="7.6640625" style="5" customWidth="1"/>
    <col min="1545" max="1795" width="11.5546875" style="5"/>
    <col min="1796" max="1796" width="5.5546875" style="5" customWidth="1"/>
    <col min="1797" max="1799" width="11.5546875" style="5"/>
    <col min="1800" max="1800" width="7.6640625" style="5" customWidth="1"/>
    <col min="1801" max="2051" width="11.5546875" style="5"/>
    <col min="2052" max="2052" width="5.5546875" style="5" customWidth="1"/>
    <col min="2053" max="2055" width="11.5546875" style="5"/>
    <col min="2056" max="2056" width="7.6640625" style="5" customWidth="1"/>
    <col min="2057" max="2307" width="11.5546875" style="5"/>
    <col min="2308" max="2308" width="5.5546875" style="5" customWidth="1"/>
    <col min="2309" max="2311" width="11.5546875" style="5"/>
    <col min="2312" max="2312" width="7.6640625" style="5" customWidth="1"/>
    <col min="2313" max="2563" width="11.5546875" style="5"/>
    <col min="2564" max="2564" width="5.5546875" style="5" customWidth="1"/>
    <col min="2565" max="2567" width="11.5546875" style="5"/>
    <col min="2568" max="2568" width="7.6640625" style="5" customWidth="1"/>
    <col min="2569" max="2819" width="11.5546875" style="5"/>
    <col min="2820" max="2820" width="5.5546875" style="5" customWidth="1"/>
    <col min="2821" max="2823" width="11.5546875" style="5"/>
    <col min="2824" max="2824" width="7.6640625" style="5" customWidth="1"/>
    <col min="2825" max="3075" width="11.5546875" style="5"/>
    <col min="3076" max="3076" width="5.5546875" style="5" customWidth="1"/>
    <col min="3077" max="3079" width="11.5546875" style="5"/>
    <col min="3080" max="3080" width="7.6640625" style="5" customWidth="1"/>
    <col min="3081" max="3331" width="11.5546875" style="5"/>
    <col min="3332" max="3332" width="5.5546875" style="5" customWidth="1"/>
    <col min="3333" max="3335" width="11.5546875" style="5"/>
    <col min="3336" max="3336" width="7.6640625" style="5" customWidth="1"/>
    <col min="3337" max="3587" width="11.5546875" style="5"/>
    <col min="3588" max="3588" width="5.5546875" style="5" customWidth="1"/>
    <col min="3589" max="3591" width="11.5546875" style="5"/>
    <col min="3592" max="3592" width="7.6640625" style="5" customWidth="1"/>
    <col min="3593" max="3843" width="11.5546875" style="5"/>
    <col min="3844" max="3844" width="5.5546875" style="5" customWidth="1"/>
    <col min="3845" max="3847" width="11.5546875" style="5"/>
    <col min="3848" max="3848" width="7.6640625" style="5" customWidth="1"/>
    <col min="3849" max="4099" width="11.5546875" style="5"/>
    <col min="4100" max="4100" width="5.5546875" style="5" customWidth="1"/>
    <col min="4101" max="4103" width="11.5546875" style="5"/>
    <col min="4104" max="4104" width="7.6640625" style="5" customWidth="1"/>
    <col min="4105" max="4355" width="11.5546875" style="5"/>
    <col min="4356" max="4356" width="5.5546875" style="5" customWidth="1"/>
    <col min="4357" max="4359" width="11.5546875" style="5"/>
    <col min="4360" max="4360" width="7.6640625" style="5" customWidth="1"/>
    <col min="4361" max="4611" width="11.5546875" style="5"/>
    <col min="4612" max="4612" width="5.5546875" style="5" customWidth="1"/>
    <col min="4613" max="4615" width="11.5546875" style="5"/>
    <col min="4616" max="4616" width="7.6640625" style="5" customWidth="1"/>
    <col min="4617" max="4867" width="11.5546875" style="5"/>
    <col min="4868" max="4868" width="5.5546875" style="5" customWidth="1"/>
    <col min="4869" max="4871" width="11.5546875" style="5"/>
    <col min="4872" max="4872" width="7.6640625" style="5" customWidth="1"/>
    <col min="4873" max="5123" width="11.5546875" style="5"/>
    <col min="5124" max="5124" width="5.5546875" style="5" customWidth="1"/>
    <col min="5125" max="5127" width="11.5546875" style="5"/>
    <col min="5128" max="5128" width="7.6640625" style="5" customWidth="1"/>
    <col min="5129" max="5379" width="11.5546875" style="5"/>
    <col min="5380" max="5380" width="5.5546875" style="5" customWidth="1"/>
    <col min="5381" max="5383" width="11.5546875" style="5"/>
    <col min="5384" max="5384" width="7.6640625" style="5" customWidth="1"/>
    <col min="5385" max="5635" width="11.5546875" style="5"/>
    <col min="5636" max="5636" width="5.5546875" style="5" customWidth="1"/>
    <col min="5637" max="5639" width="11.5546875" style="5"/>
    <col min="5640" max="5640" width="7.6640625" style="5" customWidth="1"/>
    <col min="5641" max="5891" width="11.5546875" style="5"/>
    <col min="5892" max="5892" width="5.5546875" style="5" customWidth="1"/>
    <col min="5893" max="5895" width="11.5546875" style="5"/>
    <col min="5896" max="5896" width="7.6640625" style="5" customWidth="1"/>
    <col min="5897" max="6147" width="11.5546875" style="5"/>
    <col min="6148" max="6148" width="5.5546875" style="5" customWidth="1"/>
    <col min="6149" max="6151" width="11.5546875" style="5"/>
    <col min="6152" max="6152" width="7.6640625" style="5" customWidth="1"/>
    <col min="6153" max="6403" width="11.5546875" style="5"/>
    <col min="6404" max="6404" width="5.5546875" style="5" customWidth="1"/>
    <col min="6405" max="6407" width="11.5546875" style="5"/>
    <col min="6408" max="6408" width="7.6640625" style="5" customWidth="1"/>
    <col min="6409" max="6659" width="11.5546875" style="5"/>
    <col min="6660" max="6660" width="5.5546875" style="5" customWidth="1"/>
    <col min="6661" max="6663" width="11.5546875" style="5"/>
    <col min="6664" max="6664" width="7.6640625" style="5" customWidth="1"/>
    <col min="6665" max="6915" width="11.5546875" style="5"/>
    <col min="6916" max="6916" width="5.5546875" style="5" customWidth="1"/>
    <col min="6917" max="6919" width="11.5546875" style="5"/>
    <col min="6920" max="6920" width="7.6640625" style="5" customWidth="1"/>
    <col min="6921" max="7171" width="11.5546875" style="5"/>
    <col min="7172" max="7172" width="5.5546875" style="5" customWidth="1"/>
    <col min="7173" max="7175" width="11.5546875" style="5"/>
    <col min="7176" max="7176" width="7.6640625" style="5" customWidth="1"/>
    <col min="7177" max="7427" width="11.5546875" style="5"/>
    <col min="7428" max="7428" width="5.5546875" style="5" customWidth="1"/>
    <col min="7429" max="7431" width="11.5546875" style="5"/>
    <col min="7432" max="7432" width="7.6640625" style="5" customWidth="1"/>
    <col min="7433" max="7683" width="11.5546875" style="5"/>
    <col min="7684" max="7684" width="5.5546875" style="5" customWidth="1"/>
    <col min="7685" max="7687" width="11.5546875" style="5"/>
    <col min="7688" max="7688" width="7.6640625" style="5" customWidth="1"/>
    <col min="7689" max="7939" width="11.5546875" style="5"/>
    <col min="7940" max="7940" width="5.5546875" style="5" customWidth="1"/>
    <col min="7941" max="7943" width="11.5546875" style="5"/>
    <col min="7944" max="7944" width="7.6640625" style="5" customWidth="1"/>
    <col min="7945" max="8195" width="11.5546875" style="5"/>
    <col min="8196" max="8196" width="5.5546875" style="5" customWidth="1"/>
    <col min="8197" max="8199" width="11.5546875" style="5"/>
    <col min="8200" max="8200" width="7.6640625" style="5" customWidth="1"/>
    <col min="8201" max="8451" width="11.5546875" style="5"/>
    <col min="8452" max="8452" width="5.5546875" style="5" customWidth="1"/>
    <col min="8453" max="8455" width="11.5546875" style="5"/>
    <col min="8456" max="8456" width="7.6640625" style="5" customWidth="1"/>
    <col min="8457" max="8707" width="11.5546875" style="5"/>
    <col min="8708" max="8708" width="5.5546875" style="5" customWidth="1"/>
    <col min="8709" max="8711" width="11.5546875" style="5"/>
    <col min="8712" max="8712" width="7.6640625" style="5" customWidth="1"/>
    <col min="8713" max="8963" width="11.5546875" style="5"/>
    <col min="8964" max="8964" width="5.5546875" style="5" customWidth="1"/>
    <col min="8965" max="8967" width="11.5546875" style="5"/>
    <col min="8968" max="8968" width="7.6640625" style="5" customWidth="1"/>
    <col min="8969" max="9219" width="11.5546875" style="5"/>
    <col min="9220" max="9220" width="5.5546875" style="5" customWidth="1"/>
    <col min="9221" max="9223" width="11.5546875" style="5"/>
    <col min="9224" max="9224" width="7.6640625" style="5" customWidth="1"/>
    <col min="9225" max="9475" width="11.5546875" style="5"/>
    <col min="9476" max="9476" width="5.5546875" style="5" customWidth="1"/>
    <col min="9477" max="9479" width="11.5546875" style="5"/>
    <col min="9480" max="9480" width="7.6640625" style="5" customWidth="1"/>
    <col min="9481" max="9731" width="11.5546875" style="5"/>
    <col min="9732" max="9732" width="5.5546875" style="5" customWidth="1"/>
    <col min="9733" max="9735" width="11.5546875" style="5"/>
    <col min="9736" max="9736" width="7.6640625" style="5" customWidth="1"/>
    <col min="9737" max="9987" width="11.5546875" style="5"/>
    <col min="9988" max="9988" width="5.5546875" style="5" customWidth="1"/>
    <col min="9989" max="9991" width="11.5546875" style="5"/>
    <col min="9992" max="9992" width="7.6640625" style="5" customWidth="1"/>
    <col min="9993" max="10243" width="11.5546875" style="5"/>
    <col min="10244" max="10244" width="5.5546875" style="5" customWidth="1"/>
    <col min="10245" max="10247" width="11.5546875" style="5"/>
    <col min="10248" max="10248" width="7.6640625" style="5" customWidth="1"/>
    <col min="10249" max="10499" width="11.5546875" style="5"/>
    <col min="10500" max="10500" width="5.5546875" style="5" customWidth="1"/>
    <col min="10501" max="10503" width="11.5546875" style="5"/>
    <col min="10504" max="10504" width="7.6640625" style="5" customWidth="1"/>
    <col min="10505" max="10755" width="11.5546875" style="5"/>
    <col min="10756" max="10756" width="5.5546875" style="5" customWidth="1"/>
    <col min="10757" max="10759" width="11.5546875" style="5"/>
    <col min="10760" max="10760" width="7.6640625" style="5" customWidth="1"/>
    <col min="10761" max="11011" width="11.5546875" style="5"/>
    <col min="11012" max="11012" width="5.5546875" style="5" customWidth="1"/>
    <col min="11013" max="11015" width="11.5546875" style="5"/>
    <col min="11016" max="11016" width="7.6640625" style="5" customWidth="1"/>
    <col min="11017" max="11267" width="11.5546875" style="5"/>
    <col min="11268" max="11268" width="5.5546875" style="5" customWidth="1"/>
    <col min="11269" max="11271" width="11.5546875" style="5"/>
    <col min="11272" max="11272" width="7.6640625" style="5" customWidth="1"/>
    <col min="11273" max="11523" width="11.5546875" style="5"/>
    <col min="11524" max="11524" width="5.5546875" style="5" customWidth="1"/>
    <col min="11525" max="11527" width="11.5546875" style="5"/>
    <col min="11528" max="11528" width="7.6640625" style="5" customWidth="1"/>
    <col min="11529" max="11779" width="11.5546875" style="5"/>
    <col min="11780" max="11780" width="5.5546875" style="5" customWidth="1"/>
    <col min="11781" max="11783" width="11.5546875" style="5"/>
    <col min="11784" max="11784" width="7.6640625" style="5" customWidth="1"/>
    <col min="11785" max="12035" width="11.5546875" style="5"/>
    <col min="12036" max="12036" width="5.5546875" style="5" customWidth="1"/>
    <col min="12037" max="12039" width="11.5546875" style="5"/>
    <col min="12040" max="12040" width="7.6640625" style="5" customWidth="1"/>
    <col min="12041" max="12291" width="11.5546875" style="5"/>
    <col min="12292" max="12292" width="5.5546875" style="5" customWidth="1"/>
    <col min="12293" max="12295" width="11.5546875" style="5"/>
    <col min="12296" max="12296" width="7.6640625" style="5" customWidth="1"/>
    <col min="12297" max="12547" width="11.5546875" style="5"/>
    <col min="12548" max="12548" width="5.5546875" style="5" customWidth="1"/>
    <col min="12549" max="12551" width="11.5546875" style="5"/>
    <col min="12552" max="12552" width="7.6640625" style="5" customWidth="1"/>
    <col min="12553" max="12803" width="11.5546875" style="5"/>
    <col min="12804" max="12804" width="5.5546875" style="5" customWidth="1"/>
    <col min="12805" max="12807" width="11.5546875" style="5"/>
    <col min="12808" max="12808" width="7.6640625" style="5" customWidth="1"/>
    <col min="12809" max="13059" width="11.5546875" style="5"/>
    <col min="13060" max="13060" width="5.5546875" style="5" customWidth="1"/>
    <col min="13061" max="13063" width="11.5546875" style="5"/>
    <col min="13064" max="13064" width="7.6640625" style="5" customWidth="1"/>
    <col min="13065" max="13315" width="11.5546875" style="5"/>
    <col min="13316" max="13316" width="5.5546875" style="5" customWidth="1"/>
    <col min="13317" max="13319" width="11.5546875" style="5"/>
    <col min="13320" max="13320" width="7.6640625" style="5" customWidth="1"/>
    <col min="13321" max="13571" width="11.5546875" style="5"/>
    <col min="13572" max="13572" width="5.5546875" style="5" customWidth="1"/>
    <col min="13573" max="13575" width="11.5546875" style="5"/>
    <col min="13576" max="13576" width="7.6640625" style="5" customWidth="1"/>
    <col min="13577" max="13827" width="11.5546875" style="5"/>
    <col min="13828" max="13828" width="5.5546875" style="5" customWidth="1"/>
    <col min="13829" max="13831" width="11.5546875" style="5"/>
    <col min="13832" max="13832" width="7.6640625" style="5" customWidth="1"/>
    <col min="13833" max="14083" width="11.5546875" style="5"/>
    <col min="14084" max="14084" width="5.5546875" style="5" customWidth="1"/>
    <col min="14085" max="14087" width="11.5546875" style="5"/>
    <col min="14088" max="14088" width="7.6640625" style="5" customWidth="1"/>
    <col min="14089" max="14339" width="11.5546875" style="5"/>
    <col min="14340" max="14340" width="5.5546875" style="5" customWidth="1"/>
    <col min="14341" max="14343" width="11.5546875" style="5"/>
    <col min="14344" max="14344" width="7.6640625" style="5" customWidth="1"/>
    <col min="14345" max="14595" width="11.5546875" style="5"/>
    <col min="14596" max="14596" width="5.5546875" style="5" customWidth="1"/>
    <col min="14597" max="14599" width="11.5546875" style="5"/>
    <col min="14600" max="14600" width="7.6640625" style="5" customWidth="1"/>
    <col min="14601" max="14851" width="11.5546875" style="5"/>
    <col min="14852" max="14852" width="5.5546875" style="5" customWidth="1"/>
    <col min="14853" max="14855" width="11.5546875" style="5"/>
    <col min="14856" max="14856" width="7.6640625" style="5" customWidth="1"/>
    <col min="14857" max="15107" width="11.5546875" style="5"/>
    <col min="15108" max="15108" width="5.5546875" style="5" customWidth="1"/>
    <col min="15109" max="15111" width="11.5546875" style="5"/>
    <col min="15112" max="15112" width="7.6640625" style="5" customWidth="1"/>
    <col min="15113" max="15363" width="11.5546875" style="5"/>
    <col min="15364" max="15364" width="5.5546875" style="5" customWidth="1"/>
    <col min="15365" max="15367" width="11.5546875" style="5"/>
    <col min="15368" max="15368" width="7.6640625" style="5" customWidth="1"/>
    <col min="15369" max="15619" width="11.5546875" style="5"/>
    <col min="15620" max="15620" width="5.5546875" style="5" customWidth="1"/>
    <col min="15621" max="15623" width="11.5546875" style="5"/>
    <col min="15624" max="15624" width="7.6640625" style="5" customWidth="1"/>
    <col min="15625" max="15875" width="11.5546875" style="5"/>
    <col min="15876" max="15876" width="5.5546875" style="5" customWidth="1"/>
    <col min="15877" max="15879" width="11.5546875" style="5"/>
    <col min="15880" max="15880" width="7.6640625" style="5" customWidth="1"/>
    <col min="15881" max="16131" width="11.5546875" style="5"/>
    <col min="16132" max="16132" width="5.5546875" style="5" customWidth="1"/>
    <col min="16133" max="16135" width="11.5546875" style="5"/>
    <col min="16136" max="16136" width="7.6640625" style="5" customWidth="1"/>
    <col min="16137" max="16384" width="11.5546875" style="5"/>
  </cols>
  <sheetData>
    <row r="1" spans="1:19" x14ac:dyDescent="0.25">
      <c r="A1" s="4"/>
      <c r="B1" s="74" t="s">
        <v>45</v>
      </c>
      <c r="C1" s="75">
        <f>cap!B9</f>
        <v>0.75239204802798731</v>
      </c>
      <c r="D1" s="76" t="s">
        <v>46</v>
      </c>
      <c r="E1" s="4"/>
      <c r="F1" s="77" t="s">
        <v>47</v>
      </c>
      <c r="G1" s="78">
        <v>57.295779510000003</v>
      </c>
      <c r="H1" s="79" t="s">
        <v>29</v>
      </c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25">
      <c r="A2" s="4"/>
      <c r="B2" s="80" t="s">
        <v>48</v>
      </c>
      <c r="C2" s="81">
        <f>cap!C9</f>
        <v>5.469183136890899E-2</v>
      </c>
      <c r="D2" s="82" t="s">
        <v>46</v>
      </c>
      <c r="E2" s="4"/>
      <c r="F2" s="83" t="s">
        <v>41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5">
      <c r="A3" s="4"/>
      <c r="B3" s="80" t="s">
        <v>49</v>
      </c>
      <c r="C3" s="81">
        <f>cap!D9</f>
        <v>0.7582036065864961</v>
      </c>
      <c r="D3" s="82" t="s">
        <v>46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4"/>
      <c r="B4" s="80" t="s">
        <v>50</v>
      </c>
      <c r="C4" s="81">
        <f>cap!E9</f>
        <v>7.7166823998993939E-2</v>
      </c>
      <c r="D4" s="82" t="s">
        <v>46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4"/>
      <c r="B5" s="80" t="s">
        <v>51</v>
      </c>
      <c r="C5" s="81">
        <v>1.570796327</v>
      </c>
      <c r="D5" s="82" t="s">
        <v>46</v>
      </c>
      <c r="E5" s="4"/>
      <c r="F5" s="4"/>
      <c r="G5" s="8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5">
      <c r="A6" s="4"/>
      <c r="B6" s="80" t="s">
        <v>52</v>
      </c>
      <c r="C6" s="81">
        <f>C5-C3</f>
        <v>0.81259272041350394</v>
      </c>
      <c r="D6" s="82" t="s">
        <v>46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5">
      <c r="A7" s="4"/>
      <c r="B7" s="80" t="s">
        <v>53</v>
      </c>
      <c r="C7" s="81">
        <f>COS(C6)</f>
        <v>0.68761824344183586</v>
      </c>
      <c r="D7" s="82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4"/>
      <c r="B8" s="80" t="s">
        <v>54</v>
      </c>
      <c r="C8" s="81">
        <f>C5-C1</f>
        <v>0.81840427897201273</v>
      </c>
      <c r="D8" s="82" t="s">
        <v>46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5">
      <c r="A9" s="4"/>
      <c r="B9" s="80" t="s">
        <v>55</v>
      </c>
      <c r="C9" s="81">
        <f>SIN(C8)</f>
        <v>0.73005626459521722</v>
      </c>
      <c r="D9" s="82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5">
      <c r="A10" s="4"/>
      <c r="B10" s="80" t="s">
        <v>56</v>
      </c>
      <c r="C10" s="81">
        <f>COS(C8)</f>
        <v>0.68338704298902109</v>
      </c>
      <c r="D10" s="82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25">
      <c r="A11" s="4"/>
      <c r="B11" s="80" t="s">
        <v>57</v>
      </c>
      <c r="C11" s="81">
        <f>ACOS(SIN(C1)*SIN(C3)+COS(C1)*COS(C3)*COS(C2-C4))</f>
        <v>1.7364448288806011E-2</v>
      </c>
      <c r="D11" s="82" t="s">
        <v>46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5">
      <c r="A12" s="4"/>
      <c r="B12" s="80" t="s">
        <v>58</v>
      </c>
      <c r="C12" s="81">
        <f>SIN(C11)</f>
        <v>1.7363575668791303E-2</v>
      </c>
      <c r="D12" s="82"/>
      <c r="E12" s="4"/>
      <c r="F12" s="4"/>
      <c r="G12" s="48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2" customHeight="1" x14ac:dyDescent="0.25">
      <c r="A13" s="4"/>
      <c r="B13" s="85" t="s">
        <v>59</v>
      </c>
      <c r="C13" s="86">
        <f>COS(C11)</f>
        <v>0.99984924175597301</v>
      </c>
      <c r="D13" s="87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5">
      <c r="A14" s="4"/>
      <c r="B14" s="88" t="s">
        <v>60</v>
      </c>
      <c r="C14" s="89"/>
      <c r="D14" s="90"/>
      <c r="E14" s="91" t="s">
        <v>61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x14ac:dyDescent="0.25">
      <c r="A15" s="4"/>
      <c r="B15" s="92" t="s">
        <v>62</v>
      </c>
      <c r="C15" s="93">
        <f>IF(E15&gt;1,1,IF(E15&lt;-1,-1,E15))</f>
        <v>0.34191340304571599</v>
      </c>
      <c r="D15" s="94"/>
      <c r="E15" s="95">
        <f>(C7-(C10*C13))/(C9*C12)</f>
        <v>0.34191340304571599</v>
      </c>
      <c r="F15" s="96" t="s">
        <v>63</v>
      </c>
      <c r="G15" s="97"/>
      <c r="H15" s="9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2" customHeight="1" x14ac:dyDescent="0.25">
      <c r="A16" s="4"/>
      <c r="B16" s="92" t="s">
        <v>64</v>
      </c>
      <c r="C16" s="99">
        <f>ACOS(C15)</f>
        <v>1.2218440646816022</v>
      </c>
      <c r="D16" s="94" t="s">
        <v>46</v>
      </c>
      <c r="E16" s="4"/>
      <c r="F16" s="100" t="s">
        <v>65</v>
      </c>
      <c r="G16" s="101"/>
      <c r="H16" s="10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25">
      <c r="B17" s="103" t="s">
        <v>66</v>
      </c>
      <c r="C17" s="104">
        <f>C16*G1</f>
        <v>70.006508125599268</v>
      </c>
      <c r="D17" s="105" t="s">
        <v>67</v>
      </c>
      <c r="F17" s="106">
        <f>IF(AND(C2=C4,C3&gt;C1),0,IF(AND(C2=C4,C3&lt;C1),180,IF(AND(C2=C4,C3=C1),0,IF(C2&lt;C4,C17,360-C17))))</f>
        <v>70.006508125599268</v>
      </c>
      <c r="G17" s="107" t="s">
        <v>29</v>
      </c>
      <c r="H17" s="108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2" customHeight="1" x14ac:dyDescent="0.3">
      <c r="A18" s="48" t="s">
        <v>68</v>
      </c>
      <c r="B18" s="48"/>
      <c r="C18" s="48"/>
      <c r="D18" s="48"/>
      <c r="E18" s="48"/>
      <c r="F18" s="48"/>
      <c r="G18" s="48"/>
      <c r="H18" s="4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x14ac:dyDescent="0.25">
      <c r="A19" s="109" t="s">
        <v>69</v>
      </c>
      <c r="B19" s="109"/>
      <c r="C19" s="109"/>
      <c r="D19" s="109"/>
      <c r="E19" s="109"/>
      <c r="F19" s="110"/>
      <c r="G19" s="110"/>
      <c r="H19" s="11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x14ac:dyDescent="0.25">
      <c r="A20" s="69"/>
      <c r="B20" s="69"/>
      <c r="C20" s="69"/>
      <c r="D20" s="69"/>
      <c r="E20" s="69"/>
      <c r="F20" s="69"/>
      <c r="G20" s="69"/>
      <c r="H20" s="69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" x14ac:dyDescent="0.25">
      <c r="A22" s="112" t="s">
        <v>70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15" x14ac:dyDescent="0.25">
      <c r="A24" s="112" t="s">
        <v>71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</sheetData>
  <printOptions gridLines="1" gridLinesSet="0"/>
  <pageMargins left="0.78740157499999996" right="0.78740157499999996" top="0.984251969" bottom="0.984251969" header="0.4921259845" footer="0.4921259845"/>
  <pageSetup paperSize="0" orientation="portrait" horizontalDpi="0" verticalDpi="0" copies="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2:G26"/>
  <sheetViews>
    <sheetView tabSelected="1" workbookViewId="0">
      <selection activeCell="C12" sqref="C12"/>
    </sheetView>
  </sheetViews>
  <sheetFormatPr baseColWidth="10" defaultRowHeight="14.4" x14ac:dyDescent="0.3"/>
  <cols>
    <col min="2" max="2" width="17.5546875" customWidth="1"/>
    <col min="4" max="4" width="13.44140625" customWidth="1"/>
    <col min="8" max="8" width="14.33203125" customWidth="1"/>
  </cols>
  <sheetData>
    <row r="2" spans="2:7" x14ac:dyDescent="0.3">
      <c r="B2" s="126" t="s">
        <v>8</v>
      </c>
      <c r="C2" s="129">
        <f>saisie!C12</f>
        <v>70.006508125599268</v>
      </c>
      <c r="D2" s="126" t="s">
        <v>0</v>
      </c>
      <c r="E2" s="128">
        <v>1985</v>
      </c>
      <c r="F2" s="114"/>
      <c r="G2" s="114"/>
    </row>
    <row r="3" spans="2:7" x14ac:dyDescent="0.3">
      <c r="B3" s="127" t="s">
        <v>3</v>
      </c>
      <c r="C3" s="130">
        <v>5</v>
      </c>
      <c r="D3" s="126" t="s">
        <v>5</v>
      </c>
      <c r="E3" s="128">
        <v>2017</v>
      </c>
      <c r="F3" s="114"/>
      <c r="G3" s="114"/>
    </row>
    <row r="4" spans="2:7" x14ac:dyDescent="0.3">
      <c r="B4" s="131" t="s">
        <v>79</v>
      </c>
      <c r="C4" s="132"/>
      <c r="D4" s="115" t="s">
        <v>72</v>
      </c>
      <c r="E4" s="115" t="s">
        <v>73</v>
      </c>
      <c r="F4" s="115" t="s">
        <v>74</v>
      </c>
      <c r="G4" s="115" t="s">
        <v>75</v>
      </c>
    </row>
    <row r="5" spans="2:7" x14ac:dyDescent="0.3">
      <c r="B5" s="133" t="s">
        <v>78</v>
      </c>
      <c r="C5" s="133">
        <f>((IF(G5="-",-1,1)*(D5+E5/60+F5/3600))*(E3-E2))/60</f>
        <v>4.8</v>
      </c>
      <c r="D5" s="116">
        <v>9</v>
      </c>
      <c r="E5" s="116"/>
      <c r="F5" s="116"/>
      <c r="G5" s="116" t="s">
        <v>76</v>
      </c>
    </row>
    <row r="6" spans="2:7" x14ac:dyDescent="0.3">
      <c r="B6" s="133"/>
      <c r="C6" s="133"/>
      <c r="D6" s="114"/>
      <c r="E6" s="114"/>
      <c r="F6" s="114"/>
      <c r="G6" s="114"/>
    </row>
    <row r="7" spans="2:7" x14ac:dyDescent="0.3">
      <c r="B7" s="131" t="s">
        <v>80</v>
      </c>
      <c r="C7" s="132"/>
      <c r="D7" s="115" t="s">
        <v>72</v>
      </c>
      <c r="E7" s="115" t="s">
        <v>73</v>
      </c>
      <c r="F7" s="115" t="s">
        <v>74</v>
      </c>
      <c r="G7" s="115" t="s">
        <v>75</v>
      </c>
    </row>
    <row r="8" spans="2:7" x14ac:dyDescent="0.3">
      <c r="B8" s="133" t="s">
        <v>6</v>
      </c>
      <c r="C8" s="133">
        <f>IF(G8="-",-1,1)*(D8+E8/60+F8/3600)</f>
        <v>-2.5</v>
      </c>
      <c r="D8" s="116">
        <v>2</v>
      </c>
      <c r="E8" s="116">
        <v>30</v>
      </c>
      <c r="F8" s="116"/>
      <c r="G8" s="116" t="s">
        <v>77</v>
      </c>
    </row>
    <row r="9" spans="2:7" x14ac:dyDescent="0.3">
      <c r="B9" s="133"/>
      <c r="C9" s="133"/>
    </row>
    <row r="10" spans="2:7" x14ac:dyDescent="0.3">
      <c r="B10" s="118" t="s">
        <v>7</v>
      </c>
      <c r="C10" s="119">
        <f>SUM(C3,C8)</f>
        <v>2.5</v>
      </c>
      <c r="D10" s="113"/>
      <c r="E10" s="113"/>
      <c r="F10" s="113"/>
      <c r="G10" s="113"/>
    </row>
    <row r="11" spans="2:7" x14ac:dyDescent="0.3">
      <c r="B11" s="120" t="s">
        <v>4</v>
      </c>
      <c r="C11" s="121">
        <f>ROUNDDOWN(C2-C10,0)+0.6*((C2-C10)-ROUNDDOWN(C2-C10,0))</f>
        <v>67.303904875359564</v>
      </c>
    </row>
    <row r="12" spans="2:7" x14ac:dyDescent="0.3">
      <c r="B12" s="122"/>
      <c r="C12" s="122"/>
    </row>
    <row r="13" spans="2:7" x14ac:dyDescent="0.3">
      <c r="B13" s="122"/>
      <c r="C13" s="122"/>
    </row>
    <row r="14" spans="2:7" x14ac:dyDescent="0.3">
      <c r="B14" s="123" t="s">
        <v>9</v>
      </c>
      <c r="C14" s="117">
        <v>4</v>
      </c>
    </row>
    <row r="15" spans="2:7" x14ac:dyDescent="0.3">
      <c r="B15" s="123" t="s">
        <v>10</v>
      </c>
      <c r="C15" s="117">
        <v>10</v>
      </c>
    </row>
    <row r="16" spans="2:7" x14ac:dyDescent="0.3">
      <c r="B16" s="124" t="s">
        <v>2</v>
      </c>
      <c r="C16" s="125">
        <f>SUM(C15,(C17*(E3-E2))/60)</f>
        <v>12.133333333333333</v>
      </c>
    </row>
    <row r="17" spans="2:3" x14ac:dyDescent="0.3">
      <c r="B17" s="123" t="s">
        <v>1</v>
      </c>
      <c r="C17" s="117">
        <v>4</v>
      </c>
    </row>
    <row r="22" spans="2:3" x14ac:dyDescent="0.3">
      <c r="B22" s="2"/>
    </row>
    <row r="25" spans="2:3" x14ac:dyDescent="0.3">
      <c r="B25" s="1"/>
    </row>
    <row r="26" spans="2:3" x14ac:dyDescent="0.3">
      <c r="B26" s="1"/>
    </row>
  </sheetData>
  <mergeCells count="6">
    <mergeCell ref="B4:C4"/>
    <mergeCell ref="B7:C7"/>
    <mergeCell ref="B5:B6"/>
    <mergeCell ref="C5:C6"/>
    <mergeCell ref="C8:C9"/>
    <mergeCell ref="B8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saisie</vt:lpstr>
      <vt:lpstr>cap</vt:lpstr>
      <vt:lpstr>calculs</vt:lpstr>
      <vt:lpstr>SUITE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PUECH PIERRE</dc:creator>
  <cp:lastModifiedBy>Thomas BUSCH</cp:lastModifiedBy>
  <dcterms:created xsi:type="dcterms:W3CDTF">2017-11-10T07:47:32Z</dcterms:created>
  <dcterms:modified xsi:type="dcterms:W3CDTF">2017-11-15T09:50:56Z</dcterms:modified>
</cp:coreProperties>
</file>