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Recap" sheetId="5" r:id="rId1"/>
    <sheet name="krill" sheetId="1" r:id="rId2"/>
    <sheet name="Transgourmet" sheetId="2" r:id="rId3"/>
    <sheet name="VAUX" sheetId="4" r:id="rId4"/>
    <sheet name="PELLEGRIS" sheetId="7" r:id="rId5"/>
    <sheet name="Compagnie DES DESSERTS" sheetId="8" r:id="rId6"/>
    <sheet name="QUARTIER DES HALLES" sheetId="9" r:id="rId7"/>
    <sheet name="PAPIN " sheetId="3" r:id="rId8"/>
    <sheet name="POMONA" sheetId="6" r:id="rId9"/>
    <sheet name="ESCARGOT" sheetId="10" r:id="rId10"/>
    <sheet name="ROCAMADOUR" sheetId="11" r:id="rId11"/>
    <sheet name="MAREE" sheetId="13" r:id="rId12"/>
    <sheet name="TOQUE" sheetId="12" r:id="rId13"/>
    <sheet name="Feuil1" sheetId="14" r:id="rId14"/>
  </sheets>
  <definedNames>
    <definedName name="_xlnm._FilterDatabase" localSheetId="4" hidden="1">PELLEGRIS!$C$1:$C$438</definedName>
  </definedNames>
  <calcPr calcId="124519"/>
</workbook>
</file>

<file path=xl/calcChain.xml><?xml version="1.0" encoding="utf-8"?>
<calcChain xmlns="http://schemas.openxmlformats.org/spreadsheetml/2006/main">
  <c r="E94" i="4"/>
  <c r="F94" s="1"/>
  <c r="E93"/>
  <c r="F93" s="1"/>
  <c r="E98"/>
  <c r="F98" s="1"/>
  <c r="I14" i="5"/>
  <c r="E73" i="13"/>
  <c r="F73" i="3" l="1"/>
  <c r="E84" i="8"/>
  <c r="F84" s="1"/>
  <c r="G447" i="7"/>
  <c r="E442"/>
  <c r="F442"/>
  <c r="G442" s="1"/>
  <c r="G437"/>
  <c r="H437" s="1"/>
  <c r="F437"/>
  <c r="F436"/>
  <c r="G436" s="1"/>
  <c r="F435"/>
  <c r="G435" s="1"/>
  <c r="G434"/>
  <c r="G445"/>
  <c r="E445"/>
  <c r="F444"/>
  <c r="G444" s="1"/>
  <c r="H444" s="1"/>
  <c r="E444"/>
  <c r="F443"/>
  <c r="G443" s="1"/>
  <c r="E443"/>
  <c r="F441"/>
  <c r="G441" s="1"/>
  <c r="E441"/>
  <c r="F440"/>
  <c r="G440" s="1"/>
  <c r="E440"/>
  <c r="G83" i="11"/>
  <c r="H83" s="1"/>
  <c r="I83" s="1"/>
  <c r="G82"/>
  <c r="H82" s="1"/>
  <c r="G81"/>
  <c r="G80"/>
  <c r="H80" s="1"/>
  <c r="F75" i="13"/>
  <c r="G75" s="1"/>
  <c r="H442" i="7" l="1"/>
  <c r="I442"/>
  <c r="H440"/>
  <c r="I440" s="1"/>
  <c r="H447"/>
  <c r="I437"/>
  <c r="H436"/>
  <c r="I436" s="1"/>
  <c r="H435"/>
  <c r="I435" s="1"/>
  <c r="H434"/>
  <c r="I434" s="1"/>
  <c r="H445"/>
  <c r="I445" s="1"/>
  <c r="H443"/>
  <c r="I443" s="1"/>
  <c r="H441"/>
  <c r="I441" s="1"/>
  <c r="I444"/>
  <c r="H81" i="11"/>
  <c r="I81" s="1"/>
  <c r="I82"/>
  <c r="I80"/>
  <c r="E142" i="2"/>
  <c r="F433" i="7"/>
  <c r="G433" s="1"/>
  <c r="F432"/>
  <c r="G432" s="1"/>
  <c r="F431"/>
  <c r="G431" s="1"/>
  <c r="K13" i="5"/>
  <c r="F58" i="9"/>
  <c r="E415" i="7"/>
  <c r="G415"/>
  <c r="E416"/>
  <c r="F416"/>
  <c r="G416" s="1"/>
  <c r="E417"/>
  <c r="F417"/>
  <c r="G417" s="1"/>
  <c r="E418"/>
  <c r="F418"/>
  <c r="G418" s="1"/>
  <c r="E419"/>
  <c r="F419"/>
  <c r="G419" s="1"/>
  <c r="E420"/>
  <c r="F420"/>
  <c r="G420" s="1"/>
  <c r="E421"/>
  <c r="F421"/>
  <c r="G421" s="1"/>
  <c r="E422"/>
  <c r="F422"/>
  <c r="G422" s="1"/>
  <c r="E423"/>
  <c r="F423"/>
  <c r="G423" s="1"/>
  <c r="E424"/>
  <c r="F424"/>
  <c r="G424" s="1"/>
  <c r="H424" s="1"/>
  <c r="I424" s="1"/>
  <c r="E425"/>
  <c r="G425"/>
  <c r="E426"/>
  <c r="F426"/>
  <c r="G426" s="1"/>
  <c r="E427"/>
  <c r="F427"/>
  <c r="G427" s="1"/>
  <c r="E428"/>
  <c r="F428"/>
  <c r="G428" s="1"/>
  <c r="H428" s="1"/>
  <c r="I428" s="1"/>
  <c r="E429"/>
  <c r="F429"/>
  <c r="G429" s="1"/>
  <c r="E412"/>
  <c r="F412"/>
  <c r="G412" s="1"/>
  <c r="F411"/>
  <c r="G411" s="1"/>
  <c r="E411"/>
  <c r="F410"/>
  <c r="G410" s="1"/>
  <c r="E410"/>
  <c r="F409"/>
  <c r="G409" s="1"/>
  <c r="E409"/>
  <c r="F72" i="13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I12" i="5"/>
  <c r="G30" i="10"/>
  <c r="H30" s="1"/>
  <c r="I30" s="1"/>
  <c r="G29"/>
  <c r="H29" s="1"/>
  <c r="I29" s="1"/>
  <c r="G28"/>
  <c r="H28" s="1"/>
  <c r="I28" s="1"/>
  <c r="H27"/>
  <c r="I27" s="1"/>
  <c r="G27"/>
  <c r="G26"/>
  <c r="H26" s="1"/>
  <c r="I26" s="1"/>
  <c r="D151" i="6"/>
  <c r="I9" i="5" s="1"/>
  <c r="E150" i="6"/>
  <c r="F150" s="1"/>
  <c r="E149"/>
  <c r="F149" s="1"/>
  <c r="E148"/>
  <c r="F148" s="1"/>
  <c r="E147"/>
  <c r="F147" s="1"/>
  <c r="E91" i="4"/>
  <c r="F91" s="1"/>
  <c r="E92"/>
  <c r="F92" s="1"/>
  <c r="E95"/>
  <c r="F95" s="1"/>
  <c r="D150" i="2"/>
  <c r="I447" i="7" l="1"/>
  <c r="H433"/>
  <c r="I433" s="1"/>
  <c r="H432"/>
  <c r="I432" s="1"/>
  <c r="H431"/>
  <c r="I431" s="1"/>
  <c r="G31" i="10"/>
  <c r="G73" i="13"/>
  <c r="H417" i="7"/>
  <c r="I417" s="1"/>
  <c r="H419"/>
  <c r="I419" s="1"/>
  <c r="H423"/>
  <c r="I423" s="1"/>
  <c r="H420"/>
  <c r="I420" s="1"/>
  <c r="H415"/>
  <c r="I415" s="1"/>
  <c r="H426"/>
  <c r="I426" s="1"/>
  <c r="H418"/>
  <c r="I418" s="1"/>
  <c r="H422"/>
  <c r="I422" s="1"/>
  <c r="H427"/>
  <c r="I427" s="1"/>
  <c r="H416"/>
  <c r="I416" s="1"/>
  <c r="H429"/>
  <c r="I429" s="1"/>
  <c r="H425"/>
  <c r="I425" s="1"/>
  <c r="H421"/>
  <c r="I421" s="1"/>
  <c r="H411"/>
  <c r="I411" s="1"/>
  <c r="H412"/>
  <c r="I412" s="1"/>
  <c r="H410"/>
  <c r="I410" s="1"/>
  <c r="H409"/>
  <c r="I409" s="1"/>
  <c r="E151" i="6"/>
  <c r="F151" s="1"/>
  <c r="G385" i="7"/>
  <c r="G382"/>
  <c r="F382"/>
  <c r="H384"/>
  <c r="G384"/>
  <c r="E384"/>
  <c r="G383"/>
  <c r="E383"/>
  <c r="G19" i="12"/>
  <c r="F18"/>
  <c r="G18" s="1"/>
  <c r="E19"/>
  <c r="F17"/>
  <c r="G17" s="1"/>
  <c r="F401" i="7"/>
  <c r="C62" i="9"/>
  <c r="I7" i="5" s="1"/>
  <c r="D61" i="9"/>
  <c r="E61" s="1"/>
  <c r="D60"/>
  <c r="E60" s="1"/>
  <c r="D59"/>
  <c r="E59" s="1"/>
  <c r="D58"/>
  <c r="E58" s="1"/>
  <c r="D57"/>
  <c r="E57" s="1"/>
  <c r="D56"/>
  <c r="E56" s="1"/>
  <c r="E403" i="7"/>
  <c r="E404"/>
  <c r="E405"/>
  <c r="E406"/>
  <c r="E407"/>
  <c r="E408"/>
  <c r="E413"/>
  <c r="E414"/>
  <c r="E430"/>
  <c r="E400"/>
  <c r="E401"/>
  <c r="E402"/>
  <c r="F404"/>
  <c r="G404" s="1"/>
  <c r="F405"/>
  <c r="G405" s="1"/>
  <c r="F406"/>
  <c r="G406" s="1"/>
  <c r="F407"/>
  <c r="G407" s="1"/>
  <c r="F408"/>
  <c r="G408" s="1"/>
  <c r="G413"/>
  <c r="F79" i="3"/>
  <c r="F78"/>
  <c r="G78" s="1"/>
  <c r="H78" s="1"/>
  <c r="F77"/>
  <c r="F76"/>
  <c r="G76" s="1"/>
  <c r="F75"/>
  <c r="F72"/>
  <c r="G72" s="1"/>
  <c r="H72" s="1"/>
  <c r="F71"/>
  <c r="G71" s="1"/>
  <c r="H71" s="1"/>
  <c r="F70"/>
  <c r="G70" s="1"/>
  <c r="F69"/>
  <c r="E139" i="6"/>
  <c r="E140"/>
  <c r="F140" s="1"/>
  <c r="F139"/>
  <c r="F391" i="7"/>
  <c r="D96" i="4"/>
  <c r="I4" i="5" s="1"/>
  <c r="E90" i="4"/>
  <c r="F90" s="1"/>
  <c r="D88"/>
  <c r="E134" i="2"/>
  <c r="F134" s="1"/>
  <c r="D82" i="8"/>
  <c r="E80"/>
  <c r="F80" s="1"/>
  <c r="E79"/>
  <c r="F79" s="1"/>
  <c r="E78"/>
  <c r="F78" s="1"/>
  <c r="E77"/>
  <c r="F77" s="1"/>
  <c r="E76"/>
  <c r="F76" s="1"/>
  <c r="E75"/>
  <c r="F75" s="1"/>
  <c r="F128" i="2"/>
  <c r="E128"/>
  <c r="E126" i="1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6"/>
  <c r="F116" s="1"/>
  <c r="E115"/>
  <c r="F115" s="1"/>
  <c r="E114"/>
  <c r="F114" s="1"/>
  <c r="E113"/>
  <c r="F113" s="1"/>
  <c r="F112"/>
  <c r="E112"/>
  <c r="E111"/>
  <c r="F111" s="1"/>
  <c r="E110"/>
  <c r="F110" s="1"/>
  <c r="E109"/>
  <c r="F109" s="1"/>
  <c r="E108"/>
  <c r="F108" s="1"/>
  <c r="E107"/>
  <c r="F107" s="1"/>
  <c r="G77" i="11"/>
  <c r="G76"/>
  <c r="H76" s="1"/>
  <c r="I76" s="1"/>
  <c r="G75"/>
  <c r="H75" s="1"/>
  <c r="G74"/>
  <c r="H74" s="1"/>
  <c r="G73"/>
  <c r="H73" s="1"/>
  <c r="I73" s="1"/>
  <c r="G72"/>
  <c r="H72" s="1"/>
  <c r="I72" s="1"/>
  <c r="G71"/>
  <c r="H71" s="1"/>
  <c r="G70"/>
  <c r="H70" s="1"/>
  <c r="G69"/>
  <c r="G67"/>
  <c r="I3" i="5"/>
  <c r="E149" i="2"/>
  <c r="F149" s="1"/>
  <c r="E148"/>
  <c r="F148" s="1"/>
  <c r="E147"/>
  <c r="F147" s="1"/>
  <c r="E146"/>
  <c r="F146" s="1"/>
  <c r="E145"/>
  <c r="F145" s="1"/>
  <c r="E144"/>
  <c r="F144" s="1"/>
  <c r="E143"/>
  <c r="F143" s="1"/>
  <c r="F142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3"/>
  <c r="H10" i="5"/>
  <c r="G23" i="10"/>
  <c r="H23" s="1"/>
  <c r="I23" s="1"/>
  <c r="G22"/>
  <c r="H22" s="1"/>
  <c r="I22" s="1"/>
  <c r="G21"/>
  <c r="H21" s="1"/>
  <c r="I21" s="1"/>
  <c r="G20"/>
  <c r="H20" s="1"/>
  <c r="I20" s="1"/>
  <c r="G19"/>
  <c r="D105" i="1"/>
  <c r="E104"/>
  <c r="F104" s="1"/>
  <c r="E88" i="4" l="1"/>
  <c r="F88" s="1"/>
  <c r="E82" i="8"/>
  <c r="I6" i="5"/>
  <c r="H31" i="10"/>
  <c r="I31" s="1"/>
  <c r="I10" i="5"/>
  <c r="H382" i="7"/>
  <c r="I382" s="1"/>
  <c r="I383"/>
  <c r="I384"/>
  <c r="E62" i="9"/>
  <c r="H408" i="7"/>
  <c r="I408" s="1"/>
  <c r="H404"/>
  <c r="I404" s="1"/>
  <c r="H413"/>
  <c r="I413" s="1"/>
  <c r="H405"/>
  <c r="I405" s="1"/>
  <c r="H406"/>
  <c r="I406" s="1"/>
  <c r="H407"/>
  <c r="I407" s="1"/>
  <c r="G78" i="11"/>
  <c r="G77" i="3"/>
  <c r="H77" s="1"/>
  <c r="G69"/>
  <c r="H69" s="1"/>
  <c r="H70"/>
  <c r="G75"/>
  <c r="H75" s="1"/>
  <c r="H76"/>
  <c r="G79"/>
  <c r="H79" s="1"/>
  <c r="F82" i="8"/>
  <c r="H69" i="11"/>
  <c r="I69" s="1"/>
  <c r="I70"/>
  <c r="I74"/>
  <c r="H77"/>
  <c r="I77" s="1"/>
  <c r="I71"/>
  <c r="I75"/>
  <c r="E150" i="2"/>
  <c r="F150" s="1"/>
  <c r="F133"/>
  <c r="G24" i="10"/>
  <c r="I24" s="1"/>
  <c r="H24"/>
  <c r="H19"/>
  <c r="I19" s="1"/>
  <c r="E130" i="2"/>
  <c r="E143" i="6"/>
  <c r="D145"/>
  <c r="E141"/>
  <c r="F141" s="1"/>
  <c r="E103" i="1"/>
  <c r="F103" s="1"/>
  <c r="H12" i="5"/>
  <c r="H78" i="11" l="1"/>
  <c r="I78" s="1"/>
  <c r="I11" i="5"/>
  <c r="E138" i="6"/>
  <c r="F138" s="1"/>
  <c r="E137"/>
  <c r="F137" s="1"/>
  <c r="F143"/>
  <c r="E144"/>
  <c r="F144" s="1"/>
  <c r="E127" i="2"/>
  <c r="F127" s="1"/>
  <c r="E136" i="6"/>
  <c r="E134"/>
  <c r="E125" i="2"/>
  <c r="D50" i="9"/>
  <c r="D49"/>
  <c r="G16" i="10"/>
  <c r="D131" i="2"/>
  <c r="H3" i="5" s="1"/>
  <c r="F284" i="7"/>
  <c r="G284" s="1"/>
  <c r="E15" i="12"/>
  <c r="F14"/>
  <c r="G14" s="1"/>
  <c r="E321" i="7"/>
  <c r="E322"/>
  <c r="E323"/>
  <c r="E324"/>
  <c r="E325"/>
  <c r="E326"/>
  <c r="E327"/>
  <c r="E328"/>
  <c r="E329"/>
  <c r="G329"/>
  <c r="H329"/>
  <c r="G327"/>
  <c r="H327" s="1"/>
  <c r="I327" s="1"/>
  <c r="G328"/>
  <c r="H328" s="1"/>
  <c r="I328" s="1"/>
  <c r="G55" i="11"/>
  <c r="G16"/>
  <c r="E119" i="2"/>
  <c r="E120"/>
  <c r="F120" s="1"/>
  <c r="F332" i="7"/>
  <c r="G332" s="1"/>
  <c r="F337"/>
  <c r="G337" s="1"/>
  <c r="F333"/>
  <c r="F334"/>
  <c r="G334" s="1"/>
  <c r="H334" s="1"/>
  <c r="I334" s="1"/>
  <c r="F335"/>
  <c r="G335" s="1"/>
  <c r="F336"/>
  <c r="G336" s="1"/>
  <c r="F338"/>
  <c r="G338" s="1"/>
  <c r="F339"/>
  <c r="G339" s="1"/>
  <c r="H339" s="1"/>
  <c r="F340"/>
  <c r="G340" s="1"/>
  <c r="H340" s="1"/>
  <c r="F341"/>
  <c r="G341" s="1"/>
  <c r="H341" s="1"/>
  <c r="F342"/>
  <c r="G342" s="1"/>
  <c r="F343"/>
  <c r="G343" s="1"/>
  <c r="F344"/>
  <c r="G344" s="1"/>
  <c r="H344" s="1"/>
  <c r="I344" s="1"/>
  <c r="F345"/>
  <c r="G345" s="1"/>
  <c r="H345" s="1"/>
  <c r="G346"/>
  <c r="F347"/>
  <c r="F348"/>
  <c r="G348" s="1"/>
  <c r="F349"/>
  <c r="G349" s="1"/>
  <c r="F350"/>
  <c r="G350" s="1"/>
  <c r="F351"/>
  <c r="F352"/>
  <c r="G352" s="1"/>
  <c r="F353"/>
  <c r="G353" s="1"/>
  <c r="H353" s="1"/>
  <c r="I353" s="1"/>
  <c r="F354"/>
  <c r="G354" s="1"/>
  <c r="H354" s="1"/>
  <c r="I354" s="1"/>
  <c r="F355"/>
  <c r="G355" s="1"/>
  <c r="F356"/>
  <c r="G356" s="1"/>
  <c r="H356" s="1"/>
  <c r="I356" s="1"/>
  <c r="F357"/>
  <c r="G357" s="1"/>
  <c r="F358"/>
  <c r="G358" s="1"/>
  <c r="F360"/>
  <c r="G360" s="1"/>
  <c r="G361"/>
  <c r="F362"/>
  <c r="F363"/>
  <c r="G363" s="1"/>
  <c r="F364"/>
  <c r="G364" s="1"/>
  <c r="F365"/>
  <c r="G365" s="1"/>
  <c r="F366"/>
  <c r="G366" s="1"/>
  <c r="F367"/>
  <c r="G367" s="1"/>
  <c r="F368"/>
  <c r="G368" s="1"/>
  <c r="F369"/>
  <c r="G369" s="1"/>
  <c r="H369" s="1"/>
  <c r="I369" s="1"/>
  <c r="F370"/>
  <c r="G370" s="1"/>
  <c r="G371"/>
  <c r="F372"/>
  <c r="G372" s="1"/>
  <c r="F373"/>
  <c r="G373" s="1"/>
  <c r="H373" s="1"/>
  <c r="I373" s="1"/>
  <c r="F374"/>
  <c r="G374" s="1"/>
  <c r="F375"/>
  <c r="G375" s="1"/>
  <c r="F376"/>
  <c r="F377"/>
  <c r="G377" s="1"/>
  <c r="F378"/>
  <c r="G378" s="1"/>
  <c r="F379"/>
  <c r="G379" s="1"/>
  <c r="F380"/>
  <c r="G380" s="1"/>
  <c r="F381"/>
  <c r="G381" s="1"/>
  <c r="H381" s="1"/>
  <c r="F387"/>
  <c r="G387" s="1"/>
  <c r="F388"/>
  <c r="G388" s="1"/>
  <c r="F389"/>
  <c r="F390"/>
  <c r="G390" s="1"/>
  <c r="G391"/>
  <c r="F392"/>
  <c r="G392" s="1"/>
  <c r="F393"/>
  <c r="G393" s="1"/>
  <c r="F394"/>
  <c r="G394" s="1"/>
  <c r="H394" s="1"/>
  <c r="F395"/>
  <c r="G395" s="1"/>
  <c r="F396"/>
  <c r="G396" s="1"/>
  <c r="F397"/>
  <c r="G397" s="1"/>
  <c r="F398"/>
  <c r="G398" s="1"/>
  <c r="F399"/>
  <c r="G399" s="1"/>
  <c r="G400"/>
  <c r="G401"/>
  <c r="F402"/>
  <c r="G402" s="1"/>
  <c r="F403"/>
  <c r="G403" s="1"/>
  <c r="F414"/>
  <c r="G414" s="1"/>
  <c r="F430"/>
  <c r="G430" s="1"/>
  <c r="F66" i="3"/>
  <c r="G66" s="1"/>
  <c r="F65"/>
  <c r="G65" s="1"/>
  <c r="F64"/>
  <c r="G64" s="1"/>
  <c r="H64" s="1"/>
  <c r="F63"/>
  <c r="G63" s="1"/>
  <c r="F62"/>
  <c r="G62" s="1"/>
  <c r="F61"/>
  <c r="F60"/>
  <c r="G60" s="1"/>
  <c r="F59"/>
  <c r="F58"/>
  <c r="C54" i="9"/>
  <c r="H7" i="5" s="1"/>
  <c r="D53" i="9"/>
  <c r="E53" s="1"/>
  <c r="D52"/>
  <c r="E52" s="1"/>
  <c r="D51"/>
  <c r="E51" s="1"/>
  <c r="E50"/>
  <c r="E49"/>
  <c r="D48"/>
  <c r="E48" s="1"/>
  <c r="D73" i="8"/>
  <c r="E73" s="1"/>
  <c r="E71"/>
  <c r="F71" s="1"/>
  <c r="E70"/>
  <c r="F70" s="1"/>
  <c r="E69"/>
  <c r="F69" s="1"/>
  <c r="E68"/>
  <c r="F68" s="1"/>
  <c r="E67"/>
  <c r="F67" s="1"/>
  <c r="E66"/>
  <c r="F66" s="1"/>
  <c r="E399" i="7"/>
  <c r="E398"/>
  <c r="E397"/>
  <c r="E396"/>
  <c r="E395"/>
  <c r="E394"/>
  <c r="E393"/>
  <c r="E392"/>
  <c r="E391"/>
  <c r="E390"/>
  <c r="G389"/>
  <c r="E389"/>
  <c r="E388"/>
  <c r="E387"/>
  <c r="E381"/>
  <c r="E380"/>
  <c r="E379"/>
  <c r="G376"/>
  <c r="E376"/>
  <c r="E375"/>
  <c r="E374"/>
  <c r="E373"/>
  <c r="E372"/>
  <c r="E370"/>
  <c r="E369"/>
  <c r="E367"/>
  <c r="E365"/>
  <c r="E364"/>
  <c r="E363"/>
  <c r="G362"/>
  <c r="H362" s="1"/>
  <c r="I362" s="1"/>
  <c r="E362"/>
  <c r="G359"/>
  <c r="E358"/>
  <c r="E357"/>
  <c r="E356"/>
  <c r="H355"/>
  <c r="I355" s="1"/>
  <c r="E353"/>
  <c r="G351"/>
  <c r="H351" s="1"/>
  <c r="I351" s="1"/>
  <c r="E351"/>
  <c r="E350"/>
  <c r="E349"/>
  <c r="E348"/>
  <c r="G347"/>
  <c r="H347" s="1"/>
  <c r="I347" s="1"/>
  <c r="E343"/>
  <c r="E342"/>
  <c r="E341"/>
  <c r="E340"/>
  <c r="E339"/>
  <c r="E338"/>
  <c r="E336"/>
  <c r="E335"/>
  <c r="G333"/>
  <c r="E333"/>
  <c r="E332"/>
  <c r="E86" i="4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F130" i="2"/>
  <c r="E129"/>
  <c r="F129" s="1"/>
  <c r="E126"/>
  <c r="F126" s="1"/>
  <c r="F125"/>
  <c r="E124"/>
  <c r="F124" s="1"/>
  <c r="E123"/>
  <c r="F123" s="1"/>
  <c r="E122"/>
  <c r="F122" s="1"/>
  <c r="E121"/>
  <c r="F121" s="1"/>
  <c r="F119"/>
  <c r="E118"/>
  <c r="F118" s="1"/>
  <c r="E117"/>
  <c r="E105" i="1"/>
  <c r="F105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F67" i="3" l="1"/>
  <c r="G438" i="7"/>
  <c r="H332"/>
  <c r="I329"/>
  <c r="H63" i="3"/>
  <c r="E54" i="9"/>
  <c r="H284" i="7"/>
  <c r="I284" s="1"/>
  <c r="H6" i="5"/>
  <c r="E131" i="2"/>
  <c r="F131" s="1"/>
  <c r="H4" i="5"/>
  <c r="H2"/>
  <c r="H62" i="3"/>
  <c r="H66"/>
  <c r="G61"/>
  <c r="H61" s="1"/>
  <c r="G59"/>
  <c r="H59" s="1"/>
  <c r="G58"/>
  <c r="H58" s="1"/>
  <c r="H60"/>
  <c r="H65"/>
  <c r="F73" i="8"/>
  <c r="H352" i="7"/>
  <c r="I352" s="1"/>
  <c r="H398"/>
  <c r="I398" s="1"/>
  <c r="H390"/>
  <c r="I390" s="1"/>
  <c r="I381"/>
  <c r="I394"/>
  <c r="H343"/>
  <c r="I343" s="1"/>
  <c r="H348"/>
  <c r="I348" s="1"/>
  <c r="H361"/>
  <c r="I361" s="1"/>
  <c r="H372"/>
  <c r="I372" s="1"/>
  <c r="H380"/>
  <c r="I380" s="1"/>
  <c r="H392"/>
  <c r="I392" s="1"/>
  <c r="H338"/>
  <c r="I338" s="1"/>
  <c r="H357"/>
  <c r="I357" s="1"/>
  <c r="H370"/>
  <c r="I370" s="1"/>
  <c r="H377"/>
  <c r="I377" s="1"/>
  <c r="H389"/>
  <c r="I389" s="1"/>
  <c r="H396"/>
  <c r="I396" s="1"/>
  <c r="H342"/>
  <c r="I342" s="1"/>
  <c r="H350"/>
  <c r="I350" s="1"/>
  <c r="H365"/>
  <c r="I365" s="1"/>
  <c r="H368"/>
  <c r="I368" s="1"/>
  <c r="H376"/>
  <c r="I376" s="1"/>
  <c r="H379"/>
  <c r="I379" s="1"/>
  <c r="H393"/>
  <c r="I393" s="1"/>
  <c r="H346"/>
  <c r="I346" s="1"/>
  <c r="H363"/>
  <c r="I363" s="1"/>
  <c r="H367"/>
  <c r="I367" s="1"/>
  <c r="H374"/>
  <c r="I374" s="1"/>
  <c r="H388"/>
  <c r="I388" s="1"/>
  <c r="H397"/>
  <c r="I397" s="1"/>
  <c r="I332"/>
  <c r="H333"/>
  <c r="I333" s="1"/>
  <c r="H335"/>
  <c r="I335" s="1"/>
  <c r="H336"/>
  <c r="I336" s="1"/>
  <c r="H337"/>
  <c r="I337" s="1"/>
  <c r="H349"/>
  <c r="I349" s="1"/>
  <c r="H358"/>
  <c r="I358" s="1"/>
  <c r="H359"/>
  <c r="I359" s="1"/>
  <c r="H360"/>
  <c r="I360" s="1"/>
  <c r="H364"/>
  <c r="I364" s="1"/>
  <c r="H366"/>
  <c r="I366" s="1"/>
  <c r="H371"/>
  <c r="I371" s="1"/>
  <c r="H375"/>
  <c r="I375" s="1"/>
  <c r="H378"/>
  <c r="I378" s="1"/>
  <c r="H387"/>
  <c r="I387" s="1"/>
  <c r="H391"/>
  <c r="I391" s="1"/>
  <c r="H395"/>
  <c r="I395" s="1"/>
  <c r="H399"/>
  <c r="I399" s="1"/>
  <c r="H400"/>
  <c r="I400" s="1"/>
  <c r="H401"/>
  <c r="I401" s="1"/>
  <c r="H402"/>
  <c r="I402" s="1"/>
  <c r="H403"/>
  <c r="I403" s="1"/>
  <c r="H414"/>
  <c r="I414" s="1"/>
  <c r="H430"/>
  <c r="I430" s="1"/>
  <c r="I339"/>
  <c r="I340"/>
  <c r="I341"/>
  <c r="I345"/>
  <c r="F117" i="2"/>
  <c r="E62" i="13"/>
  <c r="H14" i="5" s="1"/>
  <c r="F61" i="13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H9" i="5"/>
  <c r="E142" i="6"/>
  <c r="F142" s="1"/>
  <c r="F136"/>
  <c r="E135"/>
  <c r="F135" s="1"/>
  <c r="F134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E114" i="2"/>
  <c r="D43" i="9"/>
  <c r="F326" i="7"/>
  <c r="G326" s="1"/>
  <c r="F325"/>
  <c r="G325" s="1"/>
  <c r="F324"/>
  <c r="G324" s="1"/>
  <c r="F323"/>
  <c r="G323" s="1"/>
  <c r="G322"/>
  <c r="F322"/>
  <c r="F321"/>
  <c r="G321" s="1"/>
  <c r="G66" i="11"/>
  <c r="G65"/>
  <c r="H65" s="1"/>
  <c r="G64"/>
  <c r="H64" s="1"/>
  <c r="G63"/>
  <c r="H63" s="1"/>
  <c r="G62"/>
  <c r="G61"/>
  <c r="H61" s="1"/>
  <c r="G60"/>
  <c r="H60" s="1"/>
  <c r="I60" s="1"/>
  <c r="G59"/>
  <c r="H59" s="1"/>
  <c r="G58"/>
  <c r="G54"/>
  <c r="D85" i="1"/>
  <c r="E84"/>
  <c r="F84" s="1"/>
  <c r="E83"/>
  <c r="F83" s="1"/>
  <c r="F55" i="3"/>
  <c r="D74" i="4"/>
  <c r="E72"/>
  <c r="F72" s="1"/>
  <c r="F319" i="7"/>
  <c r="G319" s="1"/>
  <c r="F318"/>
  <c r="G318" s="1"/>
  <c r="F317"/>
  <c r="G317" s="1"/>
  <c r="F316"/>
  <c r="G316" s="1"/>
  <c r="F315"/>
  <c r="G315" s="1"/>
  <c r="E51" i="13"/>
  <c r="F50"/>
  <c r="G50" s="1"/>
  <c r="E82" i="1"/>
  <c r="F82" s="1"/>
  <c r="E79"/>
  <c r="F79" s="1"/>
  <c r="E111" i="2"/>
  <c r="F111" s="1"/>
  <c r="E110"/>
  <c r="F110" s="1"/>
  <c r="E119" i="6"/>
  <c r="F119" s="1"/>
  <c r="E120"/>
  <c r="F120" s="1"/>
  <c r="E61" i="8"/>
  <c r="F61"/>
  <c r="E71" i="4"/>
  <c r="F71" s="1"/>
  <c r="G53" i="11"/>
  <c r="E312" i="7"/>
  <c r="E313"/>
  <c r="E314"/>
  <c r="E315"/>
  <c r="E316"/>
  <c r="E317"/>
  <c r="E318"/>
  <c r="E319"/>
  <c r="E320"/>
  <c r="F314"/>
  <c r="G314" s="1"/>
  <c r="F313"/>
  <c r="G313" s="1"/>
  <c r="F312"/>
  <c r="G312" s="1"/>
  <c r="E54" i="8"/>
  <c r="F54" s="1"/>
  <c r="E68" i="4"/>
  <c r="F68" s="1"/>
  <c r="E67"/>
  <c r="F67" s="1"/>
  <c r="E108" i="2"/>
  <c r="F108" s="1"/>
  <c r="E59" i="8"/>
  <c r="F59" s="1"/>
  <c r="D41" i="9"/>
  <c r="D42"/>
  <c r="E107" i="2"/>
  <c r="E113" i="6"/>
  <c r="E112"/>
  <c r="E111"/>
  <c r="E110"/>
  <c r="F272" i="7"/>
  <c r="F273"/>
  <c r="F274"/>
  <c r="F275"/>
  <c r="F276"/>
  <c r="F278"/>
  <c r="F279"/>
  <c r="F280"/>
  <c r="G280" s="1"/>
  <c r="F281"/>
  <c r="F282"/>
  <c r="F283"/>
  <c r="F285"/>
  <c r="F286"/>
  <c r="F287"/>
  <c r="F288"/>
  <c r="F289"/>
  <c r="F290"/>
  <c r="F291"/>
  <c r="F293"/>
  <c r="F294"/>
  <c r="F295"/>
  <c r="F296"/>
  <c r="F297"/>
  <c r="F298"/>
  <c r="F299"/>
  <c r="F300"/>
  <c r="F301"/>
  <c r="F302"/>
  <c r="F303"/>
  <c r="F305"/>
  <c r="F306"/>
  <c r="F307"/>
  <c r="F308"/>
  <c r="F309"/>
  <c r="F310"/>
  <c r="F311"/>
  <c r="F320"/>
  <c r="F271"/>
  <c r="E99" i="6"/>
  <c r="F99" s="1"/>
  <c r="E98"/>
  <c r="F98" s="1"/>
  <c r="E109"/>
  <c r="H5" i="5" l="1"/>
  <c r="I5"/>
  <c r="H385" i="7"/>
  <c r="I385" s="1"/>
  <c r="G67" i="3"/>
  <c r="H67" s="1"/>
  <c r="H8" i="5"/>
  <c r="G62" i="13"/>
  <c r="E145" i="6"/>
  <c r="H438" i="7"/>
  <c r="I438" s="1"/>
  <c r="F124" i="6"/>
  <c r="H326" i="7"/>
  <c r="I326" s="1"/>
  <c r="H325"/>
  <c r="I325" s="1"/>
  <c r="H324"/>
  <c r="I324" s="1"/>
  <c r="H323"/>
  <c r="I323" s="1"/>
  <c r="H322"/>
  <c r="I322" s="1"/>
  <c r="H321"/>
  <c r="I321" s="1"/>
  <c r="I64" i="11"/>
  <c r="I62"/>
  <c r="H58"/>
  <c r="I58" s="1"/>
  <c r="I59"/>
  <c r="H62"/>
  <c r="I63"/>
  <c r="H66"/>
  <c r="I66" s="1"/>
  <c r="I61"/>
  <c r="I65"/>
  <c r="H54"/>
  <c r="I54" s="1"/>
  <c r="G55" i="3"/>
  <c r="H55" s="1"/>
  <c r="H319" i="7"/>
  <c r="I319" s="1"/>
  <c r="H318"/>
  <c r="I318" s="1"/>
  <c r="H317"/>
  <c r="I317" s="1"/>
  <c r="H316"/>
  <c r="I316" s="1"/>
  <c r="H315"/>
  <c r="I315" s="1"/>
  <c r="H53" i="11"/>
  <c r="I53" s="1"/>
  <c r="H314" i="7"/>
  <c r="I314" s="1"/>
  <c r="H313"/>
  <c r="I313" s="1"/>
  <c r="H312"/>
  <c r="I312" s="1"/>
  <c r="D50" i="8"/>
  <c r="E49"/>
  <c r="F49" s="1"/>
  <c r="E48"/>
  <c r="F48" s="1"/>
  <c r="E98" i="2"/>
  <c r="D121" i="6"/>
  <c r="G9" i="5" s="1"/>
  <c r="E118" i="6"/>
  <c r="F118" s="1"/>
  <c r="E117"/>
  <c r="F117" s="1"/>
  <c r="E116"/>
  <c r="F116" s="1"/>
  <c r="E115"/>
  <c r="F115" s="1"/>
  <c r="E114"/>
  <c r="F114" s="1"/>
  <c r="F113"/>
  <c r="F112"/>
  <c r="F111"/>
  <c r="F110"/>
  <c r="F109"/>
  <c r="E108"/>
  <c r="F108" s="1"/>
  <c r="E107"/>
  <c r="F107" s="1"/>
  <c r="E106"/>
  <c r="F106" s="1"/>
  <c r="E105"/>
  <c r="C46" i="9"/>
  <c r="G7" i="5" s="1"/>
  <c r="D45" i="9"/>
  <c r="E45" s="1"/>
  <c r="D44"/>
  <c r="E44" s="1"/>
  <c r="E43"/>
  <c r="E42"/>
  <c r="E41"/>
  <c r="D40"/>
  <c r="E40" s="1"/>
  <c r="D64" i="8"/>
  <c r="E64" s="1"/>
  <c r="E62"/>
  <c r="F62" s="1"/>
  <c r="E60"/>
  <c r="F60" s="1"/>
  <c r="E58"/>
  <c r="F58" s="1"/>
  <c r="E57"/>
  <c r="F57" s="1"/>
  <c r="E56"/>
  <c r="F56" s="1"/>
  <c r="E55"/>
  <c r="F55" s="1"/>
  <c r="E53"/>
  <c r="F53" s="1"/>
  <c r="E52"/>
  <c r="F52" s="1"/>
  <c r="E65" i="4"/>
  <c r="F65" s="1"/>
  <c r="E66"/>
  <c r="F66" s="1"/>
  <c r="E69"/>
  <c r="F69" s="1"/>
  <c r="E70"/>
  <c r="F70" s="1"/>
  <c r="G4" i="5"/>
  <c r="G2"/>
  <c r="E81" i="1"/>
  <c r="F81" s="1"/>
  <c r="E80"/>
  <c r="F80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121" i="6" l="1"/>
  <c r="H67" i="11"/>
  <c r="I67" s="1"/>
  <c r="H11" i="5"/>
  <c r="H15" s="1"/>
  <c r="G6"/>
  <c r="F105" i="6"/>
  <c r="E46" i="9"/>
  <c r="F64" i="8"/>
  <c r="F54" i="3"/>
  <c r="F53"/>
  <c r="G53" s="1"/>
  <c r="F52"/>
  <c r="G52" s="1"/>
  <c r="H52" s="1"/>
  <c r="F51"/>
  <c r="E50"/>
  <c r="F50" s="1"/>
  <c r="F49"/>
  <c r="E48"/>
  <c r="F48" s="1"/>
  <c r="F47"/>
  <c r="G52" i="11"/>
  <c r="H52" s="1"/>
  <c r="G51"/>
  <c r="H51" s="1"/>
  <c r="G50"/>
  <c r="H50" s="1"/>
  <c r="G49"/>
  <c r="H49" s="1"/>
  <c r="G48"/>
  <c r="H48" s="1"/>
  <c r="G47"/>
  <c r="H47" s="1"/>
  <c r="I47" s="1"/>
  <c r="G46"/>
  <c r="D115" i="2"/>
  <c r="G3" i="5" s="1"/>
  <c r="F114" i="2"/>
  <c r="E113"/>
  <c r="F113" s="1"/>
  <c r="E112"/>
  <c r="F112" s="1"/>
  <c r="E109"/>
  <c r="F109" s="1"/>
  <c r="F107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F98"/>
  <c r="E97"/>
  <c r="F97" s="1"/>
  <c r="E96"/>
  <c r="F96" s="1"/>
  <c r="E95"/>
  <c r="G47" i="3" l="1"/>
  <c r="H47" s="1"/>
  <c r="F56"/>
  <c r="H46" i="11"/>
  <c r="I46" s="1"/>
  <c r="G8" i="5"/>
  <c r="G51" i="3"/>
  <c r="H51" s="1"/>
  <c r="I49" i="11"/>
  <c r="I50"/>
  <c r="I51"/>
  <c r="G50" i="3"/>
  <c r="H50" s="1"/>
  <c r="G48"/>
  <c r="H48" s="1"/>
  <c r="G49"/>
  <c r="H49" s="1"/>
  <c r="G54"/>
  <c r="H54" s="1"/>
  <c r="H53"/>
  <c r="I48" i="11"/>
  <c r="I52"/>
  <c r="E115" i="2"/>
  <c r="F115" s="1"/>
  <c r="F95"/>
  <c r="G56" i="3" l="1"/>
  <c r="H56" s="1"/>
  <c r="H55" i="11"/>
  <c r="I55" s="1"/>
  <c r="G11" i="5"/>
  <c r="G254" i="7"/>
  <c r="H254" s="1"/>
  <c r="I254" s="1"/>
  <c r="G253"/>
  <c r="I253" s="1"/>
  <c r="G252"/>
  <c r="G251"/>
  <c r="H251"/>
  <c r="G320"/>
  <c r="G311"/>
  <c r="E311"/>
  <c r="G310"/>
  <c r="H310" s="1"/>
  <c r="E310"/>
  <c r="G309"/>
  <c r="H309" s="1"/>
  <c r="E309"/>
  <c r="G308"/>
  <c r="E308"/>
  <c r="G307"/>
  <c r="E307"/>
  <c r="G306"/>
  <c r="E306"/>
  <c r="G305"/>
  <c r="H305" s="1"/>
  <c r="E305"/>
  <c r="G304"/>
  <c r="H304" s="1"/>
  <c r="I304" s="1"/>
  <c r="G303"/>
  <c r="H303" s="1"/>
  <c r="G302"/>
  <c r="E302"/>
  <c r="G301"/>
  <c r="H301" s="1"/>
  <c r="E301"/>
  <c r="G300"/>
  <c r="E300"/>
  <c r="G299"/>
  <c r="E299"/>
  <c r="G298"/>
  <c r="E298"/>
  <c r="G297"/>
  <c r="E297"/>
  <c r="G296"/>
  <c r="E296"/>
  <c r="G295"/>
  <c r="E295"/>
  <c r="G294"/>
  <c r="G293"/>
  <c r="E293"/>
  <c r="G292"/>
  <c r="G291"/>
  <c r="E291"/>
  <c r="G290"/>
  <c r="E290"/>
  <c r="G289"/>
  <c r="E289"/>
  <c r="G288"/>
  <c r="H288" s="1"/>
  <c r="E288"/>
  <c r="G287"/>
  <c r="E287"/>
  <c r="G286"/>
  <c r="G285"/>
  <c r="G283"/>
  <c r="E283"/>
  <c r="G282"/>
  <c r="E282"/>
  <c r="G281"/>
  <c r="E281"/>
  <c r="H280"/>
  <c r="I280" s="1"/>
  <c r="G279"/>
  <c r="H279" s="1"/>
  <c r="G278"/>
  <c r="E278"/>
  <c r="G277"/>
  <c r="G276"/>
  <c r="E276"/>
  <c r="G275"/>
  <c r="E275"/>
  <c r="G274"/>
  <c r="E274"/>
  <c r="G273"/>
  <c r="E273"/>
  <c r="G272"/>
  <c r="G271"/>
  <c r="E271"/>
  <c r="G270"/>
  <c r="G269"/>
  <c r="F268"/>
  <c r="G268" s="1"/>
  <c r="E268"/>
  <c r="F267"/>
  <c r="G267" s="1"/>
  <c r="E267"/>
  <c r="G266"/>
  <c r="E266"/>
  <c r="G265"/>
  <c r="E265"/>
  <c r="G264"/>
  <c r="E264"/>
  <c r="F263"/>
  <c r="G263" s="1"/>
  <c r="E263"/>
  <c r="F262"/>
  <c r="G262" s="1"/>
  <c r="G261"/>
  <c r="E261"/>
  <c r="F260"/>
  <c r="G260" s="1"/>
  <c r="E260"/>
  <c r="G259"/>
  <c r="F258"/>
  <c r="G258" s="1"/>
  <c r="E258"/>
  <c r="G257"/>
  <c r="E257"/>
  <c r="G14" i="5"/>
  <c r="F49" i="13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E102" i="6"/>
  <c r="E47" i="8"/>
  <c r="F47" s="1"/>
  <c r="E91" i="2"/>
  <c r="F91" s="1"/>
  <c r="F13" i="12"/>
  <c r="G13" s="1"/>
  <c r="E90" i="2"/>
  <c r="F90" s="1"/>
  <c r="E46" i="8"/>
  <c r="F46" s="1"/>
  <c r="E244" i="7"/>
  <c r="F244"/>
  <c r="G244" s="1"/>
  <c r="E245"/>
  <c r="F245"/>
  <c r="G245" s="1"/>
  <c r="E246"/>
  <c r="F246"/>
  <c r="G246" s="1"/>
  <c r="H246" s="1"/>
  <c r="I246" s="1"/>
  <c r="E247"/>
  <c r="F247"/>
  <c r="G247" s="1"/>
  <c r="E87" i="2"/>
  <c r="F87" s="1"/>
  <c r="E88"/>
  <c r="F88" s="1"/>
  <c r="E89"/>
  <c r="F89" s="1"/>
  <c r="E92"/>
  <c r="F92" s="1"/>
  <c r="E85"/>
  <c r="F85" s="1"/>
  <c r="E86"/>
  <c r="F86" s="1"/>
  <c r="F38" i="13"/>
  <c r="G38" s="1"/>
  <c r="G330" i="7" l="1"/>
  <c r="G5" i="5" s="1"/>
  <c r="F15" i="12"/>
  <c r="G12" i="5"/>
  <c r="H281" i="7"/>
  <c r="G51" i="13"/>
  <c r="H292" i="7"/>
  <c r="I292" s="1"/>
  <c r="H287"/>
  <c r="I287" s="1"/>
  <c r="H291"/>
  <c r="I291" s="1"/>
  <c r="H300"/>
  <c r="I300" s="1"/>
  <c r="I251"/>
  <c r="H252"/>
  <c r="I252" s="1"/>
  <c r="H261"/>
  <c r="I261" s="1"/>
  <c r="H265"/>
  <c r="I265" s="1"/>
  <c r="H267"/>
  <c r="I267" s="1"/>
  <c r="H278"/>
  <c r="I278" s="1"/>
  <c r="H285"/>
  <c r="I285" s="1"/>
  <c r="H290"/>
  <c r="I290" s="1"/>
  <c r="H295"/>
  <c r="I295" s="1"/>
  <c r="H307"/>
  <c r="I307" s="1"/>
  <c r="H320"/>
  <c r="I320" s="1"/>
  <c r="H257"/>
  <c r="I257" s="1"/>
  <c r="H263"/>
  <c r="I263" s="1"/>
  <c r="H270"/>
  <c r="I270" s="1"/>
  <c r="H274"/>
  <c r="I274" s="1"/>
  <c r="H276"/>
  <c r="I276" s="1"/>
  <c r="H283"/>
  <c r="I283" s="1"/>
  <c r="H298"/>
  <c r="I298" s="1"/>
  <c r="H260"/>
  <c r="I260" s="1"/>
  <c r="H266"/>
  <c r="I266" s="1"/>
  <c r="H272"/>
  <c r="I272" s="1"/>
  <c r="H289"/>
  <c r="I289" s="1"/>
  <c r="H294"/>
  <c r="I294" s="1"/>
  <c r="H302"/>
  <c r="I302" s="1"/>
  <c r="H306"/>
  <c r="I306" s="1"/>
  <c r="H308"/>
  <c r="I308" s="1"/>
  <c r="H311"/>
  <c r="I311" s="1"/>
  <c r="H258"/>
  <c r="I258" s="1"/>
  <c r="H262"/>
  <c r="I262" s="1"/>
  <c r="H269"/>
  <c r="I269" s="1"/>
  <c r="H271"/>
  <c r="I271" s="1"/>
  <c r="H275"/>
  <c r="I275" s="1"/>
  <c r="H282"/>
  <c r="I282" s="1"/>
  <c r="H286"/>
  <c r="I286" s="1"/>
  <c r="H293"/>
  <c r="I293" s="1"/>
  <c r="H297"/>
  <c r="I297" s="1"/>
  <c r="H299"/>
  <c r="I299" s="1"/>
  <c r="H259"/>
  <c r="I259" s="1"/>
  <c r="H264"/>
  <c r="I264" s="1"/>
  <c r="H268"/>
  <c r="I268" s="1"/>
  <c r="H273"/>
  <c r="I273" s="1"/>
  <c r="H277"/>
  <c r="I277" s="1"/>
  <c r="H296"/>
  <c r="I296" s="1"/>
  <c r="I310"/>
  <c r="I279"/>
  <c r="I281"/>
  <c r="I288"/>
  <c r="I301"/>
  <c r="I303"/>
  <c r="I305"/>
  <c r="I309"/>
  <c r="G15" i="12"/>
  <c r="H245" i="7"/>
  <c r="I245" s="1"/>
  <c r="H244"/>
  <c r="I244" s="1"/>
  <c r="H247"/>
  <c r="I247" s="1"/>
  <c r="E84" i="2"/>
  <c r="F41" i="3"/>
  <c r="F42"/>
  <c r="G42" s="1"/>
  <c r="F43"/>
  <c r="F44"/>
  <c r="G44" s="1"/>
  <c r="H44" s="1"/>
  <c r="F226" i="7"/>
  <c r="F227"/>
  <c r="F228"/>
  <c r="F229"/>
  <c r="F230"/>
  <c r="F231"/>
  <c r="F232"/>
  <c r="F233"/>
  <c r="F234"/>
  <c r="F235"/>
  <c r="F236"/>
  <c r="F237"/>
  <c r="F238"/>
  <c r="F239"/>
  <c r="F240"/>
  <c r="F241"/>
  <c r="F248"/>
  <c r="F249"/>
  <c r="F250"/>
  <c r="F225"/>
  <c r="E94" i="6"/>
  <c r="E78" i="2"/>
  <c r="H42" i="3" l="1"/>
  <c r="H330" i="7"/>
  <c r="I330" s="1"/>
  <c r="G43" i="3"/>
  <c r="H43" s="1"/>
  <c r="G41"/>
  <c r="H41" s="1"/>
  <c r="G194" i="7"/>
  <c r="H194" s="1"/>
  <c r="G193"/>
  <c r="I193" s="1"/>
  <c r="G192"/>
  <c r="F182"/>
  <c r="G182" s="1"/>
  <c r="F158"/>
  <c r="E84" i="6"/>
  <c r="F84" s="1"/>
  <c r="E83"/>
  <c r="F83" s="1"/>
  <c r="E56" i="1"/>
  <c r="F56" s="1"/>
  <c r="I194" i="7" l="1"/>
  <c r="H192"/>
  <c r="I192" s="1"/>
  <c r="H182"/>
  <c r="I182" s="1"/>
  <c r="C38" i="9"/>
  <c r="F7" i="5" s="1"/>
  <c r="D37" i="9"/>
  <c r="E37" s="1"/>
  <c r="D36"/>
  <c r="E36" s="1"/>
  <c r="D35"/>
  <c r="E35" s="1"/>
  <c r="D34"/>
  <c r="E34" s="1"/>
  <c r="D33"/>
  <c r="E33" s="1"/>
  <c r="D32"/>
  <c r="E32" s="1"/>
  <c r="E11" i="12"/>
  <c r="F11" s="1"/>
  <c r="F10"/>
  <c r="G10" s="1"/>
  <c r="E40" i="13"/>
  <c r="F14" i="5" s="1"/>
  <c r="F39" i="13"/>
  <c r="G39" s="1"/>
  <c r="F37"/>
  <c r="G37" s="1"/>
  <c r="F36"/>
  <c r="G36" s="1"/>
  <c r="F35"/>
  <c r="G35" s="1"/>
  <c r="F34"/>
  <c r="G34" s="1"/>
  <c r="F33"/>
  <c r="G33" s="1"/>
  <c r="F32"/>
  <c r="G32" s="1"/>
  <c r="F31"/>
  <c r="G31" s="1"/>
  <c r="E66" i="1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5"/>
  <c r="F55" s="1"/>
  <c r="F102" i="6"/>
  <c r="E101"/>
  <c r="F101" s="1"/>
  <c r="E100"/>
  <c r="F100" s="1"/>
  <c r="E97"/>
  <c r="F97" s="1"/>
  <c r="E96"/>
  <c r="F96" s="1"/>
  <c r="E95"/>
  <c r="F95" s="1"/>
  <c r="F94"/>
  <c r="E93"/>
  <c r="F93" s="1"/>
  <c r="E92"/>
  <c r="F92" s="1"/>
  <c r="E91"/>
  <c r="F91" s="1"/>
  <c r="E90"/>
  <c r="F90" s="1"/>
  <c r="E89"/>
  <c r="F89" s="1"/>
  <c r="E88"/>
  <c r="F88" s="1"/>
  <c r="E87"/>
  <c r="F87" s="1"/>
  <c r="E40" i="3"/>
  <c r="F40" s="1"/>
  <c r="F39"/>
  <c r="G39" s="1"/>
  <c r="E38"/>
  <c r="F38" s="1"/>
  <c r="G38" s="1"/>
  <c r="F37"/>
  <c r="E64" i="4"/>
  <c r="F64" s="1"/>
  <c r="E63"/>
  <c r="F63" s="1"/>
  <c r="E62"/>
  <c r="F62" s="1"/>
  <c r="E61"/>
  <c r="F61" s="1"/>
  <c r="E58"/>
  <c r="F58" s="1"/>
  <c r="E57"/>
  <c r="F57" s="1"/>
  <c r="E56"/>
  <c r="F56" s="1"/>
  <c r="E55"/>
  <c r="F55" s="1"/>
  <c r="E54"/>
  <c r="F54" s="1"/>
  <c r="E53"/>
  <c r="F53" s="1"/>
  <c r="E52"/>
  <c r="F52" s="1"/>
  <c r="F198" i="7"/>
  <c r="G198" s="1"/>
  <c r="H198" s="1"/>
  <c r="F199"/>
  <c r="G199" s="1"/>
  <c r="H199" s="1"/>
  <c r="F200"/>
  <c r="F201"/>
  <c r="G201" s="1"/>
  <c r="F202"/>
  <c r="G202" s="1"/>
  <c r="H202" s="1"/>
  <c r="I202" s="1"/>
  <c r="F203"/>
  <c r="G203" s="1"/>
  <c r="F204"/>
  <c r="G204" s="1"/>
  <c r="H204" s="1"/>
  <c r="F205"/>
  <c r="G205" s="1"/>
  <c r="H205" s="1"/>
  <c r="F206"/>
  <c r="G206" s="1"/>
  <c r="F207"/>
  <c r="G207" s="1"/>
  <c r="F208"/>
  <c r="G208" s="1"/>
  <c r="H208" s="1"/>
  <c r="F209"/>
  <c r="G209" s="1"/>
  <c r="H209" s="1"/>
  <c r="F210"/>
  <c r="G210" s="1"/>
  <c r="H210" s="1"/>
  <c r="F211"/>
  <c r="G211" s="1"/>
  <c r="F212"/>
  <c r="G212" s="1"/>
  <c r="H212" s="1"/>
  <c r="F213"/>
  <c r="G213" s="1"/>
  <c r="F214"/>
  <c r="G214" s="1"/>
  <c r="F215"/>
  <c r="G215" s="1"/>
  <c r="H215" s="1"/>
  <c r="F216"/>
  <c r="G216" s="1"/>
  <c r="H216" s="1"/>
  <c r="F217"/>
  <c r="G217" s="1"/>
  <c r="F218"/>
  <c r="F219"/>
  <c r="G219" s="1"/>
  <c r="H219" s="1"/>
  <c r="F220"/>
  <c r="G220" s="1"/>
  <c r="F221"/>
  <c r="G221" s="1"/>
  <c r="H221" s="1"/>
  <c r="F222"/>
  <c r="G222" s="1"/>
  <c r="H222" s="1"/>
  <c r="F223"/>
  <c r="G223" s="1"/>
  <c r="F224"/>
  <c r="G224" s="1"/>
  <c r="H224" s="1"/>
  <c r="G225"/>
  <c r="H225" s="1"/>
  <c r="I225" s="1"/>
  <c r="F197"/>
  <c r="G197" s="1"/>
  <c r="G227"/>
  <c r="H227" s="1"/>
  <c r="G231"/>
  <c r="H231" s="1"/>
  <c r="G235"/>
  <c r="G239"/>
  <c r="G243"/>
  <c r="G250"/>
  <c r="E250"/>
  <c r="G249"/>
  <c r="H249" s="1"/>
  <c r="E249"/>
  <c r="G248"/>
  <c r="E248"/>
  <c r="G242"/>
  <c r="G241"/>
  <c r="H241" s="1"/>
  <c r="E241"/>
  <c r="G240"/>
  <c r="E240"/>
  <c r="E239"/>
  <c r="G238"/>
  <c r="E238"/>
  <c r="G237"/>
  <c r="H237" s="1"/>
  <c r="E237"/>
  <c r="G236"/>
  <c r="E236"/>
  <c r="E235"/>
  <c r="G234"/>
  <c r="E234"/>
  <c r="G233"/>
  <c r="H233" s="1"/>
  <c r="G232"/>
  <c r="E232"/>
  <c r="E231"/>
  <c r="G230"/>
  <c r="E230"/>
  <c r="G229"/>
  <c r="E229"/>
  <c r="G228"/>
  <c r="E228"/>
  <c r="E227"/>
  <c r="G226"/>
  <c r="H226" s="1"/>
  <c r="E226"/>
  <c r="E223"/>
  <c r="E222"/>
  <c r="E221"/>
  <c r="H220"/>
  <c r="I220" s="1"/>
  <c r="G218"/>
  <c r="H218" s="1"/>
  <c r="I218" s="1"/>
  <c r="E218"/>
  <c r="E217"/>
  <c r="E216"/>
  <c r="E215"/>
  <c r="E214"/>
  <c r="E213"/>
  <c r="E211"/>
  <c r="E210"/>
  <c r="E209"/>
  <c r="E208"/>
  <c r="E207"/>
  <c r="E206"/>
  <c r="E205"/>
  <c r="E204"/>
  <c r="E203"/>
  <c r="E201"/>
  <c r="G200"/>
  <c r="E200"/>
  <c r="E199"/>
  <c r="E198"/>
  <c r="E197"/>
  <c r="E50" i="8"/>
  <c r="E45"/>
  <c r="F45" s="1"/>
  <c r="E44"/>
  <c r="F44" s="1"/>
  <c r="E43"/>
  <c r="F43" s="1"/>
  <c r="E42"/>
  <c r="F42" s="1"/>
  <c r="E41"/>
  <c r="F41" s="1"/>
  <c r="E40"/>
  <c r="F40" s="1"/>
  <c r="D93" i="2"/>
  <c r="F3" i="5" s="1"/>
  <c r="F84" i="2"/>
  <c r="E83"/>
  <c r="F83" s="1"/>
  <c r="E82"/>
  <c r="F82" s="1"/>
  <c r="E81"/>
  <c r="F81" s="1"/>
  <c r="E80"/>
  <c r="F80" s="1"/>
  <c r="E79"/>
  <c r="F79" s="1"/>
  <c r="F78"/>
  <c r="E77"/>
  <c r="F77" s="1"/>
  <c r="E76"/>
  <c r="F76" s="1"/>
  <c r="G43" i="11"/>
  <c r="H43" s="1"/>
  <c r="G42"/>
  <c r="H42" s="1"/>
  <c r="I42" s="1"/>
  <c r="G41"/>
  <c r="H41" s="1"/>
  <c r="I41" s="1"/>
  <c r="G40"/>
  <c r="G39"/>
  <c r="H39" s="1"/>
  <c r="G38"/>
  <c r="H38" s="1"/>
  <c r="I38" s="1"/>
  <c r="H37"/>
  <c r="G37"/>
  <c r="E73" i="2"/>
  <c r="F73" s="1"/>
  <c r="E72"/>
  <c r="F72" s="1"/>
  <c r="E189" i="7"/>
  <c r="F189"/>
  <c r="G189" s="1"/>
  <c r="E190"/>
  <c r="F190"/>
  <c r="G190" s="1"/>
  <c r="E191"/>
  <c r="F191"/>
  <c r="G191" s="1"/>
  <c r="D50" i="4"/>
  <c r="E49"/>
  <c r="F49" s="1"/>
  <c r="E48"/>
  <c r="F48" s="1"/>
  <c r="E82" i="6"/>
  <c r="F82" s="1"/>
  <c r="E81"/>
  <c r="F81" s="1"/>
  <c r="G32" i="11"/>
  <c r="D28" i="9"/>
  <c r="E28" s="1"/>
  <c r="D29"/>
  <c r="E29" s="1"/>
  <c r="E71" i="2"/>
  <c r="F71" s="1"/>
  <c r="G7" i="12"/>
  <c r="F7"/>
  <c r="F188" i="7"/>
  <c r="G188" s="1"/>
  <c r="F185"/>
  <c r="G185" s="1"/>
  <c r="E181"/>
  <c r="F181"/>
  <c r="G181" s="1"/>
  <c r="E183"/>
  <c r="F183"/>
  <c r="G183" s="1"/>
  <c r="E184"/>
  <c r="F184"/>
  <c r="G184" s="1"/>
  <c r="E185"/>
  <c r="E186"/>
  <c r="F186"/>
  <c r="G186" s="1"/>
  <c r="H186" s="1"/>
  <c r="I186" s="1"/>
  <c r="E187"/>
  <c r="F187"/>
  <c r="G187" s="1"/>
  <c r="E188"/>
  <c r="E80" i="6"/>
  <c r="F80" s="1"/>
  <c r="E79"/>
  <c r="F79" s="1"/>
  <c r="F78"/>
  <c r="F28" i="13"/>
  <c r="G28" s="1"/>
  <c r="F27"/>
  <c r="G27" s="1"/>
  <c r="E75" i="6"/>
  <c r="F75" s="1"/>
  <c r="E76"/>
  <c r="F76" s="1"/>
  <c r="E77"/>
  <c r="F77" s="1"/>
  <c r="F178" i="7"/>
  <c r="G178" s="1"/>
  <c r="F175"/>
  <c r="G175" s="1"/>
  <c r="F174"/>
  <c r="G174" s="1"/>
  <c r="G168"/>
  <c r="G176"/>
  <c r="H176" s="1"/>
  <c r="I176" s="1"/>
  <c r="F177"/>
  <c r="G177" s="1"/>
  <c r="F179"/>
  <c r="G179" s="1"/>
  <c r="H179" s="1"/>
  <c r="I179" s="1"/>
  <c r="E174"/>
  <c r="E175"/>
  <c r="E177"/>
  <c r="E178"/>
  <c r="E179"/>
  <c r="E180"/>
  <c r="F180"/>
  <c r="G180" s="1"/>
  <c r="E49" i="1"/>
  <c r="F49" s="1"/>
  <c r="F33" i="3"/>
  <c r="E34"/>
  <c r="F34" s="1"/>
  <c r="E70" i="2"/>
  <c r="F70" s="1"/>
  <c r="E69"/>
  <c r="F69" s="1"/>
  <c r="E74" i="6"/>
  <c r="F74" s="1"/>
  <c r="E73"/>
  <c r="F73" s="1"/>
  <c r="E173" i="7"/>
  <c r="F173"/>
  <c r="G173" s="1"/>
  <c r="D26" i="9"/>
  <c r="E26" s="1"/>
  <c r="D27"/>
  <c r="E27" s="1"/>
  <c r="E72" i="6"/>
  <c r="F72" s="1"/>
  <c r="E71"/>
  <c r="F71" s="1"/>
  <c r="D74" i="2"/>
  <c r="D53" i="1"/>
  <c r="E70" i="6"/>
  <c r="F70" s="1"/>
  <c r="E69"/>
  <c r="F69" s="1"/>
  <c r="H100" i="7"/>
  <c r="I100" s="1"/>
  <c r="G136"/>
  <c r="H136" s="1"/>
  <c r="I136" s="1"/>
  <c r="G135"/>
  <c r="I135" s="1"/>
  <c r="G131"/>
  <c r="G132"/>
  <c r="H132" s="1"/>
  <c r="I132" s="1"/>
  <c r="G133"/>
  <c r="H133" s="1"/>
  <c r="I133" s="1"/>
  <c r="D37" i="4"/>
  <c r="E32" i="3"/>
  <c r="E68" i="2"/>
  <c r="F68" s="1"/>
  <c r="E67"/>
  <c r="F67" s="1"/>
  <c r="F154" i="7"/>
  <c r="F156"/>
  <c r="F157"/>
  <c r="D24" i="9"/>
  <c r="E24" s="1"/>
  <c r="D25"/>
  <c r="E25" s="1"/>
  <c r="G29" i="11"/>
  <c r="G30"/>
  <c r="G31"/>
  <c r="H31" s="1"/>
  <c r="I31" s="1"/>
  <c r="G33"/>
  <c r="H33" s="1"/>
  <c r="I33" s="1"/>
  <c r="G34"/>
  <c r="H34" s="1"/>
  <c r="G28"/>
  <c r="H28" s="1"/>
  <c r="E33" i="8"/>
  <c r="F33" s="1"/>
  <c r="E34"/>
  <c r="F34" s="1"/>
  <c r="E35"/>
  <c r="F35" s="1"/>
  <c r="E36"/>
  <c r="F36" s="1"/>
  <c r="E37"/>
  <c r="F37" s="1"/>
  <c r="E66" i="2"/>
  <c r="F66" s="1"/>
  <c r="E65"/>
  <c r="F65" s="1"/>
  <c r="E40" i="4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F22" i="13"/>
  <c r="G22" s="1"/>
  <c r="F23"/>
  <c r="G23" s="1"/>
  <c r="F24"/>
  <c r="G24" s="1"/>
  <c r="F25"/>
  <c r="G25" s="1"/>
  <c r="F26"/>
  <c r="G26" s="1"/>
  <c r="E67" i="6"/>
  <c r="F67" s="1"/>
  <c r="E68"/>
  <c r="F68" s="1"/>
  <c r="G37" i="3" l="1"/>
  <c r="H37" s="1"/>
  <c r="F45"/>
  <c r="G255" i="7"/>
  <c r="F12" i="5"/>
  <c r="F6"/>
  <c r="E38" i="9"/>
  <c r="G11" i="12"/>
  <c r="G40" i="13"/>
  <c r="H39" i="3"/>
  <c r="G40"/>
  <c r="H40" s="1"/>
  <c r="H38"/>
  <c r="I208" i="7"/>
  <c r="I198"/>
  <c r="I209"/>
  <c r="I221"/>
  <c r="I204"/>
  <c r="I215"/>
  <c r="F5" i="5"/>
  <c r="H197" i="7"/>
  <c r="I197" s="1"/>
  <c r="H213"/>
  <c r="I213" s="1"/>
  <c r="H232"/>
  <c r="I232" s="1"/>
  <c r="H238"/>
  <c r="I238" s="1"/>
  <c r="H240"/>
  <c r="I240" s="1"/>
  <c r="H201"/>
  <c r="I201" s="1"/>
  <c r="H206"/>
  <c r="I206" s="1"/>
  <c r="H217"/>
  <c r="I217" s="1"/>
  <c r="H228"/>
  <c r="I228" s="1"/>
  <c r="H230"/>
  <c r="I230" s="1"/>
  <c r="H234"/>
  <c r="I234" s="1"/>
  <c r="H236"/>
  <c r="I236" s="1"/>
  <c r="H243"/>
  <c r="I243" s="1"/>
  <c r="H203"/>
  <c r="I203" s="1"/>
  <c r="H214"/>
  <c r="I214" s="1"/>
  <c r="H239"/>
  <c r="I239" s="1"/>
  <c r="H250"/>
  <c r="I250" s="1"/>
  <c r="H200"/>
  <c r="I200" s="1"/>
  <c r="H207"/>
  <c r="I207" s="1"/>
  <c r="H211"/>
  <c r="I211" s="1"/>
  <c r="H223"/>
  <c r="I223" s="1"/>
  <c r="H229"/>
  <c r="I229" s="1"/>
  <c r="H235"/>
  <c r="I235" s="1"/>
  <c r="H242"/>
  <c r="I242" s="1"/>
  <c r="H248"/>
  <c r="I248" s="1"/>
  <c r="I199"/>
  <c r="I205"/>
  <c r="I210"/>
  <c r="I212"/>
  <c r="I216"/>
  <c r="I219"/>
  <c r="I222"/>
  <c r="I224"/>
  <c r="I226"/>
  <c r="I227"/>
  <c r="I231"/>
  <c r="I233"/>
  <c r="I237"/>
  <c r="I241"/>
  <c r="I249"/>
  <c r="F50" i="8"/>
  <c r="E93" i="2"/>
  <c r="F93" s="1"/>
  <c r="I43" i="11"/>
  <c r="I39"/>
  <c r="G44"/>
  <c r="I37"/>
  <c r="H40"/>
  <c r="I40" s="1"/>
  <c r="H189" i="7"/>
  <c r="I189" s="1"/>
  <c r="H190"/>
  <c r="I190" s="1"/>
  <c r="H191"/>
  <c r="I191" s="1"/>
  <c r="H32" i="11"/>
  <c r="I32" s="1"/>
  <c r="H188" i="7"/>
  <c r="I188" s="1"/>
  <c r="H185"/>
  <c r="I185" s="1"/>
  <c r="H183"/>
  <c r="I183" s="1"/>
  <c r="H181"/>
  <c r="I181" s="1"/>
  <c r="H187"/>
  <c r="I187" s="1"/>
  <c r="H184"/>
  <c r="I184" s="1"/>
  <c r="H178"/>
  <c r="I178" s="1"/>
  <c r="H180"/>
  <c r="I180" s="1"/>
  <c r="H174"/>
  <c r="I174" s="1"/>
  <c r="H175"/>
  <c r="I175" s="1"/>
  <c r="H177"/>
  <c r="I177" s="1"/>
  <c r="G34" i="3"/>
  <c r="H34" s="1"/>
  <c r="G33"/>
  <c r="H33" s="1"/>
  <c r="H173" i="7"/>
  <c r="I173" s="1"/>
  <c r="H131"/>
  <c r="I131" s="1"/>
  <c r="H130"/>
  <c r="I130" s="1"/>
  <c r="H30" i="11"/>
  <c r="I30" s="1"/>
  <c r="I34"/>
  <c r="H29"/>
  <c r="I29" s="1"/>
  <c r="I28"/>
  <c r="J15" i="5"/>
  <c r="F21" i="13"/>
  <c r="G21" s="1"/>
  <c r="G29" s="1"/>
  <c r="E29"/>
  <c r="E14" i="5" s="1"/>
  <c r="E8" i="12"/>
  <c r="F8" s="1"/>
  <c r="G8" s="1"/>
  <c r="G35" i="11"/>
  <c r="H35" s="1"/>
  <c r="I35" s="1"/>
  <c r="D85" i="6"/>
  <c r="E30" i="9"/>
  <c r="C30"/>
  <c r="E7" i="5" s="1"/>
  <c r="D38" i="8"/>
  <c r="E38" s="1"/>
  <c r="F38" s="1"/>
  <c r="D4" i="5"/>
  <c r="E50" i="4"/>
  <c r="E3" i="5"/>
  <c r="G45" i="3" l="1"/>
  <c r="H45" s="1"/>
  <c r="F8" i="5"/>
  <c r="H44" i="11"/>
  <c r="I44" s="1"/>
  <c r="F11" i="5"/>
  <c r="H255" i="7"/>
  <c r="I255" s="1"/>
  <c r="E12" i="5"/>
  <c r="D9"/>
  <c r="E9"/>
  <c r="E11"/>
  <c r="E6"/>
  <c r="E4"/>
  <c r="E53" i="1"/>
  <c r="F53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50"/>
  <c r="F50" s="1"/>
  <c r="E51"/>
  <c r="F51" s="1"/>
  <c r="E52"/>
  <c r="F52" s="1"/>
  <c r="E40"/>
  <c r="F40" s="1"/>
  <c r="E32" i="8"/>
  <c r="F32" s="1"/>
  <c r="E66" i="6"/>
  <c r="F66" s="1"/>
  <c r="E65"/>
  <c r="E85" s="1"/>
  <c r="E64" i="2"/>
  <c r="F64" s="1"/>
  <c r="E63"/>
  <c r="E74" l="1"/>
  <c r="F74" s="1"/>
  <c r="F65" i="6"/>
  <c r="F85"/>
  <c r="F63" i="2"/>
  <c r="E2" i="5"/>
  <c r="G155" i="7"/>
  <c r="H155" s="1"/>
  <c r="G156"/>
  <c r="H156" s="1"/>
  <c r="I156" s="1"/>
  <c r="G157"/>
  <c r="G158"/>
  <c r="H158" s="1"/>
  <c r="E39" i="4"/>
  <c r="F39" s="1"/>
  <c r="F50" s="1"/>
  <c r="E39" i="1"/>
  <c r="F39" s="1"/>
  <c r="D61" i="2"/>
  <c r="D19" i="9"/>
  <c r="E19" s="1"/>
  <c r="D20"/>
  <c r="E20" s="1"/>
  <c r="E60" i="6"/>
  <c r="F60" s="1"/>
  <c r="E61"/>
  <c r="F61" s="1"/>
  <c r="E35" i="4"/>
  <c r="E57" i="2"/>
  <c r="F57" s="1"/>
  <c r="E28" i="8"/>
  <c r="F28" s="1"/>
  <c r="E25"/>
  <c r="F25" s="1"/>
  <c r="E24"/>
  <c r="F24" s="1"/>
  <c r="E141" i="7"/>
  <c r="F141"/>
  <c r="G141" s="1"/>
  <c r="E142"/>
  <c r="F142"/>
  <c r="G142" s="1"/>
  <c r="E143"/>
  <c r="F143"/>
  <c r="G143" s="1"/>
  <c r="E144"/>
  <c r="F144"/>
  <c r="G144" s="1"/>
  <c r="G145"/>
  <c r="E146"/>
  <c r="F146"/>
  <c r="G146" s="1"/>
  <c r="E147"/>
  <c r="F147"/>
  <c r="G147" s="1"/>
  <c r="H147" s="1"/>
  <c r="I147" s="1"/>
  <c r="E148"/>
  <c r="F148"/>
  <c r="G148" s="1"/>
  <c r="E149"/>
  <c r="F149"/>
  <c r="G149" s="1"/>
  <c r="E150"/>
  <c r="F150"/>
  <c r="G150" s="1"/>
  <c r="E151"/>
  <c r="F151"/>
  <c r="G151" s="1"/>
  <c r="E152"/>
  <c r="G152"/>
  <c r="E153"/>
  <c r="F153"/>
  <c r="G153" s="1"/>
  <c r="E154"/>
  <c r="G154"/>
  <c r="E156"/>
  <c r="E157"/>
  <c r="E158"/>
  <c r="E159"/>
  <c r="F159"/>
  <c r="G159" s="1"/>
  <c r="E160"/>
  <c r="G160"/>
  <c r="H160" s="1"/>
  <c r="I160" s="1"/>
  <c r="E161"/>
  <c r="G161"/>
  <c r="G162"/>
  <c r="E164"/>
  <c r="F164"/>
  <c r="G164" s="1"/>
  <c r="H164" s="1"/>
  <c r="I164" s="1"/>
  <c r="E165"/>
  <c r="G165"/>
  <c r="E166"/>
  <c r="F166"/>
  <c r="G166" s="1"/>
  <c r="H166" s="1"/>
  <c r="G167"/>
  <c r="H168"/>
  <c r="I168" s="1"/>
  <c r="E169"/>
  <c r="F169"/>
  <c r="G169" s="1"/>
  <c r="E170"/>
  <c r="G170"/>
  <c r="E171"/>
  <c r="F171"/>
  <c r="G171" s="1"/>
  <c r="E172"/>
  <c r="F172"/>
  <c r="G172" s="1"/>
  <c r="H172" s="1"/>
  <c r="I172" s="1"/>
  <c r="F140"/>
  <c r="G140" s="1"/>
  <c r="E140"/>
  <c r="F134"/>
  <c r="G134" s="1"/>
  <c r="H134" s="1"/>
  <c r="I134" s="1"/>
  <c r="E134"/>
  <c r="E126"/>
  <c r="F124"/>
  <c r="G124" s="1"/>
  <c r="F125"/>
  <c r="G125" s="1"/>
  <c r="H125" s="1"/>
  <c r="I125" s="1"/>
  <c r="F126"/>
  <c r="G126" s="1"/>
  <c r="F127"/>
  <c r="G127" s="1"/>
  <c r="H127" s="1"/>
  <c r="F128"/>
  <c r="G128" s="1"/>
  <c r="F129"/>
  <c r="G129" s="1"/>
  <c r="H129" s="1"/>
  <c r="I129" s="1"/>
  <c r="F137"/>
  <c r="E124"/>
  <c r="E125"/>
  <c r="E127"/>
  <c r="E128"/>
  <c r="E129"/>
  <c r="E137"/>
  <c r="F123"/>
  <c r="G123" s="1"/>
  <c r="E123"/>
  <c r="G122"/>
  <c r="G121"/>
  <c r="E121"/>
  <c r="E122"/>
  <c r="G120"/>
  <c r="E120"/>
  <c r="G195" l="1"/>
  <c r="E5" i="5" s="1"/>
  <c r="H162" i="7"/>
  <c r="I162" s="1"/>
  <c r="H170"/>
  <c r="I170" s="1"/>
  <c r="H171"/>
  <c r="I171" s="1"/>
  <c r="H167"/>
  <c r="I167" s="1"/>
  <c r="H163"/>
  <c r="I163" s="1"/>
  <c r="I166"/>
  <c r="H159"/>
  <c r="I159" s="1"/>
  <c r="I155"/>
  <c r="I158"/>
  <c r="H154"/>
  <c r="I154" s="1"/>
  <c r="H152"/>
  <c r="I152" s="1"/>
  <c r="H151"/>
  <c r="I151" s="1"/>
  <c r="H150"/>
  <c r="I150" s="1"/>
  <c r="H148"/>
  <c r="I148" s="1"/>
  <c r="H146"/>
  <c r="I146" s="1"/>
  <c r="H144"/>
  <c r="I144" s="1"/>
  <c r="H143"/>
  <c r="I143" s="1"/>
  <c r="H142"/>
  <c r="I142" s="1"/>
  <c r="H169"/>
  <c r="I169" s="1"/>
  <c r="H165"/>
  <c r="I165" s="1"/>
  <c r="H161"/>
  <c r="I161" s="1"/>
  <c r="H157"/>
  <c r="I157" s="1"/>
  <c r="H153"/>
  <c r="I153" s="1"/>
  <c r="H149"/>
  <c r="I149" s="1"/>
  <c r="H145"/>
  <c r="I145" s="1"/>
  <c r="H141"/>
  <c r="I141" s="1"/>
  <c r="H140"/>
  <c r="I140" s="1"/>
  <c r="I127"/>
  <c r="H126"/>
  <c r="I126" s="1"/>
  <c r="H124"/>
  <c r="I124" s="1"/>
  <c r="H128"/>
  <c r="I128" s="1"/>
  <c r="H123"/>
  <c r="I123" s="1"/>
  <c r="H122"/>
  <c r="I122" s="1"/>
  <c r="H121"/>
  <c r="I121" s="1"/>
  <c r="H120"/>
  <c r="I120" s="1"/>
  <c r="H195" l="1"/>
  <c r="I195" s="1"/>
  <c r="G119"/>
  <c r="D37" i="1"/>
  <c r="E37" s="1"/>
  <c r="F37" s="1"/>
  <c r="E35"/>
  <c r="F35" s="1"/>
  <c r="E59" i="2"/>
  <c r="F59" s="1"/>
  <c r="D63" i="6"/>
  <c r="E59"/>
  <c r="F59" s="1"/>
  <c r="E58"/>
  <c r="F58" s="1"/>
  <c r="E57"/>
  <c r="F57" s="1"/>
  <c r="E46"/>
  <c r="F46" s="1"/>
  <c r="E45"/>
  <c r="F45" s="1"/>
  <c r="E44"/>
  <c r="F44" s="1"/>
  <c r="E58" i="2"/>
  <c r="F58" s="1"/>
  <c r="F35" i="4"/>
  <c r="F36"/>
  <c r="E34"/>
  <c r="F34" s="1"/>
  <c r="E33"/>
  <c r="F33" s="1"/>
  <c r="E56" i="6"/>
  <c r="F56" s="1"/>
  <c r="E55"/>
  <c r="F55" s="1"/>
  <c r="E34" i="1"/>
  <c r="F34" s="1"/>
  <c r="F17" i="13"/>
  <c r="G17" s="1"/>
  <c r="E32" i="4"/>
  <c r="E53" i="6"/>
  <c r="F53" s="1"/>
  <c r="E52"/>
  <c r="F52" s="1"/>
  <c r="F16" i="13"/>
  <c r="G16" s="1"/>
  <c r="G118" i="7"/>
  <c r="G117"/>
  <c r="G116"/>
  <c r="G115"/>
  <c r="E33" i="1"/>
  <c r="F33" s="1"/>
  <c r="E56" i="2"/>
  <c r="F56" s="1"/>
  <c r="E55"/>
  <c r="F55" s="1"/>
  <c r="E51" i="6"/>
  <c r="F51" s="1"/>
  <c r="E49"/>
  <c r="F49" s="1"/>
  <c r="E50"/>
  <c r="F50" s="1"/>
  <c r="E54" i="2"/>
  <c r="F54" s="1"/>
  <c r="E32" i="1"/>
  <c r="F32" s="1"/>
  <c r="F75" i="4"/>
  <c r="E31"/>
  <c r="E31" i="1"/>
  <c r="F31" s="1"/>
  <c r="D18" i="9"/>
  <c r="E18" s="1"/>
  <c r="D17"/>
  <c r="E17" s="1"/>
  <c r="E48" i="6"/>
  <c r="F48" s="1"/>
  <c r="E47"/>
  <c r="F47" s="1"/>
  <c r="E30" i="4"/>
  <c r="E30" i="1"/>
  <c r="F30" s="1"/>
  <c r="G104" i="7"/>
  <c r="H104" s="1"/>
  <c r="G105"/>
  <c r="H105" s="1"/>
  <c r="I105" s="1"/>
  <c r="G106"/>
  <c r="H106" s="1"/>
  <c r="G107"/>
  <c r="G108"/>
  <c r="G109"/>
  <c r="H109" s="1"/>
  <c r="I109" s="1"/>
  <c r="G110"/>
  <c r="H110" s="1"/>
  <c r="I110" s="1"/>
  <c r="G111"/>
  <c r="G112"/>
  <c r="G113"/>
  <c r="H113" s="1"/>
  <c r="I113" s="1"/>
  <c r="G114"/>
  <c r="H114" s="1"/>
  <c r="I114" s="1"/>
  <c r="E52" i="2"/>
  <c r="E53"/>
  <c r="F53" s="1"/>
  <c r="H119" i="7" l="1"/>
  <c r="I119" s="1"/>
  <c r="H118"/>
  <c r="I118" s="1"/>
  <c r="H117"/>
  <c r="I117" s="1"/>
  <c r="I104"/>
  <c r="H116"/>
  <c r="I116" s="1"/>
  <c r="H115"/>
  <c r="I115" s="1"/>
  <c r="H112"/>
  <c r="I112" s="1"/>
  <c r="H108"/>
  <c r="I108" s="1"/>
  <c r="I106"/>
  <c r="H111"/>
  <c r="I111" s="1"/>
  <c r="H107"/>
  <c r="I107" s="1"/>
  <c r="E5" i="12" l="1"/>
  <c r="F5"/>
  <c r="G5"/>
  <c r="F4"/>
  <c r="G4" s="1"/>
  <c r="E29" i="4"/>
  <c r="F29" s="1"/>
  <c r="E29" i="1"/>
  <c r="F29" s="1"/>
  <c r="G13" i="10"/>
  <c r="H13" s="1"/>
  <c r="I13" s="1"/>
  <c r="G14"/>
  <c r="H14" s="1"/>
  <c r="I14" s="1"/>
  <c r="G15"/>
  <c r="H15" s="1"/>
  <c r="I15" s="1"/>
  <c r="F30" i="4"/>
  <c r="F31"/>
  <c r="F32"/>
  <c r="E28"/>
  <c r="F28" s="1"/>
  <c r="G102" i="7"/>
  <c r="G103"/>
  <c r="G101"/>
  <c r="H101" s="1"/>
  <c r="H102" l="1"/>
  <c r="I102" s="1"/>
  <c r="H103"/>
  <c r="I103" s="1"/>
  <c r="I101"/>
  <c r="F22" i="3"/>
  <c r="F23"/>
  <c r="F24"/>
  <c r="F25"/>
  <c r="G25" s="1"/>
  <c r="F26"/>
  <c r="F27"/>
  <c r="G27" s="1"/>
  <c r="F28"/>
  <c r="G28" s="1"/>
  <c r="H28" s="1"/>
  <c r="F31"/>
  <c r="F32"/>
  <c r="G32" s="1"/>
  <c r="H32" s="1"/>
  <c r="E20" i="4"/>
  <c r="F20" s="1"/>
  <c r="E26"/>
  <c r="F26" s="1"/>
  <c r="E27"/>
  <c r="F27" s="1"/>
  <c r="G99" i="7"/>
  <c r="G98"/>
  <c r="G97"/>
  <c r="H97" s="1"/>
  <c r="G96"/>
  <c r="G95"/>
  <c r="G94"/>
  <c r="G12" i="10"/>
  <c r="H12" s="1"/>
  <c r="I12" s="1"/>
  <c r="E43" i="6"/>
  <c r="F43" s="1"/>
  <c r="E42"/>
  <c r="F42" s="1"/>
  <c r="E41"/>
  <c r="F41" s="1"/>
  <c r="E22" i="8"/>
  <c r="F22" s="1"/>
  <c r="E23"/>
  <c r="F23" s="1"/>
  <c r="E26"/>
  <c r="F26" s="1"/>
  <c r="E27"/>
  <c r="F27" s="1"/>
  <c r="F15" i="3"/>
  <c r="E25" i="4"/>
  <c r="F25" s="1"/>
  <c r="G93" i="7"/>
  <c r="H93" s="1"/>
  <c r="G92"/>
  <c r="H92" s="1"/>
  <c r="G91"/>
  <c r="H91" s="1"/>
  <c r="D30" i="8"/>
  <c r="D6" i="5" s="1"/>
  <c r="E40" i="6"/>
  <c r="F40" s="1"/>
  <c r="E39"/>
  <c r="F39" s="1"/>
  <c r="E38"/>
  <c r="E63" s="1"/>
  <c r="E30"/>
  <c r="E22" i="9"/>
  <c r="C22"/>
  <c r="D7" i="5" s="1"/>
  <c r="E19" i="13"/>
  <c r="D14" i="5" s="1"/>
  <c r="E9" i="13"/>
  <c r="C14" i="5" s="1"/>
  <c r="G57" i="7"/>
  <c r="G68"/>
  <c r="H79"/>
  <c r="I79" s="1"/>
  <c r="I78"/>
  <c r="G19" i="11"/>
  <c r="G20"/>
  <c r="G21"/>
  <c r="H21" s="1"/>
  <c r="I21" s="1"/>
  <c r="G22"/>
  <c r="H22" s="1"/>
  <c r="I22" s="1"/>
  <c r="G23"/>
  <c r="G24"/>
  <c r="G25"/>
  <c r="H25" s="1"/>
  <c r="I25" s="1"/>
  <c r="E20" i="1"/>
  <c r="F20" s="1"/>
  <c r="K14" i="5" l="1"/>
  <c r="F35" i="3"/>
  <c r="E8" i="5" s="1"/>
  <c r="E15" s="1"/>
  <c r="G31" i="3"/>
  <c r="H31" s="1"/>
  <c r="F38" i="6"/>
  <c r="F63"/>
  <c r="H27" i="3"/>
  <c r="H25"/>
  <c r="G24"/>
  <c r="H24" s="1"/>
  <c r="I91" i="7"/>
  <c r="I93"/>
  <c r="I92"/>
  <c r="H95"/>
  <c r="I95" s="1"/>
  <c r="I97"/>
  <c r="G23" i="3"/>
  <c r="H23" s="1"/>
  <c r="G26"/>
  <c r="H26" s="1"/>
  <c r="G22"/>
  <c r="H22" s="1"/>
  <c r="H99" i="7"/>
  <c r="I99" s="1"/>
  <c r="H98"/>
  <c r="I98" s="1"/>
  <c r="H96"/>
  <c r="I96" s="1"/>
  <c r="H94"/>
  <c r="I94" s="1"/>
  <c r="D10" i="5"/>
  <c r="G15" i="3"/>
  <c r="H15" s="1"/>
  <c r="H57" i="7"/>
  <c r="I57" s="1"/>
  <c r="H68"/>
  <c r="I68" s="1"/>
  <c r="H24" i="11"/>
  <c r="I24" s="1"/>
  <c r="H20"/>
  <c r="I20" s="1"/>
  <c r="H23"/>
  <c r="I23" s="1"/>
  <c r="H19"/>
  <c r="I19" s="1"/>
  <c r="G35" i="3" l="1"/>
  <c r="H35" s="1"/>
  <c r="G13" i="11"/>
  <c r="G11" i="10"/>
  <c r="H11" s="1"/>
  <c r="I11" s="1"/>
  <c r="E35" i="6"/>
  <c r="F35" s="1"/>
  <c r="E32"/>
  <c r="F32" s="1"/>
  <c r="E33"/>
  <c r="F33" s="1"/>
  <c r="E34"/>
  <c r="F34" s="1"/>
  <c r="F15" i="13"/>
  <c r="G15" s="1"/>
  <c r="F14"/>
  <c r="G14" s="1"/>
  <c r="F13"/>
  <c r="G13" s="1"/>
  <c r="F12"/>
  <c r="G12" s="1"/>
  <c r="F11"/>
  <c r="G11" s="1"/>
  <c r="E46" i="2"/>
  <c r="F46" s="1"/>
  <c r="E47"/>
  <c r="F47" s="1"/>
  <c r="E48"/>
  <c r="F48" s="1"/>
  <c r="E49"/>
  <c r="F49" s="1"/>
  <c r="E50"/>
  <c r="E51"/>
  <c r="F51" s="1"/>
  <c r="F52"/>
  <c r="E45"/>
  <c r="C14" i="9"/>
  <c r="D13"/>
  <c r="E13" s="1"/>
  <c r="D12"/>
  <c r="E12" s="1"/>
  <c r="G89" i="7"/>
  <c r="G90"/>
  <c r="G83"/>
  <c r="G84"/>
  <c r="H84" s="1"/>
  <c r="G85"/>
  <c r="G86"/>
  <c r="G87"/>
  <c r="G88"/>
  <c r="G82"/>
  <c r="E29" i="6"/>
  <c r="F29" s="1"/>
  <c r="F45" i="2" l="1"/>
  <c r="E61"/>
  <c r="F61" s="1"/>
  <c r="H82" i="7"/>
  <c r="I82" s="1"/>
  <c r="G138"/>
  <c r="G19" i="13"/>
  <c r="F50" i="2"/>
  <c r="H13" i="11"/>
  <c r="I13" s="1"/>
  <c r="H86" i="7"/>
  <c r="I86" s="1"/>
  <c r="H85"/>
  <c r="I85" s="1"/>
  <c r="I84"/>
  <c r="H90"/>
  <c r="I90" s="1"/>
  <c r="H89"/>
  <c r="I89" s="1"/>
  <c r="H88"/>
  <c r="I88" s="1"/>
  <c r="H87"/>
  <c r="I87" s="1"/>
  <c r="H83"/>
  <c r="I83" s="1"/>
  <c r="F30" i="6"/>
  <c r="E28"/>
  <c r="F28" s="1"/>
  <c r="E40" i="2"/>
  <c r="F40" s="1"/>
  <c r="E41"/>
  <c r="F41" s="1"/>
  <c r="E39"/>
  <c r="F39" s="1"/>
  <c r="F16" i="3"/>
  <c r="G16" s="1"/>
  <c r="H16" s="1"/>
  <c r="F17"/>
  <c r="G17" s="1"/>
  <c r="H17" s="1"/>
  <c r="G77" i="7"/>
  <c r="G76"/>
  <c r="G75"/>
  <c r="H75" s="1"/>
  <c r="I75" s="1"/>
  <c r="G74"/>
  <c r="H74" s="1"/>
  <c r="I74" s="1"/>
  <c r="G73"/>
  <c r="G8" i="10"/>
  <c r="H8"/>
  <c r="I8"/>
  <c r="G72" i="7"/>
  <c r="E36" i="2"/>
  <c r="F36" s="1"/>
  <c r="E38"/>
  <c r="F38" s="1"/>
  <c r="E37"/>
  <c r="F37" s="1"/>
  <c r="G71" i="7"/>
  <c r="G70"/>
  <c r="G69"/>
  <c r="H69" s="1"/>
  <c r="I69" s="1"/>
  <c r="I138" l="1"/>
  <c r="D5" i="5"/>
  <c r="H77" i="7"/>
  <c r="I77" s="1"/>
  <c r="H76"/>
  <c r="I76" s="1"/>
  <c r="H73"/>
  <c r="I73" s="1"/>
  <c r="H72"/>
  <c r="I72" s="1"/>
  <c r="H71"/>
  <c r="I71" s="1"/>
  <c r="H70"/>
  <c r="I70" s="1"/>
  <c r="E42" i="2"/>
  <c r="F42" s="1"/>
  <c r="D43"/>
  <c r="F14" i="3"/>
  <c r="F13"/>
  <c r="F12"/>
  <c r="F6" i="13"/>
  <c r="G6" s="1"/>
  <c r="F7"/>
  <c r="G7" s="1"/>
  <c r="F8"/>
  <c r="G8" s="1"/>
  <c r="G67" i="7"/>
  <c r="H67" s="1"/>
  <c r="I67" s="1"/>
  <c r="G66"/>
  <c r="H66" s="1"/>
  <c r="I66" s="1"/>
  <c r="G65"/>
  <c r="G64"/>
  <c r="G63"/>
  <c r="E26" i="2"/>
  <c r="F26" s="1"/>
  <c r="E28"/>
  <c r="E27"/>
  <c r="F27" s="1"/>
  <c r="E24"/>
  <c r="F24" s="1"/>
  <c r="E17"/>
  <c r="F17" s="1"/>
  <c r="E18"/>
  <c r="E19"/>
  <c r="F19" s="1"/>
  <c r="E20"/>
  <c r="F20" s="1"/>
  <c r="E21"/>
  <c r="F21" s="1"/>
  <c r="E22"/>
  <c r="E23"/>
  <c r="E16"/>
  <c r="F16" s="1"/>
  <c r="E13"/>
  <c r="F13" s="1"/>
  <c r="E15"/>
  <c r="F15" s="1"/>
  <c r="E14"/>
  <c r="F14" s="1"/>
  <c r="F18"/>
  <c r="F22"/>
  <c r="E35"/>
  <c r="E33"/>
  <c r="F33" s="1"/>
  <c r="E27" i="6"/>
  <c r="F27" s="1"/>
  <c r="E25"/>
  <c r="F25" s="1"/>
  <c r="E26"/>
  <c r="F26" s="1"/>
  <c r="E24"/>
  <c r="F24" s="1"/>
  <c r="E23"/>
  <c r="F23" s="1"/>
  <c r="D10" i="9"/>
  <c r="E10" s="1"/>
  <c r="D11"/>
  <c r="E11" s="1"/>
  <c r="D9"/>
  <c r="E9" s="1"/>
  <c r="E5" i="13"/>
  <c r="F5" s="1"/>
  <c r="G5" s="1"/>
  <c r="F4"/>
  <c r="G4" s="1"/>
  <c r="E31" i="2"/>
  <c r="E29"/>
  <c r="F29" s="1"/>
  <c r="F28"/>
  <c r="E30"/>
  <c r="F30" s="1"/>
  <c r="F31"/>
  <c r="E32"/>
  <c r="F32" s="1"/>
  <c r="E34"/>
  <c r="F34" s="1"/>
  <c r="F35"/>
  <c r="E25"/>
  <c r="F25" s="1"/>
  <c r="G11" i="11"/>
  <c r="G12"/>
  <c r="G14"/>
  <c r="H14" s="1"/>
  <c r="I14" s="1"/>
  <c r="G15"/>
  <c r="G18"/>
  <c r="G26" s="1"/>
  <c r="G7" i="10"/>
  <c r="H7" s="1"/>
  <c r="I7" s="1"/>
  <c r="G3"/>
  <c r="I6"/>
  <c r="H6"/>
  <c r="G6"/>
  <c r="G55" i="7"/>
  <c r="G54"/>
  <c r="H54" s="1"/>
  <c r="I54" s="1"/>
  <c r="G53"/>
  <c r="G52"/>
  <c r="H52" s="1"/>
  <c r="I52" s="1"/>
  <c r="G51"/>
  <c r="G50"/>
  <c r="E16" i="4"/>
  <c r="F16" s="1"/>
  <c r="E17"/>
  <c r="F17" s="1"/>
  <c r="E18"/>
  <c r="F18" s="1"/>
  <c r="E22" i="6"/>
  <c r="F22" s="1"/>
  <c r="E21"/>
  <c r="F21" s="1"/>
  <c r="E19"/>
  <c r="F19" s="1"/>
  <c r="F3" i="13"/>
  <c r="G3" s="1"/>
  <c r="G10" i="11"/>
  <c r="H10" s="1"/>
  <c r="I10" s="1"/>
  <c r="E12" i="4"/>
  <c r="E18" i="6"/>
  <c r="F18" s="1"/>
  <c r="E20"/>
  <c r="F20" s="1"/>
  <c r="D12" i="5"/>
  <c r="H26" i="11" l="1"/>
  <c r="I26" s="1"/>
  <c r="D11" i="5"/>
  <c r="G9" i="13"/>
  <c r="G14" i="3"/>
  <c r="H14" s="1"/>
  <c r="E43" i="2"/>
  <c r="G13" i="3"/>
  <c r="H13" s="1"/>
  <c r="G12"/>
  <c r="H12" s="1"/>
  <c r="H65" i="7"/>
  <c r="I65" s="1"/>
  <c r="H64"/>
  <c r="I64" s="1"/>
  <c r="H63"/>
  <c r="I63" s="1"/>
  <c r="F23" i="2"/>
  <c r="F43" s="1"/>
  <c r="H18" i="11"/>
  <c r="I18" s="1"/>
  <c r="H12"/>
  <c r="I12" s="1"/>
  <c r="H11"/>
  <c r="I11" s="1"/>
  <c r="H15"/>
  <c r="I15" s="1"/>
  <c r="H55" i="7"/>
  <c r="I55" s="1"/>
  <c r="H53"/>
  <c r="I53" s="1"/>
  <c r="H51"/>
  <c r="I51" s="1"/>
  <c r="H50"/>
  <c r="I50" s="1"/>
  <c r="B12" i="5"/>
  <c r="K12" s="1"/>
  <c r="D9" i="8"/>
  <c r="E17" i="6"/>
  <c r="F17" s="1"/>
  <c r="E16"/>
  <c r="F16" s="1"/>
  <c r="E15"/>
  <c r="F15" s="1"/>
  <c r="G44" i="7"/>
  <c r="H44" s="1"/>
  <c r="I44" s="1"/>
  <c r="I33"/>
  <c r="H34"/>
  <c r="G29"/>
  <c r="G9" i="11"/>
  <c r="C7" i="5"/>
  <c r="D8" i="9"/>
  <c r="E8" s="1"/>
  <c r="E14" s="1"/>
  <c r="E12" i="1"/>
  <c r="F12" s="1"/>
  <c r="E13"/>
  <c r="F13" s="1"/>
  <c r="E14"/>
  <c r="F14" s="1"/>
  <c r="E15"/>
  <c r="F15" s="1"/>
  <c r="E17"/>
  <c r="F17" s="1"/>
  <c r="E16"/>
  <c r="F16" s="1"/>
  <c r="E18"/>
  <c r="F18" s="1"/>
  <c r="E19"/>
  <c r="F19" s="1"/>
  <c r="E21"/>
  <c r="F21" s="1"/>
  <c r="E22"/>
  <c r="F22"/>
  <c r="E25"/>
  <c r="F25" s="1"/>
  <c r="E26"/>
  <c r="F26" s="1"/>
  <c r="E27"/>
  <c r="F27" s="1"/>
  <c r="E28"/>
  <c r="F28" s="1"/>
  <c r="E11"/>
  <c r="F11" s="1"/>
  <c r="C3" i="5"/>
  <c r="G38" i="7"/>
  <c r="G39"/>
  <c r="G40"/>
  <c r="H40" s="1"/>
  <c r="I40" s="1"/>
  <c r="G41"/>
  <c r="H41" s="1"/>
  <c r="I41" s="1"/>
  <c r="G42"/>
  <c r="G43"/>
  <c r="G45"/>
  <c r="H45" s="1"/>
  <c r="I45" s="1"/>
  <c r="G46"/>
  <c r="G47"/>
  <c r="G48"/>
  <c r="H48" s="1"/>
  <c r="I48" s="1"/>
  <c r="G49"/>
  <c r="H49" s="1"/>
  <c r="I49" s="1"/>
  <c r="G56"/>
  <c r="G58"/>
  <c r="G59"/>
  <c r="H59" s="1"/>
  <c r="I59" s="1"/>
  <c r="G60"/>
  <c r="H60" s="1"/>
  <c r="I60" s="1"/>
  <c r="G62"/>
  <c r="G37"/>
  <c r="D23" i="4"/>
  <c r="C4" i="5" s="1"/>
  <c r="E10" i="4"/>
  <c r="F10" s="1"/>
  <c r="E11"/>
  <c r="F11" s="1"/>
  <c r="F12"/>
  <c r="E13"/>
  <c r="F13" s="1"/>
  <c r="E14"/>
  <c r="F14" s="1"/>
  <c r="E15"/>
  <c r="F15" s="1"/>
  <c r="E19"/>
  <c r="F19" s="1"/>
  <c r="E21"/>
  <c r="F21" s="1"/>
  <c r="E22"/>
  <c r="F22" s="1"/>
  <c r="E14" i="6"/>
  <c r="F14" s="1"/>
  <c r="E13"/>
  <c r="F8" i="3"/>
  <c r="G8" s="1"/>
  <c r="H8" s="1"/>
  <c r="F9"/>
  <c r="F10"/>
  <c r="F11"/>
  <c r="G11" s="1"/>
  <c r="H11" s="1"/>
  <c r="F20"/>
  <c r="G20" s="1"/>
  <c r="H20" s="1"/>
  <c r="F21"/>
  <c r="F7"/>
  <c r="F6"/>
  <c r="G6" s="1"/>
  <c r="E6" i="4"/>
  <c r="D7"/>
  <c r="E7" s="1"/>
  <c r="E2"/>
  <c r="F2" s="1"/>
  <c r="E3"/>
  <c r="F3" s="1"/>
  <c r="G8" i="11"/>
  <c r="H8" s="1"/>
  <c r="D9" i="1"/>
  <c r="B2" i="5" s="1"/>
  <c r="E6" i="1"/>
  <c r="F6" s="1"/>
  <c r="F3" i="3"/>
  <c r="G3" s="1"/>
  <c r="H3" s="1"/>
  <c r="F2"/>
  <c r="G3" i="11"/>
  <c r="H3" s="1"/>
  <c r="I3" s="1"/>
  <c r="G4"/>
  <c r="G5"/>
  <c r="H5" s="1"/>
  <c r="H3" i="10"/>
  <c r="I3" s="1"/>
  <c r="E5" i="1"/>
  <c r="F5" s="1"/>
  <c r="E4"/>
  <c r="F4" s="1"/>
  <c r="F9" i="6"/>
  <c r="G27" i="7"/>
  <c r="G28"/>
  <c r="H28" s="1"/>
  <c r="I28" s="1"/>
  <c r="G30"/>
  <c r="H30" s="1"/>
  <c r="I30" s="1"/>
  <c r="G31"/>
  <c r="G26"/>
  <c r="H26" s="1"/>
  <c r="G24"/>
  <c r="H24" s="1"/>
  <c r="G22"/>
  <c r="H22" s="1"/>
  <c r="G21"/>
  <c r="G20"/>
  <c r="H20" s="1"/>
  <c r="G19"/>
  <c r="H19" s="1"/>
  <c r="G18"/>
  <c r="H18" s="1"/>
  <c r="G17"/>
  <c r="G15"/>
  <c r="H15" s="1"/>
  <c r="G14"/>
  <c r="G13"/>
  <c r="G12"/>
  <c r="D5" i="9"/>
  <c r="E5" s="1"/>
  <c r="D4"/>
  <c r="F4" i="3" l="1"/>
  <c r="F13" i="6"/>
  <c r="F29" i="3"/>
  <c r="G29" s="1"/>
  <c r="G23" i="7"/>
  <c r="H23" s="1"/>
  <c r="I23" s="1"/>
  <c r="H37"/>
  <c r="I37" s="1"/>
  <c r="G80"/>
  <c r="I80" s="1"/>
  <c r="G32"/>
  <c r="H32" s="1"/>
  <c r="I32" s="1"/>
  <c r="C11" i="5"/>
  <c r="H61" i="7"/>
  <c r="I61" s="1"/>
  <c r="G7" i="3"/>
  <c r="H7" s="1"/>
  <c r="G10"/>
  <c r="H10" s="1"/>
  <c r="F2" i="12"/>
  <c r="G2" s="1"/>
  <c r="H29" i="7"/>
  <c r="I29" s="1"/>
  <c r="H9" i="11"/>
  <c r="I9" s="1"/>
  <c r="H62" i="7"/>
  <c r="I62" s="1"/>
  <c r="H58"/>
  <c r="I58" s="1"/>
  <c r="H47"/>
  <c r="I47" s="1"/>
  <c r="H43"/>
  <c r="I43" s="1"/>
  <c r="H39"/>
  <c r="I39" s="1"/>
  <c r="H56"/>
  <c r="I56" s="1"/>
  <c r="H46"/>
  <c r="I46" s="1"/>
  <c r="H42"/>
  <c r="I42" s="1"/>
  <c r="H38"/>
  <c r="I38" s="1"/>
  <c r="G21" i="3"/>
  <c r="H21" s="1"/>
  <c r="H29" s="1"/>
  <c r="G9"/>
  <c r="H9" s="1"/>
  <c r="H6"/>
  <c r="I8" i="11"/>
  <c r="I5"/>
  <c r="H4"/>
  <c r="I4" s="1"/>
  <c r="H27" i="7"/>
  <c r="I27" s="1"/>
  <c r="H31"/>
  <c r="I31" s="1"/>
  <c r="I34"/>
  <c r="I26"/>
  <c r="I24"/>
  <c r="I18"/>
  <c r="I22"/>
  <c r="I19"/>
  <c r="H14"/>
  <c r="I14" s="1"/>
  <c r="G16"/>
  <c r="H12"/>
  <c r="I12" s="1"/>
  <c r="I15"/>
  <c r="I20"/>
  <c r="H21"/>
  <c r="I21" s="1"/>
  <c r="H17"/>
  <c r="I17" s="1"/>
  <c r="H13"/>
  <c r="I13" s="1"/>
  <c r="G2" i="11"/>
  <c r="H2" s="1"/>
  <c r="G2" i="10"/>
  <c r="E3" i="6"/>
  <c r="E2"/>
  <c r="G10" i="7"/>
  <c r="H10" s="1"/>
  <c r="G9"/>
  <c r="H9" s="1"/>
  <c r="G6"/>
  <c r="G7"/>
  <c r="G8"/>
  <c r="G4"/>
  <c r="G3"/>
  <c r="G2"/>
  <c r="F99" i="4"/>
  <c r="E13" i="8"/>
  <c r="E14"/>
  <c r="F14" s="1"/>
  <c r="E15"/>
  <c r="E20"/>
  <c r="F20" s="1"/>
  <c r="E12"/>
  <c r="F74" i="4"/>
  <c r="F96"/>
  <c r="I9" i="7" l="1"/>
  <c r="I10"/>
  <c r="H16" i="11"/>
  <c r="I16" s="1"/>
  <c r="C5" i="5"/>
  <c r="G4" i="3"/>
  <c r="G4" i="10"/>
  <c r="B10" i="5" s="1"/>
  <c r="F13" i="8"/>
  <c r="E5" i="6"/>
  <c r="H3" i="7"/>
  <c r="I3" s="1"/>
  <c r="H7"/>
  <c r="I7" s="1"/>
  <c r="H16"/>
  <c r="I16" s="1"/>
  <c r="G5"/>
  <c r="H2"/>
  <c r="H8"/>
  <c r="I8" s="1"/>
  <c r="H4"/>
  <c r="I4" s="1"/>
  <c r="G11"/>
  <c r="H6"/>
  <c r="I6" s="1"/>
  <c r="I2" i="11"/>
  <c r="I6" s="1"/>
  <c r="G6"/>
  <c r="B11" i="5" s="1"/>
  <c r="K11" s="1"/>
  <c r="H2" i="10"/>
  <c r="I2" s="1"/>
  <c r="I4" s="1"/>
  <c r="F15" i="8"/>
  <c r="E21"/>
  <c r="F21" s="1"/>
  <c r="E16"/>
  <c r="F16" s="1"/>
  <c r="F12"/>
  <c r="D3" i="9"/>
  <c r="E3" s="1"/>
  <c r="E4"/>
  <c r="C6"/>
  <c r="G35" i="7" l="1"/>
  <c r="B5" i="5" s="1"/>
  <c r="K5" s="1"/>
  <c r="D6" i="9"/>
  <c r="B7" i="5"/>
  <c r="K7" s="1"/>
  <c r="F100" i="4"/>
  <c r="H11" i="7"/>
  <c r="I11" s="1"/>
  <c r="H5"/>
  <c r="I5" s="1"/>
  <c r="E6" i="9"/>
  <c r="E7" i="8"/>
  <c r="F7" s="1"/>
  <c r="E5"/>
  <c r="I35" i="7" l="1"/>
  <c r="F37" i="4"/>
  <c r="E6" i="8"/>
  <c r="F6" s="1"/>
  <c r="E3"/>
  <c r="F3" s="1"/>
  <c r="F5"/>
  <c r="E9" i="4"/>
  <c r="F9" s="1"/>
  <c r="F23" s="1"/>
  <c r="E5"/>
  <c r="F5" s="1"/>
  <c r="E4"/>
  <c r="F4" s="1"/>
  <c r="E2" i="1"/>
  <c r="F2" s="1"/>
  <c r="E3" l="1"/>
  <c r="F3" s="1"/>
  <c r="F9" s="1"/>
  <c r="F3" i="6"/>
  <c r="D5"/>
  <c r="F7"/>
  <c r="D10"/>
  <c r="E6"/>
  <c r="I2" i="7"/>
  <c r="D10" i="2"/>
  <c r="B3" i="5" s="1"/>
  <c r="F8" i="6"/>
  <c r="F2"/>
  <c r="G2" i="3"/>
  <c r="H2" s="1"/>
  <c r="H4" s="1"/>
  <c r="E11" i="6" l="1"/>
  <c r="D11"/>
  <c r="F6"/>
  <c r="E10"/>
  <c r="F10" s="1"/>
  <c r="F5"/>
  <c r="F11" s="1"/>
  <c r="B9" i="5"/>
  <c r="E8" i="8"/>
  <c r="F8" s="1"/>
  <c r="B4" i="5" l="1"/>
  <c r="F7" i="4"/>
  <c r="E9" i="8" l="1"/>
  <c r="F9" s="1"/>
  <c r="B6" i="5"/>
  <c r="B15" s="1"/>
  <c r="E31" i="6" l="1"/>
  <c r="F31" l="1"/>
  <c r="F36" s="1"/>
  <c r="E36"/>
  <c r="D36"/>
  <c r="C9" i="5" s="1"/>
  <c r="H16" i="10"/>
  <c r="I16" s="1"/>
  <c r="E30" i="8"/>
  <c r="F30" s="1"/>
  <c r="D2" i="5"/>
  <c r="D8"/>
  <c r="D3"/>
  <c r="K3" s="1"/>
  <c r="D15" l="1"/>
  <c r="D16" l="1"/>
  <c r="D24" s="1"/>
  <c r="E16"/>
  <c r="E24" s="1"/>
  <c r="E85" i="1" l="1"/>
  <c r="F85" s="1"/>
  <c r="G15" i="5"/>
  <c r="F145" i="6" l="1"/>
  <c r="F121"/>
  <c r="F16" i="5"/>
  <c r="I8"/>
  <c r="G73" i="3"/>
  <c r="H73"/>
  <c r="L14" i="5" l="1"/>
  <c r="H18" i="3"/>
  <c r="C8" i="5"/>
  <c r="F18" i="3"/>
  <c r="G18"/>
  <c r="I9" i="10"/>
  <c r="H9"/>
  <c r="G9"/>
  <c r="C10" i="5"/>
  <c r="C6"/>
  <c r="E18" i="8"/>
  <c r="D18"/>
  <c r="F18"/>
  <c r="F2" i="5"/>
  <c r="F117" i="1"/>
  <c r="F4" i="5"/>
  <c r="D59" i="4"/>
  <c r="C24" i="5"/>
  <c r="F23" i="1"/>
  <c r="C2" i="5"/>
  <c r="E23" i="1"/>
  <c r="D23"/>
  <c r="F59" i="4"/>
  <c r="F103" i="6"/>
  <c r="F9" i="5"/>
  <c r="D103" i="6"/>
  <c r="E117" i="1"/>
  <c r="D67"/>
  <c r="E67"/>
  <c r="F67"/>
  <c r="D117"/>
  <c r="I2" i="5"/>
  <c r="I15"/>
  <c r="K15"/>
  <c r="L16"/>
</calcChain>
</file>

<file path=xl/sharedStrings.xml><?xml version="1.0" encoding="utf-8"?>
<sst xmlns="http://schemas.openxmlformats.org/spreadsheetml/2006/main" count="1647" uniqueCount="232">
  <si>
    <t>produits</t>
  </si>
  <si>
    <t>quantités</t>
  </si>
  <si>
    <t>total</t>
  </si>
  <si>
    <t>P,U NET</t>
  </si>
  <si>
    <t>MONTANT HT</t>
  </si>
  <si>
    <t>KG / U</t>
  </si>
  <si>
    <t>KG</t>
  </si>
  <si>
    <t>TVA</t>
  </si>
  <si>
    <t>total TVA</t>
  </si>
  <si>
    <t>dates</t>
  </si>
  <si>
    <t>N° Factures</t>
  </si>
  <si>
    <t>TOTAL</t>
  </si>
  <si>
    <t>kg</t>
  </si>
  <si>
    <t>u</t>
  </si>
  <si>
    <t>U</t>
  </si>
  <si>
    <t xml:space="preserve">total </t>
  </si>
  <si>
    <t>TOTAL  HT</t>
  </si>
  <si>
    <t>TOTAL octobre</t>
  </si>
  <si>
    <t>NOVEMBRE</t>
  </si>
  <si>
    <t>BOUCHERIE</t>
  </si>
  <si>
    <t>k</t>
  </si>
  <si>
    <t>Q</t>
  </si>
  <si>
    <t>sous total</t>
  </si>
  <si>
    <t>date</t>
  </si>
  <si>
    <t>BL</t>
  </si>
  <si>
    <t>articles</t>
  </si>
  <si>
    <t>prix HT</t>
  </si>
  <si>
    <t>prix TTC</t>
  </si>
  <si>
    <t xml:space="preserve">TOTAL </t>
  </si>
  <si>
    <t xml:space="preserve">Total </t>
  </si>
  <si>
    <t>AVRIL</t>
  </si>
  <si>
    <t>MAI</t>
  </si>
  <si>
    <t>JUIN</t>
  </si>
  <si>
    <t>JUILLET</t>
  </si>
  <si>
    <t>AOUT</t>
  </si>
  <si>
    <t>SEPTEMBRE</t>
  </si>
  <si>
    <t>OCTOBRE</t>
  </si>
  <si>
    <t>QUARTIER DES HALLES'!A1</t>
  </si>
  <si>
    <t>PELLEGRIS</t>
  </si>
  <si>
    <t>VAUX</t>
  </si>
  <si>
    <t>Transgourmet</t>
  </si>
  <si>
    <t>krill</t>
  </si>
  <si>
    <t>PAPIN '</t>
  </si>
  <si>
    <t>POMONA</t>
  </si>
  <si>
    <t>BL N°</t>
  </si>
  <si>
    <t>FC EXTRA DEV</t>
  </si>
  <si>
    <t>Magret perigord</t>
  </si>
  <si>
    <t>grattons</t>
  </si>
  <si>
    <t xml:space="preserve">œuf f </t>
  </si>
  <si>
    <t>dz</t>
  </si>
  <si>
    <t>confit canard</t>
  </si>
  <si>
    <t>seaux</t>
  </si>
  <si>
    <t>Escalope foie surgeler</t>
  </si>
  <si>
    <t xml:space="preserve">TOTAL  MARS </t>
  </si>
  <si>
    <t>EPICERIE</t>
  </si>
  <si>
    <t>HYGIENE</t>
  </si>
  <si>
    <t xml:space="preserve">B L </t>
  </si>
  <si>
    <t>CHARCUTERIE</t>
  </si>
  <si>
    <t>ESCARGOT S/V</t>
  </si>
  <si>
    <t>total MARS</t>
  </si>
  <si>
    <t>ESCARGOT</t>
  </si>
  <si>
    <t>ROCAMADOUR</t>
  </si>
  <si>
    <t>factures</t>
  </si>
  <si>
    <t>mars</t>
  </si>
  <si>
    <t xml:space="preserve">total mois </t>
  </si>
  <si>
    <t>de mars</t>
  </si>
  <si>
    <t>MARS</t>
  </si>
  <si>
    <t>ŒUFS F</t>
  </si>
  <si>
    <t>DZ</t>
  </si>
  <si>
    <t>Supreme de pintade</t>
  </si>
  <si>
    <t>cuisse de poulet</t>
  </si>
  <si>
    <t>cœur de canard</t>
  </si>
  <si>
    <t>œuf</t>
  </si>
  <si>
    <t xml:space="preserve">MARS H T </t>
  </si>
  <si>
    <t>FRAIS</t>
  </si>
  <si>
    <t>AMBIANT</t>
  </si>
  <si>
    <t>hygiene</t>
  </si>
  <si>
    <t>pdj</t>
  </si>
  <si>
    <t xml:space="preserve">TOTAL H T </t>
  </si>
  <si>
    <t>TOTAL MARS</t>
  </si>
  <si>
    <t>Compagnie DES DESSERTS'!A1</t>
  </si>
  <si>
    <t>FACTURES</t>
  </si>
  <si>
    <t>GLACES</t>
  </si>
  <si>
    <t>16 FACTURE</t>
  </si>
  <si>
    <t>Total MARS</t>
  </si>
  <si>
    <t xml:space="preserve">GATEAU AUX NOIX 420 G </t>
  </si>
  <si>
    <t xml:space="preserve">PRIX U </t>
  </si>
  <si>
    <t>CH</t>
  </si>
  <si>
    <t>CERNEAUX NOIX S/V</t>
  </si>
  <si>
    <t>ch</t>
  </si>
  <si>
    <t>jambon tranché pays</t>
  </si>
  <si>
    <t>ambiant</t>
  </si>
  <si>
    <t>frais</t>
  </si>
  <si>
    <t>surgelé</t>
  </si>
  <si>
    <t>boucherie</t>
  </si>
  <si>
    <t>cotisation asso foie gras</t>
  </si>
  <si>
    <t>cotisation gifog foie gras</t>
  </si>
  <si>
    <t>alim</t>
  </si>
  <si>
    <t>avoir</t>
  </si>
  <si>
    <t>glaces</t>
  </si>
  <si>
    <t>TOQUE D'AZUR</t>
  </si>
  <si>
    <t>LV17RH110800</t>
  </si>
  <si>
    <t>FOND</t>
  </si>
  <si>
    <t>CEPES</t>
  </si>
  <si>
    <t xml:space="preserve">F F </t>
  </si>
  <si>
    <t>FF</t>
  </si>
  <si>
    <t>K</t>
  </si>
  <si>
    <t>poissons frais</t>
  </si>
  <si>
    <t>surgeler</t>
  </si>
  <si>
    <t>Supreme de poulet</t>
  </si>
  <si>
    <t>ff</t>
  </si>
  <si>
    <t>aide au  desserts</t>
  </si>
  <si>
    <t>payé ch</t>
  </si>
  <si>
    <t>dentelles</t>
  </si>
  <si>
    <t>ambiant non alimentaire</t>
  </si>
  <si>
    <t>matfer</t>
  </si>
  <si>
    <t>SUPREME PINTADE</t>
  </si>
  <si>
    <t>ŒUFS</t>
  </si>
  <si>
    <t>FRAIS DE TRANSPORT</t>
  </si>
  <si>
    <t xml:space="preserve">433215 C E </t>
  </si>
  <si>
    <t>chevreau</t>
  </si>
  <si>
    <t>suprême de poulet</t>
  </si>
  <si>
    <t>AVOIR</t>
  </si>
  <si>
    <t>LIQUIDE VAISELLE REPRIS</t>
  </si>
  <si>
    <t>aide au dessert</t>
  </si>
  <si>
    <t>œufs</t>
  </si>
  <si>
    <t>ambiant  + frais</t>
  </si>
  <si>
    <t>œuf plein air</t>
  </si>
  <si>
    <t>pas de bl</t>
  </si>
  <si>
    <t xml:space="preserve">cote de cochon noir </t>
  </si>
  <si>
    <t>seau</t>
  </si>
  <si>
    <t>magret périgord</t>
  </si>
  <si>
    <t>escalope FC</t>
  </si>
  <si>
    <t xml:space="preserve">œuf plein </t>
  </si>
  <si>
    <t>Avril</t>
  </si>
  <si>
    <t>Ambiant</t>
  </si>
  <si>
    <t>saucisson a l'ail</t>
  </si>
  <si>
    <t>LV17RH114059</t>
  </si>
  <si>
    <t>supreme volaille</t>
  </si>
  <si>
    <t>œuf de plein air</t>
  </si>
  <si>
    <t>fc extra dev</t>
  </si>
  <si>
    <t>autre</t>
  </si>
  <si>
    <t xml:space="preserve">payè cb </t>
  </si>
  <si>
    <t>réglée</t>
  </si>
  <si>
    <t>relevé</t>
  </si>
  <si>
    <t xml:space="preserve">HYGIENE </t>
  </si>
  <si>
    <r>
      <t xml:space="preserve">HYGIENE MP </t>
    </r>
    <r>
      <rPr>
        <b/>
        <sz val="10"/>
        <color rgb="FFFF0000"/>
        <rFont val="Calibri"/>
        <family val="2"/>
        <scheme val="minor"/>
      </rPr>
      <t>centrale avoir a venir</t>
    </r>
  </si>
  <si>
    <t>AVOIR SUR 2 BIDONS DETERG DEGRAIS DESINFBID 5 KG X4 ASS</t>
  </si>
  <si>
    <t>avoir liquide vaiselle</t>
  </si>
  <si>
    <t>avoir sucre  percé</t>
  </si>
  <si>
    <t>relevé ok</t>
  </si>
  <si>
    <t xml:space="preserve">poissons </t>
  </si>
  <si>
    <t>magret</t>
  </si>
  <si>
    <t>ŒUF</t>
  </si>
  <si>
    <t>confit</t>
  </si>
  <si>
    <t xml:space="preserve">JUIN </t>
  </si>
  <si>
    <t>GODET ALU MATFER</t>
  </si>
  <si>
    <t>AUTRE</t>
  </si>
  <si>
    <t>PRIMEUR</t>
  </si>
  <si>
    <t xml:space="preserve">payé ch </t>
  </si>
  <si>
    <t>charcuterie</t>
  </si>
  <si>
    <t>COTE DE BŒUF</t>
  </si>
  <si>
    <t>POISSONS FRAIS</t>
  </si>
  <si>
    <t>autres</t>
  </si>
  <si>
    <t>sel adouciseur</t>
  </si>
  <si>
    <t xml:space="preserve">confit </t>
  </si>
  <si>
    <t>CONFIT</t>
  </si>
  <si>
    <t>SEAU</t>
  </si>
  <si>
    <t>MAGRET</t>
  </si>
  <si>
    <t>boutique</t>
  </si>
  <si>
    <t>réglé</t>
  </si>
  <si>
    <t xml:space="preserve">CONFIT </t>
  </si>
  <si>
    <t>ESCALOPE FC</t>
  </si>
  <si>
    <t>supreme de volaille</t>
  </si>
  <si>
    <t>escalope fc</t>
  </si>
  <si>
    <t>R</t>
  </si>
  <si>
    <t>LV17RH119637</t>
  </si>
  <si>
    <t>SAUCE</t>
  </si>
  <si>
    <t>réglé 616,11</t>
  </si>
  <si>
    <t>huile</t>
  </si>
  <si>
    <t>annulé</t>
  </si>
  <si>
    <t>OK</t>
  </si>
  <si>
    <t>FOURNISSEURS</t>
  </si>
  <si>
    <t>AUTRES</t>
  </si>
  <si>
    <t>ok</t>
  </si>
  <si>
    <t>R N° 6827004303</t>
  </si>
  <si>
    <t>payé cb</t>
  </si>
  <si>
    <t xml:space="preserve"> payé cb</t>
  </si>
  <si>
    <t xml:space="preserve">R N° </t>
  </si>
  <si>
    <t>seAU</t>
  </si>
  <si>
    <t>LV17RH122933</t>
  </si>
  <si>
    <t>1/7 AU 31/7</t>
  </si>
  <si>
    <t>BOUTIQUE</t>
  </si>
  <si>
    <t>R N°  . 6827004382</t>
  </si>
  <si>
    <t>mAGRET</t>
  </si>
  <si>
    <t>RELEVE 6827004432</t>
  </si>
  <si>
    <t>RELEVE 20170815077759</t>
  </si>
  <si>
    <t>releve 201700107</t>
  </si>
  <si>
    <t xml:space="preserve">bordes fraises </t>
  </si>
  <si>
    <t>MAgret</t>
  </si>
  <si>
    <t>PAYE</t>
  </si>
  <si>
    <t>septembre</t>
  </si>
  <si>
    <t>RELEVE 6827004508</t>
  </si>
  <si>
    <t>magasin</t>
  </si>
  <si>
    <t>conFIT</t>
  </si>
  <si>
    <t>facture 201700112</t>
  </si>
  <si>
    <t>REGLE</t>
  </si>
  <si>
    <t>LV17RH126728</t>
  </si>
  <si>
    <t>LV17RH127170</t>
  </si>
  <si>
    <t>GNOCCHIS POM TERRE</t>
  </si>
  <si>
    <t>CONfit</t>
  </si>
  <si>
    <t xml:space="preserve">facture 201700126 réglé CB </t>
  </si>
  <si>
    <t>RELEVE 20170915077759</t>
  </si>
  <si>
    <t>RELEVE  6827004553</t>
  </si>
  <si>
    <t>RELEVE  6827004573</t>
  </si>
  <si>
    <t xml:space="preserve">réglé ch </t>
  </si>
  <si>
    <t xml:space="preserve">facture 20170013 réglé par ch </t>
  </si>
  <si>
    <t>0CTOBRE</t>
  </si>
  <si>
    <t>R N° 190789</t>
  </si>
  <si>
    <t>R N° 190917</t>
  </si>
  <si>
    <t>RELEVE  6827004626</t>
  </si>
  <si>
    <t>RELEVE 20170930077759</t>
  </si>
  <si>
    <t>R 17100093</t>
  </si>
  <si>
    <t>KIT CARAMEL</t>
  </si>
  <si>
    <t xml:space="preserve">RELEVE  </t>
  </si>
  <si>
    <t>R 191757</t>
  </si>
  <si>
    <t>regul</t>
  </si>
  <si>
    <t>confIT</t>
  </si>
  <si>
    <t>novembre</t>
  </si>
  <si>
    <t>Magret</t>
  </si>
  <si>
    <t>RELEVE</t>
  </si>
  <si>
    <t>MAREE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</si>
</sst>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  <numFmt numFmtId="166" formatCode="_-* #,##0.000\ &quot;€&quot;_-;\-* #,##0.000\ &quot;€&quot;_-;_-* &quot;-&quot;??\ &quot;€&quot;_-;_-@_-"/>
    <numFmt numFmtId="167" formatCode="_-* #,##0.000\ [$€-40C]_-;\-* #,##0.000\ [$€-40C]_-;_-* &quot;-&quot;??\ [$€-40C]_-;_-@_-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14" fontId="0" fillId="0" borderId="0" xfId="0" applyNumberFormat="1"/>
    <xf numFmtId="2" fontId="0" fillId="2" borderId="0" xfId="0" applyNumberFormat="1" applyFill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14" fontId="0" fillId="2" borderId="0" xfId="0" applyNumberFormat="1" applyFill="1"/>
    <xf numFmtId="0" fontId="5" fillId="0" borderId="0" xfId="0" applyFont="1" applyAlignment="1">
      <alignment horizontal="center" vertical="center"/>
    </xf>
    <xf numFmtId="1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/>
    <xf numFmtId="2" fontId="0" fillId="2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4" fontId="0" fillId="0" borderId="0" xfId="1" applyFont="1"/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5" fontId="0" fillId="2" borderId="0" xfId="0" applyNumberFormat="1" applyFill="1"/>
    <xf numFmtId="0" fontId="0" fillId="0" borderId="0" xfId="0" applyBorder="1" applyAlignment="1">
      <alignment horizontal="center"/>
    </xf>
    <xf numFmtId="165" fontId="0" fillId="0" borderId="0" xfId="0" applyNumberFormat="1" applyFill="1"/>
    <xf numFmtId="165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/>
    <xf numFmtId="0" fontId="0" fillId="0" borderId="0" xfId="0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167" fontId="0" fillId="0" borderId="0" xfId="0" applyNumberFormat="1"/>
    <xf numFmtId="0" fontId="0" fillId="0" borderId="4" xfId="0" applyBorder="1"/>
    <xf numFmtId="0" fontId="0" fillId="0" borderId="5" xfId="0" applyBorder="1"/>
    <xf numFmtId="2" fontId="0" fillId="2" borderId="0" xfId="0" applyNumberFormat="1" applyFill="1" applyAlignment="1">
      <alignment horizontal="center"/>
    </xf>
    <xf numFmtId="0" fontId="0" fillId="0" borderId="3" xfId="0" applyBorder="1"/>
    <xf numFmtId="0" fontId="0" fillId="0" borderId="0" xfId="0" applyFill="1" applyAlignment="1">
      <alignment horizontal="center"/>
    </xf>
    <xf numFmtId="0" fontId="0" fillId="0" borderId="0" xfId="0" applyFill="1"/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0" fillId="0" borderId="4" xfId="0" applyBorder="1" applyAlignment="1">
      <alignment horizontal="center"/>
    </xf>
    <xf numFmtId="44" fontId="0" fillId="0" borderId="2" xfId="1" applyFont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16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6" fontId="0" fillId="0" borderId="0" xfId="0" applyNumberFormat="1" applyBorder="1" applyAlignment="1">
      <alignment horizontal="center"/>
    </xf>
    <xf numFmtId="165" fontId="0" fillId="0" borderId="2" xfId="1" applyNumberFormat="1" applyFont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Fill="1"/>
    <xf numFmtId="164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/>
    <xf numFmtId="44" fontId="0" fillId="0" borderId="0" xfId="1" applyFont="1" applyFill="1" applyAlignment="1">
      <alignment horizontal="center" vertical="center"/>
    </xf>
    <xf numFmtId="44" fontId="0" fillId="0" borderId="0" xfId="1" applyFont="1" applyFill="1"/>
    <xf numFmtId="166" fontId="0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0" fillId="0" borderId="0" xfId="0" applyNumberFormat="1" applyFill="1" applyBorder="1"/>
    <xf numFmtId="2" fontId="0" fillId="0" borderId="6" xfId="0" applyNumberFormat="1" applyBorder="1"/>
    <xf numFmtId="2" fontId="0" fillId="0" borderId="0" xfId="0" applyNumberForma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6" xfId="0" applyNumberFormat="1" applyFill="1" applyBorder="1"/>
    <xf numFmtId="0" fontId="0" fillId="0" borderId="7" xfId="0" applyFill="1" applyBorder="1"/>
    <xf numFmtId="0" fontId="8" fillId="0" borderId="0" xfId="0" applyFont="1"/>
    <xf numFmtId="0" fontId="10" fillId="0" borderId="0" xfId="0" applyFont="1"/>
    <xf numFmtId="0" fontId="11" fillId="2" borderId="0" xfId="0" applyFont="1" applyFill="1"/>
    <xf numFmtId="8" fontId="11" fillId="2" borderId="0" xfId="0" applyNumberFormat="1" applyFont="1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7" xfId="0" applyNumberFormat="1" applyFill="1" applyBorder="1"/>
    <xf numFmtId="0" fontId="0" fillId="2" borderId="0" xfId="0" applyFill="1" applyAlignment="1">
      <alignment horizontal="center" vertical="center"/>
    </xf>
    <xf numFmtId="2" fontId="0" fillId="2" borderId="0" xfId="3" applyNumberFormat="1" applyFont="1" applyFill="1"/>
    <xf numFmtId="0" fontId="5" fillId="0" borderId="0" xfId="0" applyFont="1" applyFill="1" applyBorder="1" applyAlignment="1">
      <alignment horizontal="center" vertical="center"/>
    </xf>
    <xf numFmtId="2" fontId="0" fillId="0" borderId="7" xfId="0" applyNumberFormat="1" applyBorder="1"/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3" fillId="2" borderId="0" xfId="2" applyNumberFormat="1" applyFill="1" applyAlignment="1" applyProtection="1">
      <alignment horizontal="center"/>
    </xf>
    <xf numFmtId="0" fontId="0" fillId="0" borderId="10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wrapText="1"/>
    </xf>
    <xf numFmtId="2" fontId="15" fillId="0" borderId="2" xfId="2" applyNumberFormat="1" applyFont="1" applyBorder="1" applyAlignment="1" applyProtection="1">
      <alignment horizontal="center" vertical="center" wrapText="1"/>
    </xf>
    <xf numFmtId="0" fontId="15" fillId="0" borderId="2" xfId="2" quotePrefix="1" applyFont="1" applyBorder="1" applyAlignment="1" applyProtection="1">
      <alignment horizontal="center" vertical="center" wrapText="1"/>
    </xf>
    <xf numFmtId="44" fontId="2" fillId="0" borderId="2" xfId="1" applyFont="1" applyBorder="1" applyAlignment="1">
      <alignment horizontal="center" vertical="center"/>
    </xf>
    <xf numFmtId="2" fontId="0" fillId="0" borderId="7" xfId="0" applyNumberFormat="1" applyFill="1" applyBorder="1" applyAlignment="1">
      <alignment horizontal="left" indent="2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2" fontId="0" fillId="0" borderId="8" xfId="0" applyNumberFormat="1" applyBorder="1"/>
    <xf numFmtId="2" fontId="0" fillId="0" borderId="12" xfId="0" applyNumberForma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center" vertical="center"/>
    </xf>
    <xf numFmtId="2" fontId="0" fillId="0" borderId="8" xfId="0" applyNumberFormat="1" applyFill="1" applyBorder="1"/>
    <xf numFmtId="0" fontId="3" fillId="2" borderId="0" xfId="2" applyFill="1" applyAlignment="1" applyProtection="1"/>
    <xf numFmtId="2" fontId="3" fillId="2" borderId="0" xfId="2" applyNumberFormat="1" applyFill="1" applyAlignment="1" applyProtection="1"/>
    <xf numFmtId="0" fontId="3" fillId="2" borderId="0" xfId="2" applyFill="1" applyAlignment="1" applyProtection="1">
      <alignment horizontal="center"/>
    </xf>
    <xf numFmtId="2" fontId="3" fillId="2" borderId="0" xfId="2" applyNumberFormat="1" applyFill="1" applyAlignment="1" applyProtection="1">
      <alignment horizontal="center" vertical="center"/>
    </xf>
    <xf numFmtId="44" fontId="3" fillId="2" borderId="2" xfId="2" applyNumberFormat="1" applyFill="1" applyBorder="1" applyAlignment="1" applyProtection="1">
      <alignment horizontal="center" vertical="center"/>
    </xf>
    <xf numFmtId="2" fontId="0" fillId="0" borderId="2" xfId="0" applyNumberFormat="1" applyBorder="1"/>
    <xf numFmtId="2" fontId="3" fillId="0" borderId="2" xfId="2" applyNumberFormat="1" applyBorder="1" applyAlignment="1" applyProtection="1"/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4" fontId="3" fillId="0" borderId="2" xfId="2" applyNumberFormat="1" applyBorder="1" applyAlignment="1" applyProtection="1">
      <alignment horizontal="right" wrapText="1"/>
    </xf>
    <xf numFmtId="0" fontId="3" fillId="0" borderId="2" xfId="2" applyBorder="1" applyAlignment="1" applyProtection="1">
      <alignment horizontal="right" vertical="center" wrapText="1"/>
    </xf>
    <xf numFmtId="0" fontId="3" fillId="0" borderId="2" xfId="2" quotePrefix="1" applyBorder="1" applyAlignment="1" applyProtection="1">
      <alignment horizontal="right" vertical="center" wrapText="1"/>
    </xf>
    <xf numFmtId="0" fontId="3" fillId="0" borderId="2" xfId="2" quotePrefix="1" applyBorder="1" applyAlignment="1" applyProtection="1">
      <alignment horizontal="right" wrapText="1"/>
    </xf>
    <xf numFmtId="0" fontId="3" fillId="0" borderId="0" xfId="2" applyAlignment="1" applyProtection="1">
      <alignment horizontal="right" vertical="center"/>
    </xf>
    <xf numFmtId="2" fontId="0" fillId="0" borderId="1" xfId="0" applyNumberFormat="1" applyFill="1" applyBorder="1"/>
    <xf numFmtId="2" fontId="0" fillId="0" borderId="13" xfId="0" applyNumberFormat="1" applyFill="1" applyBorder="1"/>
    <xf numFmtId="0" fontId="0" fillId="0" borderId="0" xfId="0" applyBorder="1"/>
    <xf numFmtId="2" fontId="0" fillId="0" borderId="14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15" xfId="0" applyNumberFormat="1" applyBorder="1"/>
    <xf numFmtId="2" fontId="0" fillId="0" borderId="0" xfId="0" applyNumberFormat="1" applyBorder="1"/>
    <xf numFmtId="2" fontId="0" fillId="0" borderId="1" xfId="0" applyNumberFormat="1" applyBorder="1"/>
    <xf numFmtId="2" fontId="0" fillId="0" borderId="0" xfId="0" applyNumberFormat="1" applyFill="1" applyBorder="1"/>
    <xf numFmtId="44" fontId="0" fillId="2" borderId="2" xfId="0" applyNumberFormat="1" applyFill="1" applyBorder="1"/>
    <xf numFmtId="0" fontId="0" fillId="0" borderId="0" xfId="0" applyBorder="1" applyAlignment="1">
      <alignment vertical="center"/>
    </xf>
    <xf numFmtId="2" fontId="0" fillId="0" borderId="6" xfId="0" applyNumberFormat="1" applyFill="1" applyBorder="1" applyAlignment="1">
      <alignment horizontal="left" indent="2"/>
    </xf>
    <xf numFmtId="0" fontId="1" fillId="2" borderId="0" xfId="0" applyFont="1" applyFill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 wrapText="1"/>
    </xf>
    <xf numFmtId="2" fontId="0" fillId="0" borderId="8" xfId="0" applyNumberFormat="1" applyFill="1" applyBorder="1" applyAlignment="1">
      <alignment horizontal="left" indent="2"/>
    </xf>
    <xf numFmtId="44" fontId="8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/>
    <xf numFmtId="0" fontId="0" fillId="2" borderId="0" xfId="0" applyNumberFormat="1" applyFill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2" fontId="0" fillId="0" borderId="3" xfId="0" applyNumberFormat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2" fontId="8" fillId="0" borderId="0" xfId="0" applyNumberFormat="1" applyFont="1"/>
    <xf numFmtId="2" fontId="0" fillId="0" borderId="2" xfId="0" applyNumberFormat="1" applyBorder="1" applyAlignment="1">
      <alignment vertical="center"/>
    </xf>
    <xf numFmtId="44" fontId="0" fillId="0" borderId="2" xfId="0" applyNumberFormat="1" applyBorder="1"/>
    <xf numFmtId="44" fontId="18" fillId="0" borderId="2" xfId="2" quotePrefix="1" applyNumberFormat="1" applyFont="1" applyBorder="1" applyAlignment="1" applyProtection="1">
      <alignment horizontal="center" vertical="center"/>
    </xf>
    <xf numFmtId="44" fontId="0" fillId="0" borderId="0" xfId="0" applyNumberFormat="1"/>
    <xf numFmtId="44" fontId="1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14" xfId="0" applyNumberFormat="1" applyFill="1" applyBorder="1"/>
    <xf numFmtId="2" fontId="0" fillId="0" borderId="9" xfId="0" applyNumberFormat="1" applyFill="1" applyBorder="1" applyAlignment="1">
      <alignment horizontal="left" indent="2"/>
    </xf>
    <xf numFmtId="2" fontId="0" fillId="0" borderId="15" xfId="0" applyNumberFormat="1" applyFill="1" applyBorder="1" applyAlignment="1">
      <alignment horizontal="left" indent="2"/>
    </xf>
    <xf numFmtId="2" fontId="0" fillId="0" borderId="9" xfId="0" applyNumberFormat="1" applyFill="1" applyBorder="1"/>
    <xf numFmtId="2" fontId="0" fillId="0" borderId="22" xfId="0" applyNumberFormat="1" applyFill="1" applyBorder="1" applyAlignment="1">
      <alignment horizontal="left" indent="2"/>
    </xf>
    <xf numFmtId="0" fontId="0" fillId="0" borderId="2" xfId="1" applyNumberFormat="1" applyFont="1" applyBorder="1"/>
    <xf numFmtId="0" fontId="0" fillId="0" borderId="2" xfId="1" applyNumberFormat="1" applyFont="1" applyBorder="1" applyAlignment="1">
      <alignment vertical="center"/>
    </xf>
    <xf numFmtId="2" fontId="0" fillId="0" borderId="2" xfId="1" applyNumberFormat="1" applyFont="1" applyBorder="1"/>
    <xf numFmtId="0" fontId="3" fillId="0" borderId="0" xfId="2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16" fontId="13" fillId="0" borderId="3" xfId="0" applyNumberFormat="1" applyFont="1" applyBorder="1" applyAlignment="1">
      <alignment horizontal="center"/>
    </xf>
    <xf numFmtId="16" fontId="13" fillId="0" borderId="4" xfId="0" applyNumberFormat="1" applyFont="1" applyBorder="1" applyAlignment="1">
      <alignment horizontal="center"/>
    </xf>
    <xf numFmtId="16" fontId="13" fillId="0" borderId="5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16" fontId="6" fillId="0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">
    <cellStyle name="Lien hypertexte" xfId="2" builtinId="8"/>
    <cellStyle name="Monétaire" xfId="1" builtinId="4"/>
    <cellStyle name="Normal" xfId="0" builtinId="0"/>
    <cellStyle name="Pourcentage" xfId="3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C%20A\RECETTES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I15" sqref="I15"/>
    </sheetView>
  </sheetViews>
  <sheetFormatPr baseColWidth="10" defaultRowHeight="15"/>
  <cols>
    <col min="1" max="1" width="17" style="1" customWidth="1"/>
    <col min="2" max="2" width="12.5703125" style="1" customWidth="1"/>
    <col min="3" max="3" width="13.28515625" style="6" customWidth="1"/>
    <col min="4" max="4" width="12" customWidth="1"/>
    <col min="5" max="5" width="12.140625" customWidth="1"/>
    <col min="6" max="6" width="14.140625" customWidth="1"/>
    <col min="7" max="7" width="13.28515625" customWidth="1"/>
    <col min="9" max="9" width="12" customWidth="1"/>
    <col min="11" max="11" width="14.85546875" customWidth="1"/>
    <col min="12" max="12" width="13.140625" bestFit="1" customWidth="1"/>
  </cols>
  <sheetData>
    <row r="1" spans="1:12">
      <c r="A1" s="145" t="s">
        <v>182</v>
      </c>
      <c r="B1" s="1" t="s">
        <v>73</v>
      </c>
      <c r="C1" s="7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18</v>
      </c>
    </row>
    <row r="2" spans="1:12">
      <c r="A2" s="146" t="s">
        <v>41</v>
      </c>
      <c r="B2" s="126">
        <f>krill!D9</f>
        <v>1624.3899999999999</v>
      </c>
      <c r="C2" s="125">
        <f ca="1">krill!D23</f>
        <v>2811.8599999999997</v>
      </c>
      <c r="D2" s="125">
        <f>krill!D37</f>
        <v>3100.66</v>
      </c>
      <c r="E2" s="125">
        <f>krill!D53</f>
        <v>3261.1100000000006</v>
      </c>
      <c r="F2" s="23">
        <f ca="1">krill!D67</f>
        <v>2851.8500000000004</v>
      </c>
      <c r="G2" s="23">
        <f>krill!D85</f>
        <v>3844.76</v>
      </c>
      <c r="H2" s="23">
        <f>krill!D105</f>
        <v>2612.04</v>
      </c>
      <c r="I2" s="200">
        <f ca="1">krill!D117</f>
        <v>1641.95</v>
      </c>
      <c r="J2" s="23"/>
      <c r="K2" s="191">
        <v>21748.62</v>
      </c>
      <c r="L2" s="30"/>
    </row>
    <row r="3" spans="1:12">
      <c r="A3" s="147" t="s">
        <v>40</v>
      </c>
      <c r="B3" s="127">
        <f>Transgourmet!D10</f>
        <v>618.45000000000005</v>
      </c>
      <c r="C3" s="56">
        <f>Transgourmet!D43</f>
        <v>4688.91</v>
      </c>
      <c r="D3" s="22">
        <f>Transgourmet!D61</f>
        <v>2378.11</v>
      </c>
      <c r="E3" s="22">
        <f>Transgourmet!D74</f>
        <v>2385.21</v>
      </c>
      <c r="F3">
        <f>Transgourmet!D93</f>
        <v>3044.0099999999998</v>
      </c>
      <c r="G3">
        <f>Transgourmet!D115</f>
        <v>3874.7300000000005</v>
      </c>
      <c r="H3" s="23">
        <f>Transgourmet!D131</f>
        <v>2648.2300000000005</v>
      </c>
      <c r="I3" s="200">
        <f>Transgourmet!D150</f>
        <v>1063.68</v>
      </c>
      <c r="J3" s="23"/>
      <c r="K3" s="123">
        <f t="shared" ref="K3:K5" si="0">SUM(B3:I3)</f>
        <v>20701.330000000002</v>
      </c>
    </row>
    <row r="4" spans="1:12">
      <c r="A4" s="147" t="s">
        <v>39</v>
      </c>
      <c r="B4" s="127">
        <f>VAUX!D7</f>
        <v>661.03</v>
      </c>
      <c r="C4" s="56">
        <f>VAUX!D23</f>
        <v>1362.3799999999999</v>
      </c>
      <c r="D4" s="56">
        <f>VAUX!D37</f>
        <v>1315.3700000000001</v>
      </c>
      <c r="E4" s="56">
        <f>VAUX!D50</f>
        <v>1588.6599999999996</v>
      </c>
      <c r="F4" s="142">
        <f ca="1">VAUX!D59</f>
        <v>1608.3</v>
      </c>
      <c r="G4" s="142">
        <f>VAUX!D74</f>
        <v>2191.0499999999997</v>
      </c>
      <c r="H4" s="142">
        <f>VAUX!D88</f>
        <v>1824.5800000000002</v>
      </c>
      <c r="I4" s="200">
        <f>VAUX!D96</f>
        <v>761.1400000000001</v>
      </c>
      <c r="J4" s="23"/>
      <c r="K4" s="191">
        <v>11300.5</v>
      </c>
    </row>
    <row r="5" spans="1:12">
      <c r="A5" s="147" t="s">
        <v>38</v>
      </c>
      <c r="B5" s="127">
        <f>PELLEGRIS!G35</f>
        <v>2136.15</v>
      </c>
      <c r="C5" s="64">
        <f>PELLEGRIS!G80</f>
        <v>3912.3349999999991</v>
      </c>
      <c r="D5" s="64">
        <f>PELLEGRIS!G138</f>
        <v>5271.2815499999988</v>
      </c>
      <c r="E5" s="64">
        <f>PELLEGRIS!G195</f>
        <v>5044.1297999999997</v>
      </c>
      <c r="F5" s="142">
        <f>PELLEGRIS!G255</f>
        <v>7255.1759000000002</v>
      </c>
      <c r="G5" s="23">
        <f>PELLEGRIS!G330</f>
        <v>11032.418</v>
      </c>
      <c r="H5" s="142">
        <f>PELLEGRIS!G438</f>
        <v>4547.6200000000008</v>
      </c>
      <c r="I5" s="200">
        <f>PELLEGRIS!G438</f>
        <v>4547.6200000000008</v>
      </c>
      <c r="J5" s="23"/>
      <c r="K5" s="123">
        <f t="shared" si="0"/>
        <v>43746.730250000001</v>
      </c>
    </row>
    <row r="6" spans="1:12" ht="30">
      <c r="A6" s="148" t="s">
        <v>80</v>
      </c>
      <c r="B6" s="128">
        <f>'Compagnie DES DESSERTS'!D9</f>
        <v>528.41000000000008</v>
      </c>
      <c r="C6" s="56">
        <f ca="1">'Compagnie DES DESSERTS'!D18</f>
        <v>1094.0899999999999</v>
      </c>
      <c r="D6" s="56">
        <f>'Compagnie DES DESSERTS'!D30</f>
        <v>1416.78</v>
      </c>
      <c r="E6" s="56">
        <f>'Compagnie DES DESSERTS'!D38</f>
        <v>1275.78</v>
      </c>
      <c r="F6" s="187">
        <f>'Compagnie DES DESSERTS'!D50</f>
        <v>2171.9899999999998</v>
      </c>
      <c r="G6" s="187">
        <f>'Compagnie DES DESSERTS'!D64</f>
        <v>1694.9099999999999</v>
      </c>
      <c r="H6" s="187">
        <f>'Compagnie DES DESSERTS'!D73</f>
        <v>814.95</v>
      </c>
      <c r="I6" s="201">
        <f>'Compagnie DES DESSERTS'!D82</f>
        <v>654.33000000000004</v>
      </c>
      <c r="J6" s="23"/>
      <c r="K6" s="191">
        <v>9651.24</v>
      </c>
    </row>
    <row r="7" spans="1:12" ht="30">
      <c r="A7" s="149" t="s">
        <v>37</v>
      </c>
      <c r="B7" s="129">
        <f>'QUARTIER DES HALLES'!C6</f>
        <v>3015.05</v>
      </c>
      <c r="C7" s="6">
        <f>'QUARTIER DES HALLES'!C14</f>
        <v>6757.51</v>
      </c>
      <c r="D7" s="6">
        <f>'QUARTIER DES HALLES'!C22</f>
        <v>3510.04</v>
      </c>
      <c r="E7" s="6">
        <f>'QUARTIER DES HALLES'!C30</f>
        <v>6718.04</v>
      </c>
      <c r="F7" s="176">
        <f>'QUARTIER DES HALLES'!C38</f>
        <v>10434.61</v>
      </c>
      <c r="G7" s="176">
        <f>'QUARTIER DES HALLES'!C46</f>
        <v>11451.390000000001</v>
      </c>
      <c r="H7" s="176">
        <f>'QUARTIER DES HALLES'!C54</f>
        <v>6794</v>
      </c>
      <c r="I7" s="201">
        <f>'QUARTIER DES HALLES'!C62</f>
        <v>5540.61</v>
      </c>
      <c r="J7" s="176"/>
      <c r="K7" s="123">
        <f t="shared" ref="K7:K13" si="1">SUM(B7:I7)</f>
        <v>54221.250000000007</v>
      </c>
    </row>
    <row r="8" spans="1:12">
      <c r="A8" s="148" t="s">
        <v>42</v>
      </c>
      <c r="B8" s="189">
        <v>86.9</v>
      </c>
      <c r="C8" s="189">
        <f ca="1">'PAPIN '!F18</f>
        <v>844.4</v>
      </c>
      <c r="D8" s="189">
        <f>'PAPIN '!F29</f>
        <v>507</v>
      </c>
      <c r="E8" s="189">
        <f>'PAPIN '!F35</f>
        <v>242.20000000000002</v>
      </c>
      <c r="F8" s="188">
        <f>'PAPIN '!F45</f>
        <v>531.80000000000007</v>
      </c>
      <c r="G8" s="188">
        <f>'PAPIN '!F56</f>
        <v>681.59999999999991</v>
      </c>
      <c r="H8" s="188">
        <f>'PAPIN '!F67</f>
        <v>389.40000000000003</v>
      </c>
      <c r="I8" s="200">
        <f>'PAPIN '!F73</f>
        <v>247.20000000000002</v>
      </c>
      <c r="J8" s="23"/>
      <c r="K8" s="191">
        <v>3530.5</v>
      </c>
    </row>
    <row r="9" spans="1:12">
      <c r="A9" s="147" t="s">
        <v>43</v>
      </c>
      <c r="B9" s="127">
        <f>POMONA!D11</f>
        <v>721.25</v>
      </c>
      <c r="C9" s="56">
        <f>POMONA!D36</f>
        <v>1489</v>
      </c>
      <c r="D9" s="56">
        <f>POMONA!D85</f>
        <v>1592.1100000000004</v>
      </c>
      <c r="E9" s="56">
        <f>POMONA!D85</f>
        <v>1592.1100000000004</v>
      </c>
      <c r="F9" s="23">
        <f ca="1">POMONA!D103</f>
        <v>977.21</v>
      </c>
      <c r="G9" s="23">
        <f>POMONA!D121</f>
        <v>1203.98</v>
      </c>
      <c r="H9" s="23">
        <f>POMONA!D145</f>
        <v>1183.0070000000001</v>
      </c>
      <c r="I9" s="200">
        <f>POMONA!D151</f>
        <v>412.65999999999997</v>
      </c>
      <c r="J9" s="23"/>
      <c r="K9" s="191">
        <v>9171.33</v>
      </c>
    </row>
    <row r="10" spans="1:12">
      <c r="A10" s="147" t="s">
        <v>60</v>
      </c>
      <c r="B10" s="127">
        <f>ESCARGOT!G4</f>
        <v>107.46000000000001</v>
      </c>
      <c r="C10" s="56">
        <f ca="1">ESCARGOT!G9</f>
        <v>214.92000000000002</v>
      </c>
      <c r="D10" s="56">
        <f>ESCARGOT!G16</f>
        <v>322.38</v>
      </c>
      <c r="E10" s="23">
        <v>0</v>
      </c>
      <c r="F10" s="23">
        <v>0</v>
      </c>
      <c r="G10" s="23"/>
      <c r="H10" s="142">
        <f>ESCARGOT!G24</f>
        <v>53.730000000000004</v>
      </c>
      <c r="I10" s="200">
        <f>ESCARGOT!G31</f>
        <v>53.730000000000004</v>
      </c>
      <c r="J10" s="23"/>
      <c r="K10" s="191">
        <v>752.22</v>
      </c>
    </row>
    <row r="11" spans="1:12">
      <c r="A11" s="150" t="s">
        <v>61</v>
      </c>
      <c r="B11" s="122">
        <f>ROCAMADOUR!G6</f>
        <v>127.2</v>
      </c>
      <c r="C11" s="56">
        <f>ROCAMADOUR!G16</f>
        <v>302.10000000000002</v>
      </c>
      <c r="D11" s="56">
        <f>ROCAMADOUR!G26</f>
        <v>318</v>
      </c>
      <c r="E11" s="56">
        <f>ROCAMADOUR!G35</f>
        <v>222.60000000000002</v>
      </c>
      <c r="F11" s="23">
        <f>ROCAMADOUR!G44</f>
        <v>270.3</v>
      </c>
      <c r="G11" s="23">
        <f>ROCAMADOUR!G55</f>
        <v>302.09999999999997</v>
      </c>
      <c r="H11" s="23">
        <f>ROCAMADOUR!G67</f>
        <v>206.70000000000002</v>
      </c>
      <c r="I11" s="200">
        <f>ROCAMADOUR!G78</f>
        <v>222.6</v>
      </c>
      <c r="J11" s="23"/>
      <c r="K11" s="123">
        <f t="shared" si="1"/>
        <v>1971.6</v>
      </c>
    </row>
    <row r="12" spans="1:12">
      <c r="A12" s="150" t="s">
        <v>100</v>
      </c>
      <c r="B12" s="122">
        <f>TOQUE!E2</f>
        <v>283.2</v>
      </c>
      <c r="C12" s="56"/>
      <c r="D12" s="56">
        <f>TOQUE!E5</f>
        <v>611.62</v>
      </c>
      <c r="E12" s="56">
        <f>TOQUE!E8</f>
        <v>376</v>
      </c>
      <c r="F12" s="142">
        <f>TOQUE!E11</f>
        <v>233.46</v>
      </c>
      <c r="G12" s="142">
        <f>TOQUE!E15</f>
        <v>164.20000000000002</v>
      </c>
      <c r="H12" s="142">
        <f>TOQUE!E15</f>
        <v>164.20000000000002</v>
      </c>
      <c r="I12" s="200">
        <f>TOQUE!E19</f>
        <v>162.93</v>
      </c>
      <c r="J12" s="23"/>
      <c r="K12" s="123">
        <f t="shared" si="1"/>
        <v>1995.6100000000001</v>
      </c>
    </row>
    <row r="13" spans="1:12">
      <c r="A13" s="150" t="s">
        <v>198</v>
      </c>
      <c r="B13" s="122"/>
      <c r="C13" s="56"/>
      <c r="D13" s="56"/>
      <c r="E13" s="56"/>
      <c r="F13" s="142"/>
      <c r="G13" s="142">
        <v>1343.02</v>
      </c>
      <c r="H13" s="23">
        <v>1506.5</v>
      </c>
      <c r="I13" s="200"/>
      <c r="J13" s="23"/>
      <c r="K13" s="123">
        <f t="shared" si="1"/>
        <v>2849.52</v>
      </c>
    </row>
    <row r="14" spans="1:12">
      <c r="A14" s="203" t="s">
        <v>231</v>
      </c>
      <c r="B14" s="122"/>
      <c r="C14" s="56">
        <f>MAREE!E9</f>
        <v>361.34999999999997</v>
      </c>
      <c r="D14" s="56">
        <f>MAREE!E19</f>
        <v>707.7700000000001</v>
      </c>
      <c r="E14" s="56">
        <f>MAREE!E29</f>
        <v>1420.23</v>
      </c>
      <c r="F14" s="143">
        <f>MAREE!E40</f>
        <v>2118.62</v>
      </c>
      <c r="G14" s="23">
        <f>MAREE!E51</f>
        <v>2016.4350000000002</v>
      </c>
      <c r="H14" s="142">
        <f>MAREE!E62</f>
        <v>1694.91</v>
      </c>
      <c r="I14" s="202">
        <f>MAREE!E73</f>
        <v>502.86</v>
      </c>
      <c r="J14" s="23"/>
      <c r="K14" s="123">
        <f>SUM(B14:I14)</f>
        <v>8822.1750000000011</v>
      </c>
      <c r="L14" s="190">
        <f>K2+K3+K4+K5+K6+K7+K8+K9+K10+K11+K12+K13+K14</f>
        <v>190462.62524999998</v>
      </c>
    </row>
    <row r="15" spans="1:12">
      <c r="A15" s="121" t="s">
        <v>78</v>
      </c>
      <c r="B15" s="57">
        <f>SUM(B2:B14)</f>
        <v>9909.49</v>
      </c>
      <c r="C15" s="57">
        <v>23838.86</v>
      </c>
      <c r="D15" s="57">
        <f>SUM(D2:D14)</f>
        <v>21051.12155</v>
      </c>
      <c r="E15" s="141">
        <f>SUM(E2:E14)</f>
        <v>24126.069800000001</v>
      </c>
      <c r="F15" s="161">
        <v>31497.33</v>
      </c>
      <c r="G15" s="57">
        <f>SUM(G2:G14)</f>
        <v>39800.592999999993</v>
      </c>
      <c r="H15" s="169">
        <f>SUM(H2:H14)</f>
        <v>24439.867000000006</v>
      </c>
      <c r="I15">
        <f ca="1">SUM(I2:I14)</f>
        <v>0</v>
      </c>
      <c r="J15" s="57">
        <f t="shared" ref="J15" si="2">SUM(J2:J14)</f>
        <v>0</v>
      </c>
      <c r="K15" s="124">
        <f ca="1">SUM(B15:J15)</f>
        <v>174663.33134999999</v>
      </c>
    </row>
    <row r="16" spans="1:12">
      <c r="D16" s="114">
        <f>(D15-C15)/D15*100</f>
        <v>-13.242707488903369</v>
      </c>
      <c r="E16" s="114">
        <f>(E15-D15)/E15*100</f>
        <v>12.745334302232688</v>
      </c>
      <c r="F16" s="114">
        <f>(F15-E15)/F15*100</f>
        <v>23.402809698472858</v>
      </c>
      <c r="L16" s="190">
        <f ca="1">K15-L14</f>
        <v>-15799.29389999999</v>
      </c>
    </row>
    <row r="18" spans="1:13">
      <c r="I18">
        <v>15799.3</v>
      </c>
      <c r="M18">
        <v>0</v>
      </c>
    </row>
    <row r="24" spans="1:13">
      <c r="A24" s="1" t="s">
        <v>16</v>
      </c>
      <c r="C24" s="6">
        <f ca="1">SUM(C2:C23)</f>
        <v>37336.849999999991</v>
      </c>
      <c r="D24" s="41">
        <f>SUM(D2:D23)</f>
        <v>42089.000392511094</v>
      </c>
      <c r="E24" s="41">
        <f>SUM(E2:E23)</f>
        <v>48264.884934302238</v>
      </c>
    </row>
  </sheetData>
  <conditionalFormatting sqref="D16:F16">
    <cfRule type="cellIs" dxfId="2" priority="2" operator="lessThan">
      <formula>1</formula>
    </cfRule>
  </conditionalFormatting>
  <hyperlinks>
    <hyperlink ref="A7" location="'QUARTIER DES HALLES'!A1" display="'QUARTIER DES HALLES'!A1"/>
    <hyperlink ref="A5" location="PELLEGRIS!A1" display="PELLEGRIS!A1"/>
    <hyperlink ref="A4" location="VAUX!A1" display="VAUX!A1"/>
    <hyperlink ref="A3" location="Transgourmet!A1" display="Transgourmet!A1"/>
    <hyperlink ref="A2" location="krill!A1" display="krill!A1"/>
    <hyperlink ref="A8" location="'PAPIN '!A1" display="'PAPIN '!A1"/>
    <hyperlink ref="A9" location="POMONA!A1" display="POMONA!A1"/>
    <hyperlink ref="A10" location="ESCARGOT!A1" display="ESCARGOT!A1"/>
    <hyperlink ref="A6" location="'Compagnie DES DESSERTS'!A1" display="'Compagnie DES DESSERTS'!A1"/>
    <hyperlink ref="A11" location="ROCAMADOUR!A1" display="ROCAMADOUR"/>
    <hyperlink ref="A12" location="TOQUE!A1" display="TOQUE D'AZUR"/>
    <hyperlink ref="E15" r:id="rId1" display="..\C A\RECETTES.xlsx"/>
    <hyperlink ref="A14" location="MAREE!A1" display="MAREE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1"/>
  <sheetViews>
    <sheetView topLeftCell="A15" workbookViewId="0">
      <selection activeCell="D27" sqref="D27"/>
    </sheetView>
  </sheetViews>
  <sheetFormatPr baseColWidth="10" defaultRowHeight="15"/>
  <cols>
    <col min="1" max="1" width="11.5703125" customWidth="1"/>
    <col min="2" max="2" width="13.28515625" customWidth="1"/>
    <col min="3" max="3" width="25.140625" customWidth="1"/>
    <col min="4" max="4" width="11.42578125" style="12"/>
    <col min="5" max="5" width="4.85546875" style="12" customWidth="1"/>
    <col min="7" max="7" width="13.28515625" customWidth="1"/>
    <col min="11" max="11" width="22.7109375" customWidth="1"/>
  </cols>
  <sheetData>
    <row r="1" spans="1:12" s="2" customFormat="1" ht="30">
      <c r="A1" s="2" t="s">
        <v>9</v>
      </c>
      <c r="B1" s="2" t="s">
        <v>24</v>
      </c>
      <c r="C1" s="2" t="s">
        <v>0</v>
      </c>
      <c r="D1" s="10" t="s">
        <v>1</v>
      </c>
      <c r="E1" s="31" t="s">
        <v>5</v>
      </c>
      <c r="F1" s="2" t="s">
        <v>3</v>
      </c>
      <c r="G1" s="9" t="s">
        <v>4</v>
      </c>
      <c r="H1" s="2" t="s">
        <v>7</v>
      </c>
      <c r="I1" s="2" t="s">
        <v>8</v>
      </c>
      <c r="J1" s="3"/>
    </row>
    <row r="2" spans="1:12">
      <c r="A2" s="13">
        <v>42812</v>
      </c>
      <c r="B2" s="11" t="s">
        <v>83</v>
      </c>
      <c r="C2" s="1" t="s">
        <v>58</v>
      </c>
      <c r="D2" s="11">
        <v>3</v>
      </c>
      <c r="E2" s="11" t="s">
        <v>14</v>
      </c>
      <c r="F2" s="1">
        <v>17.91</v>
      </c>
      <c r="G2" s="8">
        <f>F2*D2</f>
        <v>53.730000000000004</v>
      </c>
      <c r="H2" s="8">
        <f>G2*5.5/100</f>
        <v>2.9551500000000006</v>
      </c>
      <c r="I2" s="8">
        <f>G2+H2</f>
        <v>56.685150000000007</v>
      </c>
      <c r="J2" s="4"/>
    </row>
    <row r="3" spans="1:12">
      <c r="A3" s="13">
        <v>42823</v>
      </c>
      <c r="B3" s="11">
        <v>2</v>
      </c>
      <c r="C3" s="1" t="s">
        <v>58</v>
      </c>
      <c r="D3" s="11">
        <v>3</v>
      </c>
      <c r="E3" s="11" t="s">
        <v>14</v>
      </c>
      <c r="F3" s="1">
        <v>17.91</v>
      </c>
      <c r="G3" s="8">
        <f>F3*D3</f>
        <v>53.730000000000004</v>
      </c>
      <c r="H3" s="8">
        <f>G3*5.5%</f>
        <v>2.9551500000000002</v>
      </c>
      <c r="I3" s="8">
        <f>G3+H3</f>
        <v>56.685150000000007</v>
      </c>
      <c r="J3" s="4"/>
    </row>
    <row r="4" spans="1:12" s="1" customFormat="1" ht="15.75" thickBot="1">
      <c r="C4" s="1" t="s">
        <v>59</v>
      </c>
      <c r="D4" s="11"/>
      <c r="E4" s="11"/>
      <c r="G4" s="14">
        <f>SUM(G2:G3)</f>
        <v>107.46000000000001</v>
      </c>
      <c r="H4" s="8"/>
      <c r="I4" s="14">
        <f>SUM(I2:I3)</f>
        <v>113.37030000000001</v>
      </c>
      <c r="J4" s="26" t="s">
        <v>112</v>
      </c>
    </row>
    <row r="5" spans="1:12" ht="15.75" thickBot="1">
      <c r="A5" s="252" t="s">
        <v>30</v>
      </c>
      <c r="B5" s="253"/>
      <c r="C5" s="253"/>
      <c r="D5" s="253"/>
      <c r="E5" s="253"/>
      <c r="F5" s="253"/>
      <c r="G5" s="253"/>
      <c r="H5" s="253"/>
      <c r="I5" s="254"/>
      <c r="J5" s="4"/>
    </row>
    <row r="6" spans="1:12">
      <c r="A6" s="58">
        <v>42837</v>
      </c>
      <c r="B6" s="52">
        <v>13</v>
      </c>
      <c r="C6" s="76" t="s">
        <v>58</v>
      </c>
      <c r="D6" s="62">
        <v>4</v>
      </c>
      <c r="E6" s="62" t="s">
        <v>13</v>
      </c>
      <c r="F6" s="1">
        <v>17.91</v>
      </c>
      <c r="G6" s="1">
        <f>F6*D6</f>
        <v>71.64</v>
      </c>
      <c r="H6" s="8">
        <f>G6*5.5/100</f>
        <v>3.9401999999999999</v>
      </c>
      <c r="I6" s="8">
        <f>H6+G6</f>
        <v>75.580200000000005</v>
      </c>
      <c r="J6" s="8"/>
      <c r="K6" s="32"/>
      <c r="L6" s="5"/>
    </row>
    <row r="7" spans="1:12">
      <c r="A7" s="58">
        <v>42840</v>
      </c>
      <c r="B7" s="52">
        <v>15</v>
      </c>
      <c r="C7" s="76" t="s">
        <v>58</v>
      </c>
      <c r="D7" s="62">
        <v>4</v>
      </c>
      <c r="E7" s="62" t="s">
        <v>13</v>
      </c>
      <c r="F7" s="73">
        <v>17.91</v>
      </c>
      <c r="G7" s="1">
        <f>F7*D7</f>
        <v>71.64</v>
      </c>
      <c r="H7" s="8">
        <f>G7*5.5/100</f>
        <v>3.9401999999999999</v>
      </c>
      <c r="I7" s="8">
        <f>H7+G7</f>
        <v>75.580200000000005</v>
      </c>
      <c r="J7" s="4"/>
    </row>
    <row r="8" spans="1:12">
      <c r="A8" s="58">
        <v>42854</v>
      </c>
      <c r="B8" s="52">
        <v>19</v>
      </c>
      <c r="C8" s="89" t="s">
        <v>58</v>
      </c>
      <c r="D8" s="62">
        <v>4</v>
      </c>
      <c r="E8" s="62" t="s">
        <v>14</v>
      </c>
      <c r="F8" s="74">
        <v>17.91</v>
      </c>
      <c r="G8" s="1">
        <f>F8*D8</f>
        <v>71.64</v>
      </c>
      <c r="H8" s="8">
        <f>G8*5.5/100</f>
        <v>3.9401999999999999</v>
      </c>
      <c r="I8" s="8">
        <f>H8+G8</f>
        <v>75.580200000000005</v>
      </c>
      <c r="J8" s="5"/>
    </row>
    <row r="9" spans="1:12" ht="15.75" thickBot="1">
      <c r="A9" s="58"/>
      <c r="B9" s="52"/>
      <c r="C9" s="66"/>
      <c r="D9" s="62"/>
      <c r="E9" s="62"/>
      <c r="F9" s="74"/>
      <c r="G9" s="42">
        <f ca="1">SUM(G6:G14)</f>
        <v>214.92000000000002</v>
      </c>
      <c r="H9" s="8">
        <f ca="1">G9*5.5/100</f>
        <v>11.820600000000002</v>
      </c>
      <c r="I9" s="14">
        <f ca="1">G9+H9</f>
        <v>226.74060000000003</v>
      </c>
      <c r="J9" s="1" t="s">
        <v>112</v>
      </c>
      <c r="K9" t="s">
        <v>119</v>
      </c>
    </row>
    <row r="10" spans="1:12" ht="16.5" thickBot="1">
      <c r="A10" s="58"/>
      <c r="B10" s="52"/>
      <c r="C10" s="241" t="s">
        <v>31</v>
      </c>
      <c r="D10" s="242"/>
      <c r="E10" s="242"/>
      <c r="F10" s="242"/>
      <c r="G10" s="243"/>
      <c r="H10" s="25"/>
      <c r="I10" s="25"/>
      <c r="J10" s="5"/>
    </row>
    <row r="11" spans="1:12">
      <c r="A11" s="58">
        <v>42858</v>
      </c>
      <c r="B11" s="98">
        <v>21</v>
      </c>
      <c r="C11" s="94" t="s">
        <v>58</v>
      </c>
      <c r="D11" s="62">
        <v>3</v>
      </c>
      <c r="E11" s="62" t="s">
        <v>14</v>
      </c>
      <c r="F11" s="74">
        <v>17.91</v>
      </c>
      <c r="G11" s="1">
        <f>F11*D11</f>
        <v>53.730000000000004</v>
      </c>
      <c r="H11" s="8">
        <f>G11*5.5/100</f>
        <v>2.9551500000000006</v>
      </c>
      <c r="I11" s="8">
        <f>H11+G11</f>
        <v>56.685150000000007</v>
      </c>
      <c r="J11" s="263" t="s">
        <v>87</v>
      </c>
    </row>
    <row r="12" spans="1:12" ht="15.75" thickBot="1">
      <c r="A12" s="58">
        <v>42864</v>
      </c>
      <c r="B12" s="98">
        <v>22</v>
      </c>
      <c r="C12" s="96" t="s">
        <v>58</v>
      </c>
      <c r="D12" s="62">
        <v>4</v>
      </c>
      <c r="E12" s="62" t="s">
        <v>13</v>
      </c>
      <c r="F12" s="73">
        <v>17.91</v>
      </c>
      <c r="G12" s="1">
        <f>F12*D12</f>
        <v>71.64</v>
      </c>
      <c r="H12" s="8">
        <f>G12*5.5/100</f>
        <v>3.9401999999999999</v>
      </c>
      <c r="I12" s="8">
        <f>H12+G12</f>
        <v>75.580200000000005</v>
      </c>
      <c r="J12" s="264"/>
    </row>
    <row r="13" spans="1:12">
      <c r="A13" s="58">
        <v>42865</v>
      </c>
      <c r="B13" s="98">
        <v>28</v>
      </c>
      <c r="C13" s="96" t="s">
        <v>58</v>
      </c>
      <c r="D13" s="62">
        <v>4</v>
      </c>
      <c r="E13" s="62" t="s">
        <v>13</v>
      </c>
      <c r="F13" s="75">
        <v>17.91</v>
      </c>
      <c r="G13" s="102">
        <f t="shared" ref="G13:G15" si="0">F13*D13</f>
        <v>71.64</v>
      </c>
      <c r="H13" s="8">
        <f t="shared" ref="H13:H15" si="1">G13*5.5/100</f>
        <v>3.9401999999999999</v>
      </c>
      <c r="I13" s="79">
        <f t="shared" ref="I13:I15" si="2">H13+G13</f>
        <v>75.580200000000005</v>
      </c>
      <c r="J13" s="265" t="s">
        <v>89</v>
      </c>
    </row>
    <row r="14" spans="1:12" ht="15.75" thickBot="1">
      <c r="A14" s="58">
        <v>42868</v>
      </c>
      <c r="B14" s="98">
        <v>28</v>
      </c>
      <c r="C14" s="96" t="s">
        <v>58</v>
      </c>
      <c r="D14" s="62">
        <v>3</v>
      </c>
      <c r="E14" s="62" t="s">
        <v>13</v>
      </c>
      <c r="F14" s="73">
        <v>17.91</v>
      </c>
      <c r="G14" s="103">
        <f t="shared" si="0"/>
        <v>53.730000000000004</v>
      </c>
      <c r="H14" s="8">
        <f t="shared" si="1"/>
        <v>2.9551500000000006</v>
      </c>
      <c r="I14" s="80">
        <f t="shared" si="2"/>
        <v>56.685150000000007</v>
      </c>
      <c r="J14" s="265"/>
    </row>
    <row r="15" spans="1:12" ht="15.75" thickBot="1">
      <c r="A15" s="21">
        <v>42879</v>
      </c>
      <c r="B15" s="98">
        <v>29</v>
      </c>
      <c r="C15" s="96" t="s">
        <v>58</v>
      </c>
      <c r="D15" s="11">
        <v>4</v>
      </c>
      <c r="E15" s="11" t="s">
        <v>14</v>
      </c>
      <c r="F15" s="33">
        <v>17.91</v>
      </c>
      <c r="G15" s="1">
        <f t="shared" si="0"/>
        <v>71.64</v>
      </c>
      <c r="H15" s="8">
        <f t="shared" si="1"/>
        <v>3.9401999999999999</v>
      </c>
      <c r="I15" s="8">
        <f t="shared" si="2"/>
        <v>75.580200000000005</v>
      </c>
      <c r="J15" s="110" t="s">
        <v>87</v>
      </c>
    </row>
    <row r="16" spans="1:12">
      <c r="A16" s="58"/>
      <c r="B16" s="52"/>
      <c r="C16" s="96"/>
      <c r="D16" s="62"/>
      <c r="E16" s="62"/>
      <c r="F16" s="74"/>
      <c r="G16" s="42">
        <f>SUM(G11:G15)</f>
        <v>322.38</v>
      </c>
      <c r="H16" s="8">
        <f>G16*5.5/100</f>
        <v>17.730899999999998</v>
      </c>
      <c r="I16" s="14">
        <f>G16+H16</f>
        <v>340.11090000000002</v>
      </c>
      <c r="J16" s="1"/>
    </row>
    <row r="17" spans="1:10" ht="15.75" thickBot="1">
      <c r="F17" s="33"/>
    </row>
    <row r="18" spans="1:10" ht="16.5" thickBot="1">
      <c r="A18" s="58"/>
      <c r="B18" s="52"/>
      <c r="C18" s="262">
        <v>43008</v>
      </c>
      <c r="D18" s="242"/>
      <c r="E18" s="242"/>
      <c r="F18" s="242"/>
      <c r="G18" s="243"/>
      <c r="H18" s="25"/>
      <c r="I18" s="25"/>
      <c r="J18" s="5"/>
    </row>
    <row r="19" spans="1:10" ht="15" customHeight="1">
      <c r="A19" s="58">
        <v>43008</v>
      </c>
      <c r="B19" s="98">
        <v>40</v>
      </c>
      <c r="C19" s="96" t="s">
        <v>58</v>
      </c>
      <c r="D19" s="62">
        <v>3</v>
      </c>
      <c r="E19" s="62" t="s">
        <v>14</v>
      </c>
      <c r="F19" s="74">
        <v>17.91</v>
      </c>
      <c r="G19" s="1">
        <f>F19*D19</f>
        <v>53.730000000000004</v>
      </c>
      <c r="H19" s="8">
        <f>G19*5.5/100</f>
        <v>2.9551500000000006</v>
      </c>
      <c r="I19" s="8">
        <f>H19+G19</f>
        <v>56.685150000000007</v>
      </c>
      <c r="J19" s="180"/>
    </row>
    <row r="20" spans="1:10" ht="15" customHeight="1">
      <c r="A20" s="58"/>
      <c r="B20" s="98"/>
      <c r="C20" s="96" t="s">
        <v>58</v>
      </c>
      <c r="D20" s="62"/>
      <c r="E20" s="62" t="s">
        <v>13</v>
      </c>
      <c r="F20" s="73">
        <v>17.91</v>
      </c>
      <c r="G20" s="1">
        <f>F20*D20</f>
        <v>0</v>
      </c>
      <c r="H20" s="8">
        <f>G20*5.5/100</f>
        <v>0</v>
      </c>
      <c r="I20" s="25">
        <f>H20+G20</f>
        <v>0</v>
      </c>
      <c r="J20" s="180"/>
    </row>
    <row r="21" spans="1:10" ht="15" customHeight="1">
      <c r="A21" s="58"/>
      <c r="B21" s="98"/>
      <c r="C21" s="96" t="s">
        <v>58</v>
      </c>
      <c r="D21" s="62"/>
      <c r="E21" s="62" t="s">
        <v>13</v>
      </c>
      <c r="F21" s="75">
        <v>17.91</v>
      </c>
      <c r="G21" s="177">
        <f t="shared" ref="G21:G23" si="3">F21*D21</f>
        <v>0</v>
      </c>
      <c r="H21" s="8">
        <f t="shared" ref="H21:H23" si="4">G21*5.5/100</f>
        <v>0</v>
      </c>
      <c r="I21" s="92">
        <f t="shared" ref="I21:I23" si="5">H21+G21</f>
        <v>0</v>
      </c>
      <c r="J21" s="181"/>
    </row>
    <row r="22" spans="1:10" ht="15" customHeight="1">
      <c r="A22" s="58"/>
      <c r="B22" s="98"/>
      <c r="C22" s="96" t="s">
        <v>58</v>
      </c>
      <c r="D22" s="62"/>
      <c r="E22" s="62" t="s">
        <v>13</v>
      </c>
      <c r="F22" s="73">
        <v>17.91</v>
      </c>
      <c r="G22" s="177">
        <f t="shared" si="3"/>
        <v>0</v>
      </c>
      <c r="H22" s="8">
        <f t="shared" si="4"/>
        <v>0</v>
      </c>
      <c r="I22" s="92">
        <f t="shared" si="5"/>
        <v>0</v>
      </c>
      <c r="J22" s="181"/>
    </row>
    <row r="23" spans="1:10">
      <c r="A23" s="21"/>
      <c r="B23" s="98"/>
      <c r="C23" s="96" t="s">
        <v>58</v>
      </c>
      <c r="D23" s="11"/>
      <c r="E23" s="11" t="s">
        <v>14</v>
      </c>
      <c r="F23" s="33">
        <v>17.91</v>
      </c>
      <c r="G23" s="1">
        <f t="shared" si="3"/>
        <v>0</v>
      </c>
      <c r="H23" s="8">
        <f t="shared" si="4"/>
        <v>0</v>
      </c>
      <c r="I23" s="8">
        <f t="shared" si="5"/>
        <v>0</v>
      </c>
      <c r="J23" s="179"/>
    </row>
    <row r="24" spans="1:10" ht="15.75" thickBot="1">
      <c r="A24" s="58"/>
      <c r="B24" s="52"/>
      <c r="C24" s="96"/>
      <c r="D24" s="62"/>
      <c r="E24" s="62"/>
      <c r="F24" s="74"/>
      <c r="G24" s="42">
        <f>SUM(G19:G23)</f>
        <v>53.730000000000004</v>
      </c>
      <c r="H24" s="8">
        <f>G24*5.5/100</f>
        <v>2.9551500000000006</v>
      </c>
      <c r="I24" s="14">
        <f>G24+H24</f>
        <v>56.685150000000007</v>
      </c>
      <c r="J24" s="1"/>
    </row>
    <row r="25" spans="1:10" ht="16.5" thickBot="1">
      <c r="A25" s="58"/>
      <c r="B25" s="52"/>
      <c r="C25" s="262" t="s">
        <v>36</v>
      </c>
      <c r="D25" s="242"/>
      <c r="E25" s="242"/>
      <c r="F25" s="242"/>
      <c r="G25" s="243"/>
      <c r="H25" s="25"/>
      <c r="I25" s="25"/>
      <c r="J25" s="5"/>
    </row>
    <row r="26" spans="1:10" ht="15" customHeight="1">
      <c r="A26" s="58">
        <v>43026</v>
      </c>
      <c r="B26" s="98">
        <v>2</v>
      </c>
      <c r="C26" s="96" t="s">
        <v>58</v>
      </c>
      <c r="D26" s="62">
        <v>3</v>
      </c>
      <c r="E26" s="62" t="s">
        <v>14</v>
      </c>
      <c r="F26" s="74">
        <v>17.91</v>
      </c>
      <c r="G26" s="1">
        <f>F26*D26</f>
        <v>53.730000000000004</v>
      </c>
      <c r="H26" s="8">
        <f>G26*5.5/100</f>
        <v>2.9551500000000006</v>
      </c>
      <c r="I26" s="8">
        <f>H26+G26</f>
        <v>56.685150000000007</v>
      </c>
      <c r="J26" s="180"/>
    </row>
    <row r="27" spans="1:10" ht="15" customHeight="1">
      <c r="A27" s="58"/>
      <c r="B27" s="98"/>
      <c r="C27" s="96" t="s">
        <v>58</v>
      </c>
      <c r="D27" s="62"/>
      <c r="E27" s="62" t="s">
        <v>13</v>
      </c>
      <c r="F27" s="73">
        <v>17.91</v>
      </c>
      <c r="G27" s="1">
        <f>F27*D27</f>
        <v>0</v>
      </c>
      <c r="H27" s="8">
        <f>G27*5.5/100</f>
        <v>0</v>
      </c>
      <c r="I27" s="25">
        <f>H27+G27</f>
        <v>0</v>
      </c>
      <c r="J27" s="180"/>
    </row>
    <row r="28" spans="1:10" ht="15" customHeight="1">
      <c r="A28" s="58"/>
      <c r="B28" s="98"/>
      <c r="C28" s="96" t="s">
        <v>58</v>
      </c>
      <c r="D28" s="62"/>
      <c r="E28" s="62" t="s">
        <v>13</v>
      </c>
      <c r="F28" s="75">
        <v>17.91</v>
      </c>
      <c r="G28" s="183">
        <f t="shared" ref="G28:G30" si="6">F28*D28</f>
        <v>0</v>
      </c>
      <c r="H28" s="8">
        <f t="shared" ref="H28:H31" si="7">G28*5.5/100</f>
        <v>0</v>
      </c>
      <c r="I28" s="92">
        <f t="shared" ref="I28:I31" si="8">H28+G28</f>
        <v>0</v>
      </c>
      <c r="J28" s="181"/>
    </row>
    <row r="29" spans="1:10" ht="15" customHeight="1">
      <c r="A29" s="58"/>
      <c r="B29" s="98"/>
      <c r="C29" s="96" t="s">
        <v>58</v>
      </c>
      <c r="D29" s="62"/>
      <c r="E29" s="62" t="s">
        <v>13</v>
      </c>
      <c r="F29" s="73">
        <v>17.91</v>
      </c>
      <c r="G29" s="183">
        <f t="shared" si="6"/>
        <v>0</v>
      </c>
      <c r="H29" s="8">
        <f t="shared" si="7"/>
        <v>0</v>
      </c>
      <c r="I29" s="92">
        <f t="shared" si="8"/>
        <v>0</v>
      </c>
      <c r="J29" s="181"/>
    </row>
    <row r="30" spans="1:10">
      <c r="A30" s="21"/>
      <c r="B30" s="98"/>
      <c r="C30" s="96" t="s">
        <v>58</v>
      </c>
      <c r="D30" s="11"/>
      <c r="E30" s="11" t="s">
        <v>14</v>
      </c>
      <c r="F30" s="33">
        <v>17.91</v>
      </c>
      <c r="G30" s="1">
        <f t="shared" si="6"/>
        <v>0</v>
      </c>
      <c r="H30" s="8">
        <f t="shared" si="7"/>
        <v>0</v>
      </c>
      <c r="I30" s="8">
        <f t="shared" si="8"/>
        <v>0</v>
      </c>
      <c r="J30" s="179"/>
    </row>
    <row r="31" spans="1:10">
      <c r="G31" s="185">
        <f>SUM(G26:G30)</f>
        <v>53.730000000000004</v>
      </c>
      <c r="H31" s="8">
        <f t="shared" si="7"/>
        <v>2.9551500000000006</v>
      </c>
      <c r="I31" s="8">
        <f t="shared" si="8"/>
        <v>56.685150000000007</v>
      </c>
    </row>
  </sheetData>
  <mergeCells count="6">
    <mergeCell ref="C25:G25"/>
    <mergeCell ref="A5:I5"/>
    <mergeCell ref="C10:G10"/>
    <mergeCell ref="J11:J12"/>
    <mergeCell ref="J13:J14"/>
    <mergeCell ref="C18:G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83"/>
  <sheetViews>
    <sheetView topLeftCell="A67" workbookViewId="0">
      <selection activeCell="G84" sqref="G84"/>
    </sheetView>
  </sheetViews>
  <sheetFormatPr baseColWidth="10" defaultRowHeight="15"/>
  <cols>
    <col min="1" max="1" width="11.5703125" customWidth="1"/>
    <col min="2" max="2" width="13.28515625" customWidth="1"/>
    <col min="3" max="3" width="25.140625" customWidth="1"/>
    <col min="4" max="4" width="11.42578125" style="12"/>
    <col min="5" max="5" width="4.85546875" style="12" customWidth="1"/>
    <col min="6" max="6" width="11.42578125" style="17"/>
    <col min="7" max="7" width="13.28515625" customWidth="1"/>
    <col min="11" max="11" width="22.7109375" customWidth="1"/>
  </cols>
  <sheetData>
    <row r="1" spans="1:10" s="2" customFormat="1" ht="30">
      <c r="A1" s="2" t="s">
        <v>9</v>
      </c>
      <c r="B1" s="2" t="s">
        <v>24</v>
      </c>
      <c r="C1" s="2" t="s">
        <v>0</v>
      </c>
      <c r="D1" s="10" t="s">
        <v>1</v>
      </c>
      <c r="E1" s="31" t="s">
        <v>5</v>
      </c>
      <c r="F1" s="2" t="s">
        <v>3</v>
      </c>
      <c r="G1" s="9" t="s">
        <v>4</v>
      </c>
      <c r="H1" s="2" t="s">
        <v>7</v>
      </c>
      <c r="I1" s="2" t="s">
        <v>8</v>
      </c>
      <c r="J1" s="3"/>
    </row>
    <row r="2" spans="1:10">
      <c r="A2" s="13">
        <v>42811</v>
      </c>
      <c r="B2" s="11">
        <v>1</v>
      </c>
      <c r="C2" s="1" t="s">
        <v>61</v>
      </c>
      <c r="D2" s="11">
        <v>120</v>
      </c>
      <c r="E2" s="11" t="s">
        <v>14</v>
      </c>
      <c r="F2" s="1">
        <v>0.53</v>
      </c>
      <c r="G2" s="8">
        <f>F2*D2</f>
        <v>63.6</v>
      </c>
      <c r="H2" s="8">
        <f>G2*5.5/100</f>
        <v>3.4980000000000002</v>
      </c>
      <c r="I2" s="8">
        <f>G2+H2</f>
        <v>67.097999999999999</v>
      </c>
      <c r="J2" s="4"/>
    </row>
    <row r="3" spans="1:10">
      <c r="A3" s="13">
        <v>42823</v>
      </c>
      <c r="B3" s="11">
        <v>2</v>
      </c>
      <c r="C3" s="1" t="s">
        <v>61</v>
      </c>
      <c r="D3" s="11">
        <v>30</v>
      </c>
      <c r="E3" s="11" t="s">
        <v>14</v>
      </c>
      <c r="F3" s="1">
        <v>0.53</v>
      </c>
      <c r="G3" s="8">
        <f t="shared" ref="G3:G5" si="0">F3*D3</f>
        <v>15.9</v>
      </c>
      <c r="H3" s="8">
        <f t="shared" ref="H3:H5" si="1">G3*5.5/100</f>
        <v>0.87450000000000006</v>
      </c>
      <c r="I3" s="8">
        <f t="shared" ref="I3:I5" si="2">G3+H3</f>
        <v>16.7745</v>
      </c>
      <c r="J3" s="4"/>
    </row>
    <row r="4" spans="1:10">
      <c r="A4" s="21">
        <v>42825</v>
      </c>
      <c r="B4" s="11">
        <v>3</v>
      </c>
      <c r="C4" s="1" t="s">
        <v>61</v>
      </c>
      <c r="D4" s="11">
        <v>90</v>
      </c>
      <c r="E4" s="11" t="s">
        <v>14</v>
      </c>
      <c r="F4" s="1">
        <v>0.53</v>
      </c>
      <c r="G4" s="8">
        <f t="shared" si="0"/>
        <v>47.7</v>
      </c>
      <c r="H4" s="8">
        <f t="shared" si="1"/>
        <v>2.6235000000000004</v>
      </c>
      <c r="I4" s="8">
        <f t="shared" si="2"/>
        <v>50.323500000000003</v>
      </c>
      <c r="J4" s="4"/>
    </row>
    <row r="5" spans="1:10">
      <c r="C5" s="1"/>
      <c r="D5" s="11"/>
      <c r="E5" s="11"/>
      <c r="G5" s="8">
        <f t="shared" si="0"/>
        <v>0</v>
      </c>
      <c r="H5" s="8">
        <f t="shared" si="1"/>
        <v>0</v>
      </c>
      <c r="I5" s="8">
        <f t="shared" si="2"/>
        <v>0</v>
      </c>
      <c r="J5" s="4"/>
    </row>
    <row r="6" spans="1:10" s="1" customFormat="1">
      <c r="C6" s="1" t="s">
        <v>84</v>
      </c>
      <c r="D6" s="11"/>
      <c r="E6" s="11"/>
      <c r="G6" s="14">
        <f>SUM(G2:G5)</f>
        <v>127.2</v>
      </c>
      <c r="H6" s="8"/>
      <c r="I6" s="14">
        <f>SUM(I2:I5)</f>
        <v>134.196</v>
      </c>
      <c r="J6" s="26"/>
    </row>
    <row r="7" spans="1:10">
      <c r="C7" s="1" t="s">
        <v>30</v>
      </c>
    </row>
    <row r="8" spans="1:10">
      <c r="A8" s="21">
        <v>42829</v>
      </c>
      <c r="B8">
        <v>1</v>
      </c>
      <c r="C8" s="1" t="s">
        <v>61</v>
      </c>
      <c r="D8" s="12">
        <v>90</v>
      </c>
      <c r="E8" s="11" t="s">
        <v>14</v>
      </c>
      <c r="F8" s="60">
        <v>0.53</v>
      </c>
      <c r="G8" s="8">
        <f t="shared" ref="G8" si="3">F8*D8</f>
        <v>47.7</v>
      </c>
      <c r="H8" s="8">
        <f t="shared" ref="H8" si="4">G8*5.5/100</f>
        <v>2.6235000000000004</v>
      </c>
      <c r="I8" s="8">
        <f t="shared" ref="I8" si="5">G8+H8</f>
        <v>50.323500000000003</v>
      </c>
    </row>
    <row r="9" spans="1:10">
      <c r="A9" s="21">
        <v>42832</v>
      </c>
      <c r="B9">
        <v>2</v>
      </c>
      <c r="C9" s="1" t="s">
        <v>61</v>
      </c>
      <c r="D9" s="12">
        <v>30</v>
      </c>
      <c r="E9" s="11" t="s">
        <v>14</v>
      </c>
      <c r="F9" s="17">
        <v>0.53</v>
      </c>
      <c r="G9" s="8">
        <f t="shared" ref="G9:G10" si="6">F9*D9</f>
        <v>15.9</v>
      </c>
      <c r="H9" s="8">
        <f t="shared" ref="H9" si="7">G9*5.5/100</f>
        <v>0.87450000000000006</v>
      </c>
      <c r="I9" s="8">
        <f t="shared" ref="I9" si="8">G9+H9</f>
        <v>16.7745</v>
      </c>
    </row>
    <row r="10" spans="1:10">
      <c r="B10">
        <v>3</v>
      </c>
      <c r="C10" s="1" t="s">
        <v>61</v>
      </c>
      <c r="D10" s="12">
        <v>60</v>
      </c>
      <c r="E10" s="11" t="s">
        <v>13</v>
      </c>
      <c r="F10" s="17">
        <v>0.53</v>
      </c>
      <c r="G10" s="8">
        <f t="shared" si="6"/>
        <v>31.8</v>
      </c>
      <c r="H10" s="8">
        <f t="shared" ref="H10" si="9">G10*5.5/100</f>
        <v>1.7490000000000001</v>
      </c>
      <c r="I10" s="8">
        <f t="shared" ref="I10" si="10">G10+H10</f>
        <v>33.548999999999999</v>
      </c>
    </row>
    <row r="11" spans="1:10">
      <c r="A11" s="21">
        <v>42839</v>
      </c>
      <c r="B11">
        <v>4</v>
      </c>
      <c r="C11" s="1" t="s">
        <v>61</v>
      </c>
      <c r="D11" s="12">
        <v>120</v>
      </c>
      <c r="E11" s="11" t="s">
        <v>13</v>
      </c>
      <c r="F11" s="17">
        <v>0.53</v>
      </c>
      <c r="G11" s="8">
        <f t="shared" ref="G11:G15" si="11">F11*D11</f>
        <v>63.6</v>
      </c>
      <c r="H11" s="8">
        <f t="shared" ref="H11:H15" si="12">G11*5.5/100</f>
        <v>3.4980000000000002</v>
      </c>
      <c r="I11" s="8">
        <f t="shared" ref="I11:I15" si="13">G11+H11</f>
        <v>67.097999999999999</v>
      </c>
    </row>
    <row r="12" spans="1:10">
      <c r="A12" s="21">
        <v>42843</v>
      </c>
      <c r="B12">
        <v>5</v>
      </c>
      <c r="C12" s="1" t="s">
        <v>61</v>
      </c>
      <c r="D12" s="12">
        <v>60</v>
      </c>
      <c r="E12" s="11" t="s">
        <v>13</v>
      </c>
      <c r="F12" s="17">
        <v>0.53</v>
      </c>
      <c r="G12" s="8">
        <f t="shared" si="11"/>
        <v>31.8</v>
      </c>
      <c r="H12" s="8">
        <f t="shared" si="12"/>
        <v>1.7490000000000001</v>
      </c>
      <c r="I12" s="8">
        <f t="shared" si="13"/>
        <v>33.548999999999999</v>
      </c>
    </row>
    <row r="13" spans="1:10">
      <c r="A13" s="21">
        <v>42846</v>
      </c>
      <c r="B13">
        <v>6</v>
      </c>
      <c r="C13" s="1" t="s">
        <v>61</v>
      </c>
      <c r="D13" s="12">
        <v>60</v>
      </c>
      <c r="E13" s="11" t="s">
        <v>13</v>
      </c>
      <c r="F13" s="17">
        <v>0.53</v>
      </c>
      <c r="G13" s="8">
        <f t="shared" si="11"/>
        <v>31.8</v>
      </c>
      <c r="H13" s="8">
        <f t="shared" si="12"/>
        <v>1.7490000000000001</v>
      </c>
      <c r="I13" s="8">
        <f t="shared" si="13"/>
        <v>33.548999999999999</v>
      </c>
    </row>
    <row r="14" spans="1:10">
      <c r="A14" s="21">
        <v>42850</v>
      </c>
      <c r="B14">
        <v>7</v>
      </c>
      <c r="C14" s="1" t="s">
        <v>61</v>
      </c>
      <c r="D14" s="12">
        <v>60</v>
      </c>
      <c r="E14" s="11" t="s">
        <v>13</v>
      </c>
      <c r="F14" s="17">
        <v>0.53</v>
      </c>
      <c r="G14" s="8">
        <f t="shared" si="11"/>
        <v>31.8</v>
      </c>
      <c r="H14" s="8">
        <f t="shared" si="12"/>
        <v>1.7490000000000001</v>
      </c>
      <c r="I14" s="8">
        <f t="shared" si="13"/>
        <v>33.548999999999999</v>
      </c>
    </row>
    <row r="15" spans="1:10">
      <c r="A15" s="21">
        <v>42853</v>
      </c>
      <c r="B15">
        <v>8</v>
      </c>
      <c r="C15" s="1" t="s">
        <v>61</v>
      </c>
      <c r="D15" s="12">
        <v>90</v>
      </c>
      <c r="E15" s="11" t="s">
        <v>13</v>
      </c>
      <c r="F15" s="17">
        <v>0.53</v>
      </c>
      <c r="G15" s="8">
        <f t="shared" si="11"/>
        <v>47.7</v>
      </c>
      <c r="H15" s="8">
        <f t="shared" si="12"/>
        <v>2.6235000000000004</v>
      </c>
      <c r="I15" s="8">
        <f t="shared" si="13"/>
        <v>50.323500000000003</v>
      </c>
    </row>
    <row r="16" spans="1:10" ht="15.75" thickBot="1">
      <c r="G16" s="42">
        <f>SUM(G8:G15)</f>
        <v>302.10000000000002</v>
      </c>
      <c r="H16">
        <f>G16*5.5/100</f>
        <v>16.615500000000001</v>
      </c>
      <c r="I16" s="42">
        <f>G16+H16</f>
        <v>318.71550000000002</v>
      </c>
    </row>
    <row r="17" spans="1:10" ht="16.5" thickBot="1">
      <c r="C17" s="266" t="s">
        <v>31</v>
      </c>
      <c r="D17" s="267"/>
      <c r="E17" s="267"/>
      <c r="F17" s="267"/>
      <c r="G17" s="268"/>
    </row>
    <row r="18" spans="1:10">
      <c r="A18" s="21">
        <v>42857</v>
      </c>
      <c r="B18">
        <v>1</v>
      </c>
      <c r="C18" s="95" t="s">
        <v>61</v>
      </c>
      <c r="D18" s="99">
        <v>30</v>
      </c>
      <c r="E18" s="11" t="s">
        <v>13</v>
      </c>
      <c r="F18" s="17">
        <v>0.53</v>
      </c>
      <c r="G18" s="8">
        <f>F18*D18</f>
        <v>15.9</v>
      </c>
      <c r="H18" s="8">
        <f>G18*5.5/100</f>
        <v>0.87450000000000006</v>
      </c>
      <c r="I18" s="8">
        <f>G18+H18</f>
        <v>16.7745</v>
      </c>
    </row>
    <row r="19" spans="1:10">
      <c r="A19" s="21">
        <v>42860</v>
      </c>
      <c r="B19">
        <v>2</v>
      </c>
      <c r="C19" s="95" t="s">
        <v>61</v>
      </c>
      <c r="D19" s="99">
        <v>60</v>
      </c>
      <c r="E19" s="11" t="s">
        <v>13</v>
      </c>
      <c r="F19" s="17">
        <v>0.53</v>
      </c>
      <c r="G19" s="8">
        <f t="shared" ref="G19:G25" si="14">F19*D19</f>
        <v>31.8</v>
      </c>
      <c r="H19" s="8">
        <f t="shared" ref="H19:H26" si="15">G19*5.5/100</f>
        <v>1.7490000000000001</v>
      </c>
      <c r="I19" s="8">
        <f t="shared" ref="I19:I26" si="16">G19+H19</f>
        <v>33.548999999999999</v>
      </c>
    </row>
    <row r="20" spans="1:10">
      <c r="A20" s="21">
        <v>42864</v>
      </c>
      <c r="B20">
        <v>3</v>
      </c>
      <c r="C20" s="95" t="s">
        <v>61</v>
      </c>
      <c r="D20" s="99">
        <v>60</v>
      </c>
      <c r="E20" s="11" t="s">
        <v>13</v>
      </c>
      <c r="F20" s="17">
        <v>0.53</v>
      </c>
      <c r="G20" s="8">
        <f t="shared" si="14"/>
        <v>31.8</v>
      </c>
      <c r="H20" s="8">
        <f t="shared" si="15"/>
        <v>1.7490000000000001</v>
      </c>
      <c r="I20" s="8">
        <f t="shared" si="16"/>
        <v>33.548999999999999</v>
      </c>
    </row>
    <row r="21" spans="1:10">
      <c r="A21" s="21">
        <v>42867</v>
      </c>
      <c r="B21">
        <v>4</v>
      </c>
      <c r="C21" s="95" t="s">
        <v>61</v>
      </c>
      <c r="D21" s="99">
        <v>60</v>
      </c>
      <c r="E21" s="11" t="s">
        <v>13</v>
      </c>
      <c r="F21" s="17">
        <v>0.53</v>
      </c>
      <c r="G21" s="8">
        <f t="shared" si="14"/>
        <v>31.8</v>
      </c>
      <c r="H21" s="8">
        <f t="shared" si="15"/>
        <v>1.7490000000000001</v>
      </c>
      <c r="I21" s="8">
        <f t="shared" si="16"/>
        <v>33.548999999999999</v>
      </c>
    </row>
    <row r="22" spans="1:10">
      <c r="A22" s="21">
        <v>42871</v>
      </c>
      <c r="B22">
        <v>5</v>
      </c>
      <c r="C22" s="95" t="s">
        <v>61</v>
      </c>
      <c r="D22" s="99">
        <v>60</v>
      </c>
      <c r="E22" s="11" t="s">
        <v>13</v>
      </c>
      <c r="F22" s="17">
        <v>0.53</v>
      </c>
      <c r="G22" s="8">
        <f t="shared" si="14"/>
        <v>31.8</v>
      </c>
      <c r="H22" s="8">
        <f t="shared" si="15"/>
        <v>1.7490000000000001</v>
      </c>
      <c r="I22" s="8">
        <f t="shared" si="16"/>
        <v>33.548999999999999</v>
      </c>
    </row>
    <row r="23" spans="1:10">
      <c r="A23" s="21">
        <v>42878</v>
      </c>
      <c r="B23">
        <v>6</v>
      </c>
      <c r="C23" s="95" t="s">
        <v>61</v>
      </c>
      <c r="D23" s="99">
        <v>90</v>
      </c>
      <c r="E23" s="11" t="s">
        <v>13</v>
      </c>
      <c r="F23" s="17">
        <v>0.53</v>
      </c>
      <c r="G23" s="8">
        <f t="shared" si="14"/>
        <v>47.7</v>
      </c>
      <c r="H23" s="8">
        <f t="shared" si="15"/>
        <v>2.6235000000000004</v>
      </c>
      <c r="I23" s="8">
        <f t="shared" si="16"/>
        <v>50.323500000000003</v>
      </c>
    </row>
    <row r="24" spans="1:10">
      <c r="A24" s="21">
        <v>42881</v>
      </c>
      <c r="B24">
        <v>7</v>
      </c>
      <c r="C24" s="95" t="s">
        <v>61</v>
      </c>
      <c r="D24" s="99">
        <v>120</v>
      </c>
      <c r="E24" s="11" t="s">
        <v>13</v>
      </c>
      <c r="F24" s="17">
        <v>0.53</v>
      </c>
      <c r="G24" s="8">
        <f t="shared" si="14"/>
        <v>63.6</v>
      </c>
      <c r="H24" s="8">
        <f t="shared" si="15"/>
        <v>3.4980000000000002</v>
      </c>
      <c r="I24" s="8">
        <f t="shared" si="16"/>
        <v>67.097999999999999</v>
      </c>
    </row>
    <row r="25" spans="1:10">
      <c r="A25" s="21">
        <v>42885</v>
      </c>
      <c r="B25">
        <v>8</v>
      </c>
      <c r="C25" s="95" t="s">
        <v>61</v>
      </c>
      <c r="D25" s="99">
        <v>120</v>
      </c>
      <c r="E25" s="11" t="s">
        <v>13</v>
      </c>
      <c r="F25" s="17">
        <v>0.53</v>
      </c>
      <c r="G25" s="8">
        <f t="shared" si="14"/>
        <v>63.6</v>
      </c>
      <c r="H25" s="8">
        <f t="shared" si="15"/>
        <v>3.4980000000000002</v>
      </c>
      <c r="I25" s="8">
        <f t="shared" si="16"/>
        <v>67.097999999999999</v>
      </c>
    </row>
    <row r="26" spans="1:10" ht="15.75" thickBot="1">
      <c r="G26" s="14">
        <f>SUM(G18:G25)</f>
        <v>318</v>
      </c>
      <c r="H26" s="8">
        <f t="shared" si="15"/>
        <v>17.489999999999998</v>
      </c>
      <c r="I26" s="8">
        <f t="shared" si="16"/>
        <v>335.49</v>
      </c>
      <c r="J26" t="s">
        <v>181</v>
      </c>
    </row>
    <row r="27" spans="1:10" ht="19.5" thickBot="1">
      <c r="C27" s="249" t="s">
        <v>32</v>
      </c>
      <c r="D27" s="250"/>
      <c r="E27" s="250"/>
      <c r="F27" s="250"/>
      <c r="G27" s="251"/>
    </row>
    <row r="28" spans="1:10">
      <c r="A28" s="21">
        <v>42888</v>
      </c>
      <c r="B28">
        <v>1</v>
      </c>
      <c r="C28" s="95" t="s">
        <v>61</v>
      </c>
      <c r="D28" s="99">
        <v>90</v>
      </c>
      <c r="E28" s="11" t="s">
        <v>13</v>
      </c>
      <c r="F28" s="17">
        <v>0.53</v>
      </c>
      <c r="G28" s="8">
        <f t="shared" ref="G28" si="17">F28*D28</f>
        <v>47.7</v>
      </c>
      <c r="H28" s="8">
        <f t="shared" ref="H28" si="18">G28*5.5/100</f>
        <v>2.6235000000000004</v>
      </c>
      <c r="I28" s="8">
        <f t="shared" ref="I28" si="19">G28+H28</f>
        <v>50.323500000000003</v>
      </c>
    </row>
    <row r="29" spans="1:10">
      <c r="A29" s="21">
        <v>42895</v>
      </c>
      <c r="B29">
        <v>2</v>
      </c>
      <c r="C29" s="95" t="s">
        <v>61</v>
      </c>
      <c r="D29" s="99">
        <v>60</v>
      </c>
      <c r="E29" s="11" t="s">
        <v>13</v>
      </c>
      <c r="F29" s="17">
        <v>0.53</v>
      </c>
      <c r="G29" s="8">
        <f t="shared" ref="G29:G34" si="20">F29*D29</f>
        <v>31.8</v>
      </c>
      <c r="H29" s="8">
        <f t="shared" ref="H29:H34" si="21">G29*5.5/100</f>
        <v>1.7490000000000001</v>
      </c>
      <c r="I29" s="8">
        <f t="shared" ref="I29:I34" si="22">G29+H29</f>
        <v>33.548999999999999</v>
      </c>
    </row>
    <row r="30" spans="1:10">
      <c r="A30" s="21">
        <v>42899</v>
      </c>
      <c r="B30">
        <v>3</v>
      </c>
      <c r="C30" s="95" t="s">
        <v>61</v>
      </c>
      <c r="D30" s="99">
        <v>60</v>
      </c>
      <c r="E30" s="11" t="s">
        <v>13</v>
      </c>
      <c r="F30" s="17">
        <v>0.53</v>
      </c>
      <c r="G30" s="8">
        <f t="shared" si="20"/>
        <v>31.8</v>
      </c>
      <c r="H30" s="8">
        <f t="shared" si="21"/>
        <v>1.7490000000000001</v>
      </c>
      <c r="I30" s="8">
        <f t="shared" si="22"/>
        <v>33.548999999999999</v>
      </c>
    </row>
    <row r="31" spans="1:10">
      <c r="A31" s="21">
        <v>42902</v>
      </c>
      <c r="B31">
        <v>4</v>
      </c>
      <c r="C31" s="95" t="s">
        <v>61</v>
      </c>
      <c r="D31" s="99">
        <v>30</v>
      </c>
      <c r="E31" s="11" t="s">
        <v>13</v>
      </c>
      <c r="F31" s="17">
        <v>0.53</v>
      </c>
      <c r="G31" s="8">
        <f t="shared" si="20"/>
        <v>15.9</v>
      </c>
      <c r="H31" s="8">
        <f t="shared" si="21"/>
        <v>0.87450000000000006</v>
      </c>
      <c r="I31" s="8">
        <f t="shared" si="22"/>
        <v>16.7745</v>
      </c>
    </row>
    <row r="32" spans="1:10">
      <c r="A32" s="21">
        <v>42909</v>
      </c>
      <c r="B32">
        <v>5</v>
      </c>
      <c r="C32" s="95" t="s">
        <v>61</v>
      </c>
      <c r="D32" s="99">
        <v>30</v>
      </c>
      <c r="E32" s="11" t="s">
        <v>13</v>
      </c>
      <c r="F32" s="17">
        <v>0.53</v>
      </c>
      <c r="G32" s="8">
        <f t="shared" ref="G32" si="23">F32*D32</f>
        <v>15.9</v>
      </c>
      <c r="H32" s="8">
        <f t="shared" ref="H32" si="24">G32*5.5/100</f>
        <v>0.87450000000000006</v>
      </c>
      <c r="I32" s="8">
        <f t="shared" ref="I32" si="25">G32+H32</f>
        <v>16.7745</v>
      </c>
    </row>
    <row r="33" spans="1:10">
      <c r="A33" s="21">
        <v>42913</v>
      </c>
      <c r="B33">
        <v>6</v>
      </c>
      <c r="C33" s="95" t="s">
        <v>61</v>
      </c>
      <c r="D33" s="99">
        <v>60</v>
      </c>
      <c r="E33" s="11" t="s">
        <v>13</v>
      </c>
      <c r="F33" s="17">
        <v>0.53</v>
      </c>
      <c r="G33" s="8">
        <f>F33*D33</f>
        <v>31.8</v>
      </c>
      <c r="H33" s="8">
        <f>G33*5.5/100</f>
        <v>1.7490000000000001</v>
      </c>
      <c r="I33" s="8">
        <f>G33+H33</f>
        <v>33.548999999999999</v>
      </c>
    </row>
    <row r="34" spans="1:10">
      <c r="A34" s="21">
        <v>42916</v>
      </c>
      <c r="B34">
        <v>7</v>
      </c>
      <c r="C34" s="95" t="s">
        <v>61</v>
      </c>
      <c r="D34" s="99">
        <v>90</v>
      </c>
      <c r="E34" s="11" t="s">
        <v>13</v>
      </c>
      <c r="F34" s="17">
        <v>0.53</v>
      </c>
      <c r="G34" s="8">
        <f t="shared" si="20"/>
        <v>47.7</v>
      </c>
      <c r="H34" s="8">
        <f t="shared" si="21"/>
        <v>2.6235000000000004</v>
      </c>
      <c r="I34" s="8">
        <f t="shared" si="22"/>
        <v>50.323500000000003</v>
      </c>
    </row>
    <row r="35" spans="1:10" ht="15.75" thickBot="1">
      <c r="G35" s="139">
        <f>SUM(G28:G34)</f>
        <v>222.60000000000002</v>
      </c>
      <c r="H35" s="17">
        <f>G35*5.5/100</f>
        <v>12.243000000000002</v>
      </c>
      <c r="I35" s="119">
        <f>H35+G35</f>
        <v>234.84300000000002</v>
      </c>
      <c r="J35" t="s">
        <v>181</v>
      </c>
    </row>
    <row r="36" spans="1:10" ht="19.5" thickBot="1">
      <c r="C36" s="249" t="s">
        <v>33</v>
      </c>
      <c r="D36" s="250"/>
      <c r="E36" s="250"/>
      <c r="F36" s="250"/>
      <c r="G36" s="251"/>
    </row>
    <row r="37" spans="1:10">
      <c r="A37" s="21">
        <v>42920</v>
      </c>
      <c r="B37">
        <v>1</v>
      </c>
      <c r="C37" s="95" t="s">
        <v>61</v>
      </c>
      <c r="D37" s="99">
        <v>60</v>
      </c>
      <c r="E37" s="11" t="s">
        <v>13</v>
      </c>
      <c r="F37" s="17">
        <v>0.53</v>
      </c>
      <c r="G37" s="8">
        <f t="shared" ref="G37:G41" si="26">F37*D37</f>
        <v>31.8</v>
      </c>
      <c r="H37" s="8">
        <f t="shared" ref="H37:H41" si="27">G37*5.5/100</f>
        <v>1.7490000000000001</v>
      </c>
      <c r="I37" s="8">
        <f t="shared" ref="I37:I41" si="28">G37+H37</f>
        <v>33.548999999999999</v>
      </c>
    </row>
    <row r="38" spans="1:10">
      <c r="A38" s="21">
        <v>42923</v>
      </c>
      <c r="B38">
        <v>2</v>
      </c>
      <c r="C38" s="95" t="s">
        <v>61</v>
      </c>
      <c r="D38" s="99">
        <v>150</v>
      </c>
      <c r="E38" s="11" t="s">
        <v>13</v>
      </c>
      <c r="F38" s="17">
        <v>0.53</v>
      </c>
      <c r="G38" s="8">
        <f t="shared" si="26"/>
        <v>79.5</v>
      </c>
      <c r="H38" s="8">
        <f t="shared" si="27"/>
        <v>4.3724999999999996</v>
      </c>
      <c r="I38" s="8">
        <f t="shared" si="28"/>
        <v>83.872500000000002</v>
      </c>
    </row>
    <row r="39" spans="1:10">
      <c r="A39" s="21">
        <v>42929</v>
      </c>
      <c r="B39">
        <v>3</v>
      </c>
      <c r="C39" s="95" t="s">
        <v>61</v>
      </c>
      <c r="D39" s="99">
        <v>60</v>
      </c>
      <c r="E39" s="11" t="s">
        <v>13</v>
      </c>
      <c r="F39" s="17">
        <v>0.53</v>
      </c>
      <c r="G39" s="8">
        <f t="shared" si="26"/>
        <v>31.8</v>
      </c>
      <c r="H39" s="8">
        <f t="shared" si="27"/>
        <v>1.7490000000000001</v>
      </c>
      <c r="I39" s="8">
        <f t="shared" si="28"/>
        <v>33.548999999999999</v>
      </c>
    </row>
    <row r="40" spans="1:10">
      <c r="A40" s="21">
        <v>42934</v>
      </c>
      <c r="B40">
        <v>4</v>
      </c>
      <c r="C40" s="95" t="s">
        <v>61</v>
      </c>
      <c r="D40" s="99">
        <v>90</v>
      </c>
      <c r="E40" s="11" t="s">
        <v>13</v>
      </c>
      <c r="F40" s="17">
        <v>0.53</v>
      </c>
      <c r="G40" s="8">
        <f t="shared" si="26"/>
        <v>47.7</v>
      </c>
      <c r="H40" s="8">
        <f t="shared" si="27"/>
        <v>2.6235000000000004</v>
      </c>
      <c r="I40" s="8">
        <f t="shared" si="28"/>
        <v>50.323500000000003</v>
      </c>
    </row>
    <row r="41" spans="1:10">
      <c r="A41" s="21">
        <v>42937</v>
      </c>
      <c r="B41">
        <v>5</v>
      </c>
      <c r="C41" s="95" t="s">
        <v>61</v>
      </c>
      <c r="D41" s="99">
        <v>60</v>
      </c>
      <c r="E41" s="11" t="s">
        <v>13</v>
      </c>
      <c r="F41" s="17">
        <v>0.53</v>
      </c>
      <c r="G41" s="8">
        <f t="shared" si="26"/>
        <v>31.8</v>
      </c>
      <c r="H41" s="8">
        <f t="shared" si="27"/>
        <v>1.7490000000000001</v>
      </c>
      <c r="I41" s="8">
        <f t="shared" si="28"/>
        <v>33.548999999999999</v>
      </c>
    </row>
    <row r="42" spans="1:10">
      <c r="A42" s="21">
        <v>42937</v>
      </c>
      <c r="B42">
        <v>6</v>
      </c>
      <c r="C42" s="95" t="s">
        <v>61</v>
      </c>
      <c r="D42" s="99">
        <v>30</v>
      </c>
      <c r="E42" s="11" t="s">
        <v>13</v>
      </c>
      <c r="F42" s="17">
        <v>0.53</v>
      </c>
      <c r="G42" s="8">
        <f>F42*D42</f>
        <v>15.9</v>
      </c>
      <c r="H42" s="8">
        <f>G42*5.5/100</f>
        <v>0.87450000000000006</v>
      </c>
      <c r="I42" s="8">
        <f>G42+H42</f>
        <v>16.7745</v>
      </c>
    </row>
    <row r="43" spans="1:10">
      <c r="A43" s="21">
        <v>42944</v>
      </c>
      <c r="B43">
        <v>7</v>
      </c>
      <c r="C43" s="95" t="s">
        <v>61</v>
      </c>
      <c r="D43" s="99">
        <v>60</v>
      </c>
      <c r="E43" s="11" t="s">
        <v>13</v>
      </c>
      <c r="F43" s="17">
        <v>0.53</v>
      </c>
      <c r="G43" s="8">
        <f t="shared" ref="G43" si="29">F43*D43</f>
        <v>31.8</v>
      </c>
      <c r="H43" s="8">
        <f t="shared" ref="H43" si="30">G43*5.5/100</f>
        <v>1.7490000000000001</v>
      </c>
      <c r="I43" s="8">
        <f t="shared" ref="I43" si="31">G43+H43</f>
        <v>33.548999999999999</v>
      </c>
    </row>
    <row r="44" spans="1:10" ht="15.75" thickBot="1">
      <c r="G44" s="139">
        <f>SUM(G37:G43)</f>
        <v>270.3</v>
      </c>
      <c r="H44" s="17">
        <f>G44*5.5/100</f>
        <v>14.8665</v>
      </c>
      <c r="I44" s="119">
        <f>H44+G44</f>
        <v>285.16649999999998</v>
      </c>
    </row>
    <row r="45" spans="1:10" ht="19.5" thickBot="1">
      <c r="C45" s="249" t="s">
        <v>34</v>
      </c>
      <c r="D45" s="250"/>
      <c r="E45" s="250"/>
      <c r="F45" s="250"/>
      <c r="G45" s="251"/>
    </row>
    <row r="46" spans="1:10">
      <c r="A46" s="21">
        <v>42948</v>
      </c>
      <c r="B46">
        <v>1</v>
      </c>
      <c r="C46" s="95" t="s">
        <v>61</v>
      </c>
      <c r="D46" s="99">
        <v>60</v>
      </c>
      <c r="E46" s="11" t="s">
        <v>13</v>
      </c>
      <c r="F46" s="17">
        <v>0.53</v>
      </c>
      <c r="G46" s="8">
        <f t="shared" ref="G46:G50" si="32">F46*D46</f>
        <v>31.8</v>
      </c>
      <c r="H46" s="8">
        <f t="shared" ref="H46:H50" si="33">G46*5.5/100</f>
        <v>1.7490000000000001</v>
      </c>
      <c r="I46" s="8">
        <f t="shared" ref="I46:I50" si="34">G46+H46</f>
        <v>33.548999999999999</v>
      </c>
    </row>
    <row r="47" spans="1:10">
      <c r="A47" s="21">
        <v>42951</v>
      </c>
      <c r="B47">
        <v>2</v>
      </c>
      <c r="C47" s="95" t="s">
        <v>61</v>
      </c>
      <c r="D47" s="99">
        <v>30</v>
      </c>
      <c r="E47" s="11" t="s">
        <v>13</v>
      </c>
      <c r="F47" s="17">
        <v>0.53</v>
      </c>
      <c r="G47" s="8">
        <f t="shared" si="32"/>
        <v>15.9</v>
      </c>
      <c r="H47" s="8">
        <f t="shared" si="33"/>
        <v>0.87450000000000006</v>
      </c>
      <c r="I47" s="8">
        <f t="shared" si="34"/>
        <v>16.7745</v>
      </c>
    </row>
    <row r="48" spans="1:10">
      <c r="A48" s="21">
        <v>42955</v>
      </c>
      <c r="B48">
        <v>3</v>
      </c>
      <c r="C48" s="95" t="s">
        <v>61</v>
      </c>
      <c r="D48" s="99">
        <v>60</v>
      </c>
      <c r="E48" s="11" t="s">
        <v>13</v>
      </c>
      <c r="F48" s="17">
        <v>0.53</v>
      </c>
      <c r="G48" s="8">
        <f t="shared" si="32"/>
        <v>31.8</v>
      </c>
      <c r="H48" s="8">
        <f t="shared" si="33"/>
        <v>1.7490000000000001</v>
      </c>
      <c r="I48" s="8">
        <f t="shared" si="34"/>
        <v>33.548999999999999</v>
      </c>
    </row>
    <row r="49" spans="1:9">
      <c r="A49" s="21">
        <v>42958</v>
      </c>
      <c r="B49">
        <v>4</v>
      </c>
      <c r="C49" s="95" t="s">
        <v>61</v>
      </c>
      <c r="D49" s="99">
        <v>120</v>
      </c>
      <c r="E49" s="11" t="s">
        <v>13</v>
      </c>
      <c r="F49" s="17">
        <v>0.53</v>
      </c>
      <c r="G49" s="8">
        <f t="shared" si="32"/>
        <v>63.6</v>
      </c>
      <c r="H49" s="8">
        <f t="shared" si="33"/>
        <v>3.4980000000000002</v>
      </c>
      <c r="I49" s="8">
        <f t="shared" si="34"/>
        <v>67.097999999999999</v>
      </c>
    </row>
    <row r="50" spans="1:9">
      <c r="A50" s="21">
        <v>42962</v>
      </c>
      <c r="B50">
        <v>5</v>
      </c>
      <c r="C50" s="95" t="s">
        <v>61</v>
      </c>
      <c r="D50" s="99">
        <v>60</v>
      </c>
      <c r="E50" s="11" t="s">
        <v>13</v>
      </c>
      <c r="F50" s="17">
        <v>0.53</v>
      </c>
      <c r="G50" s="8">
        <f t="shared" si="32"/>
        <v>31.8</v>
      </c>
      <c r="H50" s="8">
        <f t="shared" si="33"/>
        <v>1.7490000000000001</v>
      </c>
      <c r="I50" s="8">
        <f t="shared" si="34"/>
        <v>33.548999999999999</v>
      </c>
    </row>
    <row r="51" spans="1:9">
      <c r="A51" s="21">
        <v>42965</v>
      </c>
      <c r="B51">
        <v>6</v>
      </c>
      <c r="C51" s="95" t="s">
        <v>61</v>
      </c>
      <c r="D51" s="99">
        <v>120</v>
      </c>
      <c r="E51" s="11" t="s">
        <v>13</v>
      </c>
      <c r="F51" s="17">
        <v>0.53</v>
      </c>
      <c r="G51" s="8">
        <f>F51*D51</f>
        <v>63.6</v>
      </c>
      <c r="H51" s="8">
        <f>G51*5.5/100</f>
        <v>3.4980000000000002</v>
      </c>
      <c r="I51" s="8">
        <f>G51+H51</f>
        <v>67.097999999999999</v>
      </c>
    </row>
    <row r="52" spans="1:9">
      <c r="A52" s="21">
        <v>42969</v>
      </c>
      <c r="B52">
        <v>7</v>
      </c>
      <c r="C52" s="95" t="s">
        <v>61</v>
      </c>
      <c r="D52" s="99">
        <v>30</v>
      </c>
      <c r="E52" s="11" t="s">
        <v>13</v>
      </c>
      <c r="F52" s="17">
        <v>0.53</v>
      </c>
      <c r="G52" s="8">
        <f t="shared" ref="G52" si="35">F52*D52</f>
        <v>15.9</v>
      </c>
      <c r="H52" s="8">
        <f t="shared" ref="H52" si="36">G52*5.5/100</f>
        <v>0.87450000000000006</v>
      </c>
      <c r="I52" s="8">
        <f t="shared" ref="I52" si="37">G52+H52</f>
        <v>16.7745</v>
      </c>
    </row>
    <row r="53" spans="1:9">
      <c r="A53" s="21">
        <v>42972</v>
      </c>
      <c r="B53">
        <v>8</v>
      </c>
      <c r="C53" s="95" t="s">
        <v>61</v>
      </c>
      <c r="D53" s="99">
        <v>60</v>
      </c>
      <c r="E53" s="11" t="s">
        <v>13</v>
      </c>
      <c r="F53" s="17">
        <v>0.53</v>
      </c>
      <c r="G53" s="8">
        <f t="shared" ref="G53:G54" si="38">F53*D53</f>
        <v>31.8</v>
      </c>
      <c r="H53" s="8">
        <f t="shared" ref="H53:H54" si="39">G53*5.5/100</f>
        <v>1.7490000000000001</v>
      </c>
      <c r="I53" s="8">
        <f t="shared" ref="I53:I54" si="40">G53+H53</f>
        <v>33.548999999999999</v>
      </c>
    </row>
    <row r="54" spans="1:9">
      <c r="A54" s="21">
        <v>42976</v>
      </c>
      <c r="B54">
        <v>9</v>
      </c>
      <c r="C54" s="95" t="s">
        <v>61</v>
      </c>
      <c r="D54" s="99">
        <v>30</v>
      </c>
      <c r="E54" s="11" t="s">
        <v>14</v>
      </c>
      <c r="F54" s="17">
        <v>0.53</v>
      </c>
      <c r="G54" s="8">
        <f t="shared" si="38"/>
        <v>15.9</v>
      </c>
      <c r="H54" s="8">
        <f t="shared" si="39"/>
        <v>0.87450000000000006</v>
      </c>
      <c r="I54" s="8">
        <f t="shared" si="40"/>
        <v>16.7745</v>
      </c>
    </row>
    <row r="55" spans="1:9">
      <c r="G55" s="18">
        <f>SUM(G46:G54)</f>
        <v>302.09999999999997</v>
      </c>
      <c r="H55" s="17">
        <f>G55*5.5/100</f>
        <v>16.615499999999997</v>
      </c>
      <c r="I55" s="119">
        <f>H55+G55</f>
        <v>318.71549999999996</v>
      </c>
    </row>
    <row r="56" spans="1:9" ht="15.75" thickBot="1"/>
    <row r="57" spans="1:9" ht="19.5" thickBot="1">
      <c r="C57" s="249" t="s">
        <v>35</v>
      </c>
      <c r="D57" s="250"/>
      <c r="E57" s="250"/>
      <c r="F57" s="250"/>
      <c r="G57" s="251"/>
    </row>
    <row r="58" spans="1:9">
      <c r="A58" s="21">
        <v>42979</v>
      </c>
      <c r="B58">
        <v>1</v>
      </c>
      <c r="C58" s="95" t="s">
        <v>61</v>
      </c>
      <c r="D58" s="99">
        <v>60</v>
      </c>
      <c r="E58" s="11" t="s">
        <v>13</v>
      </c>
      <c r="F58" s="17">
        <v>0.53</v>
      </c>
      <c r="G58" s="8">
        <f t="shared" ref="G58:G62" si="41">F58*D58</f>
        <v>31.8</v>
      </c>
      <c r="H58" s="8">
        <f t="shared" ref="H58:H62" si="42">G58*5.5/100</f>
        <v>1.7490000000000001</v>
      </c>
      <c r="I58" s="8">
        <f t="shared" ref="I58:I62" si="43">G58+H58</f>
        <v>33.548999999999999</v>
      </c>
    </row>
    <row r="59" spans="1:9">
      <c r="A59" s="21">
        <v>42983</v>
      </c>
      <c r="B59">
        <v>2</v>
      </c>
      <c r="C59" s="95" t="s">
        <v>61</v>
      </c>
      <c r="D59" s="99">
        <v>30</v>
      </c>
      <c r="E59" s="11" t="s">
        <v>13</v>
      </c>
      <c r="F59" s="17">
        <v>0.53</v>
      </c>
      <c r="G59" s="8">
        <f t="shared" si="41"/>
        <v>15.9</v>
      </c>
      <c r="H59" s="8">
        <f t="shared" si="42"/>
        <v>0.87450000000000006</v>
      </c>
      <c r="I59" s="8">
        <f t="shared" si="43"/>
        <v>16.7745</v>
      </c>
    </row>
    <row r="60" spans="1:9">
      <c r="A60" s="21">
        <v>42986</v>
      </c>
      <c r="B60">
        <v>3</v>
      </c>
      <c r="C60" s="95" t="s">
        <v>61</v>
      </c>
      <c r="D60" s="99">
        <v>30</v>
      </c>
      <c r="E60" s="11" t="s">
        <v>13</v>
      </c>
      <c r="F60" s="17">
        <v>0.53</v>
      </c>
      <c r="G60" s="8">
        <f t="shared" si="41"/>
        <v>15.9</v>
      </c>
      <c r="H60" s="8">
        <f t="shared" si="42"/>
        <v>0.87450000000000006</v>
      </c>
      <c r="I60" s="8">
        <f t="shared" si="43"/>
        <v>16.7745</v>
      </c>
    </row>
    <row r="61" spans="1:9">
      <c r="A61" s="21">
        <v>42990</v>
      </c>
      <c r="B61">
        <v>4</v>
      </c>
      <c r="C61" s="95" t="s">
        <v>61</v>
      </c>
      <c r="D61" s="99">
        <v>60</v>
      </c>
      <c r="E61" s="11" t="s">
        <v>13</v>
      </c>
      <c r="F61" s="17">
        <v>0.53</v>
      </c>
      <c r="G61" s="8">
        <f t="shared" si="41"/>
        <v>31.8</v>
      </c>
      <c r="H61" s="8">
        <f t="shared" si="42"/>
        <v>1.7490000000000001</v>
      </c>
      <c r="I61" s="8">
        <f t="shared" si="43"/>
        <v>33.548999999999999</v>
      </c>
    </row>
    <row r="62" spans="1:9">
      <c r="A62" s="21">
        <v>42993</v>
      </c>
      <c r="B62">
        <v>5</v>
      </c>
      <c r="C62" s="95" t="s">
        <v>61</v>
      </c>
      <c r="D62" s="99">
        <v>60</v>
      </c>
      <c r="E62" s="11" t="s">
        <v>13</v>
      </c>
      <c r="F62" s="17">
        <v>0.53</v>
      </c>
      <c r="G62" s="8">
        <f t="shared" si="41"/>
        <v>31.8</v>
      </c>
      <c r="H62" s="8">
        <f t="shared" si="42"/>
        <v>1.7490000000000001</v>
      </c>
      <c r="I62" s="8">
        <f t="shared" si="43"/>
        <v>33.548999999999999</v>
      </c>
    </row>
    <row r="63" spans="1:9">
      <c r="A63" s="21">
        <v>42997</v>
      </c>
      <c r="B63">
        <v>6</v>
      </c>
      <c r="C63" s="95" t="s">
        <v>61</v>
      </c>
      <c r="D63" s="99">
        <v>30</v>
      </c>
      <c r="E63" s="11" t="s">
        <v>13</v>
      </c>
      <c r="F63" s="17">
        <v>0.53</v>
      </c>
      <c r="G63" s="8">
        <f>F63*D63</f>
        <v>15.9</v>
      </c>
      <c r="H63" s="8">
        <f>G63*5.5/100</f>
        <v>0.87450000000000006</v>
      </c>
      <c r="I63" s="8">
        <f>G63+H63</f>
        <v>16.7745</v>
      </c>
    </row>
    <row r="64" spans="1:9">
      <c r="A64" s="21">
        <v>43000</v>
      </c>
      <c r="B64">
        <v>7</v>
      </c>
      <c r="C64" s="95" t="s">
        <v>61</v>
      </c>
      <c r="D64" s="99">
        <v>60</v>
      </c>
      <c r="E64" s="11" t="s">
        <v>13</v>
      </c>
      <c r="F64" s="17">
        <v>0.53</v>
      </c>
      <c r="G64" s="8">
        <f t="shared" ref="G64:G66" si="44">F64*D64</f>
        <v>31.8</v>
      </c>
      <c r="H64" s="8">
        <f t="shared" ref="H64:H66" si="45">G64*5.5/100</f>
        <v>1.7490000000000001</v>
      </c>
      <c r="I64" s="8">
        <f t="shared" ref="I64:I66" si="46">G64+H64</f>
        <v>33.548999999999999</v>
      </c>
    </row>
    <row r="65" spans="1:9">
      <c r="A65" s="21">
        <v>43004</v>
      </c>
      <c r="B65">
        <v>8</v>
      </c>
      <c r="C65" s="95" t="s">
        <v>61</v>
      </c>
      <c r="D65" s="99">
        <v>60</v>
      </c>
      <c r="E65" s="11" t="s">
        <v>13</v>
      </c>
      <c r="F65" s="17">
        <v>0.53</v>
      </c>
      <c r="G65" s="8">
        <f t="shared" si="44"/>
        <v>31.8</v>
      </c>
      <c r="H65" s="8">
        <f t="shared" si="45"/>
        <v>1.7490000000000001</v>
      </c>
      <c r="I65" s="8">
        <f t="shared" si="46"/>
        <v>33.548999999999999</v>
      </c>
    </row>
    <row r="66" spans="1:9">
      <c r="A66" s="21"/>
      <c r="B66">
        <v>9</v>
      </c>
      <c r="C66" s="95" t="s">
        <v>61</v>
      </c>
      <c r="D66" s="99"/>
      <c r="E66" s="11" t="s">
        <v>14</v>
      </c>
      <c r="F66" s="17">
        <v>0.53</v>
      </c>
      <c r="G66" s="8">
        <f t="shared" si="44"/>
        <v>0</v>
      </c>
      <c r="H66" s="8">
        <f t="shared" si="45"/>
        <v>0</v>
      </c>
      <c r="I66" s="8">
        <f t="shared" si="46"/>
        <v>0</v>
      </c>
    </row>
    <row r="67" spans="1:9" ht="15.75" thickBot="1">
      <c r="G67" s="120">
        <f>SUM(G58:G66)</f>
        <v>206.70000000000002</v>
      </c>
      <c r="H67" s="17">
        <f>G67*5.5/100</f>
        <v>11.368500000000001</v>
      </c>
      <c r="I67" s="119">
        <f>H67+G67</f>
        <v>218.06850000000003</v>
      </c>
    </row>
    <row r="68" spans="1:9" ht="19.5" thickBot="1">
      <c r="C68" s="249" t="s">
        <v>36</v>
      </c>
      <c r="D68" s="250"/>
      <c r="E68" s="250"/>
      <c r="F68" s="250"/>
      <c r="G68" s="251"/>
    </row>
    <row r="69" spans="1:9">
      <c r="A69" s="21">
        <v>43014</v>
      </c>
      <c r="B69">
        <v>1</v>
      </c>
      <c r="C69" s="95" t="s">
        <v>61</v>
      </c>
      <c r="D69" s="99">
        <v>30</v>
      </c>
      <c r="E69" s="11" t="s">
        <v>13</v>
      </c>
      <c r="F69" s="182">
        <v>0.53</v>
      </c>
      <c r="G69" s="8">
        <f t="shared" ref="G69:G73" si="47">F69*D69</f>
        <v>15.9</v>
      </c>
      <c r="H69" s="8">
        <f t="shared" ref="H69:H73" si="48">G69*5.5/100</f>
        <v>0.87450000000000006</v>
      </c>
      <c r="I69" s="8">
        <f t="shared" ref="I69:I73" si="49">G69+H69</f>
        <v>16.7745</v>
      </c>
    </row>
    <row r="70" spans="1:9">
      <c r="A70" s="21">
        <v>43018</v>
      </c>
      <c r="B70">
        <v>2</v>
      </c>
      <c r="C70" s="95" t="s">
        <v>61</v>
      </c>
      <c r="D70" s="99">
        <v>30</v>
      </c>
      <c r="E70" s="11" t="s">
        <v>13</v>
      </c>
      <c r="F70" s="182">
        <v>0.53</v>
      </c>
      <c r="G70" s="8">
        <f t="shared" si="47"/>
        <v>15.9</v>
      </c>
      <c r="H70" s="8">
        <f t="shared" si="48"/>
        <v>0.87450000000000006</v>
      </c>
      <c r="I70" s="8">
        <f t="shared" si="49"/>
        <v>16.7745</v>
      </c>
    </row>
    <row r="71" spans="1:9">
      <c r="A71" s="21">
        <v>43021</v>
      </c>
      <c r="B71">
        <v>3</v>
      </c>
      <c r="C71" s="95" t="s">
        <v>61</v>
      </c>
      <c r="D71" s="99">
        <v>60</v>
      </c>
      <c r="E71" s="11" t="s">
        <v>13</v>
      </c>
      <c r="F71" s="182">
        <v>0.53</v>
      </c>
      <c r="G71" s="8">
        <f t="shared" si="47"/>
        <v>31.8</v>
      </c>
      <c r="H71" s="8">
        <f t="shared" si="48"/>
        <v>1.7490000000000001</v>
      </c>
      <c r="I71" s="8">
        <f t="shared" si="49"/>
        <v>33.548999999999999</v>
      </c>
    </row>
    <row r="72" spans="1:9">
      <c r="A72" s="21">
        <v>43025</v>
      </c>
      <c r="B72">
        <v>4</v>
      </c>
      <c r="C72" s="95" t="s">
        <v>61</v>
      </c>
      <c r="D72" s="99">
        <v>60</v>
      </c>
      <c r="E72" s="11" t="s">
        <v>13</v>
      </c>
      <c r="F72" s="182">
        <v>0.53</v>
      </c>
      <c r="G72" s="8">
        <f t="shared" si="47"/>
        <v>31.8</v>
      </c>
      <c r="H72" s="8">
        <f t="shared" si="48"/>
        <v>1.7490000000000001</v>
      </c>
      <c r="I72" s="8">
        <f t="shared" si="49"/>
        <v>33.548999999999999</v>
      </c>
    </row>
    <row r="73" spans="1:9">
      <c r="A73" s="21">
        <v>43028</v>
      </c>
      <c r="B73">
        <v>5</v>
      </c>
      <c r="C73" s="95" t="s">
        <v>61</v>
      </c>
      <c r="D73" s="99">
        <v>60</v>
      </c>
      <c r="E73" s="11" t="s">
        <v>13</v>
      </c>
      <c r="F73" s="182">
        <v>0.53</v>
      </c>
      <c r="G73" s="8">
        <f t="shared" si="47"/>
        <v>31.8</v>
      </c>
      <c r="H73" s="8">
        <f t="shared" si="48"/>
        <v>1.7490000000000001</v>
      </c>
      <c r="I73" s="8">
        <f t="shared" si="49"/>
        <v>33.548999999999999</v>
      </c>
    </row>
    <row r="74" spans="1:9">
      <c r="A74" s="21">
        <v>43032</v>
      </c>
      <c r="B74">
        <v>6</v>
      </c>
      <c r="C74" s="95" t="s">
        <v>61</v>
      </c>
      <c r="D74" s="99">
        <v>60</v>
      </c>
      <c r="E74" s="11" t="s">
        <v>13</v>
      </c>
      <c r="F74" s="182">
        <v>0.53</v>
      </c>
      <c r="G74" s="8">
        <f>F74*D74</f>
        <v>31.8</v>
      </c>
      <c r="H74" s="8">
        <f>G74*5.5/100</f>
        <v>1.7490000000000001</v>
      </c>
      <c r="I74" s="8">
        <f>G74+H74</f>
        <v>33.548999999999999</v>
      </c>
    </row>
    <row r="75" spans="1:9">
      <c r="A75" s="21">
        <v>43035</v>
      </c>
      <c r="B75">
        <v>7</v>
      </c>
      <c r="C75" s="95" t="s">
        <v>61</v>
      </c>
      <c r="D75" s="99">
        <v>90</v>
      </c>
      <c r="E75" s="11" t="s">
        <v>13</v>
      </c>
      <c r="F75" s="182">
        <v>0.53</v>
      </c>
      <c r="G75" s="8">
        <f t="shared" ref="G75:G77" si="50">F75*D75</f>
        <v>47.7</v>
      </c>
      <c r="H75" s="8">
        <f t="shared" ref="H75:H77" si="51">G75*5.5/100</f>
        <v>2.6235000000000004</v>
      </c>
      <c r="I75" s="8">
        <f t="shared" ref="I75:I77" si="52">G75+H75</f>
        <v>50.323500000000003</v>
      </c>
    </row>
    <row r="76" spans="1:9">
      <c r="A76" s="21">
        <v>43039</v>
      </c>
      <c r="B76">
        <v>8</v>
      </c>
      <c r="C76" s="95" t="s">
        <v>61</v>
      </c>
      <c r="D76" s="99">
        <v>30</v>
      </c>
      <c r="E76" s="11" t="s">
        <v>13</v>
      </c>
      <c r="F76" s="182">
        <v>0.53</v>
      </c>
      <c r="G76" s="8">
        <f t="shared" si="50"/>
        <v>15.9</v>
      </c>
      <c r="H76" s="8">
        <f t="shared" si="51"/>
        <v>0.87450000000000006</v>
      </c>
      <c r="I76" s="8">
        <f t="shared" si="52"/>
        <v>16.7745</v>
      </c>
    </row>
    <row r="77" spans="1:9">
      <c r="A77" s="21"/>
      <c r="B77">
        <v>9</v>
      </c>
      <c r="C77" s="95" t="s">
        <v>61</v>
      </c>
      <c r="D77" s="99"/>
      <c r="E77" s="11" t="s">
        <v>14</v>
      </c>
      <c r="F77" s="182">
        <v>0.53</v>
      </c>
      <c r="G77" s="8">
        <f t="shared" si="50"/>
        <v>0</v>
      </c>
      <c r="H77" s="8">
        <f t="shared" si="51"/>
        <v>0</v>
      </c>
      <c r="I77" s="8">
        <f t="shared" si="52"/>
        <v>0</v>
      </c>
    </row>
    <row r="78" spans="1:9" ht="15.75" thickBot="1">
      <c r="F78" s="182"/>
      <c r="G78" s="120">
        <f>SUM(G69:G77)</f>
        <v>222.6</v>
      </c>
      <c r="H78" s="182">
        <f>G78*5.5/100</f>
        <v>12.243</v>
      </c>
      <c r="I78" s="119">
        <f>H78+G78</f>
        <v>234.84299999999999</v>
      </c>
    </row>
    <row r="79" spans="1:9" ht="19.5" thickBot="1">
      <c r="C79" s="249" t="s">
        <v>18</v>
      </c>
      <c r="D79" s="250"/>
      <c r="E79" s="250"/>
      <c r="F79" s="250"/>
      <c r="G79" s="251"/>
    </row>
    <row r="80" spans="1:9">
      <c r="A80" s="21">
        <v>43042</v>
      </c>
      <c r="B80">
        <v>1</v>
      </c>
      <c r="C80" s="95" t="s">
        <v>61</v>
      </c>
      <c r="D80" s="99">
        <v>60</v>
      </c>
      <c r="E80" s="11" t="s">
        <v>13</v>
      </c>
      <c r="F80" s="192">
        <v>0.53</v>
      </c>
      <c r="G80" s="8">
        <f t="shared" ref="G80:G82" si="53">F80*D80</f>
        <v>31.8</v>
      </c>
      <c r="H80" s="8">
        <f t="shared" ref="H80:H82" si="54">G80*5.5/100</f>
        <v>1.7490000000000001</v>
      </c>
      <c r="I80" s="8">
        <f t="shared" ref="I80:I82" si="55">G80+H80</f>
        <v>33.548999999999999</v>
      </c>
    </row>
    <row r="81" spans="1:9">
      <c r="A81" s="21"/>
      <c r="B81">
        <v>2</v>
      </c>
      <c r="C81" s="95" t="s">
        <v>61</v>
      </c>
      <c r="D81" s="99"/>
      <c r="E81" s="11" t="s">
        <v>13</v>
      </c>
      <c r="F81" s="192">
        <v>0.53</v>
      </c>
      <c r="G81" s="8">
        <f t="shared" si="53"/>
        <v>0</v>
      </c>
      <c r="H81" s="8">
        <f t="shared" si="54"/>
        <v>0</v>
      </c>
      <c r="I81" s="8">
        <f t="shared" si="55"/>
        <v>0</v>
      </c>
    </row>
    <row r="82" spans="1:9">
      <c r="A82" s="21"/>
      <c r="B82">
        <v>3</v>
      </c>
      <c r="C82" s="95" t="s">
        <v>61</v>
      </c>
      <c r="D82" s="99"/>
      <c r="E82" s="11" t="s">
        <v>13</v>
      </c>
      <c r="F82" s="192">
        <v>0.53</v>
      </c>
      <c r="G82" s="8">
        <f t="shared" si="53"/>
        <v>0</v>
      </c>
      <c r="H82" s="8">
        <f t="shared" si="54"/>
        <v>0</v>
      </c>
      <c r="I82" s="8">
        <f t="shared" si="55"/>
        <v>0</v>
      </c>
    </row>
    <row r="83" spans="1:9">
      <c r="F83" s="192"/>
      <c r="G83" s="120">
        <f>SUM(G80:G82)</f>
        <v>31.8</v>
      </c>
      <c r="H83" s="192">
        <f>G83*5.5/100</f>
        <v>1.7490000000000001</v>
      </c>
      <c r="I83" s="119">
        <f>H83+G83</f>
        <v>33.548999999999999</v>
      </c>
    </row>
  </sheetData>
  <mergeCells count="7">
    <mergeCell ref="C79:G79"/>
    <mergeCell ref="C68:G68"/>
    <mergeCell ref="C17:G17"/>
    <mergeCell ref="C27:G27"/>
    <mergeCell ref="C36:G36"/>
    <mergeCell ref="C45:G45"/>
    <mergeCell ref="C57:G57"/>
  </mergeCells>
  <hyperlinks>
    <hyperlink ref="G35" location="Recap!A1" display="Recap!A1"/>
    <hyperlink ref="G44" location="Recap!A1" display="Recap!A1"/>
    <hyperlink ref="G67" location="Recap!A1" display="Recap!A1"/>
    <hyperlink ref="G78" location="Recap!A1" display="Recap!A1"/>
    <hyperlink ref="G83" location="Recap!A1" display="Recap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75"/>
  <sheetViews>
    <sheetView topLeftCell="A67" workbookViewId="0">
      <selection activeCell="E73" sqref="E73"/>
    </sheetView>
  </sheetViews>
  <sheetFormatPr baseColWidth="10" defaultRowHeight="15"/>
  <cols>
    <col min="1" max="1" width="11.5703125" customWidth="1"/>
    <col min="2" max="2" width="13.28515625" customWidth="1"/>
    <col min="3" max="3" width="25.140625" customWidth="1"/>
    <col min="4" max="4" width="11.42578125" style="12"/>
    <col min="5" max="5" width="13.28515625" customWidth="1"/>
    <col min="9" max="9" width="22.7109375" customWidth="1"/>
  </cols>
  <sheetData>
    <row r="1" spans="1:8" s="2" customFormat="1">
      <c r="A1" s="2" t="s">
        <v>9</v>
      </c>
      <c r="B1" s="2" t="s">
        <v>24</v>
      </c>
      <c r="C1" s="2" t="s">
        <v>0</v>
      </c>
      <c r="D1" s="10" t="s">
        <v>1</v>
      </c>
      <c r="E1" s="9" t="s">
        <v>4</v>
      </c>
      <c r="F1" s="2" t="s">
        <v>7</v>
      </c>
      <c r="G1" s="2" t="s">
        <v>8</v>
      </c>
      <c r="H1" s="3"/>
    </row>
    <row r="2" spans="1:8" s="2" customFormat="1">
      <c r="C2" s="269" t="s">
        <v>30</v>
      </c>
      <c r="D2" s="269"/>
      <c r="E2" s="269"/>
      <c r="H2" s="3"/>
    </row>
    <row r="3" spans="1:8">
      <c r="A3" s="13">
        <v>42837</v>
      </c>
      <c r="B3" s="11">
        <v>201700080</v>
      </c>
      <c r="C3" s="1" t="s">
        <v>107</v>
      </c>
      <c r="D3" s="11">
        <v>1</v>
      </c>
      <c r="E3" s="8">
        <v>51.6</v>
      </c>
      <c r="F3" s="8">
        <f>E3*5.5/100</f>
        <v>2.8380000000000001</v>
      </c>
      <c r="G3" s="8">
        <f>E3+F3</f>
        <v>54.438000000000002</v>
      </c>
      <c r="H3" s="4"/>
    </row>
    <row r="4" spans="1:8">
      <c r="A4" s="21">
        <v>42840</v>
      </c>
      <c r="B4" s="17">
        <v>201700087</v>
      </c>
      <c r="C4" s="17" t="s">
        <v>107</v>
      </c>
      <c r="D4" s="12">
        <v>1</v>
      </c>
      <c r="E4" s="17">
        <v>104.1</v>
      </c>
      <c r="F4" s="8">
        <f>E4*5.5/100</f>
        <v>5.7254999999999994</v>
      </c>
      <c r="G4" s="8">
        <f>E4+F4</f>
        <v>109.82549999999999</v>
      </c>
      <c r="H4" s="70"/>
    </row>
    <row r="5" spans="1:8">
      <c r="A5" s="58"/>
      <c r="B5" s="62"/>
      <c r="C5" s="67"/>
      <c r="D5" s="62" t="s">
        <v>62</v>
      </c>
      <c r="E5" s="14">
        <f>SUM(E3:E4)</f>
        <v>155.69999999999999</v>
      </c>
      <c r="F5" s="8">
        <f>E5*5.5/100</f>
        <v>8.5634999999999994</v>
      </c>
      <c r="G5" s="14">
        <f>E5+F5</f>
        <v>164.26349999999999</v>
      </c>
      <c r="H5" s="70"/>
    </row>
    <row r="6" spans="1:8" s="1" customFormat="1">
      <c r="A6" s="84">
        <v>42844</v>
      </c>
      <c r="B6" s="67">
        <v>201700088</v>
      </c>
      <c r="C6" s="78" t="s">
        <v>107</v>
      </c>
      <c r="D6" s="62">
        <v>1</v>
      </c>
      <c r="E6" s="25">
        <v>106.1</v>
      </c>
      <c r="F6" s="8">
        <f t="shared" ref="F6:F8" si="0">E6*5.5/100</f>
        <v>5.8354999999999997</v>
      </c>
      <c r="G6" s="8">
        <f t="shared" ref="G6:G8" si="1">E6+F6</f>
        <v>111.93549999999999</v>
      </c>
      <c r="H6" s="71"/>
    </row>
    <row r="7" spans="1:8">
      <c r="A7" s="58">
        <v>42847</v>
      </c>
      <c r="B7" s="89">
        <v>201700092</v>
      </c>
      <c r="C7" s="78" t="s">
        <v>107</v>
      </c>
      <c r="D7" s="72">
        <v>1</v>
      </c>
      <c r="E7" s="51">
        <v>71.489999999999995</v>
      </c>
      <c r="F7" s="8">
        <f t="shared" si="0"/>
        <v>3.9319500000000001</v>
      </c>
      <c r="G7" s="8">
        <f t="shared" si="1"/>
        <v>75.421949999999995</v>
      </c>
      <c r="H7" s="52"/>
    </row>
    <row r="8" spans="1:8">
      <c r="A8" s="58">
        <v>42854</v>
      </c>
      <c r="B8" s="89">
        <v>201700096</v>
      </c>
      <c r="C8" s="89" t="s">
        <v>107</v>
      </c>
      <c r="D8" s="62">
        <v>1</v>
      </c>
      <c r="E8" s="25">
        <v>183.76</v>
      </c>
      <c r="F8" s="8">
        <f t="shared" si="0"/>
        <v>10.1068</v>
      </c>
      <c r="G8" s="8">
        <f t="shared" si="1"/>
        <v>193.86679999999998</v>
      </c>
      <c r="H8" s="52"/>
    </row>
    <row r="9" spans="1:8" ht="15.75" thickBot="1">
      <c r="E9" s="49">
        <f>SUM(E6:E8)</f>
        <v>361.34999999999997</v>
      </c>
      <c r="F9" s="17"/>
      <c r="G9" s="49">
        <f>SUM(G6:G8)</f>
        <v>381.22424999999998</v>
      </c>
    </row>
    <row r="10" spans="1:8" s="52" customFormat="1" ht="15.75" thickBot="1">
      <c r="C10" s="270" t="s">
        <v>31</v>
      </c>
      <c r="D10" s="271"/>
      <c r="E10" s="271"/>
      <c r="F10" s="271"/>
      <c r="G10" s="272"/>
    </row>
    <row r="11" spans="1:8">
      <c r="A11" s="58">
        <v>42858</v>
      </c>
      <c r="B11" s="93">
        <v>201700098</v>
      </c>
      <c r="C11" s="96" t="s">
        <v>107</v>
      </c>
      <c r="D11" s="72">
        <v>1</v>
      </c>
      <c r="E11" s="25">
        <v>22.05</v>
      </c>
      <c r="F11" s="8">
        <f t="shared" ref="F11:F17" si="2">E11*5.5/100</f>
        <v>1.21275</v>
      </c>
      <c r="G11" s="79">
        <f t="shared" ref="G11:G17" si="3">E11+F11</f>
        <v>23.26275</v>
      </c>
      <c r="H11" s="52"/>
    </row>
    <row r="12" spans="1:8">
      <c r="A12" s="58">
        <v>42861</v>
      </c>
      <c r="B12" s="95">
        <v>201700105</v>
      </c>
      <c r="C12" s="96" t="s">
        <v>107</v>
      </c>
      <c r="D12" s="72">
        <v>1</v>
      </c>
      <c r="E12" s="52">
        <v>163.18</v>
      </c>
      <c r="F12" s="8">
        <f t="shared" si="2"/>
        <v>8.9748999999999999</v>
      </c>
      <c r="G12" s="83">
        <f t="shared" si="3"/>
        <v>172.1549</v>
      </c>
      <c r="H12" s="52" t="s">
        <v>142</v>
      </c>
    </row>
    <row r="13" spans="1:8" ht="15.75" thickBot="1">
      <c r="A13" s="21">
        <v>42868</v>
      </c>
      <c r="B13" s="95">
        <v>201700117</v>
      </c>
      <c r="C13" s="96" t="s">
        <v>107</v>
      </c>
      <c r="D13" s="72">
        <v>1</v>
      </c>
      <c r="E13">
        <v>96.9</v>
      </c>
      <c r="F13" s="8">
        <f t="shared" si="2"/>
        <v>5.3295000000000003</v>
      </c>
      <c r="G13" s="80">
        <f t="shared" si="3"/>
        <v>102.2295</v>
      </c>
    </row>
    <row r="14" spans="1:8">
      <c r="A14" s="21">
        <v>42872</v>
      </c>
      <c r="B14" s="95">
        <v>201700122</v>
      </c>
      <c r="C14" s="96" t="s">
        <v>107</v>
      </c>
      <c r="D14" s="72">
        <v>1</v>
      </c>
      <c r="E14">
        <v>61.34</v>
      </c>
      <c r="F14" s="8">
        <f t="shared" si="2"/>
        <v>3.3736999999999999</v>
      </c>
      <c r="G14" s="79">
        <f t="shared" si="3"/>
        <v>64.713700000000003</v>
      </c>
    </row>
    <row r="15" spans="1:8">
      <c r="A15" s="21">
        <v>42875</v>
      </c>
      <c r="B15" s="95">
        <v>201700132</v>
      </c>
      <c r="C15" s="96" t="s">
        <v>107</v>
      </c>
      <c r="D15" s="72">
        <v>1</v>
      </c>
      <c r="E15">
        <v>91.6</v>
      </c>
      <c r="F15" s="8">
        <f t="shared" si="2"/>
        <v>5.0379999999999994</v>
      </c>
      <c r="G15" s="83">
        <f t="shared" si="3"/>
        <v>96.637999999999991</v>
      </c>
      <c r="H15" t="s">
        <v>142</v>
      </c>
    </row>
    <row r="16" spans="1:8">
      <c r="A16" s="21">
        <v>42879</v>
      </c>
      <c r="B16" s="95">
        <v>201700135</v>
      </c>
      <c r="C16" s="96" t="s">
        <v>107</v>
      </c>
      <c r="D16" s="72">
        <v>1</v>
      </c>
      <c r="E16">
        <v>140.1</v>
      </c>
      <c r="F16" s="92">
        <f t="shared" si="2"/>
        <v>7.7054999999999998</v>
      </c>
      <c r="G16" s="88">
        <f t="shared" si="3"/>
        <v>147.80549999999999</v>
      </c>
    </row>
    <row r="17" spans="1:8" ht="15.75" thickBot="1">
      <c r="A17" s="21">
        <v>42882</v>
      </c>
      <c r="B17" s="95">
        <v>201700140</v>
      </c>
      <c r="C17" s="96" t="s">
        <v>107</v>
      </c>
      <c r="D17" s="72">
        <v>1</v>
      </c>
      <c r="E17">
        <v>132.6</v>
      </c>
      <c r="F17" s="92">
        <f t="shared" si="2"/>
        <v>7.2929999999999993</v>
      </c>
      <c r="G17" s="91">
        <f t="shared" si="3"/>
        <v>139.893</v>
      </c>
    </row>
    <row r="19" spans="1:8" ht="15.75" thickBot="1">
      <c r="E19" s="49">
        <f>SUM(E11:E18)</f>
        <v>707.7700000000001</v>
      </c>
      <c r="F19" s="17"/>
      <c r="G19" s="49">
        <f>SUM(G11:G18)</f>
        <v>746.69735000000003</v>
      </c>
    </row>
    <row r="20" spans="1:8" ht="19.5" thickBot="1">
      <c r="C20" s="273" t="s">
        <v>32</v>
      </c>
      <c r="D20" s="274"/>
      <c r="E20" s="274"/>
      <c r="F20" s="275"/>
    </row>
    <row r="21" spans="1:8">
      <c r="A21" s="21">
        <v>42889</v>
      </c>
      <c r="B21">
        <v>201700151</v>
      </c>
      <c r="C21" t="s">
        <v>162</v>
      </c>
      <c r="D21" s="12">
        <v>1</v>
      </c>
      <c r="E21" s="12">
        <v>169.9</v>
      </c>
      <c r="F21" s="18">
        <f>E21*5.5/100</f>
        <v>9.3445</v>
      </c>
      <c r="G21" s="100">
        <f>F21+E21</f>
        <v>179.24450000000002</v>
      </c>
      <c r="H21" s="213" t="s">
        <v>186</v>
      </c>
    </row>
    <row r="22" spans="1:8">
      <c r="A22" s="21">
        <v>42893</v>
      </c>
      <c r="B22">
        <v>201700154</v>
      </c>
      <c r="C22" t="s">
        <v>162</v>
      </c>
      <c r="D22" s="12">
        <v>1</v>
      </c>
      <c r="E22" s="12">
        <v>96.91</v>
      </c>
      <c r="F22" s="18">
        <f t="shared" ref="F22:F27" si="4">E22*5.5/100</f>
        <v>5.33005</v>
      </c>
      <c r="G22" s="133">
        <f t="shared" ref="G22:G27" si="5">F22+E22</f>
        <v>102.24005</v>
      </c>
      <c r="H22" s="213"/>
    </row>
    <row r="23" spans="1:8">
      <c r="A23" s="21">
        <v>42896</v>
      </c>
      <c r="B23">
        <v>201700161</v>
      </c>
      <c r="C23" t="s">
        <v>162</v>
      </c>
      <c r="D23" s="12">
        <v>1</v>
      </c>
      <c r="E23" s="12">
        <v>213.39</v>
      </c>
      <c r="F23" s="18">
        <f t="shared" si="4"/>
        <v>11.73645</v>
      </c>
      <c r="G23" s="133">
        <f t="shared" si="5"/>
        <v>225.12644999999998</v>
      </c>
      <c r="H23" s="213"/>
    </row>
    <row r="24" spans="1:8" ht="15.75" thickBot="1">
      <c r="A24" s="21">
        <v>42900</v>
      </c>
      <c r="B24">
        <v>201700164</v>
      </c>
      <c r="C24" t="s">
        <v>162</v>
      </c>
      <c r="D24" s="12">
        <v>1</v>
      </c>
      <c r="E24" s="12">
        <v>248.99</v>
      </c>
      <c r="F24" s="18">
        <f t="shared" si="4"/>
        <v>13.694450000000002</v>
      </c>
      <c r="G24" s="116">
        <f t="shared" si="5"/>
        <v>262.68445000000003</v>
      </c>
      <c r="H24" s="213"/>
    </row>
    <row r="25" spans="1:8">
      <c r="A25" s="21">
        <v>42903</v>
      </c>
      <c r="B25">
        <v>201700171</v>
      </c>
      <c r="C25" t="s">
        <v>162</v>
      </c>
      <c r="D25" s="12">
        <v>1</v>
      </c>
      <c r="E25" s="12">
        <v>279.54000000000002</v>
      </c>
      <c r="F25" s="18">
        <f t="shared" si="4"/>
        <v>15.374700000000001</v>
      </c>
      <c r="G25" s="100">
        <f t="shared" si="5"/>
        <v>294.91470000000004</v>
      </c>
      <c r="H25" s="213" t="s">
        <v>187</v>
      </c>
    </row>
    <row r="26" spans="1:8">
      <c r="A26" s="21">
        <v>42907</v>
      </c>
      <c r="B26">
        <v>201700174</v>
      </c>
      <c r="C26" t="s">
        <v>162</v>
      </c>
      <c r="D26" s="12">
        <v>1</v>
      </c>
      <c r="E26" s="12">
        <v>130.13999999999999</v>
      </c>
      <c r="F26" s="18">
        <f t="shared" si="4"/>
        <v>7.1577000000000002</v>
      </c>
      <c r="G26" s="133">
        <f t="shared" si="5"/>
        <v>137.29769999999999</v>
      </c>
      <c r="H26" s="213"/>
    </row>
    <row r="27" spans="1:8">
      <c r="A27" s="21">
        <v>42910</v>
      </c>
      <c r="B27">
        <v>201700180</v>
      </c>
      <c r="C27" t="s">
        <v>162</v>
      </c>
      <c r="D27" s="12">
        <v>1</v>
      </c>
      <c r="E27" s="12">
        <v>117.96</v>
      </c>
      <c r="F27" s="18">
        <f t="shared" si="4"/>
        <v>6.4878</v>
      </c>
      <c r="G27" s="133">
        <f t="shared" si="5"/>
        <v>124.4478</v>
      </c>
      <c r="H27" s="213"/>
    </row>
    <row r="28" spans="1:8" ht="15.75" thickBot="1">
      <c r="A28" s="21">
        <v>42914</v>
      </c>
      <c r="B28">
        <v>201700185</v>
      </c>
      <c r="C28" t="s">
        <v>162</v>
      </c>
      <c r="D28" s="12">
        <v>1</v>
      </c>
      <c r="E28" s="12">
        <v>163.4</v>
      </c>
      <c r="F28" s="18">
        <f t="shared" ref="F28" si="6">E28*5.5/100</f>
        <v>8.9870000000000001</v>
      </c>
      <c r="G28" s="116">
        <f t="shared" ref="G28" si="7">F28+E28</f>
        <v>172.387</v>
      </c>
      <c r="H28" s="213"/>
    </row>
    <row r="29" spans="1:8" ht="15.75" thickBot="1">
      <c r="E29" s="120">
        <f>SUM(E21:E28)</f>
        <v>1420.23</v>
      </c>
      <c r="F29" s="17"/>
      <c r="G29" s="49">
        <f>SUM(G21:G28)</f>
        <v>1498.34265</v>
      </c>
    </row>
    <row r="30" spans="1:8" ht="19.5" thickBot="1">
      <c r="C30" s="273" t="s">
        <v>33</v>
      </c>
      <c r="D30" s="274"/>
      <c r="E30" s="274"/>
      <c r="F30" s="275"/>
    </row>
    <row r="31" spans="1:8">
      <c r="A31" s="21">
        <v>42917</v>
      </c>
      <c r="B31">
        <v>201700192</v>
      </c>
      <c r="C31" t="s">
        <v>162</v>
      </c>
      <c r="D31" s="12">
        <v>1</v>
      </c>
      <c r="E31" s="99">
        <v>237.15</v>
      </c>
      <c r="F31" s="18">
        <f>E31*5.5/100</f>
        <v>13.04325</v>
      </c>
      <c r="G31" s="100">
        <f>F31+E31</f>
        <v>250.19325000000001</v>
      </c>
      <c r="H31" s="276" t="s">
        <v>186</v>
      </c>
    </row>
    <row r="32" spans="1:8">
      <c r="A32" s="21">
        <v>42921</v>
      </c>
      <c r="B32">
        <v>201700196</v>
      </c>
      <c r="C32" t="s">
        <v>162</v>
      </c>
      <c r="D32" s="12">
        <v>1</v>
      </c>
      <c r="E32" s="99">
        <v>244.36</v>
      </c>
      <c r="F32" s="18">
        <f t="shared" ref="F32:F39" si="8">E32*5.5/100</f>
        <v>13.4398</v>
      </c>
      <c r="G32" s="133">
        <f t="shared" ref="G32:G39" si="9">F32+E32</f>
        <v>257.7998</v>
      </c>
      <c r="H32" s="276"/>
    </row>
    <row r="33" spans="1:8">
      <c r="A33" s="21">
        <v>42924</v>
      </c>
      <c r="B33">
        <v>201700201</v>
      </c>
      <c r="C33" t="s">
        <v>162</v>
      </c>
      <c r="D33" s="12">
        <v>1</v>
      </c>
      <c r="E33" s="99">
        <v>394.6</v>
      </c>
      <c r="F33" s="18">
        <f t="shared" si="8"/>
        <v>21.703000000000003</v>
      </c>
      <c r="G33" s="133">
        <f t="shared" si="9"/>
        <v>416.303</v>
      </c>
      <c r="H33" s="276"/>
    </row>
    <row r="34" spans="1:8">
      <c r="A34" s="21">
        <v>42928</v>
      </c>
      <c r="B34">
        <v>201700204</v>
      </c>
      <c r="C34" t="s">
        <v>162</v>
      </c>
      <c r="D34" s="12">
        <v>1</v>
      </c>
      <c r="E34" s="99">
        <v>184.9</v>
      </c>
      <c r="F34" s="18">
        <f t="shared" si="8"/>
        <v>10.169500000000001</v>
      </c>
      <c r="G34" s="133">
        <f t="shared" si="9"/>
        <v>195.06950000000001</v>
      </c>
      <c r="H34" s="276"/>
    </row>
    <row r="35" spans="1:8" ht="15.75" thickBot="1">
      <c r="A35" s="21">
        <v>42931</v>
      </c>
      <c r="B35">
        <v>201700209</v>
      </c>
      <c r="C35" t="s">
        <v>162</v>
      </c>
      <c r="D35" s="12">
        <v>1</v>
      </c>
      <c r="E35" s="99">
        <v>137.33000000000001</v>
      </c>
      <c r="F35" s="18">
        <f t="shared" si="8"/>
        <v>7.5531500000000005</v>
      </c>
      <c r="G35" s="116">
        <f t="shared" si="9"/>
        <v>144.88315</v>
      </c>
      <c r="H35" s="276"/>
    </row>
    <row r="36" spans="1:8">
      <c r="A36" s="21">
        <v>42935</v>
      </c>
      <c r="B36">
        <v>201700213</v>
      </c>
      <c r="C36" t="s">
        <v>162</v>
      </c>
      <c r="D36" s="12">
        <v>1</v>
      </c>
      <c r="E36" s="99">
        <v>110.98</v>
      </c>
      <c r="F36" s="18">
        <f t="shared" si="8"/>
        <v>6.1038999999999994</v>
      </c>
      <c r="G36" s="133">
        <f t="shared" si="9"/>
        <v>117.0839</v>
      </c>
      <c r="H36" s="213" t="s">
        <v>186</v>
      </c>
    </row>
    <row r="37" spans="1:8">
      <c r="A37" s="21">
        <v>42938</v>
      </c>
      <c r="B37">
        <v>201700221</v>
      </c>
      <c r="C37" t="s">
        <v>162</v>
      </c>
      <c r="D37" s="12">
        <v>1</v>
      </c>
      <c r="E37" s="99">
        <v>200.45</v>
      </c>
      <c r="F37" s="18">
        <f t="shared" si="8"/>
        <v>11.024749999999999</v>
      </c>
      <c r="G37" s="133">
        <f t="shared" si="9"/>
        <v>211.47475</v>
      </c>
      <c r="H37" s="213"/>
    </row>
    <row r="38" spans="1:8">
      <c r="A38" s="21">
        <v>42942</v>
      </c>
      <c r="B38">
        <v>201700223</v>
      </c>
      <c r="C38" t="s">
        <v>162</v>
      </c>
      <c r="D38" s="12">
        <v>1</v>
      </c>
      <c r="E38" s="99">
        <v>303</v>
      </c>
      <c r="F38" s="18">
        <f t="shared" ref="F38" si="10">E38*5.5/100</f>
        <v>16.664999999999999</v>
      </c>
      <c r="G38" s="133">
        <f t="shared" ref="G38" si="11">F38+E38</f>
        <v>319.66500000000002</v>
      </c>
      <c r="H38" s="213"/>
    </row>
    <row r="39" spans="1:8" ht="15.75" thickBot="1">
      <c r="A39" s="21">
        <v>42945</v>
      </c>
      <c r="B39">
        <v>201700231</v>
      </c>
      <c r="C39" t="s">
        <v>162</v>
      </c>
      <c r="D39" s="12">
        <v>1</v>
      </c>
      <c r="E39" s="99">
        <v>305.85000000000002</v>
      </c>
      <c r="F39" s="18">
        <f t="shared" si="8"/>
        <v>16.821750000000002</v>
      </c>
      <c r="G39" s="116">
        <f t="shared" si="9"/>
        <v>322.67175000000003</v>
      </c>
      <c r="H39" s="213"/>
    </row>
    <row r="40" spans="1:8" ht="15.75" thickBot="1">
      <c r="E40" s="137">
        <f>SUM(E31:E39)</f>
        <v>2118.62</v>
      </c>
      <c r="F40" s="17"/>
      <c r="G40" s="49">
        <f>SUM(G31:G39)</f>
        <v>2235.1441000000004</v>
      </c>
    </row>
    <row r="41" spans="1:8" ht="19.5" thickBot="1">
      <c r="C41" s="273" t="s">
        <v>34</v>
      </c>
      <c r="D41" s="274"/>
      <c r="E41" s="274"/>
      <c r="F41" s="275"/>
      <c r="G41" s="101"/>
    </row>
    <row r="42" spans="1:8">
      <c r="A42" s="21">
        <v>42949</v>
      </c>
      <c r="B42">
        <v>201700236</v>
      </c>
      <c r="C42" t="s">
        <v>162</v>
      </c>
      <c r="D42" s="12">
        <v>1</v>
      </c>
      <c r="E42" s="99">
        <v>237.38</v>
      </c>
      <c r="F42" s="18">
        <f>E42*5.5/100</f>
        <v>13.055899999999999</v>
      </c>
      <c r="G42" s="100">
        <f>F42+E42</f>
        <v>250.4359</v>
      </c>
      <c r="H42" s="280" t="s">
        <v>197</v>
      </c>
    </row>
    <row r="43" spans="1:8">
      <c r="A43" s="21">
        <v>42952</v>
      </c>
      <c r="B43">
        <v>201700196</v>
      </c>
      <c r="C43" t="s">
        <v>162</v>
      </c>
      <c r="D43" s="12">
        <v>1</v>
      </c>
      <c r="E43" s="99">
        <v>185.45</v>
      </c>
      <c r="F43" s="18">
        <f t="shared" ref="F43:F50" si="12">E43*5.5/100</f>
        <v>10.19975</v>
      </c>
      <c r="G43" s="133">
        <f t="shared" ref="G43:G50" si="13">F43+E43</f>
        <v>195.64974999999998</v>
      </c>
      <c r="H43" s="280"/>
    </row>
    <row r="44" spans="1:8">
      <c r="A44" s="21">
        <v>42956</v>
      </c>
      <c r="B44">
        <v>201700245</v>
      </c>
      <c r="C44" t="s">
        <v>162</v>
      </c>
      <c r="D44" s="12">
        <v>1</v>
      </c>
      <c r="E44" s="99">
        <v>239.38</v>
      </c>
      <c r="F44" s="18">
        <f t="shared" si="12"/>
        <v>13.165899999999999</v>
      </c>
      <c r="G44" s="133">
        <f t="shared" si="13"/>
        <v>252.54589999999999</v>
      </c>
      <c r="H44" s="280"/>
    </row>
    <row r="45" spans="1:8" ht="15.75" thickBot="1">
      <c r="A45" s="21">
        <v>42959</v>
      </c>
      <c r="B45">
        <v>201700253</v>
      </c>
      <c r="C45" t="s">
        <v>162</v>
      </c>
      <c r="D45" s="12">
        <v>1</v>
      </c>
      <c r="E45" s="99">
        <v>265.35000000000002</v>
      </c>
      <c r="F45" s="18">
        <f t="shared" si="12"/>
        <v>14.594250000000002</v>
      </c>
      <c r="G45" s="116">
        <f t="shared" si="13"/>
        <v>279.94425000000001</v>
      </c>
      <c r="H45" s="280"/>
    </row>
    <row r="46" spans="1:8">
      <c r="A46" s="21">
        <v>42963</v>
      </c>
      <c r="B46">
        <v>201700256</v>
      </c>
      <c r="C46" t="s">
        <v>162</v>
      </c>
      <c r="D46" s="12">
        <v>1</v>
      </c>
      <c r="E46" s="160">
        <v>220.42500000000001</v>
      </c>
      <c r="F46" s="18">
        <f t="shared" si="12"/>
        <v>12.123375000000001</v>
      </c>
      <c r="G46" s="158">
        <f t="shared" si="13"/>
        <v>232.54837500000002</v>
      </c>
      <c r="H46" s="280" t="s">
        <v>205</v>
      </c>
    </row>
    <row r="47" spans="1:8">
      <c r="A47" s="21">
        <v>42966</v>
      </c>
      <c r="B47">
        <v>201700262</v>
      </c>
      <c r="C47" t="s">
        <v>162</v>
      </c>
      <c r="D47" s="12">
        <v>1</v>
      </c>
      <c r="E47" s="99">
        <v>187.45</v>
      </c>
      <c r="F47" s="18">
        <f t="shared" si="12"/>
        <v>10.309749999999999</v>
      </c>
      <c r="G47" s="158">
        <f t="shared" si="13"/>
        <v>197.75975</v>
      </c>
      <c r="H47" s="280"/>
    </row>
    <row r="48" spans="1:8">
      <c r="A48" s="21">
        <v>42970</v>
      </c>
      <c r="B48">
        <v>201700223</v>
      </c>
      <c r="C48" t="s">
        <v>162</v>
      </c>
      <c r="D48" s="12">
        <v>1</v>
      </c>
      <c r="E48" s="99">
        <v>265.8</v>
      </c>
      <c r="F48" s="18">
        <f t="shared" si="12"/>
        <v>14.619000000000002</v>
      </c>
      <c r="G48" s="158">
        <f t="shared" si="13"/>
        <v>280.41900000000004</v>
      </c>
      <c r="H48" s="280"/>
    </row>
    <row r="49" spans="1:8">
      <c r="A49" s="21">
        <v>42973</v>
      </c>
      <c r="B49">
        <v>201700231</v>
      </c>
      <c r="C49" t="s">
        <v>162</v>
      </c>
      <c r="D49" s="12">
        <v>1</v>
      </c>
      <c r="E49" s="99">
        <v>155.44999999999999</v>
      </c>
      <c r="F49" s="18">
        <f t="shared" si="12"/>
        <v>8.5497499999999995</v>
      </c>
      <c r="G49" s="158">
        <f t="shared" si="13"/>
        <v>163.99974999999998</v>
      </c>
      <c r="H49" s="280"/>
    </row>
    <row r="50" spans="1:8">
      <c r="A50" s="21">
        <v>42977</v>
      </c>
      <c r="B50">
        <v>201700273</v>
      </c>
      <c r="C50" t="s">
        <v>162</v>
      </c>
      <c r="D50" s="12">
        <v>1</v>
      </c>
      <c r="E50" s="99">
        <v>259.75</v>
      </c>
      <c r="F50" s="18">
        <f t="shared" si="12"/>
        <v>14.286250000000001</v>
      </c>
      <c r="G50" s="158">
        <f t="shared" si="13"/>
        <v>274.03625</v>
      </c>
      <c r="H50" s="280"/>
    </row>
    <row r="51" spans="1:8" ht="15.75" thickBot="1">
      <c r="E51" s="138">
        <f>SUM(E42:E50)</f>
        <v>2016.4350000000002</v>
      </c>
      <c r="F51" s="17"/>
      <c r="G51" s="49">
        <f>SUM(G42:G50)</f>
        <v>2127.338925</v>
      </c>
      <c r="H51" t="s">
        <v>200</v>
      </c>
    </row>
    <row r="52" spans="1:8" ht="19.5" thickBot="1">
      <c r="C52" s="273" t="s">
        <v>35</v>
      </c>
      <c r="D52" s="274"/>
      <c r="E52" s="274"/>
      <c r="F52" s="275"/>
      <c r="G52" s="101"/>
    </row>
    <row r="53" spans="1:8">
      <c r="A53" s="21">
        <v>42980</v>
      </c>
      <c r="B53">
        <v>201700282</v>
      </c>
      <c r="C53" t="s">
        <v>162</v>
      </c>
      <c r="D53" s="12">
        <v>1</v>
      </c>
      <c r="E53" s="99">
        <v>165.9</v>
      </c>
      <c r="F53" s="18">
        <f>E53*5.5/100</f>
        <v>9.1245000000000012</v>
      </c>
      <c r="G53" s="100">
        <f>F53+E53</f>
        <v>175.02450000000002</v>
      </c>
      <c r="H53" s="277" t="s">
        <v>211</v>
      </c>
    </row>
    <row r="54" spans="1:8">
      <c r="A54" s="21">
        <v>42984</v>
      </c>
      <c r="B54">
        <v>201700287</v>
      </c>
      <c r="C54" t="s">
        <v>162</v>
      </c>
      <c r="D54" s="12">
        <v>1</v>
      </c>
      <c r="E54" s="99">
        <v>158.15</v>
      </c>
      <c r="F54" s="18">
        <f t="shared" ref="F54:F61" si="14">E54*5.5/100</f>
        <v>8.6982499999999998</v>
      </c>
      <c r="G54" s="133">
        <f t="shared" ref="G54:G61" si="15">F54+E54</f>
        <v>166.84825000000001</v>
      </c>
      <c r="H54" s="278"/>
    </row>
    <row r="55" spans="1:8">
      <c r="A55" s="21">
        <v>42987</v>
      </c>
      <c r="B55">
        <v>201700297</v>
      </c>
      <c r="C55" t="s">
        <v>162</v>
      </c>
      <c r="D55" s="12">
        <v>1</v>
      </c>
      <c r="E55" s="99">
        <v>232.86</v>
      </c>
      <c r="F55" s="18">
        <f t="shared" si="14"/>
        <v>12.8073</v>
      </c>
      <c r="G55" s="133">
        <f t="shared" si="15"/>
        <v>245.66730000000001</v>
      </c>
      <c r="H55" s="278"/>
    </row>
    <row r="56" spans="1:8" ht="15.75" thickBot="1">
      <c r="A56" s="21">
        <v>42991</v>
      </c>
      <c r="B56">
        <v>201700302</v>
      </c>
      <c r="C56" t="s">
        <v>162</v>
      </c>
      <c r="D56" s="12">
        <v>1</v>
      </c>
      <c r="E56" s="99">
        <v>235.9</v>
      </c>
      <c r="F56" s="18">
        <f t="shared" si="14"/>
        <v>12.974500000000001</v>
      </c>
      <c r="G56" s="116">
        <f t="shared" si="15"/>
        <v>248.87450000000001</v>
      </c>
      <c r="H56" s="279"/>
    </row>
    <row r="57" spans="1:8" ht="15.75" customHeight="1" thickBot="1">
      <c r="A57" s="21">
        <v>42994</v>
      </c>
      <c r="B57">
        <v>201700308</v>
      </c>
      <c r="C57" t="s">
        <v>162</v>
      </c>
      <c r="D57" s="12">
        <v>1</v>
      </c>
      <c r="E57" s="160">
        <v>232</v>
      </c>
      <c r="F57" s="18">
        <f t="shared" si="14"/>
        <v>12.76</v>
      </c>
      <c r="G57" s="178">
        <f t="shared" si="15"/>
        <v>244.76</v>
      </c>
      <c r="H57" s="277" t="s">
        <v>216</v>
      </c>
    </row>
    <row r="58" spans="1:8">
      <c r="A58" s="21">
        <v>42998</v>
      </c>
      <c r="B58">
        <v>201700313</v>
      </c>
      <c r="C58" t="s">
        <v>162</v>
      </c>
      <c r="D58" s="12">
        <v>1</v>
      </c>
      <c r="E58" s="99">
        <v>179.48</v>
      </c>
      <c r="F58" s="18">
        <f t="shared" si="14"/>
        <v>9.8713999999999995</v>
      </c>
      <c r="G58" s="158">
        <f t="shared" si="15"/>
        <v>189.35139999999998</v>
      </c>
      <c r="H58" s="278"/>
    </row>
    <row r="59" spans="1:8">
      <c r="A59" s="21">
        <v>43001</v>
      </c>
      <c r="B59">
        <v>201700325</v>
      </c>
      <c r="C59" t="s">
        <v>162</v>
      </c>
      <c r="D59" s="12">
        <v>1</v>
      </c>
      <c r="E59" s="99">
        <v>152.76</v>
      </c>
      <c r="F59" s="18">
        <f t="shared" si="14"/>
        <v>8.4017999999999997</v>
      </c>
      <c r="G59" s="158">
        <f t="shared" si="15"/>
        <v>161.1618</v>
      </c>
      <c r="H59" s="278"/>
    </row>
    <row r="60" spans="1:8">
      <c r="A60" s="21">
        <v>43005</v>
      </c>
      <c r="B60">
        <v>201700328</v>
      </c>
      <c r="C60" t="s">
        <v>162</v>
      </c>
      <c r="D60" s="12">
        <v>1</v>
      </c>
      <c r="E60" s="99">
        <v>169.68</v>
      </c>
      <c r="F60" s="18">
        <f t="shared" si="14"/>
        <v>9.3323999999999998</v>
      </c>
      <c r="G60" s="158">
        <f t="shared" si="15"/>
        <v>179.01240000000001</v>
      </c>
      <c r="H60" s="278"/>
    </row>
    <row r="61" spans="1:8" ht="15.75" thickBot="1">
      <c r="A61" s="21">
        <v>43008</v>
      </c>
      <c r="B61">
        <v>201700338</v>
      </c>
      <c r="C61" t="s">
        <v>162</v>
      </c>
      <c r="D61" s="12">
        <v>1</v>
      </c>
      <c r="E61" s="160">
        <v>168.18</v>
      </c>
      <c r="F61" s="18">
        <f t="shared" si="14"/>
        <v>9.2499000000000002</v>
      </c>
      <c r="G61" s="158">
        <f t="shared" si="15"/>
        <v>177.4299</v>
      </c>
      <c r="H61" s="279"/>
    </row>
    <row r="62" spans="1:8" ht="15.75" thickBot="1">
      <c r="E62" s="138">
        <f>SUM(E53:E61)</f>
        <v>1694.91</v>
      </c>
      <c r="F62" s="17"/>
      <c r="G62" s="49">
        <f>SUM(G53:G61)</f>
        <v>1788.1300500000004</v>
      </c>
    </row>
    <row r="63" spans="1:8" ht="19.5" thickBot="1">
      <c r="C63" s="273" t="s">
        <v>36</v>
      </c>
      <c r="D63" s="274"/>
      <c r="E63" s="274"/>
      <c r="F63" s="275"/>
      <c r="G63" s="101"/>
    </row>
    <row r="64" spans="1:8">
      <c r="A64" s="21">
        <v>43026</v>
      </c>
      <c r="B64">
        <v>201700346</v>
      </c>
      <c r="C64" t="s">
        <v>162</v>
      </c>
      <c r="D64" s="12">
        <v>1</v>
      </c>
      <c r="E64" s="99">
        <v>151.47</v>
      </c>
      <c r="F64" s="18">
        <f>E64*5.5/100</f>
        <v>8.3308499999999999</v>
      </c>
      <c r="G64" s="100">
        <f>F64+E64</f>
        <v>159.80085</v>
      </c>
      <c r="H64" s="277"/>
    </row>
    <row r="65" spans="1:8">
      <c r="A65" s="21">
        <v>43033</v>
      </c>
      <c r="B65">
        <v>201700357</v>
      </c>
      <c r="C65" t="s">
        <v>162</v>
      </c>
      <c r="D65" s="12">
        <v>1</v>
      </c>
      <c r="E65" s="99">
        <v>147.72</v>
      </c>
      <c r="F65" s="18">
        <f t="shared" ref="F65:F72" si="16">E65*5.5/100</f>
        <v>8.1246000000000009</v>
      </c>
      <c r="G65" s="133">
        <f t="shared" ref="G65:G72" si="17">F65+E65</f>
        <v>155.84460000000001</v>
      </c>
      <c r="H65" s="278"/>
    </row>
    <row r="66" spans="1:8">
      <c r="A66" s="21">
        <v>43029</v>
      </c>
      <c r="B66">
        <v>201700354</v>
      </c>
      <c r="C66" t="s">
        <v>162</v>
      </c>
      <c r="D66" s="12">
        <v>1</v>
      </c>
      <c r="E66" s="99">
        <v>112.02</v>
      </c>
      <c r="F66" s="18">
        <f t="shared" si="16"/>
        <v>6.1611000000000002</v>
      </c>
      <c r="G66" s="133">
        <f t="shared" si="17"/>
        <v>118.1811</v>
      </c>
      <c r="H66" s="278"/>
    </row>
    <row r="67" spans="1:8" ht="15.75" thickBot="1">
      <c r="A67" s="21">
        <v>43036</v>
      </c>
      <c r="B67">
        <v>201700362</v>
      </c>
      <c r="C67" t="s">
        <v>162</v>
      </c>
      <c r="D67" s="12">
        <v>1</v>
      </c>
      <c r="E67" s="99">
        <v>91.65</v>
      </c>
      <c r="F67" s="18">
        <f t="shared" si="16"/>
        <v>5.0407500000000001</v>
      </c>
      <c r="G67" s="116">
        <f t="shared" si="17"/>
        <v>96.690750000000008</v>
      </c>
      <c r="H67" s="279"/>
    </row>
    <row r="68" spans="1:8" ht="15.75" customHeight="1" thickBot="1">
      <c r="A68" s="21"/>
      <c r="C68" t="s">
        <v>162</v>
      </c>
      <c r="D68" s="12">
        <v>1</v>
      </c>
      <c r="E68" s="160"/>
      <c r="F68" s="18">
        <f t="shared" si="16"/>
        <v>0</v>
      </c>
      <c r="G68" s="178">
        <f t="shared" si="17"/>
        <v>0</v>
      </c>
      <c r="H68" s="277"/>
    </row>
    <row r="69" spans="1:8">
      <c r="A69" s="21"/>
      <c r="C69" t="s">
        <v>162</v>
      </c>
      <c r="D69" s="12">
        <v>1</v>
      </c>
      <c r="E69" s="99"/>
      <c r="F69" s="18">
        <f t="shared" si="16"/>
        <v>0</v>
      </c>
      <c r="G69" s="158">
        <f t="shared" si="17"/>
        <v>0</v>
      </c>
      <c r="H69" s="278"/>
    </row>
    <row r="70" spans="1:8">
      <c r="A70" s="21"/>
      <c r="C70" t="s">
        <v>162</v>
      </c>
      <c r="D70" s="12">
        <v>1</v>
      </c>
      <c r="E70" s="99"/>
      <c r="F70" s="18">
        <f t="shared" si="16"/>
        <v>0</v>
      </c>
      <c r="G70" s="158">
        <f t="shared" si="17"/>
        <v>0</v>
      </c>
      <c r="H70" s="278"/>
    </row>
    <row r="71" spans="1:8">
      <c r="A71" s="21"/>
      <c r="C71" t="s">
        <v>162</v>
      </c>
      <c r="D71" s="12">
        <v>1</v>
      </c>
      <c r="E71" s="99"/>
      <c r="F71" s="18">
        <f t="shared" si="16"/>
        <v>0</v>
      </c>
      <c r="G71" s="158">
        <f t="shared" si="17"/>
        <v>0</v>
      </c>
      <c r="H71" s="278"/>
    </row>
    <row r="72" spans="1:8" ht="15.75" thickBot="1">
      <c r="A72" s="21"/>
      <c r="C72" t="s">
        <v>162</v>
      </c>
      <c r="D72" s="12">
        <v>1</v>
      </c>
      <c r="E72" s="160"/>
      <c r="F72" s="18">
        <f t="shared" si="16"/>
        <v>0</v>
      </c>
      <c r="G72" s="158">
        <f t="shared" si="17"/>
        <v>0</v>
      </c>
      <c r="H72" s="279"/>
    </row>
    <row r="73" spans="1:8">
      <c r="E73">
        <f>SUM(E64:E72)</f>
        <v>502.86</v>
      </c>
      <c r="F73" s="184"/>
      <c r="G73" s="49">
        <f>SUM(G64:G72)</f>
        <v>530.51729999999998</v>
      </c>
    </row>
    <row r="74" spans="1:8">
      <c r="C74" t="s">
        <v>228</v>
      </c>
    </row>
    <row r="75" spans="1:8">
      <c r="A75" s="21">
        <v>43040</v>
      </c>
      <c r="B75">
        <v>201700366</v>
      </c>
      <c r="C75" t="s">
        <v>162</v>
      </c>
      <c r="D75" s="12">
        <v>1</v>
      </c>
      <c r="E75" s="99">
        <v>157.19999999999999</v>
      </c>
      <c r="F75" s="18">
        <f t="shared" ref="F75" si="18">E75*5.5/100</f>
        <v>8.645999999999999</v>
      </c>
      <c r="G75" s="158">
        <f t="shared" ref="G75" si="19">F75+E75</f>
        <v>165.84599999999998</v>
      </c>
    </row>
  </sheetData>
  <mergeCells count="17">
    <mergeCell ref="C63:F63"/>
    <mergeCell ref="H64:H67"/>
    <mergeCell ref="H68:H72"/>
    <mergeCell ref="H57:H61"/>
    <mergeCell ref="H36:H39"/>
    <mergeCell ref="C52:F52"/>
    <mergeCell ref="H53:H56"/>
    <mergeCell ref="H46:H50"/>
    <mergeCell ref="C41:F41"/>
    <mergeCell ref="H42:H45"/>
    <mergeCell ref="C2:E2"/>
    <mergeCell ref="C10:G10"/>
    <mergeCell ref="C20:F20"/>
    <mergeCell ref="C30:F30"/>
    <mergeCell ref="H31:H35"/>
    <mergeCell ref="H21:H24"/>
    <mergeCell ref="H25:H28"/>
  </mergeCells>
  <hyperlinks>
    <hyperlink ref="E29" location="Recap!A1" display="Recap!A1"/>
    <hyperlink ref="E40" location="Recap!A1" display="Recap!A1"/>
    <hyperlink ref="E51" location="Recap!A1" display="Recap!A1"/>
    <hyperlink ref="E62" location="Recap!A1" display="Recap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9"/>
  <sheetViews>
    <sheetView workbookViewId="0"/>
  </sheetViews>
  <sheetFormatPr baseColWidth="10" defaultRowHeight="15"/>
  <cols>
    <col min="1" max="1" width="11.5703125" customWidth="1"/>
    <col min="2" max="2" width="13.28515625" customWidth="1"/>
    <col min="3" max="3" width="25.140625" customWidth="1"/>
    <col min="4" max="4" width="11.42578125" style="12"/>
    <col min="5" max="5" width="13.28515625" customWidth="1"/>
    <col min="9" max="9" width="22.7109375" customWidth="1"/>
  </cols>
  <sheetData>
    <row r="1" spans="1:8" s="2" customFormat="1">
      <c r="A1" s="2" t="s">
        <v>9</v>
      </c>
      <c r="B1" s="2" t="s">
        <v>24</v>
      </c>
      <c r="C1" s="2" t="s">
        <v>0</v>
      </c>
      <c r="D1" s="10" t="s">
        <v>1</v>
      </c>
      <c r="E1" s="9" t="s">
        <v>4</v>
      </c>
      <c r="F1" s="2" t="s">
        <v>7</v>
      </c>
      <c r="G1" s="2" t="s">
        <v>8</v>
      </c>
      <c r="H1" s="3"/>
    </row>
    <row r="2" spans="1:8">
      <c r="A2" s="13">
        <v>42825</v>
      </c>
      <c r="B2" s="11" t="s">
        <v>101</v>
      </c>
      <c r="C2" s="1" t="s">
        <v>102</v>
      </c>
      <c r="D2" s="11">
        <v>1</v>
      </c>
      <c r="E2" s="8">
        <v>283.2</v>
      </c>
      <c r="F2" s="8">
        <f>E2*5.5/100</f>
        <v>15.575999999999999</v>
      </c>
      <c r="G2" s="8">
        <f>E2+F2</f>
        <v>298.77600000000001</v>
      </c>
      <c r="H2" s="4"/>
    </row>
    <row r="3" spans="1:8">
      <c r="A3" s="69"/>
      <c r="B3" s="62"/>
      <c r="C3" s="269" t="s">
        <v>31</v>
      </c>
      <c r="D3" s="269"/>
      <c r="E3" s="269"/>
      <c r="F3" s="25"/>
      <c r="G3" s="25"/>
      <c r="H3" s="70"/>
    </row>
    <row r="4" spans="1:8">
      <c r="A4" s="58">
        <v>42857</v>
      </c>
      <c r="B4" s="62" t="s">
        <v>137</v>
      </c>
      <c r="C4" s="96" t="s">
        <v>102</v>
      </c>
      <c r="D4" s="62">
        <v>1</v>
      </c>
      <c r="E4" s="25">
        <v>611.62</v>
      </c>
      <c r="F4" s="8">
        <f>E4*5.5/100</f>
        <v>33.639099999999999</v>
      </c>
      <c r="G4" s="8">
        <f>E4+F4</f>
        <v>645.25909999999999</v>
      </c>
      <c r="H4" s="70"/>
    </row>
    <row r="5" spans="1:8" ht="15.75" thickBot="1">
      <c r="A5" s="52"/>
      <c r="B5" s="52"/>
      <c r="C5" s="66"/>
      <c r="D5" s="62"/>
      <c r="E5" s="49">
        <f t="shared" ref="E5:G5" si="0">SUM(E4)</f>
        <v>611.62</v>
      </c>
      <c r="F5" s="18">
        <f t="shared" si="0"/>
        <v>33.639099999999999</v>
      </c>
      <c r="G5" s="42">
        <f t="shared" si="0"/>
        <v>645.25909999999999</v>
      </c>
      <c r="H5" s="70"/>
    </row>
    <row r="6" spans="1:8" s="1" customFormat="1" ht="19.5" thickBot="1">
      <c r="A6" s="66"/>
      <c r="B6" s="66"/>
      <c r="C6" s="281" t="s">
        <v>32</v>
      </c>
      <c r="D6" s="282"/>
      <c r="E6" s="283"/>
      <c r="F6" s="25"/>
      <c r="G6" s="25"/>
      <c r="H6" s="71"/>
    </row>
    <row r="7" spans="1:8">
      <c r="A7" s="58">
        <v>42907</v>
      </c>
      <c r="B7" s="52" t="s">
        <v>176</v>
      </c>
      <c r="C7" s="96" t="s">
        <v>177</v>
      </c>
      <c r="D7" s="72">
        <v>1</v>
      </c>
      <c r="E7" s="52">
        <v>376</v>
      </c>
      <c r="F7" s="8">
        <f>E7*5.5/100</f>
        <v>20.68</v>
      </c>
      <c r="G7" s="8">
        <f>E7+F7</f>
        <v>396.68</v>
      </c>
      <c r="H7" s="52"/>
    </row>
    <row r="8" spans="1:8" ht="15.75" thickBot="1">
      <c r="A8" s="58"/>
      <c r="B8" s="52"/>
      <c r="C8" s="66"/>
      <c r="D8" s="72"/>
      <c r="E8" s="140">
        <f>SUM(E7)</f>
        <v>376</v>
      </c>
      <c r="F8" s="8">
        <f>E8*5.5/100</f>
        <v>20.68</v>
      </c>
      <c r="G8" s="8">
        <f>E8+F8</f>
        <v>396.68</v>
      </c>
      <c r="H8" s="52"/>
    </row>
    <row r="9" spans="1:8" ht="19.5" thickBot="1">
      <c r="A9" s="96"/>
      <c r="B9" s="96"/>
      <c r="C9" s="281" t="s">
        <v>33</v>
      </c>
      <c r="D9" s="282"/>
      <c r="E9" s="283"/>
      <c r="F9" s="25"/>
      <c r="G9" s="25"/>
      <c r="H9" s="52"/>
    </row>
    <row r="10" spans="1:8">
      <c r="A10" s="58">
        <v>42941</v>
      </c>
      <c r="B10" s="52" t="s">
        <v>190</v>
      </c>
      <c r="C10" s="96" t="s">
        <v>177</v>
      </c>
      <c r="D10" s="72">
        <v>1</v>
      </c>
      <c r="E10" s="52">
        <v>233.46</v>
      </c>
      <c r="F10" s="8">
        <f>E10*5.5/100</f>
        <v>12.840299999999999</v>
      </c>
      <c r="G10" s="8">
        <f>E10+F10</f>
        <v>246.30029999999999</v>
      </c>
      <c r="H10" s="52"/>
    </row>
    <row r="11" spans="1:8" ht="15.75" thickBot="1">
      <c r="A11" s="58"/>
      <c r="B11" s="52"/>
      <c r="C11" s="96"/>
      <c r="D11" s="72"/>
      <c r="E11" s="140">
        <f>SUM(E10)</f>
        <v>233.46</v>
      </c>
      <c r="F11" s="8">
        <f>E11*5.5/100</f>
        <v>12.840299999999999</v>
      </c>
      <c r="G11" s="8">
        <f>E11+F11</f>
        <v>246.30029999999999</v>
      </c>
    </row>
    <row r="12" spans="1:8" ht="19.5" thickBot="1">
      <c r="A12" s="96"/>
      <c r="B12" s="96"/>
      <c r="C12" s="281" t="s">
        <v>35</v>
      </c>
      <c r="D12" s="282"/>
      <c r="E12" s="283"/>
      <c r="F12" s="25"/>
      <c r="G12" s="25"/>
      <c r="H12" s="52"/>
    </row>
    <row r="13" spans="1:8">
      <c r="A13" s="58">
        <v>42986</v>
      </c>
      <c r="B13" s="52" t="s">
        <v>207</v>
      </c>
      <c r="C13" s="96" t="s">
        <v>177</v>
      </c>
      <c r="D13" s="72">
        <v>1</v>
      </c>
      <c r="E13" s="52">
        <v>144.52000000000001</v>
      </c>
      <c r="F13" s="8">
        <f>E13*5.5/100</f>
        <v>7.9485999999999999</v>
      </c>
      <c r="G13" s="8">
        <f>E13+F13</f>
        <v>152.46860000000001</v>
      </c>
      <c r="H13" s="52"/>
    </row>
    <row r="14" spans="1:8">
      <c r="A14" s="58"/>
      <c r="B14" s="52" t="s">
        <v>208</v>
      </c>
      <c r="C14" s="96" t="s">
        <v>209</v>
      </c>
      <c r="D14" s="72">
        <v>1</v>
      </c>
      <c r="E14" s="52">
        <v>19.68</v>
      </c>
      <c r="F14" s="8">
        <f>E14*5.5/100</f>
        <v>1.0824</v>
      </c>
      <c r="G14" s="8">
        <f>E14+F14</f>
        <v>20.7624</v>
      </c>
      <c r="H14" s="52"/>
    </row>
    <row r="15" spans="1:8" ht="15.75" thickBot="1">
      <c r="A15" s="58"/>
      <c r="B15" s="52"/>
      <c r="C15" s="96"/>
      <c r="D15" s="72"/>
      <c r="E15" s="140">
        <f>SUM(E13:E14)</f>
        <v>164.20000000000002</v>
      </c>
      <c r="F15" s="8">
        <f>E15*5.5/100</f>
        <v>9.0310000000000006</v>
      </c>
      <c r="G15" s="8">
        <f>E15+F15</f>
        <v>173.23100000000002</v>
      </c>
    </row>
    <row r="16" spans="1:8" ht="19.5" thickBot="1">
      <c r="A16" s="96"/>
      <c r="B16" s="96"/>
      <c r="C16" s="281" t="s">
        <v>36</v>
      </c>
      <c r="D16" s="282"/>
      <c r="E16" s="283"/>
      <c r="F16" s="25"/>
      <c r="G16" s="25"/>
      <c r="H16" s="52"/>
    </row>
    <row r="17" spans="1:8">
      <c r="A17" s="58">
        <v>42986</v>
      </c>
      <c r="B17" s="52" t="s">
        <v>207</v>
      </c>
      <c r="C17" s="96" t="s">
        <v>177</v>
      </c>
      <c r="D17" s="72">
        <v>1</v>
      </c>
      <c r="E17" s="52">
        <v>127.73</v>
      </c>
      <c r="F17" s="8">
        <f>E17*5.5/100</f>
        <v>7.02515</v>
      </c>
      <c r="G17" s="8">
        <f>E17+F17</f>
        <v>134.75515000000001</v>
      </c>
      <c r="H17" s="52"/>
    </row>
    <row r="18" spans="1:8">
      <c r="A18" s="58"/>
      <c r="B18" s="52" t="s">
        <v>208</v>
      </c>
      <c r="C18" s="96" t="s">
        <v>223</v>
      </c>
      <c r="D18" s="72">
        <v>1</v>
      </c>
      <c r="E18" s="52">
        <v>35.200000000000003</v>
      </c>
      <c r="F18" s="8">
        <f>E18*20/100</f>
        <v>7.04</v>
      </c>
      <c r="G18" s="8">
        <f>E18+F18</f>
        <v>42.24</v>
      </c>
      <c r="H18" s="52"/>
    </row>
    <row r="19" spans="1:8">
      <c r="A19" s="58"/>
      <c r="B19" s="52"/>
      <c r="C19" s="96"/>
      <c r="D19" s="72"/>
      <c r="E19" s="140">
        <f>SUM(E17:E18)</f>
        <v>162.93</v>
      </c>
      <c r="F19" s="8">
        <v>0</v>
      </c>
      <c r="G19" s="8">
        <f>SUM(G17:G18)</f>
        <v>176.99515000000002</v>
      </c>
    </row>
  </sheetData>
  <mergeCells count="5">
    <mergeCell ref="C3:E3"/>
    <mergeCell ref="C6:E6"/>
    <mergeCell ref="C9:E9"/>
    <mergeCell ref="C12:E12"/>
    <mergeCell ref="C16:E16"/>
  </mergeCells>
  <hyperlinks>
    <hyperlink ref="E8" location="Recap!A1" display="Recap!A1"/>
    <hyperlink ref="E11" location="Recap!A1" display="Recap!A1"/>
    <hyperlink ref="E15" location="Recap!A1" display="Recap!A1"/>
    <hyperlink ref="E19" location="Recap!A1" display="Recap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"/>
  <sheetViews>
    <sheetView topLeftCell="A110" workbookViewId="0">
      <selection activeCell="D120" sqref="D120"/>
    </sheetView>
  </sheetViews>
  <sheetFormatPr baseColWidth="10" defaultRowHeight="15"/>
  <cols>
    <col min="1" max="1" width="13.42578125" customWidth="1"/>
    <col min="2" max="2" width="13.28515625" customWidth="1"/>
    <col min="3" max="3" width="33.7109375" customWidth="1"/>
    <col min="4" max="4" width="13.28515625" customWidth="1"/>
  </cols>
  <sheetData>
    <row r="1" spans="1:7" s="2" customFormat="1">
      <c r="A1" s="2" t="s">
        <v>9</v>
      </c>
      <c r="B1" s="2" t="s">
        <v>10</v>
      </c>
      <c r="C1" s="2" t="s">
        <v>0</v>
      </c>
      <c r="D1" s="9" t="s">
        <v>4</v>
      </c>
      <c r="E1" s="2" t="s">
        <v>7</v>
      </c>
      <c r="F1" s="2" t="s">
        <v>8</v>
      </c>
      <c r="G1" s="3"/>
    </row>
    <row r="2" spans="1:7">
      <c r="A2" s="13">
        <v>42816</v>
      </c>
      <c r="B2" s="11">
        <v>206421</v>
      </c>
      <c r="C2" s="1" t="s">
        <v>19</v>
      </c>
      <c r="D2" s="1">
        <v>559.38</v>
      </c>
      <c r="E2" s="8">
        <f>D2*5.5/100</f>
        <v>30.765900000000002</v>
      </c>
      <c r="F2" s="8">
        <f>D2+E2</f>
        <v>590.14589999999998</v>
      </c>
      <c r="G2" s="4"/>
    </row>
    <row r="3" spans="1:7">
      <c r="A3" s="13">
        <v>42818</v>
      </c>
      <c r="B3" s="11">
        <v>507816</v>
      </c>
      <c r="C3" s="1" t="s">
        <v>19</v>
      </c>
      <c r="D3" s="8">
        <v>87.68</v>
      </c>
      <c r="E3" s="8">
        <f>D3*5.5/100</f>
        <v>4.8224</v>
      </c>
      <c r="F3" s="8">
        <f>D3+E3</f>
        <v>92.502400000000009</v>
      </c>
      <c r="G3" s="4"/>
    </row>
    <row r="4" spans="1:7">
      <c r="A4" s="21">
        <v>42823</v>
      </c>
      <c r="B4" s="11">
        <v>209963</v>
      </c>
      <c r="C4" t="s">
        <v>19</v>
      </c>
      <c r="D4" s="8">
        <v>227.98</v>
      </c>
      <c r="E4" s="8">
        <f t="shared" ref="E4:E6" si="0">D4*5.5/100</f>
        <v>12.538899999999998</v>
      </c>
      <c r="F4" s="8">
        <f t="shared" ref="F4" si="1">D4+E4</f>
        <v>240.51889999999997</v>
      </c>
      <c r="G4" s="4"/>
    </row>
    <row r="5" spans="1:7">
      <c r="A5" s="21">
        <v>42825</v>
      </c>
      <c r="B5" s="11">
        <v>211426</v>
      </c>
      <c r="C5" t="s">
        <v>19</v>
      </c>
      <c r="D5" s="8">
        <v>34.729999999999997</v>
      </c>
      <c r="E5" s="8">
        <f t="shared" si="0"/>
        <v>1.9101499999999998</v>
      </c>
      <c r="F5" s="8">
        <f t="shared" ref="F5:F6" si="2">D5+E5</f>
        <v>36.640149999999998</v>
      </c>
      <c r="G5" s="4"/>
    </row>
    <row r="6" spans="1:7">
      <c r="A6" s="21">
        <v>42811</v>
      </c>
      <c r="B6" s="11">
        <v>204674</v>
      </c>
      <c r="C6" t="s">
        <v>19</v>
      </c>
      <c r="D6" s="8">
        <v>714.62</v>
      </c>
      <c r="E6" s="8">
        <f t="shared" si="0"/>
        <v>39.304099999999998</v>
      </c>
      <c r="F6" s="8">
        <f t="shared" si="2"/>
        <v>753.92409999999995</v>
      </c>
      <c r="G6" s="4"/>
    </row>
    <row r="7" spans="1:7">
      <c r="A7" s="21"/>
      <c r="B7" s="11"/>
      <c r="D7" s="8"/>
      <c r="E7" s="8"/>
      <c r="F7" s="8"/>
      <c r="G7" s="4"/>
    </row>
    <row r="8" spans="1:7" ht="18.75" customHeight="1" thickBot="1">
      <c r="A8" s="21"/>
      <c r="B8" s="11"/>
      <c r="D8" s="8"/>
      <c r="E8" s="8"/>
      <c r="F8" s="8"/>
      <c r="G8" s="4"/>
    </row>
    <row r="9" spans="1:7" ht="15.75" thickBot="1">
      <c r="C9" s="8" t="s">
        <v>17</v>
      </c>
      <c r="D9" s="14">
        <f>SUM(D2:D6)</f>
        <v>1624.3899999999999</v>
      </c>
      <c r="E9" s="8"/>
      <c r="F9" s="27">
        <f>SUM(F2:F6)</f>
        <v>1713.7314499999998</v>
      </c>
      <c r="G9" s="4"/>
    </row>
    <row r="10" spans="1:7" ht="15.75" thickBot="1">
      <c r="A10" s="207" t="s">
        <v>30</v>
      </c>
      <c r="B10" s="208"/>
      <c r="C10" s="208"/>
      <c r="D10" s="208"/>
      <c r="E10" s="208"/>
      <c r="F10" s="209"/>
      <c r="G10" s="4"/>
    </row>
    <row r="11" spans="1:7">
      <c r="A11" s="21">
        <v>42829</v>
      </c>
      <c r="B11">
        <v>212914</v>
      </c>
      <c r="C11" s="1" t="s">
        <v>94</v>
      </c>
      <c r="D11" s="8">
        <v>207.07</v>
      </c>
      <c r="E11" s="8">
        <f>D11*5.5/100</f>
        <v>11.38885</v>
      </c>
      <c r="F11" s="8">
        <f>D11+E11</f>
        <v>218.45884999999998</v>
      </c>
      <c r="G11" s="4"/>
    </row>
    <row r="12" spans="1:7">
      <c r="A12" s="21">
        <v>42831</v>
      </c>
      <c r="B12">
        <v>214622</v>
      </c>
      <c r="C12" s="1" t="s">
        <v>94</v>
      </c>
      <c r="D12" s="8">
        <v>261.86</v>
      </c>
      <c r="E12" s="8">
        <f t="shared" ref="E12:E35" si="3">D12*5.5/100</f>
        <v>14.4023</v>
      </c>
      <c r="F12" s="8">
        <f t="shared" ref="F12:F35" si="4">D12+E12</f>
        <v>276.26230000000004</v>
      </c>
      <c r="G12" s="4"/>
    </row>
    <row r="13" spans="1:7">
      <c r="A13" s="21">
        <v>42833</v>
      </c>
      <c r="B13">
        <v>216394</v>
      </c>
      <c r="C13" s="1" t="s">
        <v>94</v>
      </c>
      <c r="D13" s="8">
        <v>144.83000000000001</v>
      </c>
      <c r="E13" s="8">
        <f t="shared" si="3"/>
        <v>7.9656500000000001</v>
      </c>
      <c r="F13" s="8">
        <f t="shared" si="4"/>
        <v>152.79565000000002</v>
      </c>
      <c r="G13" s="4"/>
    </row>
    <row r="14" spans="1:7">
      <c r="A14" s="21">
        <v>42836</v>
      </c>
      <c r="B14">
        <v>217532</v>
      </c>
      <c r="C14" s="1" t="s">
        <v>108</v>
      </c>
      <c r="D14" s="8">
        <v>22</v>
      </c>
      <c r="E14" s="8">
        <f t="shared" si="3"/>
        <v>1.21</v>
      </c>
      <c r="F14" s="8">
        <f t="shared" si="4"/>
        <v>23.21</v>
      </c>
      <c r="G14" s="4"/>
    </row>
    <row r="15" spans="1:7">
      <c r="A15" s="21">
        <v>42836</v>
      </c>
      <c r="B15">
        <v>217182</v>
      </c>
      <c r="C15" s="1" t="s">
        <v>94</v>
      </c>
      <c r="D15" s="8">
        <v>257.16000000000003</v>
      </c>
      <c r="E15" s="8">
        <f t="shared" si="3"/>
        <v>14.143800000000001</v>
      </c>
      <c r="F15" s="8">
        <f t="shared" si="4"/>
        <v>271.30380000000002</v>
      </c>
      <c r="G15" s="4"/>
    </row>
    <row r="16" spans="1:7">
      <c r="A16" s="21">
        <v>42838</v>
      </c>
      <c r="B16">
        <v>218881</v>
      </c>
      <c r="C16" s="1" t="s">
        <v>94</v>
      </c>
      <c r="D16" s="8">
        <v>274.35000000000002</v>
      </c>
      <c r="E16" s="8">
        <f t="shared" si="3"/>
        <v>15.089250000000002</v>
      </c>
      <c r="F16" s="8">
        <f t="shared" si="4"/>
        <v>289.43925000000002</v>
      </c>
      <c r="G16" s="4"/>
    </row>
    <row r="17" spans="1:7">
      <c r="A17" s="21">
        <v>42840</v>
      </c>
      <c r="B17">
        <v>220700</v>
      </c>
      <c r="C17" s="1" t="s">
        <v>94</v>
      </c>
      <c r="D17" s="8">
        <v>839.5</v>
      </c>
      <c r="E17" s="8">
        <f>D17*5.5/100</f>
        <v>46.172499999999999</v>
      </c>
      <c r="F17" s="86">
        <f>D17+E17</f>
        <v>885.67250000000001</v>
      </c>
      <c r="G17" s="4"/>
    </row>
    <row r="18" spans="1:7">
      <c r="A18" s="21">
        <v>42844</v>
      </c>
      <c r="B18">
        <v>221990</v>
      </c>
      <c r="C18" s="1" t="s">
        <v>94</v>
      </c>
      <c r="D18" s="8">
        <v>338.69</v>
      </c>
      <c r="E18" s="8">
        <f t="shared" si="3"/>
        <v>18.627950000000002</v>
      </c>
      <c r="F18" s="8">
        <f t="shared" si="4"/>
        <v>357.31795</v>
      </c>
      <c r="G18" s="1"/>
    </row>
    <row r="19" spans="1:7">
      <c r="A19" s="21">
        <v>42847</v>
      </c>
      <c r="B19">
        <v>223802</v>
      </c>
      <c r="C19" s="1" t="s">
        <v>94</v>
      </c>
      <c r="D19" s="8">
        <v>118.33</v>
      </c>
      <c r="E19" s="8">
        <f t="shared" si="3"/>
        <v>6.5081499999999997</v>
      </c>
      <c r="F19" s="8">
        <f t="shared" si="4"/>
        <v>124.83815</v>
      </c>
      <c r="G19" s="5"/>
    </row>
    <row r="20" spans="1:7">
      <c r="A20" s="21">
        <v>42850</v>
      </c>
      <c r="B20">
        <v>224478</v>
      </c>
      <c r="C20" s="1" t="s">
        <v>94</v>
      </c>
      <c r="D20" s="8">
        <v>175.79</v>
      </c>
      <c r="E20" s="8">
        <f t="shared" si="3"/>
        <v>9.66845</v>
      </c>
      <c r="F20" s="8">
        <f t="shared" si="4"/>
        <v>185.45845</v>
      </c>
      <c r="G20" s="5"/>
    </row>
    <row r="21" spans="1:7">
      <c r="A21" s="21">
        <v>42852</v>
      </c>
      <c r="B21">
        <v>225745</v>
      </c>
      <c r="C21" s="1" t="s">
        <v>94</v>
      </c>
      <c r="D21" s="8">
        <v>210.99</v>
      </c>
      <c r="E21" s="8">
        <f t="shared" si="3"/>
        <v>11.604450000000002</v>
      </c>
      <c r="F21" s="8">
        <f t="shared" si="4"/>
        <v>222.59445000000002</v>
      </c>
    </row>
    <row r="22" spans="1:7">
      <c r="A22" s="21">
        <v>42854</v>
      </c>
      <c r="B22">
        <v>227565</v>
      </c>
      <c r="C22" s="1" t="s">
        <v>94</v>
      </c>
      <c r="D22" s="8">
        <v>137.08000000000001</v>
      </c>
      <c r="E22" s="8">
        <f t="shared" si="3"/>
        <v>7.5394000000000005</v>
      </c>
      <c r="F22" s="8">
        <f t="shared" si="4"/>
        <v>144.61940000000001</v>
      </c>
    </row>
    <row r="23" spans="1:7" ht="15.75" thickBot="1">
      <c r="C23" s="1"/>
      <c r="D23" s="42">
        <f ca="1">SUM(D11:D29)</f>
        <v>2811.8599999999997</v>
      </c>
      <c r="E23" s="8">
        <f ca="1">D23*5.5/100</f>
        <v>154.65229999999997</v>
      </c>
      <c r="F23" s="49">
        <f ca="1">D23+E23</f>
        <v>2966.5122999999994</v>
      </c>
    </row>
    <row r="24" spans="1:7" ht="15.75" thickBot="1">
      <c r="A24" s="210" t="s">
        <v>31</v>
      </c>
      <c r="B24" s="211"/>
      <c r="C24" s="212"/>
      <c r="D24" s="8"/>
      <c r="E24" s="8"/>
      <c r="F24" s="8"/>
    </row>
    <row r="25" spans="1:7">
      <c r="A25" s="21">
        <v>42858</v>
      </c>
      <c r="B25">
        <v>228552</v>
      </c>
      <c r="C25" s="95" t="s">
        <v>94</v>
      </c>
      <c r="D25" s="8">
        <v>336.14</v>
      </c>
      <c r="E25" s="8">
        <f t="shared" si="3"/>
        <v>18.4877</v>
      </c>
      <c r="F25" s="79">
        <f t="shared" si="4"/>
        <v>354.6277</v>
      </c>
    </row>
    <row r="26" spans="1:7">
      <c r="A26" s="21">
        <v>42861</v>
      </c>
      <c r="B26">
        <v>231388</v>
      </c>
      <c r="C26" s="95" t="s">
        <v>94</v>
      </c>
      <c r="D26" s="8">
        <v>220.71</v>
      </c>
      <c r="E26" s="8">
        <f t="shared" si="3"/>
        <v>12.139049999999999</v>
      </c>
      <c r="F26" s="83">
        <f t="shared" si="4"/>
        <v>232.84905000000001</v>
      </c>
    </row>
    <row r="27" spans="1:7">
      <c r="A27" s="21">
        <v>42865</v>
      </c>
      <c r="B27">
        <v>232118</v>
      </c>
      <c r="C27" s="95" t="s">
        <v>94</v>
      </c>
      <c r="D27" s="8">
        <v>251.2</v>
      </c>
      <c r="E27" s="8">
        <f t="shared" si="3"/>
        <v>13.815999999999999</v>
      </c>
      <c r="F27" s="83">
        <f t="shared" si="4"/>
        <v>265.01599999999996</v>
      </c>
      <c r="G27" t="s">
        <v>143</v>
      </c>
    </row>
    <row r="28" spans="1:7">
      <c r="A28" s="21">
        <v>42865</v>
      </c>
      <c r="B28">
        <v>232614</v>
      </c>
      <c r="C28" s="95" t="s">
        <v>94</v>
      </c>
      <c r="D28" s="8">
        <v>40.97</v>
      </c>
      <c r="E28" s="8">
        <f t="shared" si="3"/>
        <v>2.2533499999999997</v>
      </c>
      <c r="F28" s="83">
        <f t="shared" si="4"/>
        <v>43.223349999999996</v>
      </c>
    </row>
    <row r="29" spans="1:7" ht="15.75" thickBot="1">
      <c r="A29" s="21">
        <v>42868</v>
      </c>
      <c r="B29">
        <v>235006</v>
      </c>
      <c r="C29" s="95" t="s">
        <v>94</v>
      </c>
      <c r="D29" s="92">
        <v>264.66000000000003</v>
      </c>
      <c r="E29" s="8">
        <f t="shared" si="3"/>
        <v>14.5563</v>
      </c>
      <c r="F29" s="80">
        <f t="shared" si="4"/>
        <v>279.21630000000005</v>
      </c>
    </row>
    <row r="30" spans="1:7">
      <c r="A30" s="21">
        <v>42871</v>
      </c>
      <c r="B30">
        <v>236298</v>
      </c>
      <c r="C30" s="95" t="s">
        <v>94</v>
      </c>
      <c r="D30" s="92">
        <v>401.24</v>
      </c>
      <c r="E30" s="8">
        <f t="shared" si="3"/>
        <v>22.068200000000001</v>
      </c>
      <c r="F30" s="8">
        <f t="shared" si="4"/>
        <v>423.3082</v>
      </c>
    </row>
    <row r="31" spans="1:7">
      <c r="A31" s="21">
        <v>42873</v>
      </c>
      <c r="B31">
        <v>237401</v>
      </c>
      <c r="C31" s="95" t="s">
        <v>94</v>
      </c>
      <c r="D31" s="92">
        <v>75.2</v>
      </c>
      <c r="E31" s="8">
        <f t="shared" si="3"/>
        <v>4.1360000000000001</v>
      </c>
      <c r="F31" s="8">
        <f t="shared" si="4"/>
        <v>79.335999999999999</v>
      </c>
    </row>
    <row r="32" spans="1:7">
      <c r="A32" s="21">
        <v>42875</v>
      </c>
      <c r="B32">
        <v>239202</v>
      </c>
      <c r="C32" s="95" t="s">
        <v>94</v>
      </c>
      <c r="D32" s="92">
        <v>274.52</v>
      </c>
      <c r="E32" s="92">
        <f t="shared" si="3"/>
        <v>15.098599999999999</v>
      </c>
      <c r="F32" s="92">
        <f t="shared" si="4"/>
        <v>289.61859999999996</v>
      </c>
    </row>
    <row r="33" spans="1:7">
      <c r="A33" s="21">
        <v>42878</v>
      </c>
      <c r="B33">
        <v>240251</v>
      </c>
      <c r="C33" s="95" t="s">
        <v>94</v>
      </c>
      <c r="D33" s="92">
        <v>491.46</v>
      </c>
      <c r="E33" s="92">
        <f t="shared" si="3"/>
        <v>27.030299999999997</v>
      </c>
      <c r="F33" s="92">
        <f t="shared" si="4"/>
        <v>518.49029999999993</v>
      </c>
    </row>
    <row r="34" spans="1:7">
      <c r="A34" s="21">
        <v>42882</v>
      </c>
      <c r="B34">
        <v>242917</v>
      </c>
      <c r="C34" s="95" t="s">
        <v>94</v>
      </c>
      <c r="D34" s="92">
        <v>339.53</v>
      </c>
      <c r="E34" s="92">
        <f t="shared" si="3"/>
        <v>18.674150000000001</v>
      </c>
      <c r="F34" s="92">
        <f t="shared" si="4"/>
        <v>358.20414999999997</v>
      </c>
    </row>
    <row r="35" spans="1:7">
      <c r="A35" s="21">
        <v>42885</v>
      </c>
      <c r="B35">
        <v>244483</v>
      </c>
      <c r="C35" s="95" t="s">
        <v>94</v>
      </c>
      <c r="D35" s="92">
        <v>405.03</v>
      </c>
      <c r="E35" s="92">
        <f t="shared" si="3"/>
        <v>22.27665</v>
      </c>
      <c r="F35" s="92">
        <f t="shared" si="4"/>
        <v>427.30664999999999</v>
      </c>
    </row>
    <row r="37" spans="1:7">
      <c r="D37" s="42">
        <f>SUM(D25:D36)</f>
        <v>3100.66</v>
      </c>
      <c r="E37" s="92">
        <f>D37*5.5/100</f>
        <v>170.53629999999998</v>
      </c>
      <c r="F37" s="49">
        <f>E37+D37</f>
        <v>3271.1962999999996</v>
      </c>
    </row>
    <row r="38" spans="1:7" ht="19.5" thickBot="1">
      <c r="C38" s="115" t="s">
        <v>32</v>
      </c>
    </row>
    <row r="39" spans="1:7">
      <c r="A39" s="21">
        <v>42887</v>
      </c>
      <c r="B39">
        <v>245791</v>
      </c>
      <c r="C39" t="s">
        <v>19</v>
      </c>
      <c r="D39" s="17">
        <v>223.87</v>
      </c>
      <c r="E39" s="92">
        <f t="shared" ref="E39" si="5">D39*5.5/100</f>
        <v>12.312850000000001</v>
      </c>
      <c r="F39" s="90">
        <f t="shared" ref="F39" si="6">D39+E39</f>
        <v>236.18285</v>
      </c>
    </row>
    <row r="40" spans="1:7">
      <c r="A40" s="21">
        <v>42887</v>
      </c>
      <c r="B40">
        <v>246092</v>
      </c>
      <c r="C40" t="s">
        <v>161</v>
      </c>
      <c r="D40">
        <v>39.57</v>
      </c>
      <c r="E40" s="92">
        <f t="shared" ref="E40" si="7">D40*5.5/100</f>
        <v>2.1763499999999998</v>
      </c>
      <c r="F40" s="88">
        <f t="shared" ref="F40" si="8">D40+E40</f>
        <v>41.74635</v>
      </c>
    </row>
    <row r="41" spans="1:7">
      <c r="A41" s="21">
        <v>42889</v>
      </c>
      <c r="B41">
        <v>247628</v>
      </c>
      <c r="C41" t="s">
        <v>19</v>
      </c>
      <c r="D41">
        <v>133.88</v>
      </c>
      <c r="E41" s="92">
        <f t="shared" ref="E41:E52" si="9">D41*5.5/100</f>
        <v>7.3633999999999995</v>
      </c>
      <c r="F41" s="88">
        <f t="shared" ref="F41:F52" si="10">D41+E41</f>
        <v>141.24340000000001</v>
      </c>
    </row>
    <row r="42" spans="1:7">
      <c r="A42" s="21">
        <v>42893</v>
      </c>
      <c r="B42">
        <v>248641</v>
      </c>
      <c r="C42" t="s">
        <v>19</v>
      </c>
      <c r="D42">
        <v>97.52</v>
      </c>
      <c r="E42" s="92">
        <f t="shared" si="9"/>
        <v>5.3635999999999999</v>
      </c>
      <c r="F42" s="88">
        <f t="shared" si="10"/>
        <v>102.8836</v>
      </c>
      <c r="G42" t="s">
        <v>144</v>
      </c>
    </row>
    <row r="43" spans="1:7">
      <c r="A43" s="21">
        <v>42896</v>
      </c>
      <c r="B43">
        <v>251558</v>
      </c>
      <c r="C43" t="s">
        <v>19</v>
      </c>
      <c r="D43">
        <v>356.24</v>
      </c>
      <c r="E43" s="92">
        <f t="shared" si="9"/>
        <v>19.593200000000003</v>
      </c>
      <c r="F43" s="88">
        <f t="shared" si="10"/>
        <v>375.83320000000003</v>
      </c>
    </row>
    <row r="44" spans="1:7">
      <c r="A44" s="21">
        <v>42899</v>
      </c>
      <c r="B44">
        <v>253047</v>
      </c>
      <c r="C44" t="s">
        <v>19</v>
      </c>
      <c r="D44">
        <v>300.01</v>
      </c>
      <c r="E44" s="92">
        <f t="shared" si="9"/>
        <v>16.500549999999997</v>
      </c>
      <c r="F44" s="88">
        <f t="shared" si="10"/>
        <v>316.51054999999997</v>
      </c>
    </row>
    <row r="45" spans="1:7">
      <c r="A45" s="21">
        <v>42900</v>
      </c>
      <c r="B45">
        <v>253740</v>
      </c>
      <c r="C45" t="s">
        <v>19</v>
      </c>
      <c r="D45">
        <v>34.729999999999997</v>
      </c>
      <c r="E45" s="92">
        <f t="shared" si="9"/>
        <v>1.9101499999999998</v>
      </c>
      <c r="F45" s="88">
        <f t="shared" si="10"/>
        <v>36.640149999999998</v>
      </c>
    </row>
    <row r="46" spans="1:7" ht="15.75" thickBot="1">
      <c r="A46" s="21">
        <v>42901</v>
      </c>
      <c r="B46">
        <v>255000</v>
      </c>
      <c r="C46" t="s">
        <v>19</v>
      </c>
      <c r="D46">
        <v>196.66</v>
      </c>
      <c r="E46" s="92">
        <f t="shared" si="9"/>
        <v>10.816299999999998</v>
      </c>
      <c r="F46" s="91">
        <f t="shared" si="10"/>
        <v>207.47629999999998</v>
      </c>
    </row>
    <row r="47" spans="1:7">
      <c r="A47" s="21">
        <v>42903</v>
      </c>
      <c r="B47">
        <v>257019</v>
      </c>
      <c r="C47" t="s">
        <v>19</v>
      </c>
      <c r="D47">
        <v>238.02</v>
      </c>
      <c r="E47" s="92">
        <f t="shared" si="9"/>
        <v>13.091100000000001</v>
      </c>
      <c r="F47" s="90">
        <f t="shared" si="10"/>
        <v>251.11110000000002</v>
      </c>
    </row>
    <row r="48" spans="1:7">
      <c r="A48" s="21">
        <v>42906</v>
      </c>
      <c r="B48">
        <v>257286</v>
      </c>
      <c r="C48" t="s">
        <v>19</v>
      </c>
      <c r="D48">
        <v>275.32</v>
      </c>
      <c r="E48" s="92">
        <f t="shared" si="9"/>
        <v>15.1426</v>
      </c>
      <c r="F48" s="88">
        <f t="shared" si="10"/>
        <v>290.46260000000001</v>
      </c>
    </row>
    <row r="49" spans="1:7">
      <c r="A49" s="21">
        <v>42909</v>
      </c>
      <c r="B49">
        <v>259319</v>
      </c>
      <c r="C49" t="s">
        <v>19</v>
      </c>
      <c r="D49">
        <v>246.04</v>
      </c>
      <c r="E49" s="92">
        <f t="shared" ref="E49" si="11">D49*5.5/100</f>
        <v>13.5322</v>
      </c>
      <c r="F49" s="88">
        <f t="shared" ref="F49" si="12">D49+E49</f>
        <v>259.57220000000001</v>
      </c>
    </row>
    <row r="50" spans="1:7">
      <c r="A50" s="21">
        <v>42910</v>
      </c>
      <c r="B50">
        <v>261284</v>
      </c>
      <c r="C50" t="s">
        <v>19</v>
      </c>
      <c r="D50">
        <v>209.53</v>
      </c>
      <c r="E50" s="92">
        <f t="shared" si="9"/>
        <v>11.524149999999999</v>
      </c>
      <c r="F50" s="88">
        <f t="shared" si="10"/>
        <v>221.05414999999999</v>
      </c>
      <c r="G50" t="s">
        <v>144</v>
      </c>
    </row>
    <row r="51" spans="1:7">
      <c r="A51" s="21">
        <v>42913</v>
      </c>
      <c r="B51">
        <v>261284</v>
      </c>
      <c r="C51" t="s">
        <v>19</v>
      </c>
      <c r="D51">
        <v>255.82</v>
      </c>
      <c r="E51" s="92">
        <f t="shared" si="9"/>
        <v>14.0701</v>
      </c>
      <c r="F51" s="88">
        <f t="shared" si="10"/>
        <v>269.89010000000002</v>
      </c>
    </row>
    <row r="52" spans="1:7" ht="15.75" thickBot="1">
      <c r="A52" s="21">
        <v>42915</v>
      </c>
      <c r="B52">
        <v>264094</v>
      </c>
      <c r="C52" t="s">
        <v>19</v>
      </c>
      <c r="D52">
        <v>653.9</v>
      </c>
      <c r="E52" s="92">
        <f t="shared" si="9"/>
        <v>35.964500000000001</v>
      </c>
      <c r="F52" s="91">
        <f t="shared" si="10"/>
        <v>689.86450000000002</v>
      </c>
    </row>
    <row r="53" spans="1:7">
      <c r="D53" s="137">
        <f>SUM(D39:D52)</f>
        <v>3261.1100000000006</v>
      </c>
      <c r="E53" s="92">
        <f>D53*5.5/100</f>
        <v>179.36105000000003</v>
      </c>
      <c r="F53" s="49">
        <f>E53+D53</f>
        <v>3440.4710500000006</v>
      </c>
    </row>
    <row r="54" spans="1:7" ht="19.5" thickBot="1">
      <c r="C54" s="115" t="s">
        <v>33</v>
      </c>
    </row>
    <row r="55" spans="1:7">
      <c r="A55" s="21">
        <v>42917</v>
      </c>
      <c r="B55">
        <v>265771</v>
      </c>
      <c r="C55" t="s">
        <v>19</v>
      </c>
      <c r="D55" s="17">
        <v>170.73</v>
      </c>
      <c r="E55" s="92">
        <f t="shared" ref="E55:E66" si="13">D55*5.5/100</f>
        <v>9.3901500000000002</v>
      </c>
      <c r="F55" s="90">
        <f t="shared" ref="F55:F66" si="14">D55+E55</f>
        <v>180.12015</v>
      </c>
      <c r="G55" s="213" t="s">
        <v>144</v>
      </c>
    </row>
    <row r="56" spans="1:7">
      <c r="A56" s="21">
        <v>42921</v>
      </c>
      <c r="B56">
        <v>266511</v>
      </c>
      <c r="C56" t="s">
        <v>19</v>
      </c>
      <c r="D56" s="17">
        <v>171.09</v>
      </c>
      <c r="E56" s="92">
        <f t="shared" ref="E56" si="15">D56*5.5/100</f>
        <v>9.4099500000000003</v>
      </c>
      <c r="F56" s="88">
        <f t="shared" ref="F56" si="16">D56+E56</f>
        <v>180.49995000000001</v>
      </c>
      <c r="G56" s="213"/>
    </row>
    <row r="57" spans="1:7">
      <c r="A57" s="21">
        <v>42922</v>
      </c>
      <c r="B57">
        <v>268230</v>
      </c>
      <c r="C57" t="s">
        <v>19</v>
      </c>
      <c r="D57">
        <v>167.71</v>
      </c>
      <c r="E57" s="92">
        <f t="shared" si="13"/>
        <v>9.2240500000000001</v>
      </c>
      <c r="F57" s="88">
        <f t="shared" si="14"/>
        <v>176.93405000000001</v>
      </c>
      <c r="G57" s="213"/>
    </row>
    <row r="58" spans="1:7">
      <c r="A58" s="21">
        <v>42924</v>
      </c>
      <c r="B58">
        <v>270274</v>
      </c>
      <c r="C58" t="s">
        <v>19</v>
      </c>
      <c r="D58">
        <v>259.26</v>
      </c>
      <c r="E58" s="92">
        <f t="shared" si="13"/>
        <v>14.259299999999998</v>
      </c>
      <c r="F58" s="88">
        <f t="shared" si="14"/>
        <v>273.51929999999999</v>
      </c>
      <c r="G58" s="213"/>
    </row>
    <row r="59" spans="1:7">
      <c r="A59" s="21">
        <v>42929</v>
      </c>
      <c r="B59">
        <v>272927</v>
      </c>
      <c r="C59" t="s">
        <v>19</v>
      </c>
      <c r="D59">
        <v>163.66999999999999</v>
      </c>
      <c r="E59" s="92">
        <f t="shared" si="13"/>
        <v>9.0018499999999992</v>
      </c>
      <c r="F59" s="88">
        <f t="shared" si="14"/>
        <v>172.67184999999998</v>
      </c>
      <c r="G59" s="213"/>
    </row>
    <row r="60" spans="1:7" ht="15.75" thickBot="1">
      <c r="A60" s="21">
        <v>42934</v>
      </c>
      <c r="B60">
        <v>274497</v>
      </c>
      <c r="C60" t="s">
        <v>19</v>
      </c>
      <c r="D60">
        <v>378.08</v>
      </c>
      <c r="E60" s="92">
        <f t="shared" si="13"/>
        <v>20.7944</v>
      </c>
      <c r="F60" s="91">
        <f t="shared" si="14"/>
        <v>398.87439999999998</v>
      </c>
      <c r="G60" s="213"/>
    </row>
    <row r="61" spans="1:7">
      <c r="A61" s="21">
        <v>42934</v>
      </c>
      <c r="B61">
        <v>275189</v>
      </c>
      <c r="C61" t="s">
        <v>19</v>
      </c>
      <c r="D61">
        <v>125.54</v>
      </c>
      <c r="E61" s="92">
        <f t="shared" si="13"/>
        <v>6.9047000000000001</v>
      </c>
      <c r="F61" s="90">
        <f t="shared" si="14"/>
        <v>132.44470000000001</v>
      </c>
      <c r="G61" s="213" t="s">
        <v>144</v>
      </c>
    </row>
    <row r="62" spans="1:7">
      <c r="A62" s="21">
        <v>42936</v>
      </c>
      <c r="B62">
        <v>277107</v>
      </c>
      <c r="C62" t="s">
        <v>19</v>
      </c>
      <c r="D62">
        <v>211.15</v>
      </c>
      <c r="E62" s="92">
        <f t="shared" si="13"/>
        <v>11.613250000000001</v>
      </c>
      <c r="F62" s="88">
        <f t="shared" si="14"/>
        <v>222.76325</v>
      </c>
      <c r="G62" s="213"/>
    </row>
    <row r="63" spans="1:7">
      <c r="A63" s="21">
        <v>42938</v>
      </c>
      <c r="B63">
        <v>578790</v>
      </c>
      <c r="C63" t="s">
        <v>19</v>
      </c>
      <c r="D63">
        <v>330.98</v>
      </c>
      <c r="E63" s="92">
        <f t="shared" si="13"/>
        <v>18.203900000000001</v>
      </c>
      <c r="F63" s="88">
        <f t="shared" si="14"/>
        <v>349.18389999999999</v>
      </c>
      <c r="G63" s="213"/>
    </row>
    <row r="64" spans="1:7">
      <c r="A64" s="21">
        <v>42941</v>
      </c>
      <c r="B64">
        <v>280239</v>
      </c>
      <c r="C64" t="s">
        <v>19</v>
      </c>
      <c r="D64">
        <v>378.07</v>
      </c>
      <c r="E64" s="92">
        <f t="shared" si="13"/>
        <v>20.793849999999999</v>
      </c>
      <c r="F64" s="88">
        <f t="shared" si="14"/>
        <v>398.86385000000001</v>
      </c>
      <c r="G64" s="213"/>
    </row>
    <row r="65" spans="1:7">
      <c r="A65" s="21">
        <v>42943</v>
      </c>
      <c r="B65">
        <v>281496</v>
      </c>
      <c r="C65" t="s">
        <v>19</v>
      </c>
      <c r="D65">
        <v>148.66999999999999</v>
      </c>
      <c r="E65" s="92">
        <f t="shared" si="13"/>
        <v>8.17685</v>
      </c>
      <c r="F65" s="88">
        <f t="shared" si="14"/>
        <v>156.84684999999999</v>
      </c>
      <c r="G65" s="213"/>
    </row>
    <row r="66" spans="1:7" ht="15.75" thickBot="1">
      <c r="A66" s="21">
        <v>42945</v>
      </c>
      <c r="B66">
        <v>283213</v>
      </c>
      <c r="C66" t="s">
        <v>19</v>
      </c>
      <c r="D66">
        <v>346.9</v>
      </c>
      <c r="E66" s="92">
        <f t="shared" si="13"/>
        <v>19.079499999999999</v>
      </c>
      <c r="F66" s="91">
        <f t="shared" si="14"/>
        <v>365.97949999999997</v>
      </c>
      <c r="G66" s="213"/>
    </row>
    <row r="67" spans="1:7">
      <c r="D67" s="137">
        <f ca="1">SUM(D55:D85)</f>
        <v>2851.8500000000004</v>
      </c>
      <c r="E67" s="92">
        <f ca="1">D67*5.5/100</f>
        <v>156.85175000000004</v>
      </c>
      <c r="F67" s="49">
        <f ca="1">E67+D67</f>
        <v>3008.7017500000002</v>
      </c>
    </row>
    <row r="68" spans="1:7" ht="19.5" thickBot="1">
      <c r="C68" s="115" t="s">
        <v>34</v>
      </c>
    </row>
    <row r="69" spans="1:7">
      <c r="A69" s="21">
        <v>42948</v>
      </c>
      <c r="B69">
        <v>283851</v>
      </c>
      <c r="C69" t="s">
        <v>19</v>
      </c>
      <c r="D69" s="17">
        <v>252.87</v>
      </c>
      <c r="E69" s="92">
        <f t="shared" ref="E69:E84" si="17">D69*5.5/100</f>
        <v>13.907850000000002</v>
      </c>
      <c r="F69" s="90">
        <f t="shared" ref="F69:F84" si="18">D69+E69</f>
        <v>266.77785</v>
      </c>
    </row>
    <row r="70" spans="1:7">
      <c r="A70" s="21">
        <v>42950</v>
      </c>
      <c r="B70">
        <v>285710</v>
      </c>
      <c r="C70" t="s">
        <v>19</v>
      </c>
      <c r="D70" s="17">
        <v>300.25</v>
      </c>
      <c r="E70" s="92">
        <f t="shared" si="17"/>
        <v>16.513750000000002</v>
      </c>
      <c r="F70" s="88">
        <f t="shared" si="18"/>
        <v>316.76375000000002</v>
      </c>
    </row>
    <row r="71" spans="1:7">
      <c r="A71" s="21">
        <v>42952</v>
      </c>
      <c r="B71">
        <v>287201</v>
      </c>
      <c r="C71" t="s">
        <v>19</v>
      </c>
      <c r="D71">
        <v>51.62</v>
      </c>
      <c r="E71" s="92">
        <f t="shared" si="17"/>
        <v>2.8390999999999997</v>
      </c>
      <c r="F71" s="88">
        <f t="shared" si="18"/>
        <v>54.459099999999999</v>
      </c>
    </row>
    <row r="72" spans="1:7">
      <c r="A72" s="21">
        <v>42952</v>
      </c>
      <c r="B72">
        <v>287975</v>
      </c>
      <c r="C72" t="s">
        <v>19</v>
      </c>
      <c r="D72">
        <v>320.20999999999998</v>
      </c>
      <c r="E72" s="92">
        <f t="shared" si="17"/>
        <v>17.611550000000001</v>
      </c>
      <c r="F72" s="88">
        <f t="shared" si="18"/>
        <v>337.82155</v>
      </c>
      <c r="G72" s="213" t="s">
        <v>144</v>
      </c>
    </row>
    <row r="73" spans="1:7">
      <c r="A73" s="21">
        <v>42955</v>
      </c>
      <c r="B73">
        <v>288148</v>
      </c>
      <c r="C73" t="s">
        <v>19</v>
      </c>
      <c r="D73">
        <v>369.44</v>
      </c>
      <c r="E73" s="92">
        <f t="shared" si="17"/>
        <v>20.319200000000002</v>
      </c>
      <c r="F73" s="88">
        <f t="shared" si="18"/>
        <v>389.75920000000002</v>
      </c>
      <c r="G73" s="213"/>
    </row>
    <row r="74" spans="1:7">
      <c r="A74" s="21">
        <v>42957</v>
      </c>
      <c r="B74">
        <v>289941</v>
      </c>
      <c r="C74" t="s">
        <v>19</v>
      </c>
      <c r="D74">
        <v>344.3</v>
      </c>
      <c r="E74" s="92">
        <f t="shared" si="17"/>
        <v>18.936500000000002</v>
      </c>
      <c r="F74" s="88">
        <f t="shared" si="18"/>
        <v>363.23650000000004</v>
      </c>
      <c r="G74" s="213"/>
    </row>
    <row r="75" spans="1:7">
      <c r="A75" s="21">
        <v>42959</v>
      </c>
      <c r="B75">
        <v>292333</v>
      </c>
      <c r="C75" t="s">
        <v>19</v>
      </c>
      <c r="D75">
        <v>263.14999999999998</v>
      </c>
      <c r="E75" s="92">
        <f t="shared" si="17"/>
        <v>14.473249999999998</v>
      </c>
      <c r="F75" s="88">
        <f t="shared" si="18"/>
        <v>277.62324999999998</v>
      </c>
      <c r="G75" s="213"/>
    </row>
    <row r="76" spans="1:7">
      <c r="A76" s="21">
        <v>42959</v>
      </c>
      <c r="B76">
        <v>291614</v>
      </c>
      <c r="C76" t="s">
        <v>19</v>
      </c>
      <c r="D76">
        <v>34.42</v>
      </c>
      <c r="E76" s="92">
        <f t="shared" si="17"/>
        <v>1.8931</v>
      </c>
      <c r="F76" s="88">
        <f t="shared" si="18"/>
        <v>36.313099999999999</v>
      </c>
      <c r="G76" s="213"/>
    </row>
    <row r="77" spans="1:7" ht="15.75" thickBot="1">
      <c r="A77" s="21">
        <v>42962</v>
      </c>
      <c r="B77">
        <v>292511</v>
      </c>
      <c r="C77" t="s">
        <v>19</v>
      </c>
      <c r="D77">
        <v>371.42</v>
      </c>
      <c r="E77" s="92">
        <f t="shared" si="17"/>
        <v>20.428100000000001</v>
      </c>
      <c r="F77" s="91">
        <f t="shared" si="18"/>
        <v>391.84810000000004</v>
      </c>
      <c r="G77" s="213"/>
    </row>
    <row r="78" spans="1:7">
      <c r="A78" s="21">
        <v>42964</v>
      </c>
      <c r="B78">
        <v>294164</v>
      </c>
      <c r="C78" t="s">
        <v>19</v>
      </c>
      <c r="D78">
        <v>187.36</v>
      </c>
      <c r="E78" s="92">
        <f t="shared" si="17"/>
        <v>10.3048</v>
      </c>
      <c r="F78" s="92">
        <f t="shared" si="18"/>
        <v>197.66480000000001</v>
      </c>
      <c r="G78" s="204" t="s">
        <v>144</v>
      </c>
    </row>
    <row r="79" spans="1:7">
      <c r="A79" s="21">
        <v>42966</v>
      </c>
      <c r="B79">
        <v>295847</v>
      </c>
      <c r="C79" t="s">
        <v>19</v>
      </c>
      <c r="D79">
        <v>220.01</v>
      </c>
      <c r="E79" s="92">
        <f t="shared" si="17"/>
        <v>12.100549999999998</v>
      </c>
      <c r="F79" s="92">
        <f t="shared" si="18"/>
        <v>232.11054999999999</v>
      </c>
      <c r="G79" s="204"/>
    </row>
    <row r="80" spans="1:7">
      <c r="A80" s="21">
        <v>42969</v>
      </c>
      <c r="B80">
        <v>296605</v>
      </c>
      <c r="C80" t="s">
        <v>19</v>
      </c>
      <c r="D80">
        <v>216.52</v>
      </c>
      <c r="E80" s="92">
        <f t="shared" si="17"/>
        <v>11.908600000000002</v>
      </c>
      <c r="F80" s="92">
        <f t="shared" si="18"/>
        <v>228.42860000000002</v>
      </c>
      <c r="G80" s="204"/>
    </row>
    <row r="81" spans="1:7">
      <c r="A81" s="21">
        <v>42971</v>
      </c>
      <c r="B81">
        <v>298405</v>
      </c>
      <c r="C81" t="s">
        <v>19</v>
      </c>
      <c r="D81">
        <v>295.43</v>
      </c>
      <c r="E81" s="92">
        <f t="shared" si="17"/>
        <v>16.248650000000001</v>
      </c>
      <c r="F81" s="92">
        <f t="shared" si="18"/>
        <v>311.67865</v>
      </c>
      <c r="G81" s="204"/>
    </row>
    <row r="82" spans="1:7">
      <c r="A82" s="21">
        <v>42973</v>
      </c>
      <c r="B82">
        <v>300097</v>
      </c>
      <c r="C82" t="s">
        <v>19</v>
      </c>
      <c r="D82">
        <v>402.11</v>
      </c>
      <c r="E82" s="92">
        <f t="shared" si="17"/>
        <v>22.116050000000001</v>
      </c>
      <c r="F82" s="92">
        <f t="shared" si="18"/>
        <v>424.22604999999999</v>
      </c>
      <c r="G82" s="204"/>
    </row>
    <row r="83" spans="1:7">
      <c r="A83" s="21">
        <v>42976</v>
      </c>
      <c r="B83">
        <v>301515</v>
      </c>
      <c r="C83" t="s">
        <v>19</v>
      </c>
      <c r="D83">
        <v>136.86000000000001</v>
      </c>
      <c r="E83" s="92">
        <f t="shared" si="17"/>
        <v>7.5273000000000003</v>
      </c>
      <c r="F83" s="92">
        <f t="shared" si="18"/>
        <v>144.38730000000001</v>
      </c>
      <c r="G83" s="204"/>
    </row>
    <row r="84" spans="1:7">
      <c r="A84" s="21">
        <v>42978</v>
      </c>
      <c r="B84">
        <v>302674</v>
      </c>
      <c r="C84" t="s">
        <v>19</v>
      </c>
      <c r="D84">
        <v>78.790000000000006</v>
      </c>
      <c r="E84" s="92">
        <f t="shared" si="17"/>
        <v>4.33345</v>
      </c>
      <c r="F84" s="92">
        <f t="shared" si="18"/>
        <v>83.123450000000005</v>
      </c>
      <c r="G84" s="204"/>
    </row>
    <row r="85" spans="1:7">
      <c r="D85" s="164">
        <f>SUM(D69:D84)</f>
        <v>3844.76</v>
      </c>
      <c r="E85" s="92">
        <f>D85*5.5/100</f>
        <v>211.46180000000001</v>
      </c>
      <c r="F85" s="49">
        <f>E85+D85</f>
        <v>4056.2218000000003</v>
      </c>
    </row>
    <row r="86" spans="1:7" ht="18.75">
      <c r="C86" s="115" t="s">
        <v>35</v>
      </c>
    </row>
    <row r="87" spans="1:7">
      <c r="A87" s="21">
        <v>42980</v>
      </c>
      <c r="B87">
        <v>304220</v>
      </c>
      <c r="C87" t="s">
        <v>19</v>
      </c>
      <c r="D87" s="166">
        <v>171.92</v>
      </c>
      <c r="E87" s="92">
        <f t="shared" ref="E87:E104" si="19">D87*5.5/100</f>
        <v>9.4555999999999987</v>
      </c>
      <c r="F87" s="92">
        <f t="shared" ref="F87:F104" si="20">D87+E87</f>
        <v>181.37559999999999</v>
      </c>
    </row>
    <row r="88" spans="1:7">
      <c r="A88" s="21">
        <v>42983</v>
      </c>
      <c r="B88">
        <v>305559</v>
      </c>
      <c r="C88" t="s">
        <v>19</v>
      </c>
      <c r="D88" s="166">
        <v>68.83</v>
      </c>
      <c r="E88" s="92">
        <f t="shared" si="19"/>
        <v>3.78565</v>
      </c>
      <c r="F88" s="92">
        <f t="shared" si="20"/>
        <v>72.615650000000002</v>
      </c>
    </row>
    <row r="89" spans="1:7">
      <c r="A89" s="21">
        <v>42983</v>
      </c>
      <c r="B89">
        <v>304956</v>
      </c>
      <c r="C89" t="s">
        <v>19</v>
      </c>
      <c r="D89" s="166">
        <v>57.21</v>
      </c>
      <c r="E89" s="92">
        <f t="shared" si="19"/>
        <v>3.1465500000000004</v>
      </c>
      <c r="F89" s="92">
        <f t="shared" si="20"/>
        <v>60.356549999999999</v>
      </c>
    </row>
    <row r="90" spans="1:7">
      <c r="A90" s="21">
        <v>42985</v>
      </c>
      <c r="B90">
        <v>306781</v>
      </c>
      <c r="C90" t="s">
        <v>19</v>
      </c>
      <c r="D90" s="166">
        <v>323.81</v>
      </c>
      <c r="E90" s="92">
        <f t="shared" si="19"/>
        <v>17.809549999999998</v>
      </c>
      <c r="F90" s="92">
        <f t="shared" si="20"/>
        <v>341.61955</v>
      </c>
      <c r="G90" s="162"/>
    </row>
    <row r="91" spans="1:7">
      <c r="A91" s="21">
        <v>42987</v>
      </c>
      <c r="B91">
        <v>308449</v>
      </c>
      <c r="C91" t="s">
        <v>19</v>
      </c>
      <c r="D91" s="166">
        <v>17.21</v>
      </c>
      <c r="E91" s="92">
        <f t="shared" si="19"/>
        <v>0.94655</v>
      </c>
      <c r="F91" s="92">
        <f t="shared" si="20"/>
        <v>18.156549999999999</v>
      </c>
      <c r="G91" s="162"/>
    </row>
    <row r="92" spans="1:7">
      <c r="A92" s="21">
        <v>42990</v>
      </c>
      <c r="B92">
        <v>309739</v>
      </c>
      <c r="C92" t="s">
        <v>19</v>
      </c>
      <c r="D92" s="166">
        <v>160.22999999999999</v>
      </c>
      <c r="E92" s="92">
        <f t="shared" si="19"/>
        <v>8.8126499999999997</v>
      </c>
      <c r="F92" s="92">
        <f t="shared" si="20"/>
        <v>169.04264999999998</v>
      </c>
      <c r="G92" s="162"/>
    </row>
    <row r="93" spans="1:7">
      <c r="A93" s="21">
        <v>42992</v>
      </c>
      <c r="B93">
        <v>310957</v>
      </c>
      <c r="C93" t="s">
        <v>19</v>
      </c>
      <c r="D93" s="166">
        <v>284.35000000000002</v>
      </c>
      <c r="E93" s="92">
        <f t="shared" si="19"/>
        <v>15.639250000000002</v>
      </c>
      <c r="F93" s="92">
        <f t="shared" si="20"/>
        <v>299.98925000000003</v>
      </c>
      <c r="G93" s="162"/>
    </row>
    <row r="94" spans="1:7">
      <c r="A94" s="21">
        <v>42990</v>
      </c>
      <c r="B94">
        <v>310583</v>
      </c>
      <c r="C94" t="s">
        <v>122</v>
      </c>
      <c r="D94" s="166">
        <v>-7.68</v>
      </c>
      <c r="E94" s="92">
        <f t="shared" si="19"/>
        <v>-0.42239999999999994</v>
      </c>
      <c r="F94" s="92">
        <f t="shared" si="20"/>
        <v>-8.1023999999999994</v>
      </c>
      <c r="G94" s="162"/>
    </row>
    <row r="95" spans="1:7">
      <c r="A95" s="21">
        <v>42979</v>
      </c>
      <c r="B95">
        <v>312267</v>
      </c>
      <c r="C95" t="s">
        <v>122</v>
      </c>
      <c r="D95" s="166">
        <v>-7.38</v>
      </c>
      <c r="E95" s="92">
        <f t="shared" si="19"/>
        <v>-0.40589999999999998</v>
      </c>
      <c r="F95" s="92">
        <f t="shared" si="20"/>
        <v>-7.7858999999999998</v>
      </c>
      <c r="G95" s="204" t="s">
        <v>218</v>
      </c>
    </row>
    <row r="96" spans="1:7">
      <c r="A96" s="21">
        <v>42985</v>
      </c>
      <c r="B96">
        <v>312266</v>
      </c>
      <c r="C96" t="s">
        <v>122</v>
      </c>
      <c r="D96" s="166">
        <v>-7.68</v>
      </c>
      <c r="E96" s="92">
        <f t="shared" si="19"/>
        <v>-0.42239999999999994</v>
      </c>
      <c r="F96" s="92">
        <f t="shared" si="20"/>
        <v>-8.1023999999999994</v>
      </c>
      <c r="G96" s="205"/>
    </row>
    <row r="97" spans="1:7">
      <c r="A97" s="21">
        <v>42994</v>
      </c>
      <c r="B97">
        <v>312330</v>
      </c>
      <c r="C97" t="s">
        <v>19</v>
      </c>
      <c r="D97" s="166">
        <v>258.16000000000003</v>
      </c>
      <c r="E97" s="92">
        <f t="shared" si="19"/>
        <v>14.1988</v>
      </c>
      <c r="F97" s="92">
        <f t="shared" si="20"/>
        <v>272.35880000000003</v>
      </c>
      <c r="G97" s="206" t="s">
        <v>219</v>
      </c>
    </row>
    <row r="98" spans="1:7">
      <c r="A98" s="21">
        <v>42997</v>
      </c>
      <c r="B98">
        <v>313222</v>
      </c>
      <c r="C98" t="s">
        <v>19</v>
      </c>
      <c r="D98" s="166">
        <v>201.3</v>
      </c>
      <c r="E98" s="92">
        <f t="shared" si="19"/>
        <v>11.0715</v>
      </c>
      <c r="F98" s="92">
        <f t="shared" si="20"/>
        <v>212.37150000000003</v>
      </c>
      <c r="G98" s="204"/>
    </row>
    <row r="99" spans="1:7">
      <c r="A99" s="21">
        <v>42999</v>
      </c>
      <c r="B99">
        <v>314677</v>
      </c>
      <c r="C99" t="s">
        <v>19</v>
      </c>
      <c r="D99" s="166">
        <v>269.5</v>
      </c>
      <c r="E99" s="92">
        <f t="shared" si="19"/>
        <v>14.8225</v>
      </c>
      <c r="F99" s="92">
        <f t="shared" si="20"/>
        <v>284.32249999999999</v>
      </c>
      <c r="G99" s="204"/>
    </row>
    <row r="100" spans="1:7">
      <c r="A100" s="21">
        <v>43001</v>
      </c>
      <c r="B100">
        <v>316374</v>
      </c>
      <c r="C100" t="s">
        <v>19</v>
      </c>
      <c r="D100" s="166">
        <v>34.42</v>
      </c>
      <c r="E100" s="92">
        <f t="shared" si="19"/>
        <v>1.8931</v>
      </c>
      <c r="F100" s="92">
        <f t="shared" si="20"/>
        <v>36.313099999999999</v>
      </c>
      <c r="G100" s="204"/>
    </row>
    <row r="101" spans="1:7">
      <c r="A101" s="21">
        <v>43001</v>
      </c>
      <c r="B101">
        <v>316604</v>
      </c>
      <c r="C101" t="s">
        <v>19</v>
      </c>
      <c r="D101" s="166">
        <v>324.44</v>
      </c>
      <c r="E101" s="92">
        <f t="shared" si="19"/>
        <v>17.844200000000001</v>
      </c>
      <c r="F101" s="92">
        <f t="shared" si="20"/>
        <v>342.2842</v>
      </c>
      <c r="G101" s="204"/>
    </row>
    <row r="102" spans="1:7">
      <c r="A102" s="21">
        <v>43004</v>
      </c>
      <c r="B102">
        <v>317053</v>
      </c>
      <c r="C102" t="s">
        <v>19</v>
      </c>
      <c r="D102" s="166">
        <v>216.67</v>
      </c>
      <c r="E102" s="92">
        <f t="shared" si="19"/>
        <v>11.91685</v>
      </c>
      <c r="F102" s="92">
        <f t="shared" si="20"/>
        <v>228.58685</v>
      </c>
      <c r="G102" s="204"/>
    </row>
    <row r="103" spans="1:7">
      <c r="A103" s="21">
        <v>43006</v>
      </c>
      <c r="B103">
        <v>318524</v>
      </c>
      <c r="C103" t="s">
        <v>19</v>
      </c>
      <c r="D103" s="166">
        <v>34.42</v>
      </c>
      <c r="E103" s="92">
        <f t="shared" si="19"/>
        <v>1.8931</v>
      </c>
      <c r="F103" s="92">
        <f t="shared" si="20"/>
        <v>36.313099999999999</v>
      </c>
      <c r="G103" s="204"/>
    </row>
    <row r="104" spans="1:7">
      <c r="A104" s="21">
        <v>43008</v>
      </c>
      <c r="B104">
        <v>320128</v>
      </c>
      <c r="C104" t="s">
        <v>19</v>
      </c>
      <c r="D104" s="166">
        <v>212.31</v>
      </c>
      <c r="E104" s="92">
        <f t="shared" si="19"/>
        <v>11.677049999999999</v>
      </c>
      <c r="F104" s="92">
        <f t="shared" si="20"/>
        <v>223.98705000000001</v>
      </c>
      <c r="G104" s="205"/>
    </row>
    <row r="105" spans="1:7">
      <c r="D105" s="164">
        <f>SUM(D87:D104)</f>
        <v>2612.04</v>
      </c>
      <c r="E105" s="92">
        <f>D105*5.5/100</f>
        <v>143.66219999999998</v>
      </c>
      <c r="F105" s="49">
        <f>E105+D105</f>
        <v>2755.7021999999997</v>
      </c>
    </row>
    <row r="106" spans="1:7" ht="18.75">
      <c r="C106" s="115" t="s">
        <v>36</v>
      </c>
    </row>
    <row r="107" spans="1:7">
      <c r="A107" s="21">
        <v>43012</v>
      </c>
      <c r="B107">
        <v>321517</v>
      </c>
      <c r="C107" t="s">
        <v>19</v>
      </c>
      <c r="D107" s="166">
        <v>264.88</v>
      </c>
      <c r="E107" s="92">
        <f t="shared" ref="E107:E116" si="21">D107*5.5/100</f>
        <v>14.568399999999999</v>
      </c>
      <c r="F107" s="92">
        <f t="shared" ref="F107:F116" si="22">D107+E107</f>
        <v>279.44839999999999</v>
      </c>
      <c r="G107" s="204" t="s">
        <v>225</v>
      </c>
    </row>
    <row r="108" spans="1:7">
      <c r="A108" s="21">
        <v>43014</v>
      </c>
      <c r="B108">
        <v>323661</v>
      </c>
      <c r="C108" t="s">
        <v>19</v>
      </c>
      <c r="D108" s="166">
        <v>89.78</v>
      </c>
      <c r="E108" s="92">
        <f t="shared" si="21"/>
        <v>4.9379</v>
      </c>
      <c r="F108" s="92">
        <f t="shared" si="22"/>
        <v>94.7179</v>
      </c>
      <c r="G108" s="204"/>
    </row>
    <row r="109" spans="1:7">
      <c r="A109" s="21">
        <v>43019</v>
      </c>
      <c r="B109">
        <v>325172</v>
      </c>
      <c r="C109" t="s">
        <v>19</v>
      </c>
      <c r="D109" s="166">
        <v>228.39</v>
      </c>
      <c r="E109" s="92">
        <f t="shared" si="21"/>
        <v>12.561450000000001</v>
      </c>
      <c r="F109" s="92">
        <f t="shared" si="22"/>
        <v>240.95144999999999</v>
      </c>
      <c r="G109" s="204"/>
    </row>
    <row r="110" spans="1:7">
      <c r="A110" s="21">
        <v>43021</v>
      </c>
      <c r="B110">
        <v>326705</v>
      </c>
      <c r="C110" t="s">
        <v>19</v>
      </c>
      <c r="D110" s="166">
        <v>107.55</v>
      </c>
      <c r="E110" s="92">
        <f t="shared" si="21"/>
        <v>5.9152499999999995</v>
      </c>
      <c r="F110" s="92">
        <f t="shared" si="22"/>
        <v>113.46525</v>
      </c>
      <c r="G110" s="205"/>
    </row>
    <row r="111" spans="1:7">
      <c r="A111" s="21">
        <v>43026</v>
      </c>
      <c r="B111">
        <v>328878</v>
      </c>
      <c r="C111" t="s">
        <v>19</v>
      </c>
      <c r="D111" s="166">
        <v>184.91</v>
      </c>
      <c r="E111" s="92">
        <f t="shared" si="21"/>
        <v>10.17005</v>
      </c>
      <c r="F111" s="92">
        <f t="shared" si="22"/>
        <v>195.08005</v>
      </c>
      <c r="G111" s="162"/>
    </row>
    <row r="112" spans="1:7">
      <c r="A112" s="21">
        <v>43028</v>
      </c>
      <c r="B112">
        <v>330569</v>
      </c>
      <c r="C112" t="s">
        <v>19</v>
      </c>
      <c r="D112" s="166">
        <v>159.49</v>
      </c>
      <c r="E112" s="92">
        <f t="shared" si="21"/>
        <v>8.7719500000000004</v>
      </c>
      <c r="F112" s="92">
        <f t="shared" si="22"/>
        <v>168.26195000000001</v>
      </c>
      <c r="G112" s="162"/>
    </row>
    <row r="113" spans="1:7">
      <c r="A113" s="21">
        <v>43033</v>
      </c>
      <c r="B113">
        <v>332227</v>
      </c>
      <c r="C113" t="s">
        <v>19</v>
      </c>
      <c r="D113" s="166">
        <v>187.91</v>
      </c>
      <c r="E113" s="92">
        <f t="shared" si="21"/>
        <v>10.335049999999999</v>
      </c>
      <c r="F113" s="92">
        <f t="shared" si="22"/>
        <v>198.24504999999999</v>
      </c>
      <c r="G113" s="162"/>
    </row>
    <row r="114" spans="1:7">
      <c r="A114" s="21">
        <v>43035</v>
      </c>
      <c r="B114">
        <v>333873</v>
      </c>
      <c r="C114" t="s">
        <v>19</v>
      </c>
      <c r="D114" s="166">
        <v>156.63999999999999</v>
      </c>
      <c r="E114" s="92">
        <f t="shared" si="21"/>
        <v>8.6151999999999997</v>
      </c>
      <c r="F114" s="92">
        <f t="shared" si="22"/>
        <v>165.25519999999997</v>
      </c>
      <c r="G114" s="162"/>
    </row>
    <row r="115" spans="1:7">
      <c r="A115" s="21">
        <v>43039</v>
      </c>
      <c r="B115">
        <v>335100</v>
      </c>
      <c r="C115" t="s">
        <v>19</v>
      </c>
      <c r="D115" s="166">
        <v>142.34</v>
      </c>
      <c r="E115" s="92">
        <f t="shared" si="21"/>
        <v>7.8287000000000004</v>
      </c>
      <c r="F115" s="92">
        <f t="shared" si="22"/>
        <v>150.1687</v>
      </c>
      <c r="G115" s="162"/>
    </row>
    <row r="116" spans="1:7">
      <c r="A116" s="21">
        <v>43039</v>
      </c>
      <c r="B116">
        <v>335115</v>
      </c>
      <c r="C116" t="s">
        <v>19</v>
      </c>
      <c r="D116" s="166">
        <v>120.06</v>
      </c>
      <c r="E116" s="92">
        <f t="shared" si="21"/>
        <v>6.6033000000000008</v>
      </c>
      <c r="F116" s="92">
        <f t="shared" si="22"/>
        <v>126.66330000000001</v>
      </c>
    </row>
    <row r="117" spans="1:7">
      <c r="D117" s="164">
        <f ca="1">SUM(D107:D126)</f>
        <v>1641.95</v>
      </c>
      <c r="E117" s="92">
        <f ca="1">D117*5.5/100</f>
        <v>90.30725000000001</v>
      </c>
      <c r="F117" s="49">
        <f ca="1">E117+D117</f>
        <v>1732.2572500000001</v>
      </c>
    </row>
    <row r="118" spans="1:7">
      <c r="C118" t="s">
        <v>18</v>
      </c>
    </row>
    <row r="119" spans="1:7" ht="16.5" customHeight="1">
      <c r="A119" s="21">
        <v>43042</v>
      </c>
      <c r="B119">
        <v>336279</v>
      </c>
      <c r="C119" t="s">
        <v>19</v>
      </c>
      <c r="D119" s="166">
        <v>127.78</v>
      </c>
      <c r="E119" s="92">
        <f t="shared" ref="E119:E126" si="23">D119*5.5/100</f>
        <v>7.0278999999999998</v>
      </c>
      <c r="F119" s="92">
        <f t="shared" ref="F119:F126" si="24">D119+E119</f>
        <v>134.80789999999999</v>
      </c>
    </row>
    <row r="120" spans="1:7">
      <c r="A120" s="21"/>
      <c r="C120" t="s">
        <v>19</v>
      </c>
      <c r="D120" s="166"/>
      <c r="E120" s="92">
        <f t="shared" si="23"/>
        <v>0</v>
      </c>
      <c r="F120" s="92">
        <f t="shared" si="24"/>
        <v>0</v>
      </c>
    </row>
    <row r="121" spans="1:7">
      <c r="A121" s="21"/>
      <c r="C121" t="s">
        <v>19</v>
      </c>
      <c r="D121" s="166"/>
      <c r="E121" s="92">
        <f t="shared" si="23"/>
        <v>0</v>
      </c>
      <c r="F121" s="92">
        <f t="shared" si="24"/>
        <v>0</v>
      </c>
    </row>
    <row r="122" spans="1:7">
      <c r="A122" s="21"/>
      <c r="C122" t="s">
        <v>19</v>
      </c>
      <c r="D122" s="166"/>
      <c r="E122" s="92">
        <f t="shared" si="23"/>
        <v>0</v>
      </c>
      <c r="F122" s="92">
        <f t="shared" si="24"/>
        <v>0</v>
      </c>
    </row>
    <row r="123" spans="1:7">
      <c r="A123" s="21"/>
      <c r="C123" t="s">
        <v>19</v>
      </c>
      <c r="D123" s="166"/>
      <c r="E123" s="92">
        <f t="shared" si="23"/>
        <v>0</v>
      </c>
      <c r="F123" s="92">
        <f t="shared" si="24"/>
        <v>0</v>
      </c>
    </row>
    <row r="124" spans="1:7">
      <c r="A124" s="21"/>
      <c r="C124" t="s">
        <v>19</v>
      </c>
      <c r="D124" s="166"/>
      <c r="E124" s="92">
        <f t="shared" si="23"/>
        <v>0</v>
      </c>
      <c r="F124" s="92">
        <f t="shared" si="24"/>
        <v>0</v>
      </c>
    </row>
    <row r="125" spans="1:7">
      <c r="A125" s="21"/>
      <c r="C125" t="s">
        <v>19</v>
      </c>
      <c r="D125" s="166"/>
      <c r="E125" s="92">
        <f t="shared" si="23"/>
        <v>0</v>
      </c>
      <c r="F125" s="92">
        <f t="shared" si="24"/>
        <v>0</v>
      </c>
    </row>
    <row r="126" spans="1:7">
      <c r="A126" s="21"/>
      <c r="C126" t="s">
        <v>19</v>
      </c>
      <c r="D126" s="166"/>
      <c r="E126" s="92">
        <f t="shared" si="23"/>
        <v>0</v>
      </c>
      <c r="F126" s="92">
        <f t="shared" si="24"/>
        <v>0</v>
      </c>
    </row>
  </sheetData>
  <mergeCells count="9">
    <mergeCell ref="G107:G110"/>
    <mergeCell ref="G95:G96"/>
    <mergeCell ref="G97:G104"/>
    <mergeCell ref="G78:G84"/>
    <mergeCell ref="A10:F10"/>
    <mergeCell ref="A24:C24"/>
    <mergeCell ref="G55:G60"/>
    <mergeCell ref="G61:G66"/>
    <mergeCell ref="G72:G77"/>
  </mergeCells>
  <hyperlinks>
    <hyperlink ref="D53" location="Recap!A1" display="Recap!A1"/>
    <hyperlink ref="D67" location="Recap!A1" display="Recap!A1"/>
  </hyperlink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0"/>
  <sheetViews>
    <sheetView topLeftCell="A133" workbookViewId="0">
      <selection activeCell="A143" sqref="A143"/>
    </sheetView>
  </sheetViews>
  <sheetFormatPr baseColWidth="10" defaultRowHeight="15"/>
  <cols>
    <col min="1" max="1" width="13.42578125" customWidth="1"/>
    <col min="2" max="2" width="13.28515625" customWidth="1"/>
    <col min="3" max="3" width="33.7109375" customWidth="1"/>
    <col min="4" max="4" width="13.28515625" customWidth="1"/>
  </cols>
  <sheetData>
    <row r="1" spans="1:6" s="2" customFormat="1">
      <c r="A1" s="2" t="s">
        <v>9</v>
      </c>
      <c r="B1" s="2" t="s">
        <v>10</v>
      </c>
      <c r="C1" s="2" t="s">
        <v>0</v>
      </c>
      <c r="D1" s="9" t="s">
        <v>4</v>
      </c>
      <c r="E1" s="3"/>
    </row>
    <row r="2" spans="1:6">
      <c r="A2" s="13">
        <v>42811</v>
      </c>
      <c r="B2" s="11">
        <v>9370316280</v>
      </c>
      <c r="C2" s="1" t="s">
        <v>75</v>
      </c>
      <c r="D2" s="8">
        <v>42.29</v>
      </c>
      <c r="E2" s="4"/>
    </row>
    <row r="3" spans="1:6">
      <c r="A3" s="13">
        <v>42811</v>
      </c>
      <c r="B3" s="11">
        <v>9370316280</v>
      </c>
      <c r="C3" s="1" t="s">
        <v>74</v>
      </c>
      <c r="D3" s="8">
        <v>713.16</v>
      </c>
      <c r="E3" s="4"/>
    </row>
    <row r="4" spans="1:6">
      <c r="A4" s="13">
        <v>42815</v>
      </c>
      <c r="B4" s="11">
        <v>9370319119</v>
      </c>
      <c r="C4" s="17" t="s">
        <v>74</v>
      </c>
      <c r="D4" s="8">
        <v>158.30000000000001</v>
      </c>
      <c r="E4" s="4"/>
    </row>
    <row r="5" spans="1:6">
      <c r="A5" s="13">
        <v>42815</v>
      </c>
      <c r="B5" s="11">
        <v>9370319119</v>
      </c>
      <c r="C5" s="16" t="s">
        <v>75</v>
      </c>
      <c r="D5" s="8">
        <v>34.86</v>
      </c>
      <c r="E5" s="4"/>
    </row>
    <row r="6" spans="1:6">
      <c r="A6" s="21">
        <v>42822</v>
      </c>
      <c r="B6" s="11">
        <v>9370325913</v>
      </c>
      <c r="C6" s="16" t="s">
        <v>74</v>
      </c>
      <c r="D6" s="17">
        <v>317.88</v>
      </c>
      <c r="E6" s="4"/>
    </row>
    <row r="7" spans="1:6">
      <c r="A7" s="13">
        <v>42822</v>
      </c>
      <c r="B7" s="11">
        <v>9370325913</v>
      </c>
      <c r="C7" s="1" t="s">
        <v>75</v>
      </c>
      <c r="D7" s="8">
        <v>22.42</v>
      </c>
      <c r="E7" s="4"/>
    </row>
    <row r="8" spans="1:6">
      <c r="A8" s="13">
        <v>42825</v>
      </c>
      <c r="B8" s="11">
        <v>9370330209</v>
      </c>
      <c r="C8" s="1" t="s">
        <v>75</v>
      </c>
      <c r="D8" s="8">
        <v>19.09</v>
      </c>
      <c r="E8" s="4"/>
    </row>
    <row r="9" spans="1:6">
      <c r="A9" s="13">
        <v>42825</v>
      </c>
      <c r="B9" s="11">
        <v>9370330209</v>
      </c>
      <c r="C9" s="1" t="s">
        <v>74</v>
      </c>
      <c r="D9" s="8">
        <v>576.94000000000005</v>
      </c>
      <c r="E9" s="4"/>
    </row>
    <row r="10" spans="1:6" ht="18.75">
      <c r="A10" s="19">
        <v>42825</v>
      </c>
      <c r="C10" s="20" t="s">
        <v>11</v>
      </c>
      <c r="D10" s="14">
        <f>SUM(D7:D9)</f>
        <v>618.45000000000005</v>
      </c>
      <c r="E10" s="4"/>
    </row>
    <row r="11" spans="1:6" ht="15.75" thickBot="1">
      <c r="C11" s="1"/>
      <c r="D11" s="25"/>
      <c r="E11" s="5"/>
    </row>
    <row r="12" spans="1:6" ht="15.75" thickBot="1">
      <c r="A12" s="207" t="s">
        <v>134</v>
      </c>
      <c r="B12" s="208"/>
      <c r="C12" s="208"/>
      <c r="D12" s="209"/>
      <c r="E12" s="1"/>
    </row>
    <row r="13" spans="1:6">
      <c r="A13" s="21">
        <v>42829</v>
      </c>
      <c r="B13">
        <v>9370401779</v>
      </c>
      <c r="C13" s="1" t="s">
        <v>91</v>
      </c>
      <c r="D13" s="1">
        <v>53.99</v>
      </c>
      <c r="E13" s="8">
        <f>D13*5.5/100</f>
        <v>2.9694500000000001</v>
      </c>
      <c r="F13" s="79">
        <f t="shared" ref="F13:F22" si="0">D13+E13</f>
        <v>56.959450000000004</v>
      </c>
    </row>
    <row r="14" spans="1:6">
      <c r="C14" s="1" t="s">
        <v>92</v>
      </c>
      <c r="D14" s="1">
        <v>467.43</v>
      </c>
      <c r="E14" s="8">
        <f>D14*5.5/100</f>
        <v>25.708650000000002</v>
      </c>
      <c r="F14" s="83">
        <f t="shared" si="0"/>
        <v>493.13864999999998</v>
      </c>
    </row>
    <row r="15" spans="1:6">
      <c r="C15" s="1" t="s">
        <v>93</v>
      </c>
      <c r="D15" s="1">
        <v>91.68</v>
      </c>
      <c r="E15" s="8">
        <f>D15*5.5/100</f>
        <v>5.0423999999999998</v>
      </c>
      <c r="F15" s="83">
        <f t="shared" si="0"/>
        <v>96.722400000000007</v>
      </c>
    </row>
    <row r="16" spans="1:6" ht="15.75" thickBot="1">
      <c r="C16" s="1" t="s">
        <v>104</v>
      </c>
      <c r="D16" s="1">
        <v>3</v>
      </c>
      <c r="E16" s="8">
        <f>D16*5.5/100</f>
        <v>0.16500000000000001</v>
      </c>
      <c r="F16" s="80">
        <f t="shared" si="0"/>
        <v>3.165</v>
      </c>
    </row>
    <row r="17" spans="1:6">
      <c r="A17" s="21">
        <v>42832</v>
      </c>
      <c r="B17">
        <v>9370406204</v>
      </c>
      <c r="C17" s="1" t="s">
        <v>135</v>
      </c>
      <c r="D17" s="1">
        <v>24.31</v>
      </c>
      <c r="E17" s="8">
        <f t="shared" ref="E17:E24" si="1">D17*5.5/100</f>
        <v>1.3370499999999998</v>
      </c>
      <c r="F17" s="79">
        <f t="shared" si="0"/>
        <v>25.64705</v>
      </c>
    </row>
    <row r="18" spans="1:6">
      <c r="C18" s="1" t="s">
        <v>74</v>
      </c>
      <c r="D18" s="1">
        <v>232.53</v>
      </c>
      <c r="E18" s="8">
        <f t="shared" si="1"/>
        <v>12.789149999999999</v>
      </c>
      <c r="F18" s="83">
        <f t="shared" si="0"/>
        <v>245.31915000000001</v>
      </c>
    </row>
    <row r="19" spans="1:6" ht="15.75" thickBot="1">
      <c r="C19" s="1" t="s">
        <v>105</v>
      </c>
      <c r="D19" s="1">
        <v>3</v>
      </c>
      <c r="E19" s="8">
        <f t="shared" si="1"/>
        <v>0.16500000000000001</v>
      </c>
      <c r="F19" s="80">
        <f t="shared" si="0"/>
        <v>3.165</v>
      </c>
    </row>
    <row r="20" spans="1:6">
      <c r="A20" s="21">
        <v>42836</v>
      </c>
      <c r="B20">
        <v>9370408886</v>
      </c>
      <c r="C20" s="1" t="s">
        <v>91</v>
      </c>
      <c r="D20" s="1">
        <v>34.36</v>
      </c>
      <c r="E20" s="8">
        <f t="shared" si="1"/>
        <v>1.8897999999999999</v>
      </c>
      <c r="F20" s="79">
        <f t="shared" si="0"/>
        <v>36.2498</v>
      </c>
    </row>
    <row r="21" spans="1:6">
      <c r="C21" s="1" t="s">
        <v>92</v>
      </c>
      <c r="D21" s="1">
        <v>306.73</v>
      </c>
      <c r="E21" s="8">
        <f t="shared" si="1"/>
        <v>16.870150000000002</v>
      </c>
      <c r="F21" s="83">
        <f t="shared" si="0"/>
        <v>323.60015000000004</v>
      </c>
    </row>
    <row r="22" spans="1:6" ht="15.75" thickBot="1">
      <c r="C22" s="1" t="s">
        <v>105</v>
      </c>
      <c r="D22" s="1">
        <v>3</v>
      </c>
      <c r="E22" s="8">
        <f t="shared" si="1"/>
        <v>0.16500000000000001</v>
      </c>
      <c r="F22" s="80">
        <f t="shared" si="0"/>
        <v>3.165</v>
      </c>
    </row>
    <row r="23" spans="1:6">
      <c r="A23" s="21">
        <v>42839</v>
      </c>
      <c r="B23">
        <v>9370413572</v>
      </c>
      <c r="C23" s="1" t="s">
        <v>92</v>
      </c>
      <c r="D23" s="1">
        <v>84.24</v>
      </c>
      <c r="E23" s="8">
        <f t="shared" si="1"/>
        <v>4.6331999999999995</v>
      </c>
      <c r="F23" s="79">
        <f>D23+E23</f>
        <v>88.873199999999997</v>
      </c>
    </row>
    <row r="24" spans="1:6" ht="15.75" thickBot="1">
      <c r="C24" s="1" t="s">
        <v>110</v>
      </c>
      <c r="D24" s="1">
        <v>3</v>
      </c>
      <c r="E24" s="8">
        <f t="shared" si="1"/>
        <v>0.16500000000000001</v>
      </c>
      <c r="F24" s="80">
        <f>D24+E24</f>
        <v>3.165</v>
      </c>
    </row>
    <row r="25" spans="1:6">
      <c r="A25" s="21">
        <v>42839</v>
      </c>
      <c r="B25">
        <v>9370413573</v>
      </c>
      <c r="C25" s="1" t="s">
        <v>92</v>
      </c>
      <c r="D25" s="1">
        <v>457.92</v>
      </c>
      <c r="E25" s="8">
        <f>D25*5.5/100</f>
        <v>25.185600000000001</v>
      </c>
      <c r="F25" s="79">
        <f>D25+E25</f>
        <v>483.10560000000004</v>
      </c>
    </row>
    <row r="26" spans="1:6">
      <c r="A26" s="21"/>
      <c r="C26" s="1" t="s">
        <v>114</v>
      </c>
      <c r="D26" s="1">
        <v>51.23</v>
      </c>
      <c r="E26" s="8">
        <f>D26*20/100</f>
        <v>10.245999999999999</v>
      </c>
      <c r="F26" s="83">
        <f>D26+E26</f>
        <v>61.475999999999999</v>
      </c>
    </row>
    <row r="27" spans="1:6" ht="15.75" thickBot="1">
      <c r="C27" s="1" t="s">
        <v>91</v>
      </c>
      <c r="D27" s="1">
        <v>111.73</v>
      </c>
      <c r="E27" s="8">
        <f>D27*5.5/100</f>
        <v>6.1451500000000001</v>
      </c>
      <c r="F27" s="80">
        <f>D27+E27</f>
        <v>117.87515</v>
      </c>
    </row>
    <row r="28" spans="1:6">
      <c r="A28" s="21">
        <v>42843</v>
      </c>
      <c r="B28">
        <v>9370415040</v>
      </c>
      <c r="C28" s="1" t="s">
        <v>91</v>
      </c>
      <c r="D28" s="1">
        <v>64.47</v>
      </c>
      <c r="E28" s="8">
        <f t="shared" ref="E28" si="2">D28*5.5/100</f>
        <v>3.5458499999999997</v>
      </c>
      <c r="F28" s="79">
        <f t="shared" ref="F28:F39" si="3">D28+E28</f>
        <v>68.01585</v>
      </c>
    </row>
    <row r="29" spans="1:6">
      <c r="C29" s="1" t="s">
        <v>92</v>
      </c>
      <c r="D29" s="1">
        <v>105.68</v>
      </c>
      <c r="E29" s="8">
        <f>D29*5.5/100</f>
        <v>5.8124000000000002</v>
      </c>
      <c r="F29" s="83">
        <f t="shared" si="3"/>
        <v>111.4924</v>
      </c>
    </row>
    <row r="30" spans="1:6">
      <c r="C30" s="1" t="s">
        <v>93</v>
      </c>
      <c r="D30" s="1">
        <v>141.78</v>
      </c>
      <c r="E30" s="8">
        <f t="shared" ref="E30:E31" si="4">D30*5.5/100</f>
        <v>7.7978999999999994</v>
      </c>
      <c r="F30" s="83">
        <f t="shared" si="3"/>
        <v>149.5779</v>
      </c>
    </row>
    <row r="31" spans="1:6" ht="15.75" thickBot="1">
      <c r="C31" s="1" t="s">
        <v>110</v>
      </c>
      <c r="D31" s="18">
        <v>3</v>
      </c>
      <c r="E31" s="8">
        <f t="shared" si="4"/>
        <v>0.16500000000000001</v>
      </c>
      <c r="F31" s="80">
        <f t="shared" si="3"/>
        <v>3.165</v>
      </c>
    </row>
    <row r="32" spans="1:6">
      <c r="A32" s="21">
        <v>42846</v>
      </c>
      <c r="B32">
        <v>9370418990</v>
      </c>
      <c r="C32" s="1" t="s">
        <v>91</v>
      </c>
      <c r="D32" s="1">
        <v>19.920000000000002</v>
      </c>
      <c r="E32" s="8">
        <f t="shared" ref="E32" si="5">D32*5.5/100</f>
        <v>1.0956000000000001</v>
      </c>
      <c r="F32" s="79">
        <f t="shared" si="3"/>
        <v>21.015600000000003</v>
      </c>
    </row>
    <row r="33" spans="1:6">
      <c r="A33" s="21">
        <v>42846</v>
      </c>
      <c r="B33">
        <v>9370418990</v>
      </c>
      <c r="C33" s="1" t="s">
        <v>92</v>
      </c>
      <c r="D33" s="1">
        <v>89.57</v>
      </c>
      <c r="E33" s="8">
        <f>D33*5.5/100</f>
        <v>4.9263500000000002</v>
      </c>
      <c r="F33" s="83">
        <f t="shared" si="3"/>
        <v>94.496349999999993</v>
      </c>
    </row>
    <row r="34" spans="1:6">
      <c r="A34" s="21">
        <v>42846</v>
      </c>
      <c r="B34">
        <v>9370418990</v>
      </c>
      <c r="C34" s="1" t="s">
        <v>93</v>
      </c>
      <c r="D34" s="1">
        <v>91.68</v>
      </c>
      <c r="E34" s="8">
        <f t="shared" ref="E34:E39" si="6">D34*5.5/100</f>
        <v>5.0423999999999998</v>
      </c>
      <c r="F34" s="83">
        <f t="shared" si="3"/>
        <v>96.722400000000007</v>
      </c>
    </row>
    <row r="35" spans="1:6" ht="15.75" thickBot="1">
      <c r="C35" s="1" t="s">
        <v>110</v>
      </c>
      <c r="D35" s="1">
        <v>3</v>
      </c>
      <c r="E35" s="8">
        <f t="shared" si="6"/>
        <v>0.16500000000000001</v>
      </c>
      <c r="F35" s="80">
        <f t="shared" si="3"/>
        <v>3.165</v>
      </c>
    </row>
    <row r="36" spans="1:6">
      <c r="A36" s="21">
        <v>42850</v>
      </c>
      <c r="B36">
        <v>9370421381</v>
      </c>
      <c r="C36" s="1" t="s">
        <v>91</v>
      </c>
      <c r="D36" s="1">
        <v>19.73</v>
      </c>
      <c r="E36" s="8">
        <f>D36*20/100</f>
        <v>3.9460000000000002</v>
      </c>
      <c r="F36" s="88">
        <f t="shared" si="3"/>
        <v>23.676000000000002</v>
      </c>
    </row>
    <row r="37" spans="1:6">
      <c r="C37" s="1" t="s">
        <v>92</v>
      </c>
      <c r="D37" s="1">
        <v>615.82000000000005</v>
      </c>
      <c r="E37" s="8">
        <f t="shared" si="6"/>
        <v>33.870100000000001</v>
      </c>
      <c r="F37" s="88">
        <f t="shared" si="3"/>
        <v>649.69010000000003</v>
      </c>
    </row>
    <row r="38" spans="1:6" ht="15.75" thickBot="1">
      <c r="C38" s="1" t="s">
        <v>110</v>
      </c>
      <c r="D38" s="1">
        <v>3</v>
      </c>
      <c r="E38" s="8">
        <f>D38*20/100</f>
        <v>0.6</v>
      </c>
      <c r="F38" s="88">
        <f t="shared" si="3"/>
        <v>3.6</v>
      </c>
    </row>
    <row r="39" spans="1:6">
      <c r="A39" s="21">
        <v>42853</v>
      </c>
      <c r="B39">
        <v>9370425344</v>
      </c>
      <c r="C39" s="1" t="s">
        <v>75</v>
      </c>
      <c r="D39" s="1">
        <v>78.27</v>
      </c>
      <c r="E39" s="8">
        <f t="shared" si="6"/>
        <v>4.3048499999999992</v>
      </c>
      <c r="F39" s="90">
        <f t="shared" si="3"/>
        <v>82.574849999999998</v>
      </c>
    </row>
    <row r="40" spans="1:6">
      <c r="C40" s="1" t="s">
        <v>74</v>
      </c>
      <c r="D40" s="1">
        <v>237.77</v>
      </c>
      <c r="E40" s="8">
        <f t="shared" ref="E40:E41" si="7">D40*5.5/100</f>
        <v>13.077350000000001</v>
      </c>
      <c r="F40" s="88">
        <f t="shared" ref="F40:F41" si="8">D40+E40</f>
        <v>250.84735000000001</v>
      </c>
    </row>
    <row r="41" spans="1:6" ht="15.75" thickBot="1">
      <c r="C41" s="1" t="s">
        <v>105</v>
      </c>
      <c r="D41" s="1">
        <v>3</v>
      </c>
      <c r="E41" s="8">
        <f t="shared" si="7"/>
        <v>0.16500000000000001</v>
      </c>
      <c r="F41" s="91">
        <f t="shared" si="8"/>
        <v>3.165</v>
      </c>
    </row>
    <row r="42" spans="1:6">
      <c r="A42" s="21">
        <v>42837</v>
      </c>
      <c r="B42">
        <v>9370412809</v>
      </c>
      <c r="C42" t="s">
        <v>115</v>
      </c>
      <c r="D42">
        <v>1284.07</v>
      </c>
      <c r="E42">
        <f>D42*20/100</f>
        <v>256.81399999999996</v>
      </c>
      <c r="F42">
        <f>E42+D42</f>
        <v>1540.884</v>
      </c>
    </row>
    <row r="43" spans="1:6" ht="15.75" thickBot="1">
      <c r="C43" t="s">
        <v>78</v>
      </c>
      <c r="D43" s="29">
        <f>SUM(D13:D42)</f>
        <v>4688.91</v>
      </c>
      <c r="E43" s="42">
        <f>SUM(E13:E42)</f>
        <v>454.80439999999993</v>
      </c>
      <c r="F43" s="29">
        <f>SUM(F13:F42)</f>
        <v>5143.7144000000008</v>
      </c>
    </row>
    <row r="44" spans="1:6" ht="16.5" thickBot="1">
      <c r="A44" s="214" t="s">
        <v>31</v>
      </c>
      <c r="B44" s="215"/>
      <c r="C44" s="215"/>
      <c r="D44" s="215"/>
      <c r="E44" s="215"/>
      <c r="F44" s="216"/>
    </row>
    <row r="45" spans="1:6">
      <c r="A45" s="21">
        <v>42857</v>
      </c>
      <c r="B45">
        <v>9370500509</v>
      </c>
      <c r="C45" t="s">
        <v>92</v>
      </c>
      <c r="D45">
        <v>69.989999999999995</v>
      </c>
      <c r="E45" s="8">
        <f>D45*5.5/100</f>
        <v>3.84945</v>
      </c>
      <c r="F45" s="79">
        <f t="shared" ref="F45" si="9">D45+E45</f>
        <v>73.839449999999999</v>
      </c>
    </row>
    <row r="46" spans="1:6">
      <c r="C46" t="s">
        <v>105</v>
      </c>
      <c r="D46">
        <v>3</v>
      </c>
      <c r="E46" s="8">
        <f t="shared" ref="E46:E51" si="10">D46*5.5/100</f>
        <v>0.16500000000000001</v>
      </c>
      <c r="F46" s="83">
        <f t="shared" ref="F46:F52" si="11">D46+E46</f>
        <v>3.165</v>
      </c>
    </row>
    <row r="47" spans="1:6" ht="15.75" thickBot="1">
      <c r="C47" t="s">
        <v>118</v>
      </c>
      <c r="D47">
        <v>15</v>
      </c>
      <c r="E47" s="8">
        <f t="shared" si="10"/>
        <v>0.82499999999999996</v>
      </c>
      <c r="F47" s="80">
        <f t="shared" si="11"/>
        <v>15.824999999999999</v>
      </c>
    </row>
    <row r="48" spans="1:6">
      <c r="A48" s="21">
        <v>42860</v>
      </c>
      <c r="B48">
        <v>9370505050</v>
      </c>
      <c r="C48" t="s">
        <v>92</v>
      </c>
      <c r="D48">
        <v>209.6</v>
      </c>
      <c r="E48" s="8">
        <f t="shared" si="10"/>
        <v>11.527999999999999</v>
      </c>
      <c r="F48" s="79">
        <f t="shared" si="11"/>
        <v>221.12799999999999</v>
      </c>
    </row>
    <row r="49" spans="1:6" ht="15.75" thickBot="1">
      <c r="C49" t="s">
        <v>93</v>
      </c>
      <c r="D49">
        <v>91.68</v>
      </c>
      <c r="E49" s="8">
        <f t="shared" si="10"/>
        <v>5.0423999999999998</v>
      </c>
      <c r="F49" s="80">
        <f t="shared" si="11"/>
        <v>96.722400000000007</v>
      </c>
    </row>
    <row r="50" spans="1:6" ht="15.75" thickBot="1">
      <c r="A50" s="21">
        <v>42864</v>
      </c>
      <c r="B50">
        <v>9370507076</v>
      </c>
      <c r="C50" t="s">
        <v>126</v>
      </c>
      <c r="D50">
        <v>282.14999999999998</v>
      </c>
      <c r="E50" s="8">
        <f t="shared" si="10"/>
        <v>15.518249999999998</v>
      </c>
      <c r="F50" s="81">
        <f t="shared" si="11"/>
        <v>297.66825</v>
      </c>
    </row>
    <row r="51" spans="1:6" ht="15.75" thickBot="1">
      <c r="A51" s="21">
        <v>42867</v>
      </c>
      <c r="B51">
        <v>9370511694</v>
      </c>
      <c r="C51" t="s">
        <v>92</v>
      </c>
      <c r="D51">
        <v>60.9</v>
      </c>
      <c r="E51" s="8">
        <f t="shared" si="10"/>
        <v>3.3494999999999999</v>
      </c>
      <c r="F51" s="83">
        <f t="shared" si="11"/>
        <v>64.249499999999998</v>
      </c>
    </row>
    <row r="52" spans="1:6">
      <c r="A52" s="21">
        <v>42871</v>
      </c>
      <c r="B52">
        <v>9370514533</v>
      </c>
      <c r="C52" t="s">
        <v>91</v>
      </c>
      <c r="D52">
        <v>12.56</v>
      </c>
      <c r="E52" s="8">
        <f>D52*20/100</f>
        <v>2.512</v>
      </c>
      <c r="F52" s="79">
        <f t="shared" si="11"/>
        <v>15.072000000000001</v>
      </c>
    </row>
    <row r="53" spans="1:6" ht="15.75" thickBot="1">
      <c r="B53">
        <v>9370514533</v>
      </c>
      <c r="C53" t="s">
        <v>92</v>
      </c>
      <c r="D53">
        <v>657.18</v>
      </c>
      <c r="E53" s="8">
        <f>D53*5.5/100</f>
        <v>36.1449</v>
      </c>
      <c r="F53" s="80">
        <f t="shared" ref="F53:F56" si="12">D53+E53</f>
        <v>693.32489999999996</v>
      </c>
    </row>
    <row r="54" spans="1:6" ht="15.75" thickBot="1">
      <c r="A54" s="21">
        <v>42874</v>
      </c>
      <c r="B54">
        <v>9370519056</v>
      </c>
      <c r="C54" t="s">
        <v>92</v>
      </c>
      <c r="D54">
        <v>34.270000000000003</v>
      </c>
      <c r="E54" s="8">
        <f>D54*5.5/100</f>
        <v>1.8848500000000001</v>
      </c>
      <c r="F54" s="88">
        <f t="shared" si="12"/>
        <v>36.154850000000003</v>
      </c>
    </row>
    <row r="55" spans="1:6">
      <c r="A55" s="21">
        <v>42878</v>
      </c>
      <c r="B55">
        <v>9370521744</v>
      </c>
      <c r="C55" t="s">
        <v>74</v>
      </c>
      <c r="D55">
        <v>669</v>
      </c>
      <c r="E55" s="8">
        <f>D55*5.5/100</f>
        <v>36.795000000000002</v>
      </c>
      <c r="F55" s="90">
        <f t="shared" si="12"/>
        <v>705.79499999999996</v>
      </c>
    </row>
    <row r="56" spans="1:6" ht="15.75" thickBot="1">
      <c r="C56" t="s">
        <v>92</v>
      </c>
      <c r="D56">
        <v>15.92</v>
      </c>
      <c r="E56" s="8">
        <f>D56*20/100</f>
        <v>3.1839999999999997</v>
      </c>
      <c r="F56" s="91">
        <f t="shared" si="12"/>
        <v>19.103999999999999</v>
      </c>
    </row>
    <row r="57" spans="1:6" ht="15.75" thickBot="1">
      <c r="A57" s="21">
        <v>42879</v>
      </c>
      <c r="B57">
        <v>9370525850</v>
      </c>
      <c r="C57" t="s">
        <v>156</v>
      </c>
      <c r="D57">
        <v>5.05</v>
      </c>
      <c r="E57" s="8">
        <f>D57*20/100</f>
        <v>1.01</v>
      </c>
      <c r="F57" s="91">
        <f>E57+D57</f>
        <v>6.06</v>
      </c>
    </row>
    <row r="58" spans="1:6" ht="15.75" thickBot="1">
      <c r="A58" s="21">
        <v>42881</v>
      </c>
      <c r="B58">
        <v>9370524715</v>
      </c>
      <c r="C58" t="s">
        <v>92</v>
      </c>
      <c r="D58">
        <v>171.41</v>
      </c>
      <c r="E58" s="8">
        <f>D58*5.5/100</f>
        <v>9.4275500000000001</v>
      </c>
      <c r="F58" s="91">
        <f t="shared" ref="F58:F59" si="13">D58+E58</f>
        <v>180.83754999999999</v>
      </c>
    </row>
    <row r="59" spans="1:6">
      <c r="A59" s="21">
        <v>42885</v>
      </c>
      <c r="B59">
        <v>9370528082</v>
      </c>
      <c r="C59" t="s">
        <v>151</v>
      </c>
      <c r="D59">
        <v>80.400000000000006</v>
      </c>
      <c r="E59" s="8">
        <f>D59*5.5/100</f>
        <v>4.4220000000000006</v>
      </c>
      <c r="F59" s="88">
        <f t="shared" si="13"/>
        <v>84.822000000000003</v>
      </c>
    </row>
    <row r="61" spans="1:6" ht="15.75" thickBot="1">
      <c r="D61" s="113">
        <f>SUM(D45:D60)</f>
        <v>2378.11</v>
      </c>
      <c r="E61" s="42">
        <f>SUM(E45:E59)</f>
        <v>135.65790000000001</v>
      </c>
      <c r="F61" s="42">
        <f>D61+E61</f>
        <v>2513.7679000000003</v>
      </c>
    </row>
    <row r="62" spans="1:6" ht="19.5" thickBot="1">
      <c r="C62" s="118" t="s">
        <v>155</v>
      </c>
    </row>
    <row r="63" spans="1:6">
      <c r="A63" s="21">
        <v>42888</v>
      </c>
      <c r="B63">
        <v>9370602095</v>
      </c>
      <c r="C63" t="s">
        <v>92</v>
      </c>
      <c r="D63">
        <v>470.77</v>
      </c>
      <c r="E63" s="18">
        <f>D63*5.5/100</f>
        <v>25.892349999999997</v>
      </c>
      <c r="F63" s="100">
        <f t="shared" ref="F63:F69" si="14">E63+D63</f>
        <v>496.66235</v>
      </c>
    </row>
    <row r="64" spans="1:6" ht="15.75" thickBot="1">
      <c r="C64" t="s">
        <v>141</v>
      </c>
      <c r="D64">
        <v>16.55</v>
      </c>
      <c r="E64" s="18">
        <f>D64*20/100</f>
        <v>3.31</v>
      </c>
      <c r="F64" s="116">
        <f t="shared" si="14"/>
        <v>19.86</v>
      </c>
    </row>
    <row r="65" spans="1:6">
      <c r="A65" s="21">
        <v>42895</v>
      </c>
      <c r="B65">
        <v>9370608797</v>
      </c>
      <c r="C65" t="s">
        <v>75</v>
      </c>
      <c r="D65">
        <v>12.83</v>
      </c>
      <c r="E65" s="18">
        <f>D65*20/100</f>
        <v>2.5660000000000003</v>
      </c>
      <c r="F65" s="100">
        <f t="shared" si="14"/>
        <v>15.396000000000001</v>
      </c>
    </row>
    <row r="66" spans="1:6" ht="15.75" thickBot="1">
      <c r="D66">
        <v>276.16000000000003</v>
      </c>
      <c r="E66" s="18">
        <f>D66*5.5/100</f>
        <v>15.188800000000001</v>
      </c>
      <c r="F66" s="116">
        <f t="shared" si="14"/>
        <v>291.34880000000004</v>
      </c>
    </row>
    <row r="67" spans="1:6">
      <c r="A67" s="21">
        <v>42899</v>
      </c>
      <c r="B67">
        <v>9370611671</v>
      </c>
      <c r="C67" t="s">
        <v>74</v>
      </c>
      <c r="D67">
        <v>312.33999999999997</v>
      </c>
      <c r="E67" s="18">
        <f>D67*5.5/100</f>
        <v>17.178699999999999</v>
      </c>
      <c r="F67" s="100">
        <f t="shared" si="14"/>
        <v>329.51869999999997</v>
      </c>
    </row>
    <row r="68" spans="1:6" ht="15.75" thickBot="1">
      <c r="D68">
        <v>7.72</v>
      </c>
      <c r="E68" s="18">
        <f>D68*20/100</f>
        <v>1.544</v>
      </c>
      <c r="F68" s="116">
        <f t="shared" si="14"/>
        <v>9.2639999999999993</v>
      </c>
    </row>
    <row r="69" spans="1:6" ht="15.75" thickBot="1">
      <c r="A69" s="21">
        <v>42902</v>
      </c>
      <c r="B69">
        <v>9370616183</v>
      </c>
      <c r="C69" t="s">
        <v>92</v>
      </c>
      <c r="D69">
        <v>383.47</v>
      </c>
      <c r="E69" s="18">
        <f>D69*5.5/100</f>
        <v>21.09085</v>
      </c>
      <c r="F69" s="100">
        <f t="shared" si="14"/>
        <v>404.56085000000002</v>
      </c>
    </row>
    <row r="70" spans="1:6">
      <c r="A70" s="21">
        <v>42906</v>
      </c>
      <c r="B70">
        <v>9370619125</v>
      </c>
      <c r="C70" t="s">
        <v>74</v>
      </c>
      <c r="D70">
        <v>309.52999999999997</v>
      </c>
      <c r="E70" s="18">
        <f>D70*5.5/100</f>
        <v>17.024149999999999</v>
      </c>
      <c r="F70" s="100">
        <f t="shared" ref="F70:F73" si="15">E70+D70</f>
        <v>326.55414999999999</v>
      </c>
    </row>
    <row r="71" spans="1:6" ht="15.75" thickBot="1">
      <c r="A71" s="21">
        <v>42913</v>
      </c>
      <c r="B71">
        <v>970626211</v>
      </c>
      <c r="C71" t="s">
        <v>92</v>
      </c>
      <c r="D71">
        <v>485.2</v>
      </c>
      <c r="E71" s="18">
        <f>D71*5.5/100</f>
        <v>26.686</v>
      </c>
      <c r="F71" s="136">
        <f t="shared" si="15"/>
        <v>511.88599999999997</v>
      </c>
    </row>
    <row r="72" spans="1:6">
      <c r="A72" s="21">
        <v>42916</v>
      </c>
      <c r="B72">
        <v>9370630609</v>
      </c>
      <c r="C72" t="s">
        <v>92</v>
      </c>
      <c r="D72">
        <v>75.760000000000005</v>
      </c>
      <c r="E72" s="18">
        <f>D72*5.5/100</f>
        <v>4.1668000000000003</v>
      </c>
      <c r="F72" s="104">
        <f t="shared" si="15"/>
        <v>79.9268</v>
      </c>
    </row>
    <row r="73" spans="1:6" ht="15.75" thickBot="1">
      <c r="D73">
        <v>34.880000000000003</v>
      </c>
      <c r="E73" s="18">
        <f>D73*20/100</f>
        <v>6.976</v>
      </c>
      <c r="F73" s="112">
        <f t="shared" si="15"/>
        <v>41.856000000000002</v>
      </c>
    </row>
    <row r="74" spans="1:6" ht="15.75" thickBot="1">
      <c r="D74" s="137">
        <f>SUM(D63:D73)</f>
        <v>2385.21</v>
      </c>
      <c r="E74" s="8">
        <f>SUM(E63:E73)</f>
        <v>141.62365</v>
      </c>
      <c r="F74" s="42">
        <f>E74+D74</f>
        <v>2526.83365</v>
      </c>
    </row>
    <row r="75" spans="1:6" ht="19.5" thickBot="1">
      <c r="C75" s="118" t="s">
        <v>33</v>
      </c>
    </row>
    <row r="76" spans="1:6">
      <c r="A76" s="21">
        <v>42920</v>
      </c>
      <c r="B76">
        <v>9370701621</v>
      </c>
      <c r="C76" t="s">
        <v>92</v>
      </c>
      <c r="D76">
        <v>582.29999999999995</v>
      </c>
      <c r="E76" s="18">
        <f>D76*5.5/100</f>
        <v>32.026499999999999</v>
      </c>
      <c r="F76" s="100">
        <f t="shared" ref="F76:F84" si="16">E76+D76</f>
        <v>614.3264999999999</v>
      </c>
    </row>
    <row r="77" spans="1:6" ht="15.75" thickBot="1">
      <c r="C77" t="s">
        <v>141</v>
      </c>
      <c r="D77">
        <v>7.72</v>
      </c>
      <c r="E77" s="18">
        <f>D77*20/100</f>
        <v>1.544</v>
      </c>
      <c r="F77" s="116">
        <f t="shared" si="16"/>
        <v>9.2639999999999993</v>
      </c>
    </row>
    <row r="78" spans="1:6">
      <c r="A78" s="21">
        <v>42922</v>
      </c>
      <c r="B78">
        <v>9370704531</v>
      </c>
      <c r="C78" t="s">
        <v>75</v>
      </c>
      <c r="D78">
        <v>263.86</v>
      </c>
      <c r="E78" s="18">
        <f>D78*5.5/100</f>
        <v>14.5123</v>
      </c>
      <c r="F78" s="100">
        <f t="shared" si="16"/>
        <v>278.3723</v>
      </c>
    </row>
    <row r="79" spans="1:6" ht="15.75" thickBot="1">
      <c r="A79" s="21">
        <v>42923</v>
      </c>
      <c r="B79">
        <v>9370708058</v>
      </c>
      <c r="C79" t="s">
        <v>122</v>
      </c>
      <c r="D79">
        <v>-18.38</v>
      </c>
      <c r="E79" s="18">
        <f>D79*5.5/100</f>
        <v>-1.0108999999999999</v>
      </c>
      <c r="F79" s="116">
        <f t="shared" si="16"/>
        <v>-19.390899999999998</v>
      </c>
    </row>
    <row r="80" spans="1:6">
      <c r="A80" s="21">
        <v>42927</v>
      </c>
      <c r="B80">
        <v>9370708568</v>
      </c>
      <c r="C80" t="s">
        <v>92</v>
      </c>
      <c r="D80">
        <v>408.87</v>
      </c>
      <c r="E80" s="18">
        <f>D80*5.5/100</f>
        <v>22.487849999999998</v>
      </c>
      <c r="F80" s="100">
        <f t="shared" si="16"/>
        <v>431.35784999999998</v>
      </c>
    </row>
    <row r="81" spans="1:6" ht="15.75" thickBot="1">
      <c r="B81">
        <v>9370708568</v>
      </c>
      <c r="C81" t="s">
        <v>75</v>
      </c>
      <c r="D81">
        <v>29.1</v>
      </c>
      <c r="E81" s="18">
        <f>D81*20/100</f>
        <v>5.82</v>
      </c>
      <c r="F81" s="116">
        <f t="shared" si="16"/>
        <v>34.92</v>
      </c>
    </row>
    <row r="82" spans="1:6" ht="15.75" thickBot="1">
      <c r="A82" s="21">
        <v>42929</v>
      </c>
      <c r="B82">
        <v>9370711748</v>
      </c>
      <c r="C82" t="s">
        <v>92</v>
      </c>
      <c r="D82">
        <v>466.21</v>
      </c>
      <c r="E82" s="18">
        <f>D82*5.5/100</f>
        <v>25.641549999999999</v>
      </c>
      <c r="F82" s="100">
        <f t="shared" si="16"/>
        <v>491.85154999999997</v>
      </c>
    </row>
    <row r="83" spans="1:6">
      <c r="A83" s="21">
        <v>42934</v>
      </c>
      <c r="B83">
        <v>9370714844</v>
      </c>
      <c r="C83" t="s">
        <v>74</v>
      </c>
      <c r="D83">
        <v>372.18</v>
      </c>
      <c r="E83" s="18">
        <f>D83*5.5/100</f>
        <v>20.469899999999999</v>
      </c>
      <c r="F83" s="100">
        <f t="shared" si="16"/>
        <v>392.6499</v>
      </c>
    </row>
    <row r="84" spans="1:6" ht="15.75" thickBot="1">
      <c r="A84" s="21"/>
      <c r="C84" t="s">
        <v>75</v>
      </c>
      <c r="D84">
        <v>30.08</v>
      </c>
      <c r="E84" s="18">
        <f>D84*20/100</f>
        <v>6.0159999999999991</v>
      </c>
      <c r="F84" s="136">
        <f t="shared" si="16"/>
        <v>36.095999999999997</v>
      </c>
    </row>
    <row r="85" spans="1:6">
      <c r="A85" s="21">
        <v>42936</v>
      </c>
      <c r="B85">
        <v>9370717490</v>
      </c>
      <c r="C85" t="s">
        <v>92</v>
      </c>
      <c r="D85">
        <v>135.1</v>
      </c>
      <c r="E85" s="18">
        <f>D85*5.5/100</f>
        <v>7.4304999999999994</v>
      </c>
      <c r="F85" s="104">
        <f t="shared" ref="F85:F86" si="17">E85+D85</f>
        <v>142.53049999999999</v>
      </c>
    </row>
    <row r="86" spans="1:6" ht="15.75" thickBot="1">
      <c r="A86" s="21"/>
      <c r="C86" t="s">
        <v>75</v>
      </c>
      <c r="D86">
        <v>18.079999999999998</v>
      </c>
      <c r="E86" s="18">
        <f t="shared" ref="E86:E92" si="18">D86*20/100</f>
        <v>3.6159999999999997</v>
      </c>
      <c r="F86" s="112">
        <f t="shared" si="17"/>
        <v>21.695999999999998</v>
      </c>
    </row>
    <row r="87" spans="1:6" ht="15.75" thickBot="1">
      <c r="A87" s="21">
        <v>42937</v>
      </c>
      <c r="B87">
        <v>9370719188</v>
      </c>
      <c r="C87" t="s">
        <v>92</v>
      </c>
      <c r="D87">
        <v>56.3</v>
      </c>
      <c r="E87" s="18">
        <f t="shared" ref="E87" si="19">D87*5.5/100</f>
        <v>3.0964999999999998</v>
      </c>
      <c r="F87" s="136">
        <f t="shared" ref="F87:F92" si="20">E87+D87</f>
        <v>59.396499999999996</v>
      </c>
    </row>
    <row r="88" spans="1:6">
      <c r="A88" s="21">
        <v>42941</v>
      </c>
      <c r="B88">
        <v>9370721708</v>
      </c>
      <c r="C88" t="s">
        <v>75</v>
      </c>
      <c r="D88">
        <v>34.630000000000003</v>
      </c>
      <c r="E88" s="18">
        <f t="shared" si="18"/>
        <v>6.9260000000000002</v>
      </c>
      <c r="F88" s="104">
        <f t="shared" si="20"/>
        <v>41.556000000000004</v>
      </c>
    </row>
    <row r="89" spans="1:6" ht="15.75" thickBot="1">
      <c r="C89" t="s">
        <v>92</v>
      </c>
      <c r="D89">
        <v>409.79</v>
      </c>
      <c r="E89" s="18">
        <f t="shared" ref="E89" si="21">D89*5.5/100</f>
        <v>22.538450000000001</v>
      </c>
      <c r="F89" s="112">
        <f t="shared" si="20"/>
        <v>432.32845000000003</v>
      </c>
    </row>
    <row r="90" spans="1:6">
      <c r="A90" s="21">
        <v>42943</v>
      </c>
      <c r="B90">
        <v>9370724477</v>
      </c>
      <c r="C90" t="s">
        <v>92</v>
      </c>
      <c r="D90">
        <v>251.25</v>
      </c>
      <c r="E90" s="18">
        <f>D90*5.5/100</f>
        <v>13.81875</v>
      </c>
      <c r="F90" s="152">
        <f t="shared" si="20"/>
        <v>265.06875000000002</v>
      </c>
    </row>
    <row r="91" spans="1:6">
      <c r="A91" s="21">
        <v>42941</v>
      </c>
      <c r="B91">
        <v>9370723803</v>
      </c>
      <c r="C91" t="s">
        <v>98</v>
      </c>
      <c r="D91">
        <v>-3.08</v>
      </c>
      <c r="E91" s="18">
        <f>D91*20/100</f>
        <v>-0.61599999999999999</v>
      </c>
      <c r="F91" s="136">
        <f t="shared" si="20"/>
        <v>-3.6960000000000002</v>
      </c>
    </row>
    <row r="92" spans="1:6">
      <c r="E92" s="18">
        <f t="shared" si="18"/>
        <v>0</v>
      </c>
      <c r="F92" s="136">
        <f t="shared" si="20"/>
        <v>0</v>
      </c>
    </row>
    <row r="93" spans="1:6" ht="15.75" thickBot="1">
      <c r="D93" s="137">
        <f>SUM(D76:D92)</f>
        <v>3044.0099999999998</v>
      </c>
      <c r="E93" s="8">
        <f>SUM(E76:E92)</f>
        <v>184.31739999999996</v>
      </c>
      <c r="F93" s="42">
        <f>E93+D93</f>
        <v>3228.3273999999997</v>
      </c>
    </row>
    <row r="94" spans="1:6" ht="19.5" thickBot="1">
      <c r="C94" s="118" t="s">
        <v>34</v>
      </c>
    </row>
    <row r="95" spans="1:6">
      <c r="A95" s="21">
        <v>42948</v>
      </c>
      <c r="B95">
        <v>9370800612</v>
      </c>
      <c r="C95" t="s">
        <v>92</v>
      </c>
      <c r="D95">
        <v>300.06</v>
      </c>
      <c r="E95" s="18">
        <f>D95*5.5/100</f>
        <v>16.503299999999999</v>
      </c>
      <c r="F95" s="100">
        <f t="shared" ref="F95:F114" si="22">E95+D95</f>
        <v>316.56330000000003</v>
      </c>
    </row>
    <row r="96" spans="1:6" ht="15.75" thickBot="1">
      <c r="C96" t="s">
        <v>141</v>
      </c>
      <c r="D96">
        <v>36.24</v>
      </c>
      <c r="E96" s="18">
        <f>D96*20/100</f>
        <v>7.2480000000000011</v>
      </c>
      <c r="F96" s="116">
        <f t="shared" si="22"/>
        <v>43.488</v>
      </c>
    </row>
    <row r="97" spans="1:6">
      <c r="A97" s="21">
        <v>42950</v>
      </c>
      <c r="B97">
        <v>9370803776</v>
      </c>
      <c r="C97" t="s">
        <v>92</v>
      </c>
      <c r="D97">
        <v>350.92</v>
      </c>
      <c r="E97" s="18">
        <f>D97*5.5/100</f>
        <v>19.300600000000003</v>
      </c>
      <c r="F97" s="100">
        <f t="shared" si="22"/>
        <v>370.22059999999999</v>
      </c>
    </row>
    <row r="98" spans="1:6" ht="15.75" thickBot="1">
      <c r="A98" s="21"/>
      <c r="C98" t="s">
        <v>75</v>
      </c>
      <c r="D98">
        <v>35.9</v>
      </c>
      <c r="E98" s="18">
        <f>D98*20/100</f>
        <v>7.18</v>
      </c>
      <c r="F98" s="116">
        <f t="shared" si="22"/>
        <v>43.08</v>
      </c>
    </row>
    <row r="99" spans="1:6" ht="15.75" thickBot="1">
      <c r="A99" s="21">
        <v>42951</v>
      </c>
      <c r="B99">
        <v>9370805115</v>
      </c>
      <c r="C99" t="s">
        <v>92</v>
      </c>
      <c r="D99">
        <v>261.31</v>
      </c>
      <c r="E99" s="18">
        <f>D99*5.5/100</f>
        <v>14.37205</v>
      </c>
      <c r="F99" s="159">
        <f t="shared" si="22"/>
        <v>275.68205</v>
      </c>
    </row>
    <row r="100" spans="1:6">
      <c r="A100" s="21">
        <v>42955</v>
      </c>
      <c r="B100">
        <v>9370807388</v>
      </c>
      <c r="C100" t="s">
        <v>75</v>
      </c>
      <c r="D100">
        <v>4.99</v>
      </c>
      <c r="E100" s="18">
        <f>D100*20/100</f>
        <v>0.99800000000000011</v>
      </c>
      <c r="F100" s="100">
        <f t="shared" si="22"/>
        <v>5.9880000000000004</v>
      </c>
    </row>
    <row r="101" spans="1:6" ht="15.75" thickBot="1">
      <c r="A101" s="21"/>
      <c r="C101" t="s">
        <v>92</v>
      </c>
      <c r="D101">
        <v>563.19000000000005</v>
      </c>
      <c r="E101" s="18">
        <f>D101*5.5/100</f>
        <v>30.975450000000002</v>
      </c>
      <c r="F101" s="116">
        <f t="shared" si="22"/>
        <v>594.16545000000008</v>
      </c>
    </row>
    <row r="102" spans="1:6" ht="15.75" thickBot="1">
      <c r="A102" s="21">
        <v>42957</v>
      </c>
      <c r="B102">
        <v>9370810191</v>
      </c>
      <c r="C102" t="s">
        <v>74</v>
      </c>
      <c r="D102">
        <v>200.88</v>
      </c>
      <c r="E102" s="18">
        <f>D102*5.5/100</f>
        <v>11.048399999999999</v>
      </c>
      <c r="F102" s="159">
        <f t="shared" si="22"/>
        <v>211.92839999999998</v>
      </c>
    </row>
    <row r="103" spans="1:6" ht="15.75" thickBot="1">
      <c r="A103" s="21">
        <v>42958</v>
      </c>
      <c r="B103">
        <v>9370811685</v>
      </c>
      <c r="C103" t="s">
        <v>75</v>
      </c>
      <c r="D103">
        <v>4.6900000000000004</v>
      </c>
      <c r="E103" s="18">
        <f>D103*20/100</f>
        <v>0.93800000000000017</v>
      </c>
      <c r="F103" s="151">
        <f t="shared" si="22"/>
        <v>5.6280000000000001</v>
      </c>
    </row>
    <row r="104" spans="1:6" ht="15.75" thickBot="1">
      <c r="A104" s="21">
        <v>42956</v>
      </c>
      <c r="B104">
        <v>9370809686</v>
      </c>
      <c r="C104" t="s">
        <v>122</v>
      </c>
      <c r="D104">
        <v>-14.15</v>
      </c>
      <c r="E104" s="18">
        <f>D104*5.5/100</f>
        <v>-0.77825</v>
      </c>
      <c r="F104" s="151">
        <f t="shared" si="22"/>
        <v>-14.92825</v>
      </c>
    </row>
    <row r="105" spans="1:6">
      <c r="A105" s="21">
        <v>42962</v>
      </c>
      <c r="B105">
        <v>9370814363</v>
      </c>
      <c r="C105" t="s">
        <v>75</v>
      </c>
      <c r="D105">
        <v>15.06</v>
      </c>
      <c r="E105" s="18">
        <f t="shared" ref="E105" si="23">D105*20/100</f>
        <v>3.012</v>
      </c>
      <c r="F105" s="104">
        <f t="shared" si="22"/>
        <v>18.071999999999999</v>
      </c>
    </row>
    <row r="106" spans="1:6" ht="15.75" thickBot="1">
      <c r="C106" t="s">
        <v>92</v>
      </c>
      <c r="D106">
        <v>333.2</v>
      </c>
      <c r="E106" s="18">
        <f t="shared" ref="E106:E107" si="24">D106*5.5/100</f>
        <v>18.326000000000001</v>
      </c>
      <c r="F106" s="112">
        <f t="shared" si="22"/>
        <v>351.52600000000001</v>
      </c>
    </row>
    <row r="107" spans="1:6" ht="15.75" thickBot="1">
      <c r="A107" s="21">
        <v>42964</v>
      </c>
      <c r="B107">
        <v>9370816391</v>
      </c>
      <c r="C107" t="s">
        <v>74</v>
      </c>
      <c r="D107">
        <v>140.47999999999999</v>
      </c>
      <c r="E107" s="18">
        <f t="shared" si="24"/>
        <v>7.7263999999999999</v>
      </c>
      <c r="F107" s="151">
        <f t="shared" si="22"/>
        <v>148.2064</v>
      </c>
    </row>
    <row r="108" spans="1:6" ht="15.75" thickBot="1">
      <c r="A108" s="21">
        <v>42965</v>
      </c>
      <c r="B108">
        <v>9370817840</v>
      </c>
      <c r="C108" t="s">
        <v>92</v>
      </c>
      <c r="D108">
        <v>203.82</v>
      </c>
      <c r="E108" s="18">
        <f t="shared" ref="E108" si="25">D108*5.5/100</f>
        <v>11.210100000000001</v>
      </c>
      <c r="F108" s="151">
        <f t="shared" ref="F108" si="26">E108+D108</f>
        <v>215.0301</v>
      </c>
    </row>
    <row r="109" spans="1:6" ht="15.75" thickBot="1">
      <c r="A109" s="21">
        <v>42969</v>
      </c>
      <c r="B109">
        <v>9370820234</v>
      </c>
      <c r="C109" t="s">
        <v>92</v>
      </c>
      <c r="D109">
        <v>515.27</v>
      </c>
      <c r="E109" s="18">
        <f t="shared" ref="E109:E111" si="27">D109*5.5/100</f>
        <v>28.339849999999998</v>
      </c>
      <c r="F109" s="151">
        <f>E109+D109</f>
        <v>543.60984999999994</v>
      </c>
    </row>
    <row r="110" spans="1:6" ht="15.75" thickBot="1">
      <c r="A110" s="21">
        <v>42971</v>
      </c>
      <c r="B110">
        <v>9370822815</v>
      </c>
      <c r="C110" t="s">
        <v>92</v>
      </c>
      <c r="D110">
        <v>227.87</v>
      </c>
      <c r="E110" s="18">
        <f t="shared" si="27"/>
        <v>12.532850000000002</v>
      </c>
      <c r="F110" s="151">
        <f>E110+D110</f>
        <v>240.40285</v>
      </c>
    </row>
    <row r="111" spans="1:6" ht="15.75" thickBot="1">
      <c r="A111" s="21">
        <v>42972</v>
      </c>
      <c r="B111">
        <v>9370824192</v>
      </c>
      <c r="C111" t="s">
        <v>92</v>
      </c>
      <c r="D111">
        <v>295.11</v>
      </c>
      <c r="E111" s="18">
        <f t="shared" si="27"/>
        <v>16.23105</v>
      </c>
      <c r="F111" s="151">
        <f>E111+D111</f>
        <v>311.34105</v>
      </c>
    </row>
    <row r="112" spans="1:6">
      <c r="A112" s="21">
        <v>42976</v>
      </c>
      <c r="B112">
        <v>9370826762</v>
      </c>
      <c r="C112" t="s">
        <v>92</v>
      </c>
      <c r="D112">
        <v>219.38</v>
      </c>
      <c r="E112" s="18">
        <f>D112*5.5/100</f>
        <v>12.065899999999999</v>
      </c>
      <c r="F112" s="104">
        <f t="shared" si="22"/>
        <v>231.44589999999999</v>
      </c>
    </row>
    <row r="113" spans="1:6" ht="15.75" thickBot="1">
      <c r="A113" s="21"/>
      <c r="C113" t="s">
        <v>98</v>
      </c>
      <c r="D113">
        <v>4.6900000000000004</v>
      </c>
      <c r="E113" s="18">
        <f>D113*20/100</f>
        <v>0.93800000000000017</v>
      </c>
      <c r="F113" s="112">
        <f t="shared" si="22"/>
        <v>5.6280000000000001</v>
      </c>
    </row>
    <row r="114" spans="1:6">
      <c r="A114" s="21">
        <v>42978</v>
      </c>
      <c r="B114">
        <v>9370829824</v>
      </c>
      <c r="C114" t="s">
        <v>92</v>
      </c>
      <c r="D114">
        <v>175.82</v>
      </c>
      <c r="E114" s="18">
        <f>D114*5.5/100</f>
        <v>9.6700999999999997</v>
      </c>
      <c r="F114" s="160">
        <f t="shared" si="22"/>
        <v>185.49009999999998</v>
      </c>
    </row>
    <row r="115" spans="1:6" ht="15.75" thickBot="1">
      <c r="D115">
        <f>SUM(D95:D114)</f>
        <v>3874.7300000000005</v>
      </c>
      <c r="E115" s="8">
        <f>SUM(E95:E114)</f>
        <v>227.83780000000004</v>
      </c>
      <c r="F115" s="42">
        <f>E115+D115</f>
        <v>4102.5678000000007</v>
      </c>
    </row>
    <row r="116" spans="1:6" ht="19.5" thickBot="1">
      <c r="C116" s="118" t="s">
        <v>35</v>
      </c>
    </row>
    <row r="117" spans="1:6" ht="15.75" thickBot="1">
      <c r="A117" s="21">
        <v>42979</v>
      </c>
      <c r="B117">
        <v>9370900662</v>
      </c>
      <c r="C117" t="s">
        <v>92</v>
      </c>
      <c r="D117">
        <v>79.2</v>
      </c>
      <c r="E117" s="18">
        <f>D117*5.5/100</f>
        <v>4.3559999999999999</v>
      </c>
      <c r="F117" s="159">
        <f t="shared" ref="F117:F129" si="28">E117+D117</f>
        <v>83.555999999999997</v>
      </c>
    </row>
    <row r="118" spans="1:6">
      <c r="A118" s="21">
        <v>42983</v>
      </c>
      <c r="B118">
        <v>9370903314</v>
      </c>
      <c r="C118" t="s">
        <v>92</v>
      </c>
      <c r="D118">
        <v>170.71</v>
      </c>
      <c r="E118" s="18">
        <f>D118*5.5/100</f>
        <v>9.389050000000001</v>
      </c>
      <c r="F118" s="133">
        <f t="shared" si="28"/>
        <v>180.09905000000001</v>
      </c>
    </row>
    <row r="119" spans="1:6" ht="15.75" thickBot="1">
      <c r="A119" s="21">
        <v>42986</v>
      </c>
      <c r="B119">
        <v>9370907695</v>
      </c>
      <c r="C119" t="s">
        <v>92</v>
      </c>
      <c r="D119">
        <v>229.09</v>
      </c>
      <c r="E119" s="18">
        <f>D119*5.5/100</f>
        <v>12.599950000000002</v>
      </c>
      <c r="F119" s="133">
        <f t="shared" si="28"/>
        <v>241.68995000000001</v>
      </c>
    </row>
    <row r="120" spans="1:6">
      <c r="A120" s="21">
        <v>42990</v>
      </c>
      <c r="B120">
        <v>9370910560</v>
      </c>
      <c r="C120" t="s">
        <v>75</v>
      </c>
      <c r="D120">
        <v>4.99</v>
      </c>
      <c r="E120" s="18">
        <f>D120*20/100</f>
        <v>0.99800000000000011</v>
      </c>
      <c r="F120" s="100">
        <f t="shared" si="28"/>
        <v>5.9880000000000004</v>
      </c>
    </row>
    <row r="121" spans="1:6" ht="15.75" thickBot="1">
      <c r="C121" t="s">
        <v>92</v>
      </c>
      <c r="D121">
        <v>369.95</v>
      </c>
      <c r="E121" s="18">
        <f>D121*5.5/100</f>
        <v>20.347249999999999</v>
      </c>
      <c r="F121" s="116">
        <f t="shared" si="28"/>
        <v>390.29724999999996</v>
      </c>
    </row>
    <row r="122" spans="1:6" ht="15.75" thickBot="1">
      <c r="A122" s="21">
        <v>42993</v>
      </c>
      <c r="B122">
        <v>9370914660</v>
      </c>
      <c r="C122" t="s">
        <v>74</v>
      </c>
      <c r="D122">
        <v>208.26</v>
      </c>
      <c r="E122" s="18">
        <f>D122*5.5/100</f>
        <v>11.454299999999998</v>
      </c>
      <c r="F122" s="133">
        <f t="shared" si="28"/>
        <v>219.71429999999998</v>
      </c>
    </row>
    <row r="123" spans="1:6">
      <c r="A123" s="21">
        <v>42997</v>
      </c>
      <c r="B123">
        <v>9370917451</v>
      </c>
      <c r="C123" t="s">
        <v>75</v>
      </c>
      <c r="D123">
        <v>48.42</v>
      </c>
      <c r="E123" s="18">
        <f>D123*20/100</f>
        <v>9.6840000000000011</v>
      </c>
      <c r="F123" s="104">
        <f t="shared" si="28"/>
        <v>58.103999999999999</v>
      </c>
    </row>
    <row r="124" spans="1:6" ht="15.75" thickBot="1">
      <c r="A124" s="21"/>
      <c r="C124" t="s">
        <v>74</v>
      </c>
      <c r="D124">
        <v>348.18</v>
      </c>
      <c r="E124" s="18">
        <f>D124*5.5/100</f>
        <v>19.149899999999999</v>
      </c>
      <c r="F124" s="112">
        <f t="shared" si="28"/>
        <v>367.32990000000001</v>
      </c>
    </row>
    <row r="125" spans="1:6" ht="15.75" thickBot="1">
      <c r="A125" s="21">
        <v>43000</v>
      </c>
      <c r="B125">
        <v>937092</v>
      </c>
      <c r="C125" t="s">
        <v>92</v>
      </c>
      <c r="D125">
        <v>445.99</v>
      </c>
      <c r="E125" s="18">
        <f>D125*5.5/100</f>
        <v>24.529450000000001</v>
      </c>
      <c r="F125" s="104">
        <f t="shared" si="28"/>
        <v>470.51945000000001</v>
      </c>
    </row>
    <row r="126" spans="1:6">
      <c r="A126" s="21">
        <v>43004</v>
      </c>
      <c r="B126">
        <v>9370924305</v>
      </c>
      <c r="C126" t="s">
        <v>92</v>
      </c>
      <c r="D126">
        <v>411.95</v>
      </c>
      <c r="E126" s="18">
        <f t="shared" ref="E126:E129" si="29">D126*5.5/100</f>
        <v>22.657249999999998</v>
      </c>
      <c r="F126" s="104">
        <f t="shared" si="28"/>
        <v>434.60724999999996</v>
      </c>
    </row>
    <row r="127" spans="1:6">
      <c r="A127" s="21"/>
      <c r="C127" t="s">
        <v>75</v>
      </c>
      <c r="D127">
        <v>4.6900000000000004</v>
      </c>
      <c r="E127" s="18">
        <f>D127*20/100</f>
        <v>0.93800000000000017</v>
      </c>
      <c r="F127" s="136">
        <f t="shared" si="28"/>
        <v>5.6280000000000001</v>
      </c>
    </row>
    <row r="128" spans="1:6" ht="15.75" thickBot="1">
      <c r="A128" s="21">
        <v>43006</v>
      </c>
      <c r="B128">
        <v>9370929351</v>
      </c>
      <c r="C128" t="s">
        <v>122</v>
      </c>
      <c r="D128">
        <v>-5.58</v>
      </c>
      <c r="E128" s="18">
        <f>D128*5.5/100</f>
        <v>-0.30690000000000001</v>
      </c>
      <c r="F128" s="136">
        <f t="shared" si="28"/>
        <v>-5.8868999999999998</v>
      </c>
    </row>
    <row r="129" spans="1:6">
      <c r="A129" s="21">
        <v>43007</v>
      </c>
      <c r="B129">
        <v>9370928617</v>
      </c>
      <c r="C129" t="s">
        <v>92</v>
      </c>
      <c r="D129">
        <v>315.33</v>
      </c>
      <c r="E129" s="18">
        <f t="shared" si="29"/>
        <v>17.343149999999998</v>
      </c>
      <c r="F129" s="104">
        <f t="shared" si="28"/>
        <v>332.67314999999996</v>
      </c>
    </row>
    <row r="130" spans="1:6" ht="15.75" thickBot="1">
      <c r="A130" s="21"/>
      <c r="C130" t="s">
        <v>92</v>
      </c>
      <c r="D130">
        <v>17.05</v>
      </c>
      <c r="E130" s="18">
        <f>D130*20/100</f>
        <v>3.41</v>
      </c>
      <c r="F130" s="112">
        <f>E130+D130</f>
        <v>20.46</v>
      </c>
    </row>
    <row r="131" spans="1:6" ht="15.75" thickBot="1">
      <c r="D131">
        <f>SUM(D117:D130)</f>
        <v>2648.2300000000005</v>
      </c>
      <c r="E131" s="8">
        <f>SUM(E117:E130)</f>
        <v>156.54939999999999</v>
      </c>
      <c r="F131" s="42">
        <f>E131+D131</f>
        <v>2804.7794000000004</v>
      </c>
    </row>
    <row r="132" spans="1:6" ht="19.5" thickBot="1">
      <c r="C132" s="118" t="s">
        <v>217</v>
      </c>
    </row>
    <row r="133" spans="1:6" ht="15.75" thickBot="1">
      <c r="A133" s="21">
        <v>43011</v>
      </c>
      <c r="B133">
        <v>9371001521</v>
      </c>
      <c r="C133" t="s">
        <v>92</v>
      </c>
      <c r="D133">
        <v>189.33</v>
      </c>
      <c r="E133" s="18">
        <f>D133*5.5/100</f>
        <v>10.41315</v>
      </c>
      <c r="F133" s="159">
        <f t="shared" ref="F133:F143" si="30">E133+D133</f>
        <v>199.74315000000001</v>
      </c>
    </row>
    <row r="134" spans="1:6">
      <c r="A134" s="21">
        <v>43014</v>
      </c>
      <c r="B134">
        <v>9371005874</v>
      </c>
      <c r="C134" t="s">
        <v>75</v>
      </c>
      <c r="D134">
        <v>4.5999999999999996</v>
      </c>
      <c r="E134" s="18">
        <f>D134*20/100</f>
        <v>0.92</v>
      </c>
      <c r="F134" s="133">
        <f t="shared" si="30"/>
        <v>5.52</v>
      </c>
    </row>
    <row r="135" spans="1:6" ht="15.75" thickBot="1">
      <c r="A135" s="21"/>
      <c r="C135" t="s">
        <v>92</v>
      </c>
      <c r="D135">
        <v>175.41</v>
      </c>
      <c r="E135" s="18">
        <f>D135*5.5/100</f>
        <v>9.6475500000000007</v>
      </c>
      <c r="F135" s="133">
        <f t="shared" si="30"/>
        <v>185.05754999999999</v>
      </c>
    </row>
    <row r="136" spans="1:6" ht="15.75" thickBot="1">
      <c r="A136" s="21">
        <v>43018</v>
      </c>
      <c r="B136">
        <v>9371008432</v>
      </c>
      <c r="C136" t="s">
        <v>92</v>
      </c>
      <c r="D136">
        <v>71.17</v>
      </c>
      <c r="E136" s="18">
        <f>D136*5.5/100</f>
        <v>3.9143500000000002</v>
      </c>
      <c r="F136" s="159">
        <f t="shared" si="30"/>
        <v>75.084350000000001</v>
      </c>
    </row>
    <row r="137" spans="1:6" ht="15.75" thickBot="1">
      <c r="A137" s="21">
        <v>43021</v>
      </c>
      <c r="B137">
        <v>9371012351</v>
      </c>
      <c r="C137" t="s">
        <v>74</v>
      </c>
      <c r="D137">
        <v>67.53</v>
      </c>
      <c r="E137" s="18">
        <f>D137*5.5/100</f>
        <v>3.7141500000000001</v>
      </c>
      <c r="F137" s="133">
        <f t="shared" si="30"/>
        <v>71.244150000000005</v>
      </c>
    </row>
    <row r="138" spans="1:6">
      <c r="A138" s="21">
        <v>43025</v>
      </c>
      <c r="B138">
        <v>9371014957</v>
      </c>
      <c r="C138" t="s">
        <v>75</v>
      </c>
      <c r="D138">
        <v>0</v>
      </c>
      <c r="E138" s="18">
        <f>D138*20/100</f>
        <v>0</v>
      </c>
      <c r="F138" s="104">
        <f t="shared" si="30"/>
        <v>0</v>
      </c>
    </row>
    <row r="139" spans="1:6" ht="15.75" thickBot="1">
      <c r="A139" s="21"/>
      <c r="B139">
        <v>9371014957</v>
      </c>
      <c r="C139" t="s">
        <v>74</v>
      </c>
      <c r="D139">
        <v>285.36</v>
      </c>
      <c r="E139" s="18">
        <f>D139*5.5/100</f>
        <v>15.694800000000001</v>
      </c>
      <c r="F139" s="112">
        <f t="shared" si="30"/>
        <v>301.0548</v>
      </c>
    </row>
    <row r="140" spans="1:6" ht="15.75" thickBot="1">
      <c r="A140" s="21">
        <v>43028</v>
      </c>
      <c r="B140">
        <v>9371018918</v>
      </c>
      <c r="C140" t="s">
        <v>92</v>
      </c>
      <c r="D140">
        <v>107.39</v>
      </c>
      <c r="E140" s="18">
        <f>D140*5.5/100</f>
        <v>5.9064499999999995</v>
      </c>
      <c r="F140" s="104">
        <f t="shared" si="30"/>
        <v>113.29644999999999</v>
      </c>
    </row>
    <row r="141" spans="1:6" ht="15.75" thickBot="1">
      <c r="A141" s="21">
        <v>43032</v>
      </c>
      <c r="B141">
        <v>9371020915</v>
      </c>
      <c r="C141" t="s">
        <v>92</v>
      </c>
      <c r="D141">
        <v>127.05</v>
      </c>
      <c r="E141" s="18">
        <f t="shared" ref="E141" si="31">D141*5.5/100</f>
        <v>6.9877500000000001</v>
      </c>
      <c r="F141" s="151">
        <f t="shared" si="30"/>
        <v>134.03774999999999</v>
      </c>
    </row>
    <row r="142" spans="1:6" ht="15.75" thickBot="1">
      <c r="A142" s="21">
        <v>43035</v>
      </c>
      <c r="B142">
        <v>9371024253</v>
      </c>
      <c r="C142" t="s">
        <v>93</v>
      </c>
      <c r="D142">
        <v>35.840000000000003</v>
      </c>
      <c r="E142" s="18">
        <f>D142*5.5/100</f>
        <v>1.9712000000000001</v>
      </c>
      <c r="F142" s="151">
        <f t="shared" si="30"/>
        <v>37.811200000000007</v>
      </c>
    </row>
    <row r="143" spans="1:6">
      <c r="A143" s="21"/>
      <c r="C143" t="s">
        <v>92</v>
      </c>
      <c r="E143" s="18">
        <f t="shared" ref="E143" si="32">D143*5.5/100</f>
        <v>0</v>
      </c>
      <c r="F143" s="136">
        <f t="shared" si="30"/>
        <v>0</v>
      </c>
    </row>
    <row r="144" spans="1:6" ht="15.75" thickBot="1">
      <c r="A144" s="21"/>
      <c r="C144" t="s">
        <v>92</v>
      </c>
      <c r="E144" s="18">
        <f>D144*20/100</f>
        <v>0</v>
      </c>
      <c r="F144" s="112">
        <f>E144+D144</f>
        <v>0</v>
      </c>
    </row>
    <row r="145" spans="1:6" ht="15.75" thickBot="1">
      <c r="A145" s="21"/>
      <c r="C145" t="s">
        <v>92</v>
      </c>
      <c r="E145" s="18">
        <f t="shared" ref="E145:E146" si="33">D145*5.5/100</f>
        <v>0</v>
      </c>
      <c r="F145" s="112">
        <f>E145+D145</f>
        <v>0</v>
      </c>
    </row>
    <row r="146" spans="1:6" ht="15.75" thickBot="1">
      <c r="A146" s="21"/>
      <c r="C146" t="s">
        <v>92</v>
      </c>
      <c r="E146" s="18">
        <f t="shared" si="33"/>
        <v>0</v>
      </c>
      <c r="F146" s="151">
        <f>E146+D146</f>
        <v>0</v>
      </c>
    </row>
    <row r="147" spans="1:6">
      <c r="A147" s="21"/>
      <c r="C147" t="s">
        <v>92</v>
      </c>
      <c r="E147" s="18">
        <f>D147*5.5/100</f>
        <v>0</v>
      </c>
      <c r="F147" s="104">
        <f t="shared" ref="F147:F149" si="34">E147+D147</f>
        <v>0</v>
      </c>
    </row>
    <row r="148" spans="1:6" ht="15.75" thickBot="1">
      <c r="A148" s="21"/>
      <c r="C148" t="s">
        <v>98</v>
      </c>
      <c r="E148" s="18">
        <f>D148*20/100</f>
        <v>0</v>
      </c>
      <c r="F148" s="112">
        <f t="shared" si="34"/>
        <v>0</v>
      </c>
    </row>
    <row r="149" spans="1:6">
      <c r="A149" s="21"/>
      <c r="C149" t="s">
        <v>92</v>
      </c>
      <c r="E149" s="18">
        <f>D149*5.5/100</f>
        <v>0</v>
      </c>
      <c r="F149" s="160">
        <f t="shared" si="34"/>
        <v>0</v>
      </c>
    </row>
    <row r="150" spans="1:6">
      <c r="A150" s="21"/>
      <c r="D150" s="29">
        <f>SUM(D133:D149)</f>
        <v>1063.68</v>
      </c>
      <c r="E150" s="8">
        <f>SUM(E133:E149)</f>
        <v>59.169400000000003</v>
      </c>
      <c r="F150" s="42">
        <f>E150+D150</f>
        <v>1122.8494000000001</v>
      </c>
    </row>
  </sheetData>
  <mergeCells count="2">
    <mergeCell ref="A12:D12"/>
    <mergeCell ref="A44:F44"/>
  </mergeCells>
  <conditionalFormatting sqref="D16">
    <cfRule type="aboveAverage" dxfId="1" priority="1" aboveAverage="0"/>
    <cfRule type="cellIs" dxfId="0" priority="2" operator="greaterThan">
      <formula>$C$13</formula>
    </cfRule>
  </conditionalFormatting>
  <hyperlinks>
    <hyperlink ref="D74" location="Recap!A1" display="Recap!A1"/>
    <hyperlink ref="D93" location="Recap!A1" display="Recap!A1"/>
  </hyperlink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pane ySplit="1" topLeftCell="A79" activePane="bottomLeft" state="frozen"/>
      <selection pane="bottomLeft" activeCell="D93" sqref="D93"/>
    </sheetView>
  </sheetViews>
  <sheetFormatPr baseColWidth="10" defaultRowHeight="15"/>
  <cols>
    <col min="1" max="1" width="13.42578125" style="17" customWidth="1"/>
    <col min="2" max="2" width="13.28515625" style="17" customWidth="1"/>
    <col min="3" max="3" width="33.7109375" customWidth="1"/>
    <col min="4" max="4" width="13.28515625" customWidth="1"/>
    <col min="5" max="5" width="8" customWidth="1"/>
  </cols>
  <sheetData>
    <row r="1" spans="1:7" s="2" customFormat="1">
      <c r="A1" s="2" t="s">
        <v>9</v>
      </c>
      <c r="B1" s="2" t="s">
        <v>56</v>
      </c>
      <c r="C1" s="2" t="s">
        <v>0</v>
      </c>
      <c r="D1" s="9" t="s">
        <v>4</v>
      </c>
      <c r="E1" s="2" t="s">
        <v>7</v>
      </c>
      <c r="F1" s="2" t="s">
        <v>8</v>
      </c>
      <c r="G1" s="3"/>
    </row>
    <row r="2" spans="1:7" s="2" customFormat="1">
      <c r="A2" s="61">
        <v>5</v>
      </c>
      <c r="B2" s="2">
        <v>57647</v>
      </c>
      <c r="C2" s="2" t="s">
        <v>87</v>
      </c>
      <c r="D2" s="9">
        <v>172.19</v>
      </c>
      <c r="E2" s="8">
        <f>D2*5.5/100</f>
        <v>9.4704499999999996</v>
      </c>
      <c r="F2" s="8">
        <f>D2+E2</f>
        <v>181.66045</v>
      </c>
      <c r="G2" s="3"/>
    </row>
    <row r="3" spans="1:7">
      <c r="A3" s="34">
        <v>42814</v>
      </c>
      <c r="B3" s="11">
        <v>57875</v>
      </c>
      <c r="C3" s="1" t="s">
        <v>57</v>
      </c>
      <c r="D3" s="8">
        <v>202.74</v>
      </c>
      <c r="E3" s="8">
        <f>D3*5.5/100</f>
        <v>11.150700000000002</v>
      </c>
      <c r="F3" s="8">
        <f>D3+E3</f>
        <v>213.89070000000001</v>
      </c>
      <c r="G3" s="4"/>
    </row>
    <row r="4" spans="1:7">
      <c r="A4" s="34">
        <v>42821</v>
      </c>
      <c r="B4" s="11">
        <v>58259</v>
      </c>
      <c r="C4" s="1" t="s">
        <v>57</v>
      </c>
      <c r="D4" s="8">
        <v>216.94</v>
      </c>
      <c r="E4" s="8">
        <f t="shared" ref="E4:E7" si="0">D4*5.5/100</f>
        <v>11.931700000000001</v>
      </c>
      <c r="F4" s="8">
        <f t="shared" ref="F4:F5" si="1">D4+E4</f>
        <v>228.8717</v>
      </c>
      <c r="G4" s="4"/>
    </row>
    <row r="5" spans="1:7">
      <c r="A5" s="35">
        <v>42823</v>
      </c>
      <c r="B5" s="11">
        <v>58420</v>
      </c>
      <c r="C5" s="1" t="s">
        <v>57</v>
      </c>
      <c r="D5" s="8">
        <v>69.16</v>
      </c>
      <c r="E5" s="8">
        <f t="shared" si="0"/>
        <v>3.8037999999999998</v>
      </c>
      <c r="F5" s="8">
        <f t="shared" si="1"/>
        <v>72.963799999999992</v>
      </c>
      <c r="G5" s="4"/>
    </row>
    <row r="6" spans="1:7">
      <c r="E6" s="8">
        <f t="shared" si="0"/>
        <v>0</v>
      </c>
    </row>
    <row r="7" spans="1:7" ht="15.75" thickBot="1">
      <c r="C7" s="43" t="s">
        <v>79</v>
      </c>
      <c r="D7" s="44">
        <f>SUM(D2:D6)</f>
        <v>661.03</v>
      </c>
      <c r="E7" s="8">
        <f t="shared" si="0"/>
        <v>36.356650000000002</v>
      </c>
      <c r="F7" s="24">
        <f>D7+E7</f>
        <v>697.38664999999992</v>
      </c>
      <c r="G7" s="5"/>
    </row>
    <row r="8" spans="1:7" ht="15.75" thickBot="1">
      <c r="A8" s="217" t="s">
        <v>30</v>
      </c>
      <c r="B8" s="218"/>
      <c r="C8" s="218"/>
      <c r="D8" s="218"/>
      <c r="E8" s="218"/>
      <c r="F8" s="219"/>
      <c r="G8" s="5"/>
    </row>
    <row r="9" spans="1:7">
      <c r="A9" s="35">
        <v>42825</v>
      </c>
      <c r="B9" s="11">
        <v>58611</v>
      </c>
      <c r="C9" s="1" t="s">
        <v>57</v>
      </c>
      <c r="D9" s="8">
        <v>45.6</v>
      </c>
      <c r="E9" s="8">
        <f>D9*5.5/100</f>
        <v>2.508</v>
      </c>
      <c r="F9" s="8">
        <f>D9+E9</f>
        <v>48.108000000000004</v>
      </c>
      <c r="G9" s="4"/>
    </row>
    <row r="10" spans="1:7">
      <c r="A10" s="35">
        <v>42829</v>
      </c>
      <c r="B10" s="17">
        <v>58719</v>
      </c>
      <c r="C10" s="1" t="s">
        <v>89</v>
      </c>
      <c r="D10" s="8">
        <v>46.3</v>
      </c>
      <c r="E10" s="8">
        <f t="shared" ref="E10:E22" si="2">D10*5.5/100</f>
        <v>2.5465</v>
      </c>
      <c r="F10" s="8">
        <f t="shared" ref="F10:F22" si="3">D10+E10</f>
        <v>48.846499999999999</v>
      </c>
    </row>
    <row r="11" spans="1:7">
      <c r="A11" s="35">
        <v>42826</v>
      </c>
      <c r="B11" s="17">
        <v>58613</v>
      </c>
      <c r="C11" s="1" t="s">
        <v>90</v>
      </c>
      <c r="D11" s="8">
        <v>18.77</v>
      </c>
      <c r="E11" s="8">
        <f t="shared" si="2"/>
        <v>1.0323500000000001</v>
      </c>
      <c r="F11" s="8">
        <f t="shared" si="3"/>
        <v>19.802350000000001</v>
      </c>
    </row>
    <row r="12" spans="1:7">
      <c r="A12" s="35">
        <v>42832</v>
      </c>
      <c r="B12" s="17">
        <v>59000</v>
      </c>
      <c r="C12" s="1" t="s">
        <v>57</v>
      </c>
      <c r="D12" s="8">
        <v>161.58000000000001</v>
      </c>
      <c r="E12" s="8">
        <f t="shared" si="2"/>
        <v>8.8869000000000007</v>
      </c>
      <c r="F12" s="8">
        <f t="shared" si="3"/>
        <v>170.46690000000001</v>
      </c>
    </row>
    <row r="13" spans="1:7">
      <c r="A13" s="35">
        <v>42835</v>
      </c>
      <c r="B13" s="17">
        <v>59040</v>
      </c>
      <c r="C13" s="1" t="s">
        <v>57</v>
      </c>
      <c r="D13" s="8">
        <v>153.6</v>
      </c>
      <c r="E13" s="8">
        <f t="shared" si="2"/>
        <v>8.4480000000000004</v>
      </c>
      <c r="F13" s="8">
        <f t="shared" si="3"/>
        <v>162.048</v>
      </c>
    </row>
    <row r="14" spans="1:7">
      <c r="A14" s="35">
        <v>42835</v>
      </c>
      <c r="B14" s="17">
        <v>59086</v>
      </c>
      <c r="C14" s="1" t="s">
        <v>90</v>
      </c>
      <c r="D14" s="8">
        <v>18.399999999999999</v>
      </c>
      <c r="E14" s="8">
        <f t="shared" si="2"/>
        <v>1.0119999999999998</v>
      </c>
      <c r="F14" s="8">
        <f t="shared" si="3"/>
        <v>19.411999999999999</v>
      </c>
    </row>
    <row r="15" spans="1:7">
      <c r="A15" s="35">
        <v>42837</v>
      </c>
      <c r="B15" s="17">
        <v>59211</v>
      </c>
      <c r="C15" s="1" t="s">
        <v>57</v>
      </c>
      <c r="D15" s="8">
        <v>69.38</v>
      </c>
      <c r="E15" s="8">
        <f t="shared" si="2"/>
        <v>3.8158999999999996</v>
      </c>
      <c r="F15" s="8">
        <f t="shared" si="3"/>
        <v>73.195899999999995</v>
      </c>
    </row>
    <row r="16" spans="1:7">
      <c r="A16" s="35">
        <v>42839</v>
      </c>
      <c r="B16" s="17">
        <v>59441</v>
      </c>
      <c r="C16" s="1" t="s">
        <v>57</v>
      </c>
      <c r="D16" s="8">
        <v>290.27999999999997</v>
      </c>
      <c r="E16" s="8">
        <f t="shared" ref="E16:E18" si="4">D16*5.5/100</f>
        <v>15.965399999999999</v>
      </c>
      <c r="F16" s="8">
        <f t="shared" ref="F16:F18" si="5">D16+E16</f>
        <v>306.24539999999996</v>
      </c>
    </row>
    <row r="17" spans="1:6">
      <c r="A17" s="35">
        <v>42844</v>
      </c>
      <c r="B17" s="17">
        <v>59606</v>
      </c>
      <c r="C17" s="1" t="s">
        <v>57</v>
      </c>
      <c r="D17" s="8">
        <v>23.25</v>
      </c>
      <c r="E17" s="8">
        <f t="shared" si="4"/>
        <v>1.2787500000000001</v>
      </c>
      <c r="F17" s="8">
        <f t="shared" si="5"/>
        <v>24.528749999999999</v>
      </c>
    </row>
    <row r="18" spans="1:6">
      <c r="A18" s="35">
        <v>42844</v>
      </c>
      <c r="B18" s="17">
        <v>59718</v>
      </c>
      <c r="C18" s="1" t="s">
        <v>57</v>
      </c>
      <c r="D18" s="8">
        <v>73.73</v>
      </c>
      <c r="E18" s="8">
        <f t="shared" si="4"/>
        <v>4.0551500000000003</v>
      </c>
      <c r="F18" s="8">
        <f t="shared" si="5"/>
        <v>77.785150000000002</v>
      </c>
    </row>
    <row r="19" spans="1:6">
      <c r="A19" s="35">
        <v>42847</v>
      </c>
      <c r="B19" s="17">
        <v>59890</v>
      </c>
      <c r="C19" s="1" t="s">
        <v>57</v>
      </c>
      <c r="D19" s="8">
        <v>72.739999999999995</v>
      </c>
      <c r="E19" s="8">
        <f t="shared" si="2"/>
        <v>4.0007000000000001</v>
      </c>
      <c r="F19" s="8">
        <f t="shared" si="3"/>
        <v>76.74069999999999</v>
      </c>
    </row>
    <row r="20" spans="1:6">
      <c r="A20" s="35">
        <v>42850</v>
      </c>
      <c r="B20" s="17">
        <v>59994</v>
      </c>
      <c r="C20" s="1" t="s">
        <v>57</v>
      </c>
      <c r="D20" s="8">
        <v>78.92</v>
      </c>
      <c r="E20" s="8">
        <f t="shared" si="2"/>
        <v>4.3406000000000002</v>
      </c>
      <c r="F20" s="8">
        <f t="shared" si="3"/>
        <v>83.260599999999997</v>
      </c>
    </row>
    <row r="21" spans="1:6">
      <c r="A21" s="35">
        <v>42851</v>
      </c>
      <c r="B21" s="17">
        <v>60055</v>
      </c>
      <c r="C21" s="1" t="s">
        <v>57</v>
      </c>
      <c r="D21" s="8">
        <v>57.83</v>
      </c>
      <c r="E21" s="8">
        <f t="shared" si="2"/>
        <v>3.18065</v>
      </c>
      <c r="F21" s="8">
        <f t="shared" si="3"/>
        <v>61.010649999999998</v>
      </c>
    </row>
    <row r="22" spans="1:6">
      <c r="A22" s="35">
        <v>42853</v>
      </c>
      <c r="B22" s="17">
        <v>60249</v>
      </c>
      <c r="C22" s="1" t="s">
        <v>57</v>
      </c>
      <c r="D22" s="8">
        <v>252</v>
      </c>
      <c r="E22" s="8">
        <f t="shared" si="2"/>
        <v>13.86</v>
      </c>
      <c r="F22" s="8">
        <f t="shared" si="3"/>
        <v>265.86</v>
      </c>
    </row>
    <row r="23" spans="1:6" ht="15.75" thickBot="1">
      <c r="D23" s="42">
        <f>SUM(D9:D22)</f>
        <v>1362.3799999999999</v>
      </c>
      <c r="F23" s="14">
        <f>SUM(F9:F22)</f>
        <v>1437.3108999999999</v>
      </c>
    </row>
    <row r="24" spans="1:6" ht="16.5" thickBot="1">
      <c r="A24" s="35"/>
      <c r="C24" s="220" t="s">
        <v>31</v>
      </c>
      <c r="D24" s="221"/>
      <c r="F24" s="25"/>
    </row>
    <row r="25" spans="1:6" ht="15.75" thickBot="1">
      <c r="A25" s="35">
        <v>42860</v>
      </c>
      <c r="B25" s="17">
        <v>60670</v>
      </c>
      <c r="C25" s="1" t="s">
        <v>57</v>
      </c>
      <c r="D25" s="81">
        <v>241.16</v>
      </c>
      <c r="E25" s="8">
        <f>D25*5.5/100</f>
        <v>13.263799999999998</v>
      </c>
      <c r="F25" s="8">
        <f>D25+E25</f>
        <v>254.4238</v>
      </c>
    </row>
    <row r="26" spans="1:6">
      <c r="A26" s="35">
        <v>42864</v>
      </c>
      <c r="B26" s="17" t="s">
        <v>128</v>
      </c>
      <c r="C26" s="1" t="s">
        <v>90</v>
      </c>
      <c r="D26" s="79">
        <v>31.87</v>
      </c>
      <c r="E26" s="8">
        <f t="shared" ref="E26:E35" si="6">D26*5.5/100</f>
        <v>1.75285</v>
      </c>
      <c r="F26" s="8">
        <f t="shared" ref="F26:F32" si="7">D26+E26</f>
        <v>33.62285</v>
      </c>
    </row>
    <row r="27" spans="1:6" ht="15.75" thickBot="1">
      <c r="B27" s="17" t="s">
        <v>128</v>
      </c>
      <c r="C27" s="1" t="s">
        <v>129</v>
      </c>
      <c r="D27" s="80">
        <v>52.71</v>
      </c>
      <c r="E27" s="8">
        <f t="shared" si="6"/>
        <v>2.8990500000000003</v>
      </c>
      <c r="F27" s="8">
        <f t="shared" si="7"/>
        <v>55.609050000000003</v>
      </c>
    </row>
    <row r="28" spans="1:6" ht="15.75" thickBot="1">
      <c r="A28" s="35">
        <v>42867</v>
      </c>
      <c r="B28" s="17">
        <v>61071</v>
      </c>
      <c r="C28" s="1" t="s">
        <v>57</v>
      </c>
      <c r="D28" s="81">
        <v>171.06</v>
      </c>
      <c r="E28" s="8">
        <f t="shared" si="6"/>
        <v>9.4083000000000006</v>
      </c>
      <c r="F28" s="8">
        <f t="shared" si="7"/>
        <v>180.4683</v>
      </c>
    </row>
    <row r="29" spans="1:6">
      <c r="A29" s="35">
        <v>42868</v>
      </c>
      <c r="B29" s="17">
        <v>61107</v>
      </c>
      <c r="C29" s="1" t="s">
        <v>136</v>
      </c>
      <c r="D29" s="8">
        <v>8.0399999999999991</v>
      </c>
      <c r="E29" s="8">
        <f t="shared" si="6"/>
        <v>0.44219999999999998</v>
      </c>
      <c r="F29" s="8">
        <f t="shared" si="7"/>
        <v>8.4821999999999989</v>
      </c>
    </row>
    <row r="30" spans="1:6">
      <c r="A30" s="35">
        <v>42871</v>
      </c>
      <c r="B30" s="17">
        <v>61226</v>
      </c>
      <c r="C30" s="1" t="s">
        <v>57</v>
      </c>
      <c r="D30" s="8">
        <v>88.01</v>
      </c>
      <c r="E30" s="92">
        <f t="shared" si="6"/>
        <v>4.8405500000000004</v>
      </c>
      <c r="F30" s="8">
        <f t="shared" si="7"/>
        <v>92.850549999999998</v>
      </c>
    </row>
    <row r="31" spans="1:6">
      <c r="A31" s="35">
        <v>42874</v>
      </c>
      <c r="B31" s="17">
        <v>61477</v>
      </c>
      <c r="C31" s="1" t="s">
        <v>129</v>
      </c>
      <c r="D31" s="8">
        <v>80.25</v>
      </c>
      <c r="E31" s="92">
        <f t="shared" si="6"/>
        <v>4.4137500000000003</v>
      </c>
      <c r="F31" s="8">
        <f t="shared" si="7"/>
        <v>84.663749999999993</v>
      </c>
    </row>
    <row r="32" spans="1:6">
      <c r="A32" s="35">
        <v>42878</v>
      </c>
      <c r="B32" s="17">
        <v>61628</v>
      </c>
      <c r="C32" s="1" t="s">
        <v>57</v>
      </c>
      <c r="D32" s="8">
        <v>179.86</v>
      </c>
      <c r="E32" s="92">
        <f t="shared" si="6"/>
        <v>9.8923000000000005</v>
      </c>
      <c r="F32" s="8">
        <f t="shared" si="7"/>
        <v>189.75230000000002</v>
      </c>
    </row>
    <row r="33" spans="1:6">
      <c r="A33" s="35">
        <v>42879</v>
      </c>
      <c r="B33" s="17">
        <v>61652</v>
      </c>
      <c r="C33" s="95" t="s">
        <v>129</v>
      </c>
      <c r="D33" s="18">
        <v>82.47</v>
      </c>
      <c r="E33" s="92">
        <f t="shared" si="6"/>
        <v>4.5358499999999999</v>
      </c>
      <c r="F33" s="8">
        <f>D33+E33</f>
        <v>87.005849999999995</v>
      </c>
    </row>
    <row r="34" spans="1:6">
      <c r="A34" s="35">
        <v>42881</v>
      </c>
      <c r="B34" s="17">
        <v>61901</v>
      </c>
      <c r="C34" s="1" t="s">
        <v>57</v>
      </c>
      <c r="D34" s="8">
        <v>200.22</v>
      </c>
      <c r="E34" s="92">
        <f t="shared" si="6"/>
        <v>11.0121</v>
      </c>
      <c r="F34" s="8">
        <f t="shared" ref="F34:F36" si="8">D34+E34</f>
        <v>211.2321</v>
      </c>
    </row>
    <row r="35" spans="1:6">
      <c r="A35" s="35">
        <v>42885</v>
      </c>
      <c r="B35" s="17">
        <v>62054</v>
      </c>
      <c r="C35" s="1" t="s">
        <v>57</v>
      </c>
      <c r="D35" s="8">
        <v>179.72</v>
      </c>
      <c r="E35" s="92">
        <f t="shared" si="6"/>
        <v>9.8846000000000007</v>
      </c>
      <c r="F35" s="8">
        <f t="shared" si="8"/>
        <v>189.6046</v>
      </c>
    </row>
    <row r="36" spans="1:6">
      <c r="C36" s="1"/>
      <c r="D36" s="8"/>
      <c r="F36" s="8">
        <f t="shared" si="8"/>
        <v>0</v>
      </c>
    </row>
    <row r="37" spans="1:6" ht="15.75" thickBot="1">
      <c r="D37" s="14">
        <f>SUM(D25:D36)</f>
        <v>1315.3700000000001</v>
      </c>
      <c r="F37" s="14">
        <f>SUM(F25:F36)</f>
        <v>1387.7153499999999</v>
      </c>
    </row>
    <row r="38" spans="1:6" ht="24" customHeight="1" thickBot="1">
      <c r="A38" s="53"/>
      <c r="B38" s="51"/>
      <c r="C38" s="222" t="s">
        <v>32</v>
      </c>
      <c r="D38" s="223"/>
      <c r="F38" s="8"/>
    </row>
    <row r="39" spans="1:6">
      <c r="A39" s="53">
        <v>42888</v>
      </c>
      <c r="B39" s="51">
        <v>62352</v>
      </c>
      <c r="C39" s="96" t="s">
        <v>160</v>
      </c>
      <c r="D39" s="25">
        <v>193.72</v>
      </c>
      <c r="E39" s="18">
        <f>D39*5.5/100</f>
        <v>10.6546</v>
      </c>
      <c r="F39" s="8">
        <f>D39+E39</f>
        <v>204.37459999999999</v>
      </c>
    </row>
    <row r="40" spans="1:6">
      <c r="A40" s="53">
        <v>42892</v>
      </c>
      <c r="B40" s="51">
        <v>62496</v>
      </c>
      <c r="C40" s="96" t="s">
        <v>57</v>
      </c>
      <c r="D40" s="25">
        <v>114.48</v>
      </c>
      <c r="E40" s="18">
        <f t="shared" ref="E40:E49" si="9">D40*5.5/100</f>
        <v>6.2964000000000002</v>
      </c>
      <c r="F40" s="8">
        <f t="shared" ref="F40:F49" si="10">D40+E40</f>
        <v>120.77640000000001</v>
      </c>
    </row>
    <row r="41" spans="1:6">
      <c r="A41" s="53">
        <v>42895</v>
      </c>
      <c r="B41" s="51">
        <v>62755</v>
      </c>
      <c r="C41" s="96" t="s">
        <v>57</v>
      </c>
      <c r="D41" s="25">
        <v>220.59</v>
      </c>
      <c r="E41" s="18">
        <f t="shared" si="9"/>
        <v>12.13245</v>
      </c>
      <c r="F41" s="8">
        <f t="shared" si="10"/>
        <v>232.72245000000001</v>
      </c>
    </row>
    <row r="42" spans="1:6">
      <c r="A42" s="53">
        <v>42900</v>
      </c>
      <c r="B42" s="51">
        <v>62974</v>
      </c>
      <c r="C42" s="96" t="s">
        <v>57</v>
      </c>
      <c r="D42" s="25">
        <v>93.58</v>
      </c>
      <c r="E42" s="18">
        <f t="shared" si="9"/>
        <v>5.1468999999999996</v>
      </c>
      <c r="F42" s="8">
        <f t="shared" si="10"/>
        <v>98.726900000000001</v>
      </c>
    </row>
    <row r="43" spans="1:6">
      <c r="A43" s="53">
        <v>42902</v>
      </c>
      <c r="B43" s="51">
        <v>63188</v>
      </c>
      <c r="C43" s="96" t="s">
        <v>57</v>
      </c>
      <c r="D43" s="25">
        <v>89.22</v>
      </c>
      <c r="E43" s="18">
        <f t="shared" si="9"/>
        <v>4.9070999999999998</v>
      </c>
      <c r="F43" s="8">
        <f t="shared" si="10"/>
        <v>94.127099999999999</v>
      </c>
    </row>
    <row r="44" spans="1:6">
      <c r="A44" s="53">
        <v>42906</v>
      </c>
      <c r="B44" s="51">
        <v>63341</v>
      </c>
      <c r="C44" s="96" t="s">
        <v>57</v>
      </c>
      <c r="D44" s="54">
        <v>187.43</v>
      </c>
      <c r="E44" s="18">
        <f t="shared" si="9"/>
        <v>10.30865</v>
      </c>
      <c r="F44" s="8">
        <f t="shared" si="10"/>
        <v>197.73865000000001</v>
      </c>
    </row>
    <row r="45" spans="1:6">
      <c r="A45" s="53">
        <v>42909</v>
      </c>
      <c r="B45" s="51">
        <v>63615</v>
      </c>
      <c r="C45" s="96" t="s">
        <v>57</v>
      </c>
      <c r="D45" s="25">
        <v>86.06</v>
      </c>
      <c r="E45" s="18">
        <f t="shared" si="9"/>
        <v>4.7333000000000007</v>
      </c>
      <c r="F45" s="8">
        <f t="shared" si="10"/>
        <v>90.793300000000002</v>
      </c>
    </row>
    <row r="46" spans="1:6">
      <c r="A46" s="53">
        <v>42909</v>
      </c>
      <c r="B46" s="51">
        <v>63614</v>
      </c>
      <c r="C46" s="96" t="s">
        <v>57</v>
      </c>
      <c r="D46" s="25">
        <v>140.82</v>
      </c>
      <c r="E46" s="18">
        <f t="shared" si="9"/>
        <v>7.7450999999999999</v>
      </c>
      <c r="F46" s="8">
        <f t="shared" si="10"/>
        <v>148.5651</v>
      </c>
    </row>
    <row r="47" spans="1:6">
      <c r="A47" s="53">
        <v>42913</v>
      </c>
      <c r="B47" s="51">
        <v>63767</v>
      </c>
      <c r="C47" s="96" t="s">
        <v>57</v>
      </c>
      <c r="D47" s="25">
        <v>225.79</v>
      </c>
      <c r="E47" s="18">
        <f t="shared" si="9"/>
        <v>12.41845</v>
      </c>
      <c r="F47" s="8">
        <f t="shared" si="10"/>
        <v>238.20845</v>
      </c>
    </row>
    <row r="48" spans="1:6">
      <c r="A48" s="53">
        <v>42916</v>
      </c>
      <c r="B48" s="51">
        <v>64022</v>
      </c>
      <c r="C48" s="96" t="s">
        <v>57</v>
      </c>
      <c r="D48" s="25">
        <v>159.86000000000001</v>
      </c>
      <c r="E48" s="18">
        <f t="shared" si="9"/>
        <v>8.7923000000000009</v>
      </c>
      <c r="F48" s="8">
        <f t="shared" si="10"/>
        <v>168.65230000000003</v>
      </c>
    </row>
    <row r="49" spans="1:7">
      <c r="A49" s="53">
        <v>42916</v>
      </c>
      <c r="B49" s="51">
        <v>64025</v>
      </c>
      <c r="C49" s="96" t="s">
        <v>129</v>
      </c>
      <c r="D49" s="25">
        <v>77.11</v>
      </c>
      <c r="E49" s="18">
        <f t="shared" si="9"/>
        <v>4.2410500000000004</v>
      </c>
      <c r="F49" s="8">
        <f t="shared" si="10"/>
        <v>81.351050000000001</v>
      </c>
    </row>
    <row r="50" spans="1:7" ht="15.75" thickBot="1">
      <c r="D50" s="138">
        <f>SUM(D39:D49)</f>
        <v>1588.6599999999996</v>
      </c>
      <c r="E50" s="18">
        <f>D50*5.5/100</f>
        <v>87.376299999999972</v>
      </c>
      <c r="F50" s="45">
        <f>SUM(F39:F49)</f>
        <v>1676.0363000000002</v>
      </c>
    </row>
    <row r="51" spans="1:7" ht="21.75" thickBot="1">
      <c r="A51" s="53"/>
      <c r="B51" s="51"/>
      <c r="C51" s="222" t="s">
        <v>33</v>
      </c>
      <c r="D51" s="223"/>
      <c r="F51" s="8"/>
    </row>
    <row r="52" spans="1:7">
      <c r="A52" s="53">
        <v>42920</v>
      </c>
      <c r="B52" s="51">
        <v>64207</v>
      </c>
      <c r="C52" s="96" t="s">
        <v>160</v>
      </c>
      <c r="D52" s="25">
        <v>242.01</v>
      </c>
      <c r="E52" s="18">
        <f>D52*5.5/100</f>
        <v>13.310549999999999</v>
      </c>
      <c r="F52" s="8">
        <f>D52+E52</f>
        <v>255.32055</v>
      </c>
    </row>
    <row r="53" spans="1:7">
      <c r="A53" s="53">
        <v>42923</v>
      </c>
      <c r="B53" s="51">
        <v>64505</v>
      </c>
      <c r="C53" s="96" t="s">
        <v>57</v>
      </c>
      <c r="D53" s="25">
        <v>305.74</v>
      </c>
      <c r="E53" s="18">
        <f t="shared" ref="E53:E58" si="11">D53*5.5/100</f>
        <v>16.815700000000003</v>
      </c>
      <c r="F53" s="8">
        <f t="shared" ref="F53:F58" si="12">D53+E53</f>
        <v>322.5557</v>
      </c>
    </row>
    <row r="54" spans="1:7">
      <c r="A54" s="53">
        <v>42927</v>
      </c>
      <c r="B54" s="51">
        <v>64606</v>
      </c>
      <c r="C54" s="96" t="s">
        <v>57</v>
      </c>
      <c r="D54" s="25">
        <v>402.71</v>
      </c>
      <c r="E54" s="18">
        <f t="shared" si="11"/>
        <v>22.149049999999999</v>
      </c>
      <c r="F54" s="8">
        <f t="shared" si="12"/>
        <v>424.85904999999997</v>
      </c>
    </row>
    <row r="55" spans="1:7">
      <c r="A55" s="53">
        <v>42929</v>
      </c>
      <c r="B55" s="51">
        <v>64941</v>
      </c>
      <c r="C55" s="96" t="s">
        <v>57</v>
      </c>
      <c r="D55" s="25">
        <v>172.25</v>
      </c>
      <c r="E55" s="18">
        <f t="shared" si="11"/>
        <v>9.4737500000000008</v>
      </c>
      <c r="F55" s="8">
        <f t="shared" si="12"/>
        <v>181.72375</v>
      </c>
    </row>
    <row r="56" spans="1:7">
      <c r="A56" s="53">
        <v>42937</v>
      </c>
      <c r="B56" s="51">
        <v>65477</v>
      </c>
      <c r="C56" s="96" t="s">
        <v>57</v>
      </c>
      <c r="D56" s="25">
        <v>33.07</v>
      </c>
      <c r="E56" s="18">
        <f t="shared" si="11"/>
        <v>1.8188499999999999</v>
      </c>
      <c r="F56" s="8">
        <f t="shared" si="12"/>
        <v>34.888849999999998</v>
      </c>
    </row>
    <row r="57" spans="1:7">
      <c r="A57" s="53">
        <v>42937</v>
      </c>
      <c r="B57" s="51">
        <v>65489</v>
      </c>
      <c r="C57" s="96" t="s">
        <v>57</v>
      </c>
      <c r="D57" s="54">
        <v>112.07</v>
      </c>
      <c r="E57" s="18">
        <f t="shared" si="11"/>
        <v>6.1638500000000001</v>
      </c>
      <c r="F57" s="8">
        <f t="shared" si="12"/>
        <v>118.23384999999999</v>
      </c>
    </row>
    <row r="58" spans="1:7">
      <c r="A58" s="53">
        <v>42944</v>
      </c>
      <c r="B58" s="51">
        <v>65994</v>
      </c>
      <c r="C58" s="96" t="s">
        <v>57</v>
      </c>
      <c r="D58" s="25">
        <v>340.45</v>
      </c>
      <c r="E58" s="18">
        <f t="shared" si="11"/>
        <v>18.72475</v>
      </c>
      <c r="F58" s="8">
        <f t="shared" si="12"/>
        <v>359.17475000000002</v>
      </c>
    </row>
    <row r="59" spans="1:7" ht="15.75" thickBot="1">
      <c r="D59" s="138">
        <f ca="1">SUM(D52:D64)</f>
        <v>1608.3</v>
      </c>
      <c r="E59" s="18"/>
      <c r="F59" s="45">
        <f ca="1">SUM(F52:F64)</f>
        <v>1696.7565</v>
      </c>
    </row>
    <row r="60" spans="1:7" ht="21.75" thickBot="1">
      <c r="C60" s="222" t="s">
        <v>34</v>
      </c>
      <c r="D60" s="223"/>
      <c r="E60" s="54"/>
      <c r="F60" s="73"/>
    </row>
    <row r="61" spans="1:7">
      <c r="A61" s="53">
        <v>42948</v>
      </c>
      <c r="B61" s="51">
        <v>66190</v>
      </c>
      <c r="C61" s="96" t="s">
        <v>57</v>
      </c>
      <c r="D61" s="25">
        <v>264.95999999999998</v>
      </c>
      <c r="E61" s="18">
        <f>D61*5.5/100</f>
        <v>14.572799999999999</v>
      </c>
      <c r="F61" s="8">
        <f>D61+E61</f>
        <v>279.53279999999995</v>
      </c>
      <c r="G61" s="225" t="s">
        <v>206</v>
      </c>
    </row>
    <row r="62" spans="1:7">
      <c r="A62" s="53">
        <v>42951</v>
      </c>
      <c r="B62" s="51">
        <v>66513</v>
      </c>
      <c r="C62" s="96" t="s">
        <v>57</v>
      </c>
      <c r="D62" s="25">
        <v>203.5</v>
      </c>
      <c r="E62" s="18">
        <f>D62*5.5/100</f>
        <v>11.192500000000001</v>
      </c>
      <c r="F62" s="8">
        <f>D62+E62</f>
        <v>214.6925</v>
      </c>
      <c r="G62" s="225"/>
    </row>
    <row r="63" spans="1:7">
      <c r="A63" s="53">
        <v>42951</v>
      </c>
      <c r="B63" s="51">
        <v>66544</v>
      </c>
      <c r="C63" s="96" t="s">
        <v>129</v>
      </c>
      <c r="D63" s="25">
        <v>56.68</v>
      </c>
      <c r="E63" s="18">
        <f>D63*5.5/100</f>
        <v>3.1173999999999999</v>
      </c>
      <c r="F63" s="8">
        <f>D63+E63</f>
        <v>59.797399999999996</v>
      </c>
      <c r="G63" s="225"/>
    </row>
    <row r="64" spans="1:7" ht="15.75" thickBot="1">
      <c r="A64" s="53">
        <v>42956</v>
      </c>
      <c r="B64" s="51">
        <v>66798</v>
      </c>
      <c r="C64" s="96" t="s">
        <v>57</v>
      </c>
      <c r="D64" s="25">
        <v>186.9</v>
      </c>
      <c r="E64" s="18">
        <f>D64*5.5/100</f>
        <v>10.279500000000001</v>
      </c>
      <c r="F64" s="8">
        <f>D64+E64</f>
        <v>197.17950000000002</v>
      </c>
      <c r="G64" s="225"/>
    </row>
    <row r="65" spans="1:7">
      <c r="A65" s="35">
        <v>42958</v>
      </c>
      <c r="B65" s="17">
        <v>67065</v>
      </c>
      <c r="C65" s="96" t="s">
        <v>57</v>
      </c>
      <c r="D65" s="25">
        <v>322.67</v>
      </c>
      <c r="E65" s="18">
        <f t="shared" ref="E65:E68" si="13">D65*5.5/100</f>
        <v>17.746850000000002</v>
      </c>
      <c r="F65" s="79">
        <f t="shared" ref="F65:F68" si="14">D65+E65</f>
        <v>340.41685000000001</v>
      </c>
      <c r="G65" s="224" t="s">
        <v>206</v>
      </c>
    </row>
    <row r="66" spans="1:7">
      <c r="A66" s="35">
        <v>42963</v>
      </c>
      <c r="B66" s="17">
        <v>67247</v>
      </c>
      <c r="C66" s="96" t="s">
        <v>57</v>
      </c>
      <c r="D66" s="25">
        <v>209.64</v>
      </c>
      <c r="E66" s="18">
        <f t="shared" si="13"/>
        <v>11.530200000000001</v>
      </c>
      <c r="F66" s="83">
        <f t="shared" si="14"/>
        <v>221.17019999999999</v>
      </c>
      <c r="G66" s="224"/>
    </row>
    <row r="67" spans="1:7">
      <c r="A67" s="35">
        <v>42965</v>
      </c>
      <c r="B67" s="17">
        <v>67552</v>
      </c>
      <c r="C67" s="96" t="s">
        <v>57</v>
      </c>
      <c r="D67" s="25">
        <v>134.35</v>
      </c>
      <c r="E67" s="18">
        <f t="shared" si="13"/>
        <v>7.3892499999999997</v>
      </c>
      <c r="F67" s="83">
        <f t="shared" si="14"/>
        <v>141.73925</v>
      </c>
      <c r="G67" s="224"/>
    </row>
    <row r="68" spans="1:7">
      <c r="A68" s="35">
        <v>42965</v>
      </c>
      <c r="B68" s="17">
        <v>67543</v>
      </c>
      <c r="C68" s="96" t="s">
        <v>57</v>
      </c>
      <c r="D68" s="25">
        <v>111.84</v>
      </c>
      <c r="E68" s="18">
        <f t="shared" si="13"/>
        <v>6.1512000000000002</v>
      </c>
      <c r="F68" s="83">
        <f t="shared" si="14"/>
        <v>117.99120000000001</v>
      </c>
      <c r="G68" s="224"/>
    </row>
    <row r="69" spans="1:7">
      <c r="A69" s="35">
        <v>42969</v>
      </c>
      <c r="B69" s="17">
        <v>67739</v>
      </c>
      <c r="C69" s="96" t="s">
        <v>57</v>
      </c>
      <c r="D69" s="8">
        <v>93.01</v>
      </c>
      <c r="E69" s="18">
        <f>D69*5.5/100</f>
        <v>5.1155499999999998</v>
      </c>
      <c r="F69" s="83">
        <f>D69+E69</f>
        <v>98.125550000000004</v>
      </c>
      <c r="G69" s="224"/>
    </row>
    <row r="70" spans="1:7">
      <c r="A70" s="35">
        <v>42969</v>
      </c>
      <c r="B70" s="17">
        <v>67745</v>
      </c>
      <c r="C70" s="96" t="s">
        <v>89</v>
      </c>
      <c r="D70" s="8">
        <v>205.2</v>
      </c>
      <c r="E70" s="18">
        <f>D70*5.5/100</f>
        <v>11.286</v>
      </c>
      <c r="F70" s="83">
        <f>D70+E70</f>
        <v>216.48599999999999</v>
      </c>
      <c r="G70" s="224"/>
    </row>
    <row r="71" spans="1:7">
      <c r="A71" s="35">
        <v>42972</v>
      </c>
      <c r="B71" s="17">
        <v>68094</v>
      </c>
      <c r="C71" s="96" t="s">
        <v>160</v>
      </c>
      <c r="D71" s="8">
        <v>330.93</v>
      </c>
      <c r="E71" s="18">
        <f>D71*5.5/100</f>
        <v>18.201149999999998</v>
      </c>
      <c r="F71" s="83">
        <f>D71+E71</f>
        <v>349.13114999999999</v>
      </c>
      <c r="G71" s="224"/>
    </row>
    <row r="72" spans="1:7" ht="15.75" thickBot="1">
      <c r="A72" s="35">
        <v>42976</v>
      </c>
      <c r="B72" s="17">
        <v>68237</v>
      </c>
      <c r="C72" s="96" t="s">
        <v>57</v>
      </c>
      <c r="D72" s="8">
        <v>71.37</v>
      </c>
      <c r="E72" s="18">
        <f>D72*5.5/100</f>
        <v>3.9253500000000003</v>
      </c>
      <c r="F72" s="80">
        <f>D72+E72</f>
        <v>75.295349999999999</v>
      </c>
      <c r="G72" s="224"/>
    </row>
    <row r="73" spans="1:7">
      <c r="A73" s="35"/>
      <c r="C73" s="96"/>
      <c r="D73" s="8"/>
      <c r="E73" s="18"/>
      <c r="F73" s="8"/>
    </row>
    <row r="74" spans="1:7" ht="15.75" thickBot="1">
      <c r="D74" s="14">
        <f>SUM(D61:D72)</f>
        <v>2191.0499999999997</v>
      </c>
      <c r="E74" s="18"/>
      <c r="F74" s="14">
        <f t="shared" ref="F74:F75" si="15">D74</f>
        <v>2191.0499999999997</v>
      </c>
    </row>
    <row r="75" spans="1:7" ht="21.75" thickBot="1">
      <c r="C75" s="222" t="s">
        <v>201</v>
      </c>
      <c r="D75" s="223"/>
      <c r="F75" s="8">
        <f t="shared" si="15"/>
        <v>0</v>
      </c>
    </row>
    <row r="76" spans="1:7">
      <c r="A76" s="53">
        <v>42979</v>
      </c>
      <c r="B76" s="51">
        <v>68559</v>
      </c>
      <c r="C76" s="96" t="s">
        <v>57</v>
      </c>
      <c r="D76" s="25">
        <v>197.26</v>
      </c>
      <c r="E76" s="18">
        <f>D76*5.5/100</f>
        <v>10.849299999999998</v>
      </c>
      <c r="F76" s="8">
        <f>D76+E76</f>
        <v>208.10929999999999</v>
      </c>
    </row>
    <row r="77" spans="1:7">
      <c r="A77" s="53">
        <v>42983</v>
      </c>
      <c r="B77" s="51">
        <v>68691</v>
      </c>
      <c r="C77" s="96" t="s">
        <v>57</v>
      </c>
      <c r="D77" s="25">
        <v>187.07</v>
      </c>
      <c r="E77" s="18">
        <f>D77*5.5/100</f>
        <v>10.28885</v>
      </c>
      <c r="F77" s="8">
        <f>D77+E77</f>
        <v>197.35884999999999</v>
      </c>
    </row>
    <row r="78" spans="1:7">
      <c r="A78" s="53">
        <v>42986</v>
      </c>
      <c r="B78" s="51">
        <v>68962</v>
      </c>
      <c r="C78" s="96" t="s">
        <v>57</v>
      </c>
      <c r="D78" s="25">
        <v>243.96</v>
      </c>
      <c r="E78" s="18">
        <f>D78*5.5/100</f>
        <v>13.4178</v>
      </c>
      <c r="F78" s="8">
        <f>D78+E78</f>
        <v>257.37779999999998</v>
      </c>
    </row>
    <row r="79" spans="1:7">
      <c r="A79" s="53">
        <v>42990</v>
      </c>
      <c r="B79" s="51">
        <v>69138</v>
      </c>
      <c r="C79" s="96" t="s">
        <v>57</v>
      </c>
      <c r="D79" s="25">
        <v>139.18</v>
      </c>
      <c r="E79" s="18">
        <f>D79*5.5/100</f>
        <v>7.6549000000000005</v>
      </c>
      <c r="F79" s="8">
        <f>D79+E79</f>
        <v>146.8349</v>
      </c>
    </row>
    <row r="80" spans="1:7">
      <c r="A80" s="35">
        <v>42993</v>
      </c>
      <c r="B80" s="17">
        <v>69396</v>
      </c>
      <c r="C80" s="96" t="s">
        <v>57</v>
      </c>
      <c r="D80" s="25">
        <v>122.94</v>
      </c>
      <c r="E80" s="18">
        <f t="shared" ref="E80:E83" si="16">D80*5.5/100</f>
        <v>6.7616999999999994</v>
      </c>
      <c r="F80" s="8">
        <f t="shared" ref="F80:F83" si="17">D80+E80</f>
        <v>129.70169999999999</v>
      </c>
    </row>
    <row r="81" spans="1:6">
      <c r="A81" s="35">
        <v>42993</v>
      </c>
      <c r="B81" s="17">
        <v>69402</v>
      </c>
      <c r="C81" s="96" t="s">
        <v>57</v>
      </c>
      <c r="D81" s="25">
        <v>132.6</v>
      </c>
      <c r="E81" s="18">
        <f t="shared" si="16"/>
        <v>7.2929999999999993</v>
      </c>
      <c r="F81" s="8">
        <f t="shared" si="17"/>
        <v>139.893</v>
      </c>
    </row>
    <row r="82" spans="1:6">
      <c r="A82" s="35">
        <v>42997</v>
      </c>
      <c r="B82" s="17">
        <v>69601</v>
      </c>
      <c r="C82" s="96" t="s">
        <v>57</v>
      </c>
      <c r="D82" s="25">
        <v>128.13</v>
      </c>
      <c r="E82" s="18">
        <f t="shared" si="16"/>
        <v>7.0471499999999994</v>
      </c>
      <c r="F82" s="8">
        <f t="shared" si="17"/>
        <v>135.17714999999998</v>
      </c>
    </row>
    <row r="83" spans="1:6">
      <c r="A83" s="35">
        <v>43000</v>
      </c>
      <c r="B83" s="17">
        <v>69843</v>
      </c>
      <c r="C83" s="96" t="s">
        <v>57</v>
      </c>
      <c r="D83" s="25">
        <v>334.07</v>
      </c>
      <c r="E83" s="18">
        <f t="shared" si="16"/>
        <v>18.373850000000001</v>
      </c>
      <c r="F83" s="8">
        <f t="shared" si="17"/>
        <v>352.44385</v>
      </c>
    </row>
    <row r="84" spans="1:6">
      <c r="A84" s="35">
        <v>43004</v>
      </c>
      <c r="B84" s="17">
        <v>69974</v>
      </c>
      <c r="C84" s="96" t="s">
        <v>57</v>
      </c>
      <c r="D84" s="8">
        <v>204.19</v>
      </c>
      <c r="E84" s="18">
        <f>D84*5.5/100</f>
        <v>11.230450000000001</v>
      </c>
      <c r="F84" s="8">
        <f>D84+E84</f>
        <v>215.42044999999999</v>
      </c>
    </row>
    <row r="85" spans="1:6">
      <c r="A85" s="35">
        <v>43007</v>
      </c>
      <c r="B85" s="17">
        <v>70260</v>
      </c>
      <c r="C85" s="96" t="s">
        <v>89</v>
      </c>
      <c r="D85" s="8">
        <v>135.18</v>
      </c>
      <c r="E85" s="18">
        <f>D85*5.5/100</f>
        <v>7.4348999999999998</v>
      </c>
      <c r="F85" s="8">
        <f>D85+E85</f>
        <v>142.61490000000001</v>
      </c>
    </row>
    <row r="86" spans="1:6">
      <c r="A86" s="35"/>
      <c r="C86" s="96" t="s">
        <v>160</v>
      </c>
      <c r="D86" s="8"/>
      <c r="E86" s="18">
        <f>D86*5.5/100</f>
        <v>0</v>
      </c>
      <c r="F86" s="8">
        <f>D86+E86</f>
        <v>0</v>
      </c>
    </row>
    <row r="87" spans="1:6">
      <c r="A87" s="35"/>
      <c r="C87" s="96"/>
      <c r="D87" s="8"/>
      <c r="E87" s="18"/>
      <c r="F87" s="8"/>
    </row>
    <row r="88" spans="1:6" ht="15.75" thickBot="1">
      <c r="D88" s="14">
        <f>SUM(D76:D87)</f>
        <v>1824.5800000000002</v>
      </c>
      <c r="E88" s="18">
        <f>D88*5.5/100</f>
        <v>100.3519</v>
      </c>
      <c r="F88" s="8">
        <f>D88+E88</f>
        <v>1924.9319</v>
      </c>
    </row>
    <row r="89" spans="1:6" ht="21.75" thickBot="1">
      <c r="A89" s="182"/>
      <c r="B89" s="182"/>
      <c r="C89" s="222" t="s">
        <v>36</v>
      </c>
      <c r="D89" s="223"/>
      <c r="F89" s="8"/>
    </row>
    <row r="90" spans="1:6">
      <c r="A90" s="35">
        <v>43014</v>
      </c>
      <c r="B90" s="17">
        <v>70691</v>
      </c>
      <c r="C90" t="s">
        <v>57</v>
      </c>
      <c r="D90" s="8">
        <v>116.65</v>
      </c>
      <c r="E90" s="18">
        <f>D90*5.5/100</f>
        <v>6.4157500000000001</v>
      </c>
      <c r="F90" s="8">
        <f>D90+E90</f>
        <v>123.06575000000001</v>
      </c>
    </row>
    <row r="91" spans="1:6">
      <c r="A91" s="35">
        <v>43021</v>
      </c>
      <c r="B91" s="17">
        <v>71120</v>
      </c>
      <c r="C91" t="s">
        <v>57</v>
      </c>
      <c r="D91" s="8">
        <v>134.13</v>
      </c>
      <c r="E91" s="186">
        <f t="shared" ref="E91:E95" si="18">D91*5.5/100</f>
        <v>7.3771499999999994</v>
      </c>
      <c r="F91" s="8">
        <f t="shared" ref="F91:F95" si="19">D91+E91</f>
        <v>141.50715</v>
      </c>
    </row>
    <row r="92" spans="1:6">
      <c r="A92" s="35">
        <v>43025</v>
      </c>
      <c r="B92" s="17">
        <v>71279</v>
      </c>
      <c r="C92" t="s">
        <v>57</v>
      </c>
      <c r="D92" s="8">
        <v>134.96</v>
      </c>
      <c r="E92" s="18">
        <f t="shared" si="18"/>
        <v>7.4228000000000005</v>
      </c>
      <c r="F92" s="8">
        <f t="shared" si="19"/>
        <v>142.3828</v>
      </c>
    </row>
    <row r="93" spans="1:6">
      <c r="A93" s="35">
        <v>43028</v>
      </c>
      <c r="B93" s="194">
        <v>71571</v>
      </c>
      <c r="C93" t="s">
        <v>57</v>
      </c>
      <c r="D93" s="8">
        <v>24.86</v>
      </c>
      <c r="E93" s="18">
        <f t="shared" si="18"/>
        <v>1.3673</v>
      </c>
      <c r="F93" s="8">
        <f t="shared" si="19"/>
        <v>26.2273</v>
      </c>
    </row>
    <row r="94" spans="1:6">
      <c r="A94" s="35">
        <v>43028</v>
      </c>
      <c r="B94" s="194">
        <v>71572</v>
      </c>
      <c r="C94" t="s">
        <v>57</v>
      </c>
      <c r="D94" s="8">
        <v>103.7</v>
      </c>
      <c r="E94" s="18">
        <f t="shared" si="18"/>
        <v>5.7035</v>
      </c>
      <c r="F94" s="8">
        <f t="shared" si="19"/>
        <v>109.40350000000001</v>
      </c>
    </row>
    <row r="95" spans="1:6" s="52" customFormat="1">
      <c r="A95" s="35">
        <v>43033</v>
      </c>
      <c r="B95" s="17">
        <v>71786</v>
      </c>
      <c r="C95" t="s">
        <v>57</v>
      </c>
      <c r="D95" s="8">
        <v>246.84</v>
      </c>
      <c r="E95" s="18">
        <f t="shared" si="18"/>
        <v>13.576200000000002</v>
      </c>
      <c r="F95" s="8">
        <f t="shared" si="19"/>
        <v>260.4162</v>
      </c>
    </row>
    <row r="96" spans="1:6" ht="15.75" thickBot="1">
      <c r="D96" s="14">
        <f>SUM(D90:D95)</f>
        <v>761.1400000000001</v>
      </c>
      <c r="F96" s="49">
        <f>SUM(F90:F95)</f>
        <v>803.0027</v>
      </c>
    </row>
    <row r="97" spans="1:6" ht="21.75" thickBot="1">
      <c r="A97" s="193"/>
      <c r="B97" s="193"/>
      <c r="C97" s="222" t="s">
        <v>18</v>
      </c>
      <c r="D97" s="223"/>
      <c r="F97" s="8"/>
    </row>
    <row r="98" spans="1:6">
      <c r="A98" s="35">
        <v>43041</v>
      </c>
      <c r="B98" s="17">
        <v>72252</v>
      </c>
      <c r="C98" t="s">
        <v>57</v>
      </c>
      <c r="D98" s="8">
        <v>111.78</v>
      </c>
      <c r="E98" s="18">
        <f>D98*5.5/100</f>
        <v>6.1478999999999999</v>
      </c>
      <c r="F98" s="8">
        <f>D98+E98</f>
        <v>117.92789999999999</v>
      </c>
    </row>
    <row r="99" spans="1:6">
      <c r="D99" s="8"/>
      <c r="F99" s="8">
        <f t="shared" ref="F99" si="20">D99</f>
        <v>0</v>
      </c>
    </row>
    <row r="100" spans="1:6">
      <c r="D100" t="s">
        <v>2</v>
      </c>
      <c r="F100" s="42" t="e">
        <f>F75+#REF!+F96+#REF!+#REF!+#REF!+#REF!</f>
        <v>#REF!</v>
      </c>
    </row>
  </sheetData>
  <mergeCells count="10">
    <mergeCell ref="C97:D97"/>
    <mergeCell ref="C89:D89"/>
    <mergeCell ref="G65:G72"/>
    <mergeCell ref="G61:G64"/>
    <mergeCell ref="C75:D75"/>
    <mergeCell ref="A8:F8"/>
    <mergeCell ref="C24:D24"/>
    <mergeCell ref="C38:D38"/>
    <mergeCell ref="C51:D51"/>
    <mergeCell ref="C60:D60"/>
  </mergeCells>
  <hyperlinks>
    <hyperlink ref="D50" location="Recap!A1" display="Recap!A1"/>
    <hyperlink ref="D59" location="Recap!A1" display="Recap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47"/>
  <sheetViews>
    <sheetView zoomScale="85" zoomScaleNormal="85" workbookViewId="0">
      <pane ySplit="1" topLeftCell="A429" activePane="bottomLeft" state="frozen"/>
      <selection pane="bottomLeft" activeCell="G448" sqref="G448"/>
    </sheetView>
  </sheetViews>
  <sheetFormatPr baseColWidth="10" defaultRowHeight="15"/>
  <cols>
    <col min="1" max="1" width="11.28515625" customWidth="1"/>
    <col min="2" max="2" width="10.85546875" customWidth="1"/>
    <col min="3" max="3" width="24.7109375" customWidth="1"/>
    <col min="4" max="4" width="9.85546875" style="12" customWidth="1"/>
    <col min="5" max="5" width="6.7109375" style="12" customWidth="1"/>
    <col min="7" max="7" width="10.42578125" customWidth="1"/>
    <col min="8" max="8" width="7" customWidth="1"/>
  </cols>
  <sheetData>
    <row r="1" spans="1:10" s="2" customFormat="1">
      <c r="A1" s="2" t="s">
        <v>9</v>
      </c>
      <c r="B1" s="2" t="s">
        <v>44</v>
      </c>
      <c r="C1" s="2" t="s">
        <v>0</v>
      </c>
      <c r="D1" s="10" t="s">
        <v>1</v>
      </c>
      <c r="E1" s="10" t="s">
        <v>5</v>
      </c>
      <c r="F1" s="2" t="s">
        <v>3</v>
      </c>
      <c r="G1" s="9" t="s">
        <v>4</v>
      </c>
      <c r="H1" s="2" t="s">
        <v>7</v>
      </c>
      <c r="I1" s="2" t="s">
        <v>8</v>
      </c>
      <c r="J1" s="3"/>
    </row>
    <row r="2" spans="1:10">
      <c r="A2" s="13">
        <v>42807</v>
      </c>
      <c r="B2" s="11">
        <v>5</v>
      </c>
      <c r="C2" s="1" t="s">
        <v>45</v>
      </c>
      <c r="D2" s="11">
        <v>11.1</v>
      </c>
      <c r="E2" s="11" t="s">
        <v>6</v>
      </c>
      <c r="F2" s="1">
        <v>30</v>
      </c>
      <c r="G2" s="1">
        <f>F2*D2</f>
        <v>333</v>
      </c>
      <c r="H2" s="8">
        <f>G2*5.5%</f>
        <v>18.315000000000001</v>
      </c>
      <c r="I2" s="8">
        <f>G2+H2</f>
        <v>351.315</v>
      </c>
      <c r="J2" s="4"/>
    </row>
    <row r="3" spans="1:10">
      <c r="A3" s="13">
        <v>42808</v>
      </c>
      <c r="B3" s="11">
        <v>6</v>
      </c>
      <c r="C3" s="1" t="s">
        <v>46</v>
      </c>
      <c r="D3" s="11">
        <v>5.45</v>
      </c>
      <c r="E3" s="11" t="s">
        <v>6</v>
      </c>
      <c r="F3" s="1">
        <v>11.5</v>
      </c>
      <c r="G3" s="8">
        <f>F3*D3</f>
        <v>62.675000000000004</v>
      </c>
      <c r="H3" s="8">
        <f t="shared" ref="H3:H5" si="0">G3*5.5%</f>
        <v>3.4471250000000002</v>
      </c>
      <c r="I3" s="8">
        <f>G3+H3</f>
        <v>66.122125000000011</v>
      </c>
      <c r="J3" s="4"/>
    </row>
    <row r="4" spans="1:10">
      <c r="A4" s="13"/>
      <c r="B4" s="11">
        <v>6</v>
      </c>
      <c r="C4" s="1" t="s">
        <v>47</v>
      </c>
      <c r="D4" s="11">
        <v>5.3</v>
      </c>
      <c r="E4" s="11" t="s">
        <v>6</v>
      </c>
      <c r="F4" s="1">
        <v>10.5</v>
      </c>
      <c r="G4" s="1">
        <f>F4*D4</f>
        <v>55.65</v>
      </c>
      <c r="H4" s="8">
        <f t="shared" si="0"/>
        <v>3.0607500000000001</v>
      </c>
      <c r="I4" s="8">
        <f>G4+H4</f>
        <v>58.710749999999997</v>
      </c>
      <c r="J4" s="4"/>
    </row>
    <row r="5" spans="1:10">
      <c r="A5" s="13"/>
      <c r="B5" s="11"/>
      <c r="C5" s="1" t="s">
        <v>22</v>
      </c>
      <c r="D5" s="11"/>
      <c r="E5" s="11"/>
      <c r="F5" s="1"/>
      <c r="G5" s="28">
        <f>SUM(G2:G4)</f>
        <v>451.32499999999999</v>
      </c>
      <c r="H5" s="8">
        <f t="shared" si="0"/>
        <v>24.822875</v>
      </c>
      <c r="I5" s="14">
        <f>G5+H5</f>
        <v>476.147875</v>
      </c>
      <c r="J5" s="4"/>
    </row>
    <row r="6" spans="1:10">
      <c r="A6" s="13">
        <v>42811</v>
      </c>
      <c r="B6" s="11">
        <v>7</v>
      </c>
      <c r="C6" s="1" t="s">
        <v>46</v>
      </c>
      <c r="D6" s="11">
        <v>11.4</v>
      </c>
      <c r="E6" s="11" t="s">
        <v>6</v>
      </c>
      <c r="F6" s="1">
        <v>11.5</v>
      </c>
      <c r="G6" s="1">
        <f t="shared" ref="G6:G8" si="1">F6*D6</f>
        <v>131.1</v>
      </c>
      <c r="H6" s="8">
        <f>G6*5.5%</f>
        <v>7.2104999999999997</v>
      </c>
      <c r="I6" s="8">
        <f t="shared" ref="I6:I23" si="2">G6+H6</f>
        <v>138.31049999999999</v>
      </c>
      <c r="J6" s="4"/>
    </row>
    <row r="7" spans="1:10">
      <c r="A7" s="13"/>
      <c r="B7" s="11">
        <v>7</v>
      </c>
      <c r="C7" s="1" t="s">
        <v>48</v>
      </c>
      <c r="D7" s="11">
        <v>7.5</v>
      </c>
      <c r="E7" s="11" t="s">
        <v>49</v>
      </c>
      <c r="F7" s="1">
        <v>3</v>
      </c>
      <c r="G7" s="1">
        <f t="shared" si="1"/>
        <v>22.5</v>
      </c>
      <c r="H7" s="8">
        <f t="shared" ref="H7:H14" si="3">G7*5.5%</f>
        <v>1.2375</v>
      </c>
      <c r="I7" s="8">
        <f t="shared" si="2"/>
        <v>23.737500000000001</v>
      </c>
      <c r="J7" s="4"/>
    </row>
    <row r="8" spans="1:10">
      <c r="A8" s="13"/>
      <c r="B8" s="11"/>
      <c r="C8" s="1" t="s">
        <v>47</v>
      </c>
      <c r="D8" s="11">
        <v>3</v>
      </c>
      <c r="E8" s="11" t="s">
        <v>12</v>
      </c>
      <c r="F8" s="1">
        <v>10.5</v>
      </c>
      <c r="G8" s="8">
        <f t="shared" si="1"/>
        <v>31.5</v>
      </c>
      <c r="H8" s="8">
        <f t="shared" si="3"/>
        <v>1.7324999999999999</v>
      </c>
      <c r="I8" s="8">
        <f t="shared" si="2"/>
        <v>33.232500000000002</v>
      </c>
      <c r="J8" s="4"/>
    </row>
    <row r="9" spans="1:10">
      <c r="A9" s="13"/>
      <c r="B9" s="11"/>
      <c r="C9" s="1" t="s">
        <v>154</v>
      </c>
      <c r="D9" s="11">
        <v>4</v>
      </c>
      <c r="E9" s="11" t="s">
        <v>51</v>
      </c>
      <c r="F9" s="1">
        <v>65</v>
      </c>
      <c r="G9" s="1">
        <f>F9*D9</f>
        <v>260</v>
      </c>
      <c r="H9" s="8">
        <f>G9*5.5%</f>
        <v>14.3</v>
      </c>
      <c r="I9" s="8">
        <f t="shared" si="2"/>
        <v>274.3</v>
      </c>
      <c r="J9" s="4"/>
    </row>
    <row r="10" spans="1:10">
      <c r="A10" s="13"/>
      <c r="B10" s="11"/>
      <c r="C10" s="1" t="s">
        <v>52</v>
      </c>
      <c r="D10" s="11">
        <v>4.2</v>
      </c>
      <c r="E10" s="11" t="s">
        <v>12</v>
      </c>
      <c r="F10" s="1">
        <v>30</v>
      </c>
      <c r="G10" s="1">
        <f>F10*D10</f>
        <v>126</v>
      </c>
      <c r="H10" s="8">
        <f t="shared" si="3"/>
        <v>6.93</v>
      </c>
      <c r="I10" s="8">
        <f t="shared" si="2"/>
        <v>132.93</v>
      </c>
      <c r="J10" s="4"/>
    </row>
    <row r="11" spans="1:10">
      <c r="A11" s="13"/>
      <c r="B11" s="11"/>
      <c r="C11" s="1"/>
      <c r="D11" s="11"/>
      <c r="E11" s="11"/>
      <c r="F11" s="1"/>
      <c r="G11" s="28">
        <f>SUM(G6:G10)</f>
        <v>571.1</v>
      </c>
      <c r="H11" s="8">
        <f t="shared" si="3"/>
        <v>31.410500000000003</v>
      </c>
      <c r="I11" s="14">
        <f t="shared" si="2"/>
        <v>602.51049999999998</v>
      </c>
      <c r="J11" s="4"/>
    </row>
    <row r="12" spans="1:10">
      <c r="A12" s="13">
        <v>42818</v>
      </c>
      <c r="B12" s="11">
        <v>8</v>
      </c>
      <c r="C12" s="1" t="s">
        <v>67</v>
      </c>
      <c r="D12" s="11">
        <v>7.5</v>
      </c>
      <c r="E12" s="11" t="s">
        <v>68</v>
      </c>
      <c r="F12" s="1">
        <v>3</v>
      </c>
      <c r="G12" s="1">
        <f>F12*D12</f>
        <v>22.5</v>
      </c>
      <c r="H12" s="8">
        <f t="shared" si="3"/>
        <v>1.2375</v>
      </c>
      <c r="I12" s="8">
        <f t="shared" si="2"/>
        <v>23.737500000000001</v>
      </c>
      <c r="J12" s="4"/>
    </row>
    <row r="13" spans="1:10">
      <c r="A13" s="13"/>
      <c r="B13" s="11"/>
      <c r="C13" s="1" t="s">
        <v>47</v>
      </c>
      <c r="D13" s="11">
        <v>3.35</v>
      </c>
      <c r="E13" s="11" t="s">
        <v>6</v>
      </c>
      <c r="F13" s="1">
        <v>10.5</v>
      </c>
      <c r="G13" s="8">
        <f>F13*D13</f>
        <v>35.175000000000004</v>
      </c>
      <c r="H13" s="8">
        <f t="shared" si="3"/>
        <v>1.9346250000000003</v>
      </c>
      <c r="I13" s="8">
        <f t="shared" si="2"/>
        <v>37.109625000000001</v>
      </c>
      <c r="J13" s="4"/>
    </row>
    <row r="14" spans="1:10">
      <c r="A14" s="13"/>
      <c r="B14" s="11"/>
      <c r="C14" s="1" t="s">
        <v>45</v>
      </c>
      <c r="D14" s="11">
        <v>4.97</v>
      </c>
      <c r="E14" s="11" t="s">
        <v>6</v>
      </c>
      <c r="F14" s="1">
        <v>30</v>
      </c>
      <c r="G14" s="1">
        <f>F14*D14</f>
        <v>149.1</v>
      </c>
      <c r="H14" s="8">
        <f t="shared" si="3"/>
        <v>8.2004999999999999</v>
      </c>
      <c r="I14" s="8">
        <f t="shared" si="2"/>
        <v>157.3005</v>
      </c>
      <c r="J14" s="4"/>
    </row>
    <row r="15" spans="1:10">
      <c r="A15" s="13"/>
      <c r="B15" s="11"/>
      <c r="C15" s="1" t="s">
        <v>69</v>
      </c>
      <c r="D15" s="11">
        <v>3.25</v>
      </c>
      <c r="E15" s="11" t="s">
        <v>12</v>
      </c>
      <c r="F15" s="1">
        <v>12.9</v>
      </c>
      <c r="G15" s="8">
        <f>F15*D15</f>
        <v>41.925000000000004</v>
      </c>
      <c r="H15" s="8">
        <f>G15*5.5%</f>
        <v>2.3058750000000003</v>
      </c>
      <c r="I15" s="8">
        <f t="shared" si="2"/>
        <v>44.230875000000005</v>
      </c>
      <c r="J15" s="4"/>
    </row>
    <row r="16" spans="1:10">
      <c r="A16" s="13"/>
      <c r="B16" s="11"/>
      <c r="C16" s="1"/>
      <c r="D16" s="11"/>
      <c r="E16" s="11"/>
      <c r="F16" s="1"/>
      <c r="G16" s="28">
        <f>SUM(G12:G15)</f>
        <v>248.70000000000002</v>
      </c>
      <c r="H16" s="8">
        <f t="shared" ref="H16:H32" si="4">G16*5.5%</f>
        <v>13.678500000000001</v>
      </c>
      <c r="I16" s="14">
        <f t="shared" si="2"/>
        <v>262.37850000000003</v>
      </c>
      <c r="J16" s="4"/>
    </row>
    <row r="17" spans="1:10">
      <c r="A17" s="13">
        <v>42822</v>
      </c>
      <c r="B17" s="11">
        <v>9</v>
      </c>
      <c r="C17" s="1" t="s">
        <v>70</v>
      </c>
      <c r="D17" s="11">
        <v>6.3</v>
      </c>
      <c r="E17" s="11" t="s">
        <v>12</v>
      </c>
      <c r="F17" s="1">
        <v>6.5</v>
      </c>
      <c r="G17" s="1">
        <f t="shared" ref="G17:G22" si="5">F17*D17</f>
        <v>40.949999999999996</v>
      </c>
      <c r="H17" s="8">
        <f t="shared" si="4"/>
        <v>2.2522499999999996</v>
      </c>
      <c r="I17" s="8">
        <f t="shared" si="2"/>
        <v>43.202249999999992</v>
      </c>
      <c r="J17" s="4"/>
    </row>
    <row r="18" spans="1:10">
      <c r="A18" s="13"/>
      <c r="B18" s="11"/>
      <c r="C18" s="1" t="s">
        <v>52</v>
      </c>
      <c r="D18" s="11">
        <v>2.0499999999999998</v>
      </c>
      <c r="E18" s="11" t="s">
        <v>12</v>
      </c>
      <c r="F18" s="1">
        <v>28</v>
      </c>
      <c r="G18" s="1">
        <f t="shared" si="5"/>
        <v>57.399999999999991</v>
      </c>
      <c r="H18" s="8">
        <f t="shared" si="4"/>
        <v>3.1569999999999996</v>
      </c>
      <c r="I18" s="8">
        <f t="shared" si="2"/>
        <v>60.556999999999988</v>
      </c>
      <c r="J18" s="4"/>
    </row>
    <row r="19" spans="1:10">
      <c r="A19" s="13"/>
      <c r="B19" s="11"/>
      <c r="C19" s="1" t="s">
        <v>46</v>
      </c>
      <c r="D19" s="11">
        <v>3.65</v>
      </c>
      <c r="E19" s="11" t="s">
        <v>6</v>
      </c>
      <c r="F19" s="1">
        <v>11.5</v>
      </c>
      <c r="G19" s="8">
        <f t="shared" si="5"/>
        <v>41.975000000000001</v>
      </c>
      <c r="H19" s="8">
        <f t="shared" si="4"/>
        <v>2.3086250000000001</v>
      </c>
      <c r="I19" s="8">
        <f t="shared" si="2"/>
        <v>44.283625000000001</v>
      </c>
      <c r="J19" s="4"/>
    </row>
    <row r="20" spans="1:10">
      <c r="A20" s="13"/>
      <c r="B20" s="11"/>
      <c r="C20" s="1" t="s">
        <v>47</v>
      </c>
      <c r="D20" s="11">
        <v>5</v>
      </c>
      <c r="E20" s="11" t="s">
        <v>6</v>
      </c>
      <c r="F20" s="1">
        <v>10.5</v>
      </c>
      <c r="G20" s="1">
        <f t="shared" si="5"/>
        <v>52.5</v>
      </c>
      <c r="H20" s="8">
        <f t="shared" si="4"/>
        <v>2.8875000000000002</v>
      </c>
      <c r="I20" s="8">
        <f t="shared" si="2"/>
        <v>55.387500000000003</v>
      </c>
      <c r="J20" s="4"/>
    </row>
    <row r="21" spans="1:10">
      <c r="A21" s="13"/>
      <c r="B21" s="11"/>
      <c r="C21" s="1" t="s">
        <v>48</v>
      </c>
      <c r="D21" s="11">
        <v>2.5</v>
      </c>
      <c r="E21" s="11" t="s">
        <v>49</v>
      </c>
      <c r="F21" s="1">
        <v>3</v>
      </c>
      <c r="G21" s="1">
        <f t="shared" si="5"/>
        <v>7.5</v>
      </c>
      <c r="H21" s="8">
        <f t="shared" si="4"/>
        <v>0.41249999999999998</v>
      </c>
      <c r="I21" s="8">
        <f t="shared" si="2"/>
        <v>7.9124999999999996</v>
      </c>
      <c r="J21" s="4"/>
    </row>
    <row r="22" spans="1:10">
      <c r="A22" s="13"/>
      <c r="B22" s="11"/>
      <c r="C22" s="1" t="s">
        <v>45</v>
      </c>
      <c r="D22" s="11">
        <v>5.45</v>
      </c>
      <c r="E22" s="11" t="s">
        <v>6</v>
      </c>
      <c r="F22" s="1">
        <v>30</v>
      </c>
      <c r="G22" s="1">
        <f t="shared" si="5"/>
        <v>163.5</v>
      </c>
      <c r="H22" s="8">
        <f t="shared" si="4"/>
        <v>8.9924999999999997</v>
      </c>
      <c r="I22" s="8">
        <f t="shared" si="2"/>
        <v>172.49250000000001</v>
      </c>
      <c r="J22" s="4"/>
    </row>
    <row r="23" spans="1:10">
      <c r="C23" s="1" t="s">
        <v>22</v>
      </c>
      <c r="E23" s="11"/>
      <c r="F23" s="1"/>
      <c r="G23" s="28">
        <f>SUM(G17:G22)</f>
        <v>363.82499999999999</v>
      </c>
      <c r="H23" s="8">
        <f>G23*5.5%</f>
        <v>20.010375</v>
      </c>
      <c r="I23" s="14">
        <f t="shared" si="2"/>
        <v>383.835375</v>
      </c>
      <c r="J23" s="4"/>
    </row>
    <row r="24" spans="1:10">
      <c r="A24" s="13">
        <v>42824</v>
      </c>
      <c r="B24" s="11">
        <v>10</v>
      </c>
      <c r="C24" s="1" t="s">
        <v>154</v>
      </c>
      <c r="D24" s="11">
        <v>40</v>
      </c>
      <c r="E24" s="11" t="s">
        <v>13</v>
      </c>
      <c r="F24" s="1">
        <v>2.6</v>
      </c>
      <c r="G24" s="1">
        <f>F24*D24</f>
        <v>104</v>
      </c>
      <c r="H24" s="8">
        <f t="shared" si="4"/>
        <v>5.72</v>
      </c>
      <c r="I24" s="8">
        <f t="shared" ref="I24" si="6">G24+H24</f>
        <v>109.72</v>
      </c>
      <c r="J24" s="4"/>
    </row>
    <row r="25" spans="1:10">
      <c r="A25" s="13"/>
      <c r="B25" s="11"/>
      <c r="C25" s="1"/>
      <c r="D25" s="11"/>
      <c r="E25" s="11"/>
      <c r="F25" s="1"/>
      <c r="G25" s="28">
        <v>104</v>
      </c>
      <c r="H25" s="25"/>
      <c r="I25" s="14">
        <v>109.72</v>
      </c>
      <c r="J25" s="4"/>
    </row>
    <row r="26" spans="1:10">
      <c r="A26" s="13">
        <v>42825</v>
      </c>
      <c r="B26" s="11">
        <v>11</v>
      </c>
      <c r="C26" s="1" t="s">
        <v>154</v>
      </c>
      <c r="D26" s="11">
        <v>80</v>
      </c>
      <c r="E26" s="11" t="s">
        <v>13</v>
      </c>
      <c r="F26" s="1">
        <v>2.6</v>
      </c>
      <c r="G26" s="1">
        <f>F26*D26</f>
        <v>208</v>
      </c>
      <c r="H26" s="8">
        <f t="shared" si="4"/>
        <v>11.44</v>
      </c>
      <c r="I26" s="8">
        <f t="shared" ref="I26:I31" si="7">G26+H26</f>
        <v>219.44</v>
      </c>
      <c r="J26" s="4"/>
    </row>
    <row r="27" spans="1:10">
      <c r="A27" s="13"/>
      <c r="B27" s="11"/>
      <c r="C27" s="1" t="s">
        <v>70</v>
      </c>
      <c r="D27" s="11">
        <v>4.2</v>
      </c>
      <c r="E27" s="11" t="s">
        <v>13</v>
      </c>
      <c r="F27" s="1">
        <v>6.5</v>
      </c>
      <c r="G27" s="1">
        <f t="shared" ref="G27:G31" si="8">F27*D27</f>
        <v>27.3</v>
      </c>
      <c r="H27" s="8">
        <f t="shared" si="4"/>
        <v>1.5015000000000001</v>
      </c>
      <c r="I27" s="8">
        <f t="shared" si="7"/>
        <v>28.801500000000001</v>
      </c>
      <c r="J27" s="4"/>
    </row>
    <row r="28" spans="1:10">
      <c r="A28" s="13"/>
      <c r="B28" s="11"/>
      <c r="C28" s="1" t="s">
        <v>46</v>
      </c>
      <c r="D28" s="11">
        <v>4</v>
      </c>
      <c r="E28" s="11" t="s">
        <v>12</v>
      </c>
      <c r="F28" s="1">
        <v>11.5</v>
      </c>
      <c r="G28" s="1">
        <f t="shared" si="8"/>
        <v>46</v>
      </c>
      <c r="H28" s="8">
        <f t="shared" si="4"/>
        <v>2.5299999999999998</v>
      </c>
      <c r="I28" s="8">
        <f t="shared" si="7"/>
        <v>48.53</v>
      </c>
      <c r="J28" s="4"/>
    </row>
    <row r="29" spans="1:10">
      <c r="A29" s="13"/>
      <c r="B29" s="11"/>
      <c r="C29" s="1" t="s">
        <v>47</v>
      </c>
      <c r="D29" s="11">
        <v>6</v>
      </c>
      <c r="E29" s="11" t="s">
        <v>20</v>
      </c>
      <c r="F29" s="1">
        <v>10.5</v>
      </c>
      <c r="G29" s="1">
        <f t="shared" si="8"/>
        <v>63</v>
      </c>
      <c r="H29" s="8">
        <f t="shared" si="4"/>
        <v>3.4649999999999999</v>
      </c>
      <c r="I29" s="8">
        <f t="shared" si="7"/>
        <v>66.465000000000003</v>
      </c>
      <c r="J29" s="4"/>
    </row>
    <row r="30" spans="1:10">
      <c r="A30" s="13"/>
      <c r="B30" s="11"/>
      <c r="C30" s="1" t="s">
        <v>71</v>
      </c>
      <c r="D30" s="11">
        <v>3.25</v>
      </c>
      <c r="E30" s="11" t="s">
        <v>12</v>
      </c>
      <c r="F30" s="1">
        <v>6.2</v>
      </c>
      <c r="G30" s="1">
        <f t="shared" si="8"/>
        <v>20.150000000000002</v>
      </c>
      <c r="H30" s="8">
        <f t="shared" si="4"/>
        <v>1.1082500000000002</v>
      </c>
      <c r="I30" s="8">
        <f t="shared" si="7"/>
        <v>21.258250000000004</v>
      </c>
      <c r="J30" s="4"/>
    </row>
    <row r="31" spans="1:10">
      <c r="A31" s="13"/>
      <c r="B31" s="11"/>
      <c r="C31" s="1" t="s">
        <v>72</v>
      </c>
      <c r="D31" s="11">
        <v>10</v>
      </c>
      <c r="E31" s="11" t="s">
        <v>68</v>
      </c>
      <c r="F31" s="1">
        <v>3</v>
      </c>
      <c r="G31" s="1">
        <f t="shared" si="8"/>
        <v>30</v>
      </c>
      <c r="H31" s="8">
        <f t="shared" si="4"/>
        <v>1.65</v>
      </c>
      <c r="I31" s="8">
        <f t="shared" si="7"/>
        <v>31.65</v>
      </c>
      <c r="J31" s="4"/>
    </row>
    <row r="32" spans="1:10">
      <c r="A32" s="13"/>
      <c r="B32" s="11"/>
      <c r="C32" s="1" t="s">
        <v>22</v>
      </c>
      <c r="D32" s="11"/>
      <c r="E32" s="11"/>
      <c r="F32" s="1"/>
      <c r="G32" s="28">
        <f>SUM(G26:G31)</f>
        <v>394.45</v>
      </c>
      <c r="H32" s="8">
        <f t="shared" si="4"/>
        <v>21.694749999999999</v>
      </c>
      <c r="I32" s="14">
        <f>G32+H32</f>
        <v>416.14474999999999</v>
      </c>
      <c r="J32" s="4"/>
    </row>
    <row r="33" spans="1:10">
      <c r="A33" s="13"/>
      <c r="B33" s="11"/>
      <c r="C33" s="1" t="s">
        <v>96</v>
      </c>
      <c r="D33" s="11"/>
      <c r="E33" s="11"/>
      <c r="F33" s="1"/>
      <c r="G33" s="66">
        <v>1.1200000000000001</v>
      </c>
      <c r="H33" s="8">
        <v>0</v>
      </c>
      <c r="I33" s="25">
        <f>G33+H33</f>
        <v>1.1200000000000001</v>
      </c>
      <c r="J33" s="4"/>
    </row>
    <row r="34" spans="1:10" ht="15.75" thickBot="1">
      <c r="A34" s="13"/>
      <c r="B34" s="11"/>
      <c r="C34" s="1" t="s">
        <v>95</v>
      </c>
      <c r="D34" s="11"/>
      <c r="E34" s="11"/>
      <c r="F34" s="1"/>
      <c r="G34" s="1">
        <v>1.63</v>
      </c>
      <c r="H34" s="8">
        <f>G34*20/100</f>
        <v>0.32599999999999996</v>
      </c>
      <c r="I34" s="8">
        <f t="shared" ref="I34" si="9">G34+H34</f>
        <v>1.956</v>
      </c>
      <c r="J34" s="4"/>
    </row>
    <row r="35" spans="1:10" ht="15.75" thickBot="1">
      <c r="C35" s="8" t="s">
        <v>53</v>
      </c>
      <c r="D35" s="11"/>
      <c r="E35" s="11"/>
      <c r="G35" s="14">
        <f>G23+G16+G11+G5+G25+G32+G33+G34</f>
        <v>2136.15</v>
      </c>
      <c r="H35" s="8"/>
      <c r="I35" s="27">
        <f>I23+I16+I11+I5+I25+I32+I33+I34</f>
        <v>2253.8130000000001</v>
      </c>
      <c r="J35" s="4"/>
    </row>
    <row r="36" spans="1:10" ht="15.75" thickBot="1">
      <c r="A36" s="207" t="s">
        <v>30</v>
      </c>
      <c r="B36" s="208"/>
      <c r="C36" s="208"/>
      <c r="D36" s="208"/>
      <c r="E36" s="208"/>
      <c r="F36" s="208"/>
      <c r="G36" s="208"/>
      <c r="H36" s="208"/>
      <c r="I36" s="209"/>
      <c r="J36" s="4"/>
    </row>
    <row r="37" spans="1:10">
      <c r="A37" s="63">
        <v>42829</v>
      </c>
      <c r="B37" s="37">
        <v>12</v>
      </c>
      <c r="C37" s="37" t="s">
        <v>154</v>
      </c>
      <c r="D37" s="11">
        <v>60</v>
      </c>
      <c r="E37" s="11" t="s">
        <v>13</v>
      </c>
      <c r="F37" s="1">
        <v>2.6</v>
      </c>
      <c r="G37" s="1">
        <f>F37*D37</f>
        <v>156</v>
      </c>
      <c r="H37" s="8">
        <f t="shared" ref="H37" si="10">G37*5.5%</f>
        <v>8.58</v>
      </c>
      <c r="I37" s="8">
        <f t="shared" ref="I37" si="11">G37+H37</f>
        <v>164.58</v>
      </c>
      <c r="J37" s="4"/>
    </row>
    <row r="38" spans="1:10">
      <c r="A38" s="37"/>
      <c r="B38" s="37"/>
      <c r="C38" s="37" t="s">
        <v>45</v>
      </c>
      <c r="D38" s="37">
        <v>5.85</v>
      </c>
      <c r="E38" s="37" t="s">
        <v>12</v>
      </c>
      <c r="F38" s="37">
        <v>30</v>
      </c>
      <c r="G38" s="1">
        <f t="shared" ref="G38:G77" si="12">F38*D38</f>
        <v>175.5</v>
      </c>
      <c r="H38" s="8">
        <f t="shared" ref="H38:H77" si="13">G38*5.5%</f>
        <v>9.6524999999999999</v>
      </c>
      <c r="I38" s="8">
        <f t="shared" ref="I38:I77" si="14">G38+H38</f>
        <v>185.1525</v>
      </c>
      <c r="J38" s="4"/>
    </row>
    <row r="39" spans="1:10">
      <c r="A39" s="37"/>
      <c r="B39" s="37"/>
      <c r="C39" s="37" t="s">
        <v>46</v>
      </c>
      <c r="D39" s="37">
        <v>4.7</v>
      </c>
      <c r="E39" s="37" t="s">
        <v>12</v>
      </c>
      <c r="F39" s="37">
        <v>11.5</v>
      </c>
      <c r="G39" s="1">
        <f t="shared" si="12"/>
        <v>54.050000000000004</v>
      </c>
      <c r="H39" s="8">
        <f t="shared" si="13"/>
        <v>2.9727500000000004</v>
      </c>
      <c r="I39" s="8">
        <f t="shared" si="14"/>
        <v>57.022750000000002</v>
      </c>
      <c r="J39" s="4"/>
    </row>
    <row r="40" spans="1:10">
      <c r="A40" s="63">
        <v>42832</v>
      </c>
      <c r="B40" s="37">
        <v>13</v>
      </c>
      <c r="C40" s="37" t="s">
        <v>46</v>
      </c>
      <c r="D40" s="37">
        <v>5.25</v>
      </c>
      <c r="E40" s="37" t="s">
        <v>20</v>
      </c>
      <c r="F40" s="37">
        <v>11.5</v>
      </c>
      <c r="G40" s="8">
        <f t="shared" si="12"/>
        <v>60.375</v>
      </c>
      <c r="H40" s="8">
        <f t="shared" si="13"/>
        <v>3.3206250000000002</v>
      </c>
      <c r="I40" s="8">
        <f t="shared" si="14"/>
        <v>63.695625</v>
      </c>
      <c r="J40" s="4"/>
    </row>
    <row r="41" spans="1:10">
      <c r="A41" s="37"/>
      <c r="B41" s="37"/>
      <c r="C41" s="37" t="s">
        <v>154</v>
      </c>
      <c r="D41" s="37">
        <v>30</v>
      </c>
      <c r="E41" s="37" t="s">
        <v>13</v>
      </c>
      <c r="F41" s="37">
        <v>2.6</v>
      </c>
      <c r="G41" s="1">
        <f t="shared" si="12"/>
        <v>78</v>
      </c>
      <c r="H41" s="8">
        <f t="shared" si="13"/>
        <v>4.29</v>
      </c>
      <c r="I41" s="8">
        <f t="shared" si="14"/>
        <v>82.29</v>
      </c>
      <c r="J41" s="4"/>
    </row>
    <row r="42" spans="1:10">
      <c r="A42" s="37"/>
      <c r="B42" s="37"/>
      <c r="C42" s="37" t="s">
        <v>52</v>
      </c>
      <c r="D42" s="37">
        <v>1.05</v>
      </c>
      <c r="E42" s="37" t="s">
        <v>12</v>
      </c>
      <c r="F42" s="37">
        <v>28</v>
      </c>
      <c r="G42" s="1">
        <f t="shared" si="12"/>
        <v>29.400000000000002</v>
      </c>
      <c r="H42" s="8">
        <f t="shared" si="13"/>
        <v>1.6170000000000002</v>
      </c>
      <c r="I42" s="8">
        <f t="shared" si="14"/>
        <v>31.017000000000003</v>
      </c>
      <c r="J42" s="4"/>
    </row>
    <row r="43" spans="1:10">
      <c r="A43" s="37"/>
      <c r="B43" s="37"/>
      <c r="C43" s="37" t="s">
        <v>47</v>
      </c>
      <c r="D43" s="37">
        <v>2.85</v>
      </c>
      <c r="E43" s="37" t="s">
        <v>12</v>
      </c>
      <c r="F43" s="37">
        <v>10.5</v>
      </c>
      <c r="G43" s="8">
        <f t="shared" si="12"/>
        <v>29.925000000000001</v>
      </c>
      <c r="H43" s="8">
        <f t="shared" si="13"/>
        <v>1.645875</v>
      </c>
      <c r="I43" s="8">
        <f t="shared" si="14"/>
        <v>31.570875000000001</v>
      </c>
      <c r="J43" s="4"/>
    </row>
    <row r="44" spans="1:10" ht="14.25" customHeight="1">
      <c r="A44" s="58"/>
      <c r="B44" s="16"/>
      <c r="C44" s="66" t="s">
        <v>72</v>
      </c>
      <c r="D44" s="62">
        <v>60</v>
      </c>
      <c r="E44" s="62" t="s">
        <v>13</v>
      </c>
      <c r="F44" s="16">
        <v>0.19</v>
      </c>
      <c r="G44" s="1">
        <f>(F44*D44)</f>
        <v>11.4</v>
      </c>
      <c r="H44" s="8">
        <f t="shared" si="13"/>
        <v>0.627</v>
      </c>
      <c r="I44" s="8">
        <f t="shared" si="14"/>
        <v>12.027000000000001</v>
      </c>
      <c r="J44" s="4"/>
    </row>
    <row r="45" spans="1:10">
      <c r="A45" s="58">
        <v>42835</v>
      </c>
      <c r="B45" s="16">
        <v>14</v>
      </c>
      <c r="C45" s="67" t="s">
        <v>45</v>
      </c>
      <c r="D45" s="62">
        <v>5.95</v>
      </c>
      <c r="E45" s="62" t="s">
        <v>6</v>
      </c>
      <c r="F45" s="16">
        <v>30</v>
      </c>
      <c r="G45" s="1">
        <f t="shared" si="12"/>
        <v>178.5</v>
      </c>
      <c r="H45" s="8">
        <f t="shared" si="13"/>
        <v>9.8175000000000008</v>
      </c>
      <c r="I45" s="8">
        <f t="shared" si="14"/>
        <v>188.3175</v>
      </c>
      <c r="J45" s="4"/>
    </row>
    <row r="46" spans="1:10">
      <c r="A46" s="52"/>
      <c r="B46" s="16"/>
      <c r="C46" s="67" t="s">
        <v>50</v>
      </c>
      <c r="D46" s="62">
        <v>80</v>
      </c>
      <c r="E46" s="62" t="s">
        <v>14</v>
      </c>
      <c r="F46" s="16">
        <v>2.6</v>
      </c>
      <c r="G46" s="1">
        <f t="shared" si="12"/>
        <v>208</v>
      </c>
      <c r="H46" s="8">
        <f t="shared" si="13"/>
        <v>11.44</v>
      </c>
      <c r="I46" s="8">
        <f t="shared" si="14"/>
        <v>219.44</v>
      </c>
      <c r="J46" s="4"/>
    </row>
    <row r="47" spans="1:10">
      <c r="A47" s="52"/>
      <c r="B47" s="16"/>
      <c r="C47" s="67" t="s">
        <v>46</v>
      </c>
      <c r="D47" s="62">
        <v>6.7</v>
      </c>
      <c r="E47" s="62" t="s">
        <v>6</v>
      </c>
      <c r="F47" s="16">
        <v>11.5</v>
      </c>
      <c r="G47" s="1">
        <f t="shared" si="12"/>
        <v>77.05</v>
      </c>
      <c r="H47" s="8">
        <f t="shared" si="13"/>
        <v>4.2377500000000001</v>
      </c>
      <c r="I47" s="8">
        <f t="shared" si="14"/>
        <v>81.287750000000003</v>
      </c>
      <c r="J47" s="4"/>
    </row>
    <row r="48" spans="1:10">
      <c r="A48" s="58"/>
      <c r="B48" s="16"/>
      <c r="C48" s="59" t="s">
        <v>47</v>
      </c>
      <c r="D48" s="62">
        <v>4.2</v>
      </c>
      <c r="E48" s="62" t="s">
        <v>106</v>
      </c>
      <c r="F48" s="16">
        <v>10.5</v>
      </c>
      <c r="G48" s="1">
        <f t="shared" si="12"/>
        <v>44.1</v>
      </c>
      <c r="H48" s="8">
        <f t="shared" si="13"/>
        <v>2.4255</v>
      </c>
      <c r="I48" s="8">
        <f t="shared" si="14"/>
        <v>46.525500000000001</v>
      </c>
      <c r="J48" s="4"/>
    </row>
    <row r="49" spans="1:10">
      <c r="A49" s="52"/>
      <c r="B49" s="52"/>
      <c r="C49" s="67" t="s">
        <v>72</v>
      </c>
      <c r="D49" s="62">
        <v>120</v>
      </c>
      <c r="E49" s="62" t="s">
        <v>13</v>
      </c>
      <c r="F49" s="16">
        <v>0.19</v>
      </c>
      <c r="G49" s="1">
        <f t="shared" si="12"/>
        <v>22.8</v>
      </c>
      <c r="H49" s="8">
        <f t="shared" si="13"/>
        <v>1.254</v>
      </c>
      <c r="I49" s="8">
        <f t="shared" si="14"/>
        <v>24.054000000000002</v>
      </c>
      <c r="J49" s="4"/>
    </row>
    <row r="50" spans="1:10">
      <c r="A50" s="58">
        <v>42839</v>
      </c>
      <c r="B50" s="52">
        <v>15</v>
      </c>
      <c r="C50" s="96" t="s">
        <v>154</v>
      </c>
      <c r="D50" s="62">
        <v>120</v>
      </c>
      <c r="E50" s="62" t="s">
        <v>13</v>
      </c>
      <c r="F50" s="76">
        <v>2.6</v>
      </c>
      <c r="G50" s="1">
        <f t="shared" si="12"/>
        <v>312</v>
      </c>
      <c r="H50" s="8">
        <f t="shared" si="13"/>
        <v>17.16</v>
      </c>
      <c r="I50" s="8">
        <f t="shared" si="14"/>
        <v>329.16</v>
      </c>
      <c r="J50" s="4"/>
    </row>
    <row r="51" spans="1:10">
      <c r="A51" s="52"/>
      <c r="B51" s="52"/>
      <c r="C51" s="96" t="s">
        <v>154</v>
      </c>
      <c r="D51" s="62">
        <v>1</v>
      </c>
      <c r="E51" s="62" t="s">
        <v>13</v>
      </c>
      <c r="F51" s="76">
        <v>65</v>
      </c>
      <c r="G51" s="1">
        <f t="shared" si="12"/>
        <v>65</v>
      </c>
      <c r="H51" s="8">
        <f t="shared" si="13"/>
        <v>3.5750000000000002</v>
      </c>
      <c r="I51" s="8">
        <f t="shared" si="14"/>
        <v>68.575000000000003</v>
      </c>
      <c r="J51" s="4"/>
    </row>
    <row r="52" spans="1:10">
      <c r="A52" s="52"/>
      <c r="B52" s="52"/>
      <c r="C52" s="76" t="s">
        <v>46</v>
      </c>
      <c r="D52" s="62">
        <v>11.5</v>
      </c>
      <c r="E52" s="62" t="s">
        <v>12</v>
      </c>
      <c r="F52" s="76">
        <v>11.5</v>
      </c>
      <c r="G52" s="1">
        <f t="shared" si="12"/>
        <v>132.25</v>
      </c>
      <c r="H52" s="8">
        <f t="shared" si="13"/>
        <v>7.2737499999999997</v>
      </c>
      <c r="I52" s="8">
        <f t="shared" si="14"/>
        <v>139.52375000000001</v>
      </c>
      <c r="J52" s="4"/>
    </row>
    <row r="53" spans="1:10">
      <c r="A53" s="52"/>
      <c r="B53" s="52"/>
      <c r="C53" s="76" t="s">
        <v>47</v>
      </c>
      <c r="D53" s="62">
        <v>9.6</v>
      </c>
      <c r="E53" s="62" t="s">
        <v>12</v>
      </c>
      <c r="F53" s="76">
        <v>10.5</v>
      </c>
      <c r="G53" s="1">
        <f t="shared" si="12"/>
        <v>100.8</v>
      </c>
      <c r="H53" s="8">
        <f t="shared" si="13"/>
        <v>5.5439999999999996</v>
      </c>
      <c r="I53" s="8">
        <f t="shared" si="14"/>
        <v>106.34399999999999</v>
      </c>
      <c r="J53" s="4"/>
    </row>
    <row r="54" spans="1:10">
      <c r="A54" s="52"/>
      <c r="B54" s="52"/>
      <c r="C54" s="76" t="s">
        <v>109</v>
      </c>
      <c r="D54" s="62">
        <v>3.7</v>
      </c>
      <c r="E54" s="62" t="s">
        <v>12</v>
      </c>
      <c r="F54" s="76">
        <v>8.5</v>
      </c>
      <c r="G54" s="1">
        <f t="shared" si="12"/>
        <v>31.450000000000003</v>
      </c>
      <c r="H54" s="8">
        <f t="shared" si="13"/>
        <v>1.7297500000000001</v>
      </c>
      <c r="I54" s="8">
        <f t="shared" si="14"/>
        <v>33.179750000000006</v>
      </c>
      <c r="J54" s="4"/>
    </row>
    <row r="55" spans="1:10">
      <c r="A55" s="52"/>
      <c r="B55" s="52"/>
      <c r="C55" s="76" t="s">
        <v>72</v>
      </c>
      <c r="D55" s="62">
        <v>180</v>
      </c>
      <c r="E55" s="62" t="s">
        <v>13</v>
      </c>
      <c r="F55" s="76">
        <v>0.19</v>
      </c>
      <c r="G55" s="1">
        <f t="shared" si="12"/>
        <v>34.200000000000003</v>
      </c>
      <c r="H55" s="8">
        <f t="shared" si="13"/>
        <v>1.8810000000000002</v>
      </c>
      <c r="I55" s="8">
        <f t="shared" si="14"/>
        <v>36.081000000000003</v>
      </c>
      <c r="J55" s="4"/>
    </row>
    <row r="56" spans="1:10">
      <c r="A56" s="58"/>
      <c r="B56" s="52"/>
      <c r="C56" s="76" t="s">
        <v>52</v>
      </c>
      <c r="D56" s="62">
        <v>8.9</v>
      </c>
      <c r="E56" s="62" t="s">
        <v>12</v>
      </c>
      <c r="F56" s="16">
        <v>28</v>
      </c>
      <c r="G56" s="1">
        <f t="shared" si="12"/>
        <v>249.20000000000002</v>
      </c>
      <c r="H56" s="8">
        <f t="shared" si="13"/>
        <v>13.706000000000001</v>
      </c>
      <c r="I56" s="8">
        <f t="shared" si="14"/>
        <v>262.90600000000001</v>
      </c>
      <c r="J56" s="4"/>
    </row>
    <row r="57" spans="1:10">
      <c r="A57" s="58"/>
      <c r="B57" s="52"/>
      <c r="C57" s="96" t="s">
        <v>121</v>
      </c>
      <c r="D57" s="62">
        <v>1.2</v>
      </c>
      <c r="E57" s="62" t="s">
        <v>12</v>
      </c>
      <c r="F57" s="96">
        <v>8.5</v>
      </c>
      <c r="G57" s="96">
        <f t="shared" si="12"/>
        <v>10.199999999999999</v>
      </c>
      <c r="H57" s="8">
        <f t="shared" si="13"/>
        <v>0.56099999999999994</v>
      </c>
      <c r="I57" s="8">
        <f t="shared" si="14"/>
        <v>10.760999999999999</v>
      </c>
      <c r="J57" s="4"/>
    </row>
    <row r="58" spans="1:10">
      <c r="A58" s="58">
        <v>42843</v>
      </c>
      <c r="B58" s="52">
        <v>16</v>
      </c>
      <c r="C58" s="96" t="s">
        <v>154</v>
      </c>
      <c r="D58" s="62">
        <v>60</v>
      </c>
      <c r="E58" s="62" t="s">
        <v>13</v>
      </c>
      <c r="F58" s="16">
        <v>2.6</v>
      </c>
      <c r="G58" s="1">
        <f t="shared" si="12"/>
        <v>156</v>
      </c>
      <c r="H58" s="8">
        <f t="shared" si="13"/>
        <v>8.58</v>
      </c>
      <c r="I58" s="8">
        <f t="shared" si="14"/>
        <v>164.58</v>
      </c>
      <c r="J58" s="4"/>
    </row>
    <row r="59" spans="1:10">
      <c r="A59" s="52"/>
      <c r="B59" s="52"/>
      <c r="C59" s="77" t="s">
        <v>46</v>
      </c>
      <c r="D59" s="62">
        <v>5.2</v>
      </c>
      <c r="E59" s="62" t="s">
        <v>12</v>
      </c>
      <c r="F59" s="16">
        <v>11.5</v>
      </c>
      <c r="G59" s="1">
        <f t="shared" si="12"/>
        <v>59.800000000000004</v>
      </c>
      <c r="H59" s="8">
        <f t="shared" si="13"/>
        <v>3.2890000000000001</v>
      </c>
      <c r="I59" s="8">
        <f t="shared" si="14"/>
        <v>63.089000000000006</v>
      </c>
      <c r="J59" s="4"/>
    </row>
    <row r="60" spans="1:10">
      <c r="A60" s="58"/>
      <c r="B60" s="52"/>
      <c r="C60" s="77" t="s">
        <v>52</v>
      </c>
      <c r="D60" s="62">
        <v>5.85</v>
      </c>
      <c r="E60" s="62" t="s">
        <v>12</v>
      </c>
      <c r="F60" s="16">
        <v>30</v>
      </c>
      <c r="G60" s="1">
        <f t="shared" si="12"/>
        <v>175.5</v>
      </c>
      <c r="H60" s="8">
        <f t="shared" si="13"/>
        <v>9.6524999999999999</v>
      </c>
      <c r="I60" s="8">
        <f t="shared" si="14"/>
        <v>185.1525</v>
      </c>
      <c r="J60" s="5"/>
    </row>
    <row r="61" spans="1:10">
      <c r="A61" s="58"/>
      <c r="B61" s="52"/>
      <c r="C61" s="77" t="s">
        <v>72</v>
      </c>
      <c r="D61" s="62">
        <v>60</v>
      </c>
      <c r="E61" s="62" t="s">
        <v>13</v>
      </c>
      <c r="F61" s="16">
        <v>0.19</v>
      </c>
      <c r="G61" s="96">
        <v>0.95</v>
      </c>
      <c r="H61" s="8">
        <f t="shared" si="13"/>
        <v>5.2249999999999998E-2</v>
      </c>
      <c r="I61" s="8">
        <f t="shared" si="14"/>
        <v>1.0022499999999999</v>
      </c>
      <c r="J61" s="1"/>
    </row>
    <row r="62" spans="1:10">
      <c r="A62" s="58"/>
      <c r="B62" s="52"/>
      <c r="C62" s="77" t="s">
        <v>71</v>
      </c>
      <c r="D62" s="62">
        <v>2.95</v>
      </c>
      <c r="E62" s="62" t="s">
        <v>12</v>
      </c>
      <c r="F62" s="77">
        <v>6.2</v>
      </c>
      <c r="G62" s="1">
        <f t="shared" si="12"/>
        <v>18.290000000000003</v>
      </c>
      <c r="H62" s="8">
        <f t="shared" si="13"/>
        <v>1.0059500000000001</v>
      </c>
      <c r="I62" s="8">
        <f t="shared" si="14"/>
        <v>19.295950000000001</v>
      </c>
      <c r="J62" s="1"/>
    </row>
    <row r="63" spans="1:10">
      <c r="A63" s="58">
        <v>42846</v>
      </c>
      <c r="B63" s="52">
        <v>17</v>
      </c>
      <c r="C63" s="78" t="s">
        <v>46</v>
      </c>
      <c r="D63" s="62">
        <v>6.2</v>
      </c>
      <c r="E63" s="62" t="s">
        <v>12</v>
      </c>
      <c r="F63" s="77">
        <v>11.5</v>
      </c>
      <c r="G63" s="1">
        <f t="shared" si="12"/>
        <v>71.3</v>
      </c>
      <c r="H63" s="8">
        <f t="shared" si="13"/>
        <v>3.9215</v>
      </c>
      <c r="I63" s="8">
        <f t="shared" si="14"/>
        <v>75.221499999999992</v>
      </c>
      <c r="J63" s="1"/>
    </row>
    <row r="64" spans="1:10">
      <c r="A64" s="58"/>
      <c r="B64" s="52"/>
      <c r="C64" s="78" t="s">
        <v>47</v>
      </c>
      <c r="D64" s="62">
        <v>2.8</v>
      </c>
      <c r="E64" s="62" t="s">
        <v>12</v>
      </c>
      <c r="F64" s="77">
        <v>10.5</v>
      </c>
      <c r="G64" s="1">
        <f t="shared" si="12"/>
        <v>29.4</v>
      </c>
      <c r="H64" s="8">
        <f t="shared" si="13"/>
        <v>1.617</v>
      </c>
      <c r="I64" s="8">
        <f t="shared" si="14"/>
        <v>31.016999999999999</v>
      </c>
      <c r="J64" s="1"/>
    </row>
    <row r="65" spans="1:10">
      <c r="A65" s="58"/>
      <c r="B65" s="52"/>
      <c r="C65" s="96" t="s">
        <v>154</v>
      </c>
      <c r="D65" s="62">
        <v>60</v>
      </c>
      <c r="E65" s="62" t="s">
        <v>13</v>
      </c>
      <c r="F65" s="77">
        <v>2.6</v>
      </c>
      <c r="G65" s="1">
        <f t="shared" si="12"/>
        <v>156</v>
      </c>
      <c r="H65" s="8">
        <f t="shared" si="13"/>
        <v>8.58</v>
      </c>
      <c r="I65" s="8">
        <f t="shared" si="14"/>
        <v>164.58</v>
      </c>
      <c r="J65" s="1"/>
    </row>
    <row r="66" spans="1:10">
      <c r="A66" s="58"/>
      <c r="B66" s="52"/>
      <c r="C66" s="78" t="s">
        <v>72</v>
      </c>
      <c r="D66" s="62">
        <v>100</v>
      </c>
      <c r="E66" s="62" t="s">
        <v>13</v>
      </c>
      <c r="F66" s="77">
        <v>0.19</v>
      </c>
      <c r="G66" s="1">
        <f t="shared" si="12"/>
        <v>19</v>
      </c>
      <c r="H66" s="8">
        <f t="shared" si="13"/>
        <v>1.0449999999999999</v>
      </c>
      <c r="I66" s="8">
        <f t="shared" si="14"/>
        <v>20.045000000000002</v>
      </c>
      <c r="J66" s="1"/>
    </row>
    <row r="67" spans="1:10">
      <c r="A67" s="58">
        <v>42847</v>
      </c>
      <c r="B67" s="52">
        <v>18</v>
      </c>
      <c r="C67" s="78" t="s">
        <v>47</v>
      </c>
      <c r="D67" s="62">
        <v>10.1</v>
      </c>
      <c r="E67" s="62" t="s">
        <v>12</v>
      </c>
      <c r="F67" s="77">
        <v>10.5</v>
      </c>
      <c r="G67" s="1">
        <f t="shared" si="12"/>
        <v>106.05</v>
      </c>
      <c r="H67" s="8">
        <f t="shared" si="13"/>
        <v>5.8327499999999999</v>
      </c>
      <c r="I67" s="8">
        <f t="shared" si="14"/>
        <v>111.88275</v>
      </c>
      <c r="J67" s="1"/>
    </row>
    <row r="68" spans="1:10">
      <c r="A68" s="58"/>
      <c r="B68" s="52"/>
      <c r="C68" s="96" t="s">
        <v>120</v>
      </c>
      <c r="D68" s="62">
        <v>3.95</v>
      </c>
      <c r="E68" s="62" t="s">
        <v>12</v>
      </c>
      <c r="F68" s="96">
        <v>10</v>
      </c>
      <c r="G68" s="1">
        <f t="shared" si="12"/>
        <v>39.5</v>
      </c>
      <c r="H68" s="8">
        <f t="shared" si="13"/>
        <v>2.1724999999999999</v>
      </c>
      <c r="I68" s="8">
        <f t="shared" si="14"/>
        <v>41.672499999999999</v>
      </c>
      <c r="J68" s="1"/>
    </row>
    <row r="69" spans="1:10">
      <c r="A69" s="58">
        <v>42850</v>
      </c>
      <c r="B69" s="52">
        <v>19</v>
      </c>
      <c r="C69" s="96" t="s">
        <v>154</v>
      </c>
      <c r="D69" s="62">
        <v>60</v>
      </c>
      <c r="E69" s="62" t="s">
        <v>13</v>
      </c>
      <c r="F69" s="77">
        <v>2.6</v>
      </c>
      <c r="G69" s="1">
        <f t="shared" si="12"/>
        <v>156</v>
      </c>
      <c r="H69" s="8">
        <f t="shared" si="13"/>
        <v>8.58</v>
      </c>
      <c r="I69" s="8">
        <f t="shared" si="14"/>
        <v>164.58</v>
      </c>
      <c r="J69" s="1"/>
    </row>
    <row r="70" spans="1:10">
      <c r="A70" s="58"/>
      <c r="B70" s="52"/>
      <c r="C70" s="85" t="s">
        <v>45</v>
      </c>
      <c r="D70" s="62">
        <v>5.55</v>
      </c>
      <c r="E70" s="62" t="s">
        <v>12</v>
      </c>
      <c r="F70" s="77">
        <v>30</v>
      </c>
      <c r="G70" s="1">
        <f t="shared" si="12"/>
        <v>166.5</v>
      </c>
      <c r="H70" s="8">
        <f t="shared" si="13"/>
        <v>9.1575000000000006</v>
      </c>
      <c r="I70" s="8">
        <f t="shared" si="14"/>
        <v>175.6575</v>
      </c>
      <c r="J70" s="1"/>
    </row>
    <row r="71" spans="1:10">
      <c r="A71" s="58"/>
      <c r="B71" s="52"/>
      <c r="C71" s="85" t="s">
        <v>46</v>
      </c>
      <c r="D71" s="62">
        <v>5.55</v>
      </c>
      <c r="E71" s="62" t="s">
        <v>12</v>
      </c>
      <c r="F71" s="77">
        <v>11.5</v>
      </c>
      <c r="G71" s="8">
        <f t="shared" si="12"/>
        <v>63.824999999999996</v>
      </c>
      <c r="H71" s="8">
        <f t="shared" si="13"/>
        <v>3.5103749999999998</v>
      </c>
      <c r="I71" s="8">
        <f t="shared" si="14"/>
        <v>67.335374999999999</v>
      </c>
      <c r="J71" s="1"/>
    </row>
    <row r="72" spans="1:10">
      <c r="A72" s="58">
        <v>42851</v>
      </c>
      <c r="B72" s="52">
        <v>20</v>
      </c>
      <c r="C72" s="87" t="s">
        <v>47</v>
      </c>
      <c r="D72" s="62">
        <v>13.7</v>
      </c>
      <c r="E72" s="62" t="s">
        <v>12</v>
      </c>
      <c r="F72" s="77">
        <v>10.5</v>
      </c>
      <c r="G72" s="1">
        <f t="shared" si="12"/>
        <v>143.85</v>
      </c>
      <c r="H72" s="8">
        <f t="shared" si="13"/>
        <v>7.9117499999999996</v>
      </c>
      <c r="I72" s="8">
        <f t="shared" si="14"/>
        <v>151.76175000000001</v>
      </c>
      <c r="J72" s="1"/>
    </row>
    <row r="73" spans="1:10">
      <c r="A73" s="58">
        <v>42853</v>
      </c>
      <c r="B73" s="52">
        <v>21</v>
      </c>
      <c r="C73" s="96" t="s">
        <v>154</v>
      </c>
      <c r="D73" s="62">
        <v>80</v>
      </c>
      <c r="E73" s="62" t="s">
        <v>14</v>
      </c>
      <c r="F73" s="77">
        <v>2.6</v>
      </c>
      <c r="G73" s="1">
        <f t="shared" si="12"/>
        <v>208</v>
      </c>
      <c r="H73" s="8">
        <f t="shared" si="13"/>
        <v>11.44</v>
      </c>
      <c r="I73" s="8">
        <f t="shared" si="14"/>
        <v>219.44</v>
      </c>
      <c r="J73" s="1"/>
    </row>
    <row r="74" spans="1:10">
      <c r="A74" s="58"/>
      <c r="B74" s="52"/>
      <c r="C74" s="89" t="s">
        <v>46</v>
      </c>
      <c r="D74" s="62">
        <v>10.5</v>
      </c>
      <c r="E74" s="62" t="s">
        <v>6</v>
      </c>
      <c r="F74" s="77">
        <v>11.5</v>
      </c>
      <c r="G74" s="1">
        <f t="shared" si="12"/>
        <v>120.75</v>
      </c>
      <c r="H74" s="8">
        <f t="shared" si="13"/>
        <v>6.6412500000000003</v>
      </c>
      <c r="I74" s="8">
        <f t="shared" si="14"/>
        <v>127.39125</v>
      </c>
      <c r="J74" s="1"/>
    </row>
    <row r="75" spans="1:10">
      <c r="A75" s="58"/>
      <c r="B75" s="52"/>
      <c r="C75" s="89" t="s">
        <v>47</v>
      </c>
      <c r="D75" s="62">
        <v>3.7</v>
      </c>
      <c r="E75" s="62" t="s">
        <v>106</v>
      </c>
      <c r="F75" s="77">
        <v>10.5</v>
      </c>
      <c r="G75" s="1">
        <f t="shared" si="12"/>
        <v>38.85</v>
      </c>
      <c r="H75" s="8">
        <f t="shared" si="13"/>
        <v>2.1367500000000001</v>
      </c>
      <c r="I75" s="8">
        <f t="shared" si="14"/>
        <v>40.986750000000001</v>
      </c>
      <c r="J75" s="1"/>
    </row>
    <row r="76" spans="1:10">
      <c r="A76" s="58"/>
      <c r="B76" s="52"/>
      <c r="C76" s="89" t="s">
        <v>116</v>
      </c>
      <c r="D76" s="62">
        <v>7.8</v>
      </c>
      <c r="E76" s="62" t="s">
        <v>106</v>
      </c>
      <c r="F76" s="77">
        <v>12.9</v>
      </c>
      <c r="G76" s="1">
        <f t="shared" si="12"/>
        <v>100.62</v>
      </c>
      <c r="H76" s="8">
        <f t="shared" si="13"/>
        <v>5.5341000000000005</v>
      </c>
      <c r="I76" s="8">
        <f t="shared" si="14"/>
        <v>106.1541</v>
      </c>
      <c r="J76" s="1"/>
    </row>
    <row r="77" spans="1:10">
      <c r="A77" s="58"/>
      <c r="B77" s="52"/>
      <c r="C77" s="89" t="s">
        <v>117</v>
      </c>
      <c r="D77" s="62">
        <v>100</v>
      </c>
      <c r="E77" s="62" t="s">
        <v>14</v>
      </c>
      <c r="F77" s="77">
        <v>0.19</v>
      </c>
      <c r="G77" s="1">
        <f t="shared" si="12"/>
        <v>19</v>
      </c>
      <c r="H77" s="8">
        <f t="shared" si="13"/>
        <v>1.0449999999999999</v>
      </c>
      <c r="I77" s="8">
        <f t="shared" si="14"/>
        <v>20.045000000000002</v>
      </c>
      <c r="J77" s="1"/>
    </row>
    <row r="78" spans="1:10">
      <c r="A78" s="13"/>
      <c r="B78" s="11"/>
      <c r="C78" s="1" t="s">
        <v>96</v>
      </c>
      <c r="D78" s="11"/>
      <c r="E78" s="11"/>
      <c r="F78" s="1"/>
      <c r="G78" s="96">
        <v>1.21</v>
      </c>
      <c r="H78" s="8">
        <v>0</v>
      </c>
      <c r="I78" s="25">
        <f>G78+H78</f>
        <v>1.21</v>
      </c>
      <c r="J78" s="4"/>
    </row>
    <row r="79" spans="1:10">
      <c r="A79" s="13"/>
      <c r="B79" s="11"/>
      <c r="C79" s="1" t="s">
        <v>95</v>
      </c>
      <c r="D79" s="11"/>
      <c r="E79" s="11"/>
      <c r="F79" s="1"/>
      <c r="G79" s="1">
        <v>1.74</v>
      </c>
      <c r="H79" s="8">
        <f>G79*20/100</f>
        <v>0.34799999999999998</v>
      </c>
      <c r="I79" s="8">
        <f t="shared" ref="I79" si="15">G79+H79</f>
        <v>2.0880000000000001</v>
      </c>
      <c r="J79" s="4"/>
    </row>
    <row r="80" spans="1:10" ht="15.75" thickBot="1">
      <c r="A80" s="21"/>
      <c r="C80" s="1"/>
      <c r="D80" s="11"/>
      <c r="E80" s="11"/>
      <c r="F80" t="s">
        <v>11</v>
      </c>
      <c r="G80" s="36">
        <f>SUM(G37:G79)</f>
        <v>3912.3349999999991</v>
      </c>
      <c r="H80" s="8">
        <v>215.37</v>
      </c>
      <c r="I80" s="42">
        <f>G80+H80</f>
        <v>4127.704999999999</v>
      </c>
      <c r="J80" s="1"/>
    </row>
    <row r="81" spans="1:11" ht="21.75" thickBot="1">
      <c r="A81" s="228" t="s">
        <v>31</v>
      </c>
      <c r="B81" s="229"/>
      <c r="C81" s="229"/>
      <c r="D81" s="229"/>
      <c r="E81" s="229"/>
      <c r="F81" s="229"/>
      <c r="G81" s="229"/>
      <c r="H81" s="229"/>
      <c r="I81" s="230"/>
      <c r="J81" s="1"/>
    </row>
    <row r="82" spans="1:11">
      <c r="A82" s="58">
        <v>42857</v>
      </c>
      <c r="B82" s="52">
        <v>22</v>
      </c>
      <c r="C82" s="93" t="s">
        <v>45</v>
      </c>
      <c r="D82" s="62">
        <v>5.5</v>
      </c>
      <c r="E82" s="62" t="s">
        <v>6</v>
      </c>
      <c r="F82" s="76">
        <v>30</v>
      </c>
      <c r="G82" s="1">
        <f t="shared" ref="G82" si="16">F82*D82</f>
        <v>165</v>
      </c>
      <c r="H82" s="8">
        <f t="shared" ref="H82" si="17">G82*5.5%</f>
        <v>9.0749999999999993</v>
      </c>
      <c r="I82" s="8">
        <f t="shared" ref="I82" si="18">G82+H82</f>
        <v>174.07499999999999</v>
      </c>
      <c r="J82" s="5"/>
    </row>
    <row r="83" spans="1:11">
      <c r="A83" s="52"/>
      <c r="B83" s="52"/>
      <c r="C83" s="93" t="s">
        <v>46</v>
      </c>
      <c r="D83" s="62">
        <v>10.8</v>
      </c>
      <c r="E83" s="62" t="s">
        <v>6</v>
      </c>
      <c r="F83" s="76">
        <v>11.5</v>
      </c>
      <c r="G83" s="1">
        <f t="shared" ref="G83:G89" si="19">F83*D83</f>
        <v>124.2</v>
      </c>
      <c r="H83" s="8">
        <f t="shared" ref="H83:H89" si="20">G83*5.5%</f>
        <v>6.8310000000000004</v>
      </c>
      <c r="I83" s="8">
        <f t="shared" ref="I83:I89" si="21">G83+H83</f>
        <v>131.03100000000001</v>
      </c>
    </row>
    <row r="84" spans="1:11">
      <c r="A84" s="52"/>
      <c r="B84" s="52"/>
      <c r="C84" s="93" t="s">
        <v>47</v>
      </c>
      <c r="D84" s="62">
        <v>1.5</v>
      </c>
      <c r="E84" s="62" t="s">
        <v>6</v>
      </c>
      <c r="F84" s="76">
        <v>10.5</v>
      </c>
      <c r="G84" s="1">
        <f t="shared" si="19"/>
        <v>15.75</v>
      </c>
      <c r="H84" s="8">
        <f t="shared" si="20"/>
        <v>0.86624999999999996</v>
      </c>
      <c r="I84" s="8">
        <f t="shared" si="21"/>
        <v>16.616250000000001</v>
      </c>
    </row>
    <row r="85" spans="1:11">
      <c r="A85" s="58"/>
      <c r="B85" s="52"/>
      <c r="C85" s="93" t="s">
        <v>117</v>
      </c>
      <c r="D85" s="62">
        <v>90</v>
      </c>
      <c r="E85" s="62" t="s">
        <v>14</v>
      </c>
      <c r="F85" s="76">
        <v>0.19</v>
      </c>
      <c r="G85" s="1">
        <f t="shared" si="19"/>
        <v>17.100000000000001</v>
      </c>
      <c r="H85" s="8">
        <f t="shared" si="20"/>
        <v>0.94050000000000011</v>
      </c>
      <c r="I85" s="8">
        <f t="shared" si="21"/>
        <v>18.040500000000002</v>
      </c>
    </row>
    <row r="86" spans="1:11">
      <c r="A86" s="52"/>
      <c r="B86" s="52"/>
      <c r="C86" s="96" t="s">
        <v>154</v>
      </c>
      <c r="D86" s="62">
        <v>100</v>
      </c>
      <c r="E86" s="62" t="s">
        <v>14</v>
      </c>
      <c r="F86" s="76">
        <v>2.6</v>
      </c>
      <c r="G86" s="1">
        <f t="shared" si="19"/>
        <v>260</v>
      </c>
      <c r="H86" s="8">
        <f t="shared" si="20"/>
        <v>14.3</v>
      </c>
      <c r="I86" s="8">
        <f t="shared" si="21"/>
        <v>274.3</v>
      </c>
    </row>
    <row r="87" spans="1:11">
      <c r="A87" s="58"/>
      <c r="B87" s="52"/>
      <c r="C87" s="93" t="s">
        <v>52</v>
      </c>
      <c r="D87" s="62">
        <v>3.5</v>
      </c>
      <c r="E87" s="62" t="s">
        <v>6</v>
      </c>
      <c r="F87" s="76">
        <v>30</v>
      </c>
      <c r="G87" s="1">
        <f t="shared" si="19"/>
        <v>105</v>
      </c>
      <c r="H87" s="8">
        <f t="shared" si="20"/>
        <v>5.7750000000000004</v>
      </c>
      <c r="I87" s="8">
        <f t="shared" si="21"/>
        <v>110.77500000000001</v>
      </c>
    </row>
    <row r="88" spans="1:11">
      <c r="A88" s="58">
        <v>42860</v>
      </c>
      <c r="B88" s="52">
        <v>23</v>
      </c>
      <c r="C88" s="96" t="s">
        <v>50</v>
      </c>
      <c r="D88" s="62">
        <v>100</v>
      </c>
      <c r="E88" s="62" t="s">
        <v>13</v>
      </c>
      <c r="F88" s="76">
        <v>2.6</v>
      </c>
      <c r="G88" s="1">
        <f t="shared" si="19"/>
        <v>260</v>
      </c>
      <c r="H88" s="8">
        <f t="shared" si="20"/>
        <v>14.3</v>
      </c>
      <c r="I88" s="8">
        <f t="shared" si="21"/>
        <v>274.3</v>
      </c>
    </row>
    <row r="89" spans="1:11">
      <c r="A89" s="52"/>
      <c r="B89" s="52"/>
      <c r="C89" s="96" t="s">
        <v>125</v>
      </c>
      <c r="D89" s="62">
        <v>90</v>
      </c>
      <c r="E89" s="62" t="s">
        <v>13</v>
      </c>
      <c r="F89" s="96">
        <v>0.19</v>
      </c>
      <c r="G89" s="1">
        <f t="shared" si="19"/>
        <v>17.100000000000001</v>
      </c>
      <c r="H89" s="8">
        <f t="shared" si="20"/>
        <v>0.94050000000000011</v>
      </c>
      <c r="I89" s="8">
        <f t="shared" si="21"/>
        <v>18.040500000000002</v>
      </c>
      <c r="K89" s="231"/>
    </row>
    <row r="90" spans="1:11">
      <c r="A90" s="58"/>
      <c r="B90" s="52"/>
      <c r="C90" s="96" t="s">
        <v>47</v>
      </c>
      <c r="D90" s="62">
        <v>5.5</v>
      </c>
      <c r="E90" s="62" t="s">
        <v>12</v>
      </c>
      <c r="F90" s="76">
        <v>10.5</v>
      </c>
      <c r="G90" s="1">
        <f t="shared" ref="G90:G99" si="22">F90*D90</f>
        <v>57.75</v>
      </c>
      <c r="H90" s="8">
        <f t="shared" ref="H90:H100" si="23">G90*5.5%</f>
        <v>3.17625</v>
      </c>
      <c r="I90" s="8">
        <f t="shared" ref="I90:I100" si="24">G90+H90</f>
        <v>60.926250000000003</v>
      </c>
      <c r="K90" s="231"/>
    </row>
    <row r="91" spans="1:11">
      <c r="A91" s="21"/>
      <c r="C91" s="1" t="s">
        <v>70</v>
      </c>
      <c r="D91" s="11">
        <v>10.9</v>
      </c>
      <c r="E91" s="11" t="s">
        <v>12</v>
      </c>
      <c r="F91" s="96">
        <v>6.5</v>
      </c>
      <c r="G91" s="96">
        <f t="shared" si="22"/>
        <v>70.850000000000009</v>
      </c>
      <c r="H91" s="25">
        <f t="shared" si="23"/>
        <v>3.8967500000000004</v>
      </c>
      <c r="I91" s="101">
        <f t="shared" si="24"/>
        <v>74.746750000000006</v>
      </c>
      <c r="K91" s="231"/>
    </row>
    <row r="92" spans="1:11">
      <c r="A92" s="21"/>
      <c r="C92" s="1" t="s">
        <v>52</v>
      </c>
      <c r="D92" s="11">
        <v>2.1</v>
      </c>
      <c r="E92" s="11" t="s">
        <v>12</v>
      </c>
      <c r="F92" s="96">
        <v>30</v>
      </c>
      <c r="G92" s="96">
        <f t="shared" si="22"/>
        <v>63</v>
      </c>
      <c r="H92" s="25">
        <f t="shared" si="23"/>
        <v>3.4649999999999999</v>
      </c>
      <c r="I92" s="101">
        <f t="shared" si="24"/>
        <v>66.465000000000003</v>
      </c>
      <c r="K92" s="97"/>
    </row>
    <row r="93" spans="1:11">
      <c r="A93" s="21"/>
      <c r="C93" s="1" t="s">
        <v>46</v>
      </c>
      <c r="D93" s="11">
        <v>10.4</v>
      </c>
      <c r="E93" s="11" t="s">
        <v>12</v>
      </c>
      <c r="F93" s="96">
        <v>11.5</v>
      </c>
      <c r="G93" s="96">
        <f t="shared" si="22"/>
        <v>119.60000000000001</v>
      </c>
      <c r="H93" s="25">
        <f t="shared" si="23"/>
        <v>6.5780000000000003</v>
      </c>
      <c r="I93" s="101">
        <f t="shared" si="24"/>
        <v>126.17800000000001</v>
      </c>
      <c r="K93" s="97"/>
    </row>
    <row r="94" spans="1:11">
      <c r="A94" s="21">
        <v>42865</v>
      </c>
      <c r="B94">
        <v>24</v>
      </c>
      <c r="C94" s="1" t="s">
        <v>45</v>
      </c>
      <c r="D94" s="11">
        <v>5.5</v>
      </c>
      <c r="E94" s="11" t="s">
        <v>12</v>
      </c>
      <c r="F94" s="96">
        <v>30</v>
      </c>
      <c r="G94" s="96">
        <f t="shared" si="22"/>
        <v>165</v>
      </c>
      <c r="H94" s="25">
        <f t="shared" si="23"/>
        <v>9.0749999999999993</v>
      </c>
      <c r="I94" s="101">
        <f t="shared" si="24"/>
        <v>174.07499999999999</v>
      </c>
      <c r="K94" s="97"/>
    </row>
    <row r="95" spans="1:11">
      <c r="A95" s="21"/>
      <c r="C95" s="1" t="s">
        <v>154</v>
      </c>
      <c r="D95" s="11">
        <v>100</v>
      </c>
      <c r="E95" s="11" t="s">
        <v>13</v>
      </c>
      <c r="F95" s="96">
        <v>2.6</v>
      </c>
      <c r="G95" s="96">
        <f t="shared" si="22"/>
        <v>260</v>
      </c>
      <c r="H95" s="25">
        <f t="shared" si="23"/>
        <v>14.3</v>
      </c>
      <c r="I95" s="101">
        <f t="shared" si="24"/>
        <v>274.3</v>
      </c>
      <c r="K95" s="97"/>
    </row>
    <row r="96" spans="1:11">
      <c r="A96" s="21"/>
      <c r="C96" s="1" t="s">
        <v>47</v>
      </c>
      <c r="D96" s="11">
        <v>4.25</v>
      </c>
      <c r="E96" s="11" t="s">
        <v>12</v>
      </c>
      <c r="F96" s="96">
        <v>10.5</v>
      </c>
      <c r="G96" s="25">
        <f t="shared" si="22"/>
        <v>44.625</v>
      </c>
      <c r="H96" s="25">
        <f t="shared" si="23"/>
        <v>2.4543750000000002</v>
      </c>
      <c r="I96" s="101">
        <f t="shared" si="24"/>
        <v>47.079374999999999</v>
      </c>
      <c r="K96" s="97"/>
    </row>
    <row r="97" spans="1:11">
      <c r="A97" s="21"/>
      <c r="C97" s="1" t="s">
        <v>46</v>
      </c>
      <c r="D97" s="11">
        <v>5.45</v>
      </c>
      <c r="E97" s="11" t="s">
        <v>12</v>
      </c>
      <c r="F97" s="96">
        <v>11.5</v>
      </c>
      <c r="G97" s="25">
        <f t="shared" si="22"/>
        <v>62.675000000000004</v>
      </c>
      <c r="H97" s="25">
        <f t="shared" si="23"/>
        <v>3.4471250000000002</v>
      </c>
      <c r="I97" s="101">
        <f t="shared" si="24"/>
        <v>66.122125000000011</v>
      </c>
      <c r="K97" s="97"/>
    </row>
    <row r="98" spans="1:11">
      <c r="A98" s="21"/>
      <c r="C98" s="1" t="s">
        <v>127</v>
      </c>
      <c r="D98" s="11">
        <v>80</v>
      </c>
      <c r="E98" s="11" t="s">
        <v>13</v>
      </c>
      <c r="F98" s="96">
        <v>0.19</v>
      </c>
      <c r="G98" s="96">
        <f t="shared" si="22"/>
        <v>15.2</v>
      </c>
      <c r="H98" s="25">
        <f t="shared" si="23"/>
        <v>0.83599999999999997</v>
      </c>
      <c r="I98" s="101">
        <f t="shared" si="24"/>
        <v>16.035999999999998</v>
      </c>
      <c r="K98" s="97"/>
    </row>
    <row r="99" spans="1:11">
      <c r="A99" s="21"/>
      <c r="C99" s="1" t="s">
        <v>52</v>
      </c>
      <c r="D99" s="11">
        <v>2.0499999999999998</v>
      </c>
      <c r="E99" s="11" t="s">
        <v>12</v>
      </c>
      <c r="F99" s="96">
        <v>30</v>
      </c>
      <c r="G99" s="96">
        <f t="shared" si="22"/>
        <v>61.499999999999993</v>
      </c>
      <c r="H99" s="25">
        <f t="shared" si="23"/>
        <v>3.3824999999999998</v>
      </c>
      <c r="I99" s="101">
        <f t="shared" si="24"/>
        <v>64.882499999999993</v>
      </c>
      <c r="K99" s="97"/>
    </row>
    <row r="100" spans="1:11">
      <c r="A100" s="21">
        <v>42867</v>
      </c>
      <c r="B100">
        <v>25</v>
      </c>
      <c r="C100" s="1" t="s">
        <v>154</v>
      </c>
      <c r="D100" s="11">
        <v>1</v>
      </c>
      <c r="E100" s="11" t="s">
        <v>130</v>
      </c>
      <c r="F100" s="96">
        <v>65</v>
      </c>
      <c r="G100" s="96">
        <v>65</v>
      </c>
      <c r="H100" s="25">
        <f t="shared" si="23"/>
        <v>3.5750000000000002</v>
      </c>
      <c r="I100" s="101">
        <f t="shared" si="24"/>
        <v>68.575000000000003</v>
      </c>
      <c r="K100" s="97"/>
    </row>
    <row r="101" spans="1:11">
      <c r="A101" s="21"/>
      <c r="C101" s="1" t="s">
        <v>131</v>
      </c>
      <c r="D101" s="11">
        <v>6.9</v>
      </c>
      <c r="E101" s="11" t="s">
        <v>12</v>
      </c>
      <c r="F101" s="96">
        <v>11.5</v>
      </c>
      <c r="G101" s="96">
        <f t="shared" ref="G101" si="25">F101*D101</f>
        <v>79.350000000000009</v>
      </c>
      <c r="H101" s="25">
        <f t="shared" ref="H101" si="26">G101*5.5%</f>
        <v>4.3642500000000002</v>
      </c>
      <c r="I101" s="101">
        <f t="shared" ref="I101" si="27">G101+H101</f>
        <v>83.714250000000007</v>
      </c>
      <c r="K101" s="97"/>
    </row>
    <row r="102" spans="1:11">
      <c r="A102" s="21"/>
      <c r="C102" s="1" t="s">
        <v>132</v>
      </c>
      <c r="D102" s="11">
        <v>3.1</v>
      </c>
      <c r="E102" s="11" t="s">
        <v>12</v>
      </c>
      <c r="F102" s="96">
        <v>30</v>
      </c>
      <c r="G102" s="96">
        <f t="shared" ref="G102" si="28">F102*D102</f>
        <v>93</v>
      </c>
      <c r="H102" s="25">
        <f t="shared" ref="H102" si="29">G102*5.5%</f>
        <v>5.1150000000000002</v>
      </c>
      <c r="I102" s="101">
        <f t="shared" ref="I102" si="30">G102+H102</f>
        <v>98.114999999999995</v>
      </c>
      <c r="K102" s="97"/>
    </row>
    <row r="103" spans="1:11">
      <c r="A103" s="21"/>
      <c r="C103" s="1" t="s">
        <v>133</v>
      </c>
      <c r="D103" s="11">
        <v>60</v>
      </c>
      <c r="E103" s="11" t="s">
        <v>13</v>
      </c>
      <c r="F103" s="96">
        <v>0.19</v>
      </c>
      <c r="G103" s="96">
        <f>F103*D103</f>
        <v>11.4</v>
      </c>
      <c r="H103" s="25">
        <f>G103*5.5%</f>
        <v>0.627</v>
      </c>
      <c r="I103" s="101">
        <f>G103+H103</f>
        <v>12.027000000000001</v>
      </c>
      <c r="K103" s="97"/>
    </row>
    <row r="104" spans="1:11">
      <c r="A104" s="21">
        <v>42871</v>
      </c>
      <c r="B104">
        <v>26</v>
      </c>
      <c r="C104" s="1" t="s">
        <v>165</v>
      </c>
      <c r="D104" s="11">
        <v>100</v>
      </c>
      <c r="E104" s="11" t="s">
        <v>13</v>
      </c>
      <c r="F104" s="96">
        <v>2.6</v>
      </c>
      <c r="G104" s="96">
        <f t="shared" ref="G104:G122" si="31">F104*D104</f>
        <v>260</v>
      </c>
      <c r="H104" s="25">
        <f t="shared" ref="H104:H122" si="32">G104*5.5%</f>
        <v>14.3</v>
      </c>
      <c r="I104" s="101">
        <f t="shared" ref="I104:I122" si="33">G104+H104</f>
        <v>274.3</v>
      </c>
      <c r="K104" s="97"/>
    </row>
    <row r="105" spans="1:11">
      <c r="A105" s="21"/>
      <c r="C105" s="1" t="s">
        <v>138</v>
      </c>
      <c r="D105" s="11">
        <v>5.0999999999999996</v>
      </c>
      <c r="E105" s="11" t="s">
        <v>12</v>
      </c>
      <c r="F105" s="96">
        <v>8.5</v>
      </c>
      <c r="G105" s="96">
        <f t="shared" si="31"/>
        <v>43.349999999999994</v>
      </c>
      <c r="H105" s="25">
        <f t="shared" si="32"/>
        <v>2.3842499999999998</v>
      </c>
      <c r="I105" s="101">
        <f t="shared" si="33"/>
        <v>45.734249999999996</v>
      </c>
      <c r="K105" s="97"/>
    </row>
    <row r="106" spans="1:11">
      <c r="A106" s="21"/>
      <c r="C106" s="1" t="s">
        <v>139</v>
      </c>
      <c r="D106" s="11">
        <v>80</v>
      </c>
      <c r="E106" s="11" t="s">
        <v>13</v>
      </c>
      <c r="F106" s="96">
        <v>0.19</v>
      </c>
      <c r="G106" s="96">
        <f t="shared" si="31"/>
        <v>15.2</v>
      </c>
      <c r="H106" s="25">
        <f t="shared" si="32"/>
        <v>0.83599999999999997</v>
      </c>
      <c r="I106" s="101">
        <f t="shared" si="33"/>
        <v>16.035999999999998</v>
      </c>
      <c r="K106" s="97"/>
    </row>
    <row r="107" spans="1:11">
      <c r="A107" s="21"/>
      <c r="C107" s="1" t="s">
        <v>140</v>
      </c>
      <c r="D107" s="11">
        <v>5.65</v>
      </c>
      <c r="E107" s="11" t="s">
        <v>12</v>
      </c>
      <c r="F107" s="96">
        <v>30</v>
      </c>
      <c r="G107" s="96">
        <f t="shared" si="31"/>
        <v>169.5</v>
      </c>
      <c r="H107" s="25">
        <f t="shared" si="32"/>
        <v>9.3224999999999998</v>
      </c>
      <c r="I107" s="101">
        <f t="shared" si="33"/>
        <v>178.82249999999999</v>
      </c>
      <c r="K107" s="97"/>
    </row>
    <row r="108" spans="1:11">
      <c r="A108" s="21">
        <v>42874</v>
      </c>
      <c r="B108">
        <v>27</v>
      </c>
      <c r="C108" s="1" t="s">
        <v>47</v>
      </c>
      <c r="D108" s="11">
        <v>5</v>
      </c>
      <c r="E108" s="11" t="s">
        <v>12</v>
      </c>
      <c r="F108" s="96">
        <v>10.5</v>
      </c>
      <c r="G108" s="96">
        <f t="shared" si="31"/>
        <v>52.5</v>
      </c>
      <c r="H108" s="25">
        <f t="shared" si="32"/>
        <v>2.8875000000000002</v>
      </c>
      <c r="I108" s="101">
        <f t="shared" si="33"/>
        <v>55.387500000000003</v>
      </c>
      <c r="K108" s="97"/>
    </row>
    <row r="109" spans="1:11">
      <c r="A109" s="21"/>
      <c r="C109" s="1" t="s">
        <v>154</v>
      </c>
      <c r="D109" s="11">
        <v>60</v>
      </c>
      <c r="E109" s="11" t="s">
        <v>13</v>
      </c>
      <c r="F109" s="96">
        <v>2.6</v>
      </c>
      <c r="G109" s="96">
        <f t="shared" si="31"/>
        <v>156</v>
      </c>
      <c r="H109" s="25">
        <f t="shared" si="32"/>
        <v>8.58</v>
      </c>
      <c r="I109" s="101">
        <f t="shared" si="33"/>
        <v>164.58</v>
      </c>
      <c r="K109" s="97"/>
    </row>
    <row r="110" spans="1:11">
      <c r="A110" s="21"/>
      <c r="C110" s="1" t="s">
        <v>131</v>
      </c>
      <c r="D110" s="11">
        <v>3.3</v>
      </c>
      <c r="E110" s="11" t="s">
        <v>12</v>
      </c>
      <c r="F110" s="96">
        <v>11.5</v>
      </c>
      <c r="G110" s="96">
        <f t="shared" si="31"/>
        <v>37.949999999999996</v>
      </c>
      <c r="H110" s="25">
        <f t="shared" si="32"/>
        <v>2.0872499999999996</v>
      </c>
      <c r="I110" s="101">
        <f t="shared" si="33"/>
        <v>40.037249999999993</v>
      </c>
      <c r="K110" s="97"/>
    </row>
    <row r="111" spans="1:11">
      <c r="A111" s="21">
        <v>42878</v>
      </c>
      <c r="B111">
        <v>28</v>
      </c>
      <c r="C111" s="1" t="s">
        <v>165</v>
      </c>
      <c r="D111" s="11">
        <v>120</v>
      </c>
      <c r="E111" s="11" t="s">
        <v>13</v>
      </c>
      <c r="F111" s="96">
        <v>2.6</v>
      </c>
      <c r="G111" s="96">
        <f t="shared" si="31"/>
        <v>312</v>
      </c>
      <c r="H111" s="25">
        <f t="shared" si="32"/>
        <v>17.16</v>
      </c>
      <c r="I111" s="101">
        <f t="shared" si="33"/>
        <v>329.16</v>
      </c>
      <c r="K111" s="97"/>
    </row>
    <row r="112" spans="1:11">
      <c r="A112" s="21"/>
      <c r="C112" s="1" t="s">
        <v>154</v>
      </c>
      <c r="D112" s="11">
        <v>1</v>
      </c>
      <c r="E112" s="11" t="s">
        <v>130</v>
      </c>
      <c r="F112" s="96">
        <v>65</v>
      </c>
      <c r="G112" s="96">
        <f t="shared" si="31"/>
        <v>65</v>
      </c>
      <c r="H112" s="25">
        <f t="shared" si="32"/>
        <v>3.5750000000000002</v>
      </c>
      <c r="I112" s="101">
        <f t="shared" si="33"/>
        <v>68.575000000000003</v>
      </c>
      <c r="K112" s="97"/>
    </row>
    <row r="113" spans="1:11">
      <c r="A113" s="21"/>
      <c r="C113" s="1" t="s">
        <v>132</v>
      </c>
      <c r="D113" s="11">
        <v>5.5</v>
      </c>
      <c r="E113" s="11" t="s">
        <v>12</v>
      </c>
      <c r="F113" s="96">
        <v>30</v>
      </c>
      <c r="G113" s="96">
        <f t="shared" si="31"/>
        <v>165</v>
      </c>
      <c r="H113" s="25">
        <f t="shared" si="32"/>
        <v>9.0749999999999993</v>
      </c>
      <c r="I113" s="101">
        <f t="shared" si="33"/>
        <v>174.07499999999999</v>
      </c>
      <c r="K113" s="97"/>
    </row>
    <row r="114" spans="1:11">
      <c r="A114" s="21"/>
      <c r="C114" s="1" t="s">
        <v>140</v>
      </c>
      <c r="D114" s="11">
        <v>4.95</v>
      </c>
      <c r="E114" s="11" t="s">
        <v>12</v>
      </c>
      <c r="F114" s="96">
        <v>30</v>
      </c>
      <c r="G114" s="96">
        <f t="shared" si="31"/>
        <v>148.5</v>
      </c>
      <c r="H114" s="25">
        <f t="shared" si="32"/>
        <v>8.1675000000000004</v>
      </c>
      <c r="I114" s="101">
        <f t="shared" si="33"/>
        <v>156.66749999999999</v>
      </c>
      <c r="K114" s="97"/>
    </row>
    <row r="115" spans="1:11">
      <c r="A115" s="21"/>
      <c r="C115" s="1" t="s">
        <v>131</v>
      </c>
      <c r="D115" s="11">
        <v>11.8</v>
      </c>
      <c r="E115" s="11" t="s">
        <v>12</v>
      </c>
      <c r="F115" s="96">
        <v>11.5</v>
      </c>
      <c r="G115" s="96">
        <f t="shared" si="31"/>
        <v>135.70000000000002</v>
      </c>
      <c r="H115" s="25">
        <f t="shared" si="32"/>
        <v>7.4635000000000007</v>
      </c>
      <c r="I115" s="54">
        <f t="shared" si="33"/>
        <v>143.16350000000003</v>
      </c>
      <c r="K115" s="97"/>
    </row>
    <row r="116" spans="1:11">
      <c r="A116" s="21"/>
      <c r="C116" s="1" t="s">
        <v>47</v>
      </c>
      <c r="D116" s="11">
        <v>10.4</v>
      </c>
      <c r="E116" s="11" t="s">
        <v>12</v>
      </c>
      <c r="F116" s="96">
        <v>10.5</v>
      </c>
      <c r="G116" s="96">
        <f t="shared" si="31"/>
        <v>109.2</v>
      </c>
      <c r="H116" s="25">
        <f t="shared" si="32"/>
        <v>6.0060000000000002</v>
      </c>
      <c r="I116" s="54">
        <f t="shared" si="33"/>
        <v>115.206</v>
      </c>
      <c r="K116" s="97"/>
    </row>
    <row r="117" spans="1:11">
      <c r="A117" s="21"/>
      <c r="C117" s="1" t="s">
        <v>133</v>
      </c>
      <c r="D117" s="11">
        <v>80</v>
      </c>
      <c r="E117" s="11" t="s">
        <v>13</v>
      </c>
      <c r="F117" s="96">
        <v>0.19</v>
      </c>
      <c r="G117" s="96">
        <f t="shared" si="31"/>
        <v>15.2</v>
      </c>
      <c r="H117" s="25">
        <f t="shared" si="32"/>
        <v>0.83599999999999997</v>
      </c>
      <c r="I117" s="54">
        <f t="shared" si="33"/>
        <v>16.035999999999998</v>
      </c>
      <c r="K117" s="97"/>
    </row>
    <row r="118" spans="1:11">
      <c r="A118" s="21"/>
      <c r="C118" s="1" t="s">
        <v>139</v>
      </c>
      <c r="D118" s="11">
        <v>5</v>
      </c>
      <c r="E118" s="11" t="s">
        <v>49</v>
      </c>
      <c r="F118" s="96">
        <v>3</v>
      </c>
      <c r="G118" s="96">
        <f t="shared" si="31"/>
        <v>15</v>
      </c>
      <c r="H118" s="25">
        <f t="shared" si="32"/>
        <v>0.82499999999999996</v>
      </c>
      <c r="I118" s="54">
        <f t="shared" si="33"/>
        <v>15.824999999999999</v>
      </c>
      <c r="K118" s="97"/>
    </row>
    <row r="119" spans="1:11">
      <c r="A119" s="21">
        <v>42881</v>
      </c>
      <c r="B119">
        <v>29</v>
      </c>
      <c r="C119" s="1" t="s">
        <v>50</v>
      </c>
      <c r="D119" s="11">
        <v>120</v>
      </c>
      <c r="E119" s="11" t="s">
        <v>13</v>
      </c>
      <c r="F119" s="96">
        <v>2.6</v>
      </c>
      <c r="G119" s="96">
        <f t="shared" si="31"/>
        <v>312</v>
      </c>
      <c r="H119" s="25">
        <f t="shared" si="32"/>
        <v>17.16</v>
      </c>
      <c r="I119" s="54">
        <f t="shared" si="33"/>
        <v>329.16</v>
      </c>
      <c r="K119" s="97"/>
    </row>
    <row r="120" spans="1:11">
      <c r="A120" s="21"/>
      <c r="C120" s="1" t="s">
        <v>152</v>
      </c>
      <c r="D120" s="11">
        <v>6.85</v>
      </c>
      <c r="E120" s="11" t="str">
        <f>IF(C120="confit","u",IF(C120="MAGRET","KG",IF(C120="GRATTONS","KG",IF(C120="OEUF","U",IF(C120="ESCALOPE","KG",IF(C120="FC","KG",IF(B54="F","8",IF(B54="G","6,5",IF(B54="h","3",)))))))))</f>
        <v>KG</v>
      </c>
      <c r="F120" s="96">
        <v>11.5</v>
      </c>
      <c r="G120" s="25">
        <f t="shared" si="31"/>
        <v>78.774999999999991</v>
      </c>
      <c r="H120" s="25">
        <f t="shared" si="32"/>
        <v>4.3326249999999993</v>
      </c>
      <c r="I120" s="54">
        <f t="shared" si="33"/>
        <v>83.107624999999985</v>
      </c>
      <c r="K120" s="97"/>
    </row>
    <row r="121" spans="1:11">
      <c r="A121" s="21"/>
      <c r="C121" s="1" t="s">
        <v>47</v>
      </c>
      <c r="D121" s="11">
        <v>5.9</v>
      </c>
      <c r="E121" s="11" t="str">
        <f>IF(C121="confit","u",IF(C121="MAGRET","KG",IF(C121="GRATTONS","KG",IF(C121="OEUF","U",IF(C121="ESCALOPE","KG",IF(C121="FC","KG",IF(B55="F","8",IF(B55="G","6,5",IF(B55="h","3",)))))))))</f>
        <v>KG</v>
      </c>
      <c r="F121" s="96">
        <v>10.5</v>
      </c>
      <c r="G121" s="96">
        <f t="shared" si="31"/>
        <v>61.95</v>
      </c>
      <c r="H121" s="25">
        <f t="shared" si="32"/>
        <v>3.4072500000000003</v>
      </c>
      <c r="I121" s="54">
        <f t="shared" si="33"/>
        <v>65.357250000000008</v>
      </c>
      <c r="K121" s="97"/>
    </row>
    <row r="122" spans="1:11">
      <c r="A122" s="21"/>
      <c r="C122" s="1" t="s">
        <v>153</v>
      </c>
      <c r="D122" s="11">
        <v>120</v>
      </c>
      <c r="E122" s="11" t="str">
        <f>IF(C122="confit","u",IF(C122="MAGRET","KG",IF(C122="GRATTONS","KG",IF(C122="OEUF","U",IF(C122="ESCALOPE","KG",IF(C122="FC","KG",IF(B56="F","8",IF(B56="G","6,5",IF(B56="h","3",)))))))))</f>
        <v>U</v>
      </c>
      <c r="F122" s="96">
        <v>0.19</v>
      </c>
      <c r="G122" s="96">
        <f t="shared" si="31"/>
        <v>22.8</v>
      </c>
      <c r="H122" s="25">
        <f t="shared" si="32"/>
        <v>1.254</v>
      </c>
      <c r="I122" s="54">
        <f t="shared" si="33"/>
        <v>24.054000000000002</v>
      </c>
      <c r="K122" s="97"/>
    </row>
    <row r="123" spans="1:11">
      <c r="A123" s="21"/>
      <c r="C123" s="1" t="s">
        <v>132</v>
      </c>
      <c r="D123" s="11">
        <v>3.2</v>
      </c>
      <c r="E123" s="11" t="str">
        <f>IF(C123="confit","u",IF(C123="MAGRET","KG",IF(C123="GRATTONS","KG",IF(C123="OEUF","U",IF(C123="ESCALOPE FC","KG",IF(C123="FC","KG",IF(B57="F","8",IF(B57="G","6,5",IF(B57="h","3",)))))))))</f>
        <v>KG</v>
      </c>
      <c r="F123" s="96" t="str">
        <f>IF(C123="ESCALOPE FC","30",IF(C123="GRATTONS","10,5",IF(C123="CONFIT","2,6",IF(C123="OEUF","0,19",IF(C123="MAGRET","11,5",IF(C123="FC EXTRA DEV","30",))))))</f>
        <v>30</v>
      </c>
      <c r="G123" s="96">
        <f>F123*D123</f>
        <v>96</v>
      </c>
      <c r="H123" s="25">
        <f t="shared" ref="H123:H134" si="34">G123*5.5%</f>
        <v>5.28</v>
      </c>
      <c r="I123" s="54">
        <f t="shared" ref="I123:I134" si="35">G123+H123</f>
        <v>101.28</v>
      </c>
      <c r="K123" s="97"/>
    </row>
    <row r="124" spans="1:11">
      <c r="A124" s="21">
        <v>42885</v>
      </c>
      <c r="B124">
        <v>30</v>
      </c>
      <c r="C124" s="1" t="s">
        <v>154</v>
      </c>
      <c r="D124" s="11">
        <v>100</v>
      </c>
      <c r="E124" s="11" t="str">
        <f>IF(C124="confit","u",IF(C124="MAGRET","KG",IF(C124="GRATTONS","KG",IF(C124="OEUF","U",IF(C124="ESCALOPE FC","KG",IF(C124="FC","KG",IF(B58="F","8",IF(B58="G","6,5",IF(B58="h","3",)))))))))</f>
        <v>u</v>
      </c>
      <c r="F124" s="96" t="str">
        <f t="shared" ref="F124:F137" si="36">IF(C124="ESCALOPE FC","30",IF(C124="GRATTONS","10,5",IF(C124="CONFIT","2,6",IF(C124="OEUF","0,19",IF(C124="MAGRET","11,5",IF(C124="FC EXTRA DEV","30",))))))</f>
        <v>2,6</v>
      </c>
      <c r="G124" s="96">
        <f t="shared" ref="G124:G136" si="37">F124*D124</f>
        <v>260</v>
      </c>
      <c r="H124" s="25">
        <f t="shared" ref="H124:H127" si="38">G124*5.5%</f>
        <v>14.3</v>
      </c>
      <c r="I124" s="54">
        <f t="shared" ref="I124:I127" si="39">G124+H124</f>
        <v>274.3</v>
      </c>
      <c r="K124" s="111"/>
    </row>
    <row r="125" spans="1:11">
      <c r="A125" s="21"/>
      <c r="C125" s="1" t="s">
        <v>132</v>
      </c>
      <c r="D125" s="11">
        <v>3.35</v>
      </c>
      <c r="E125" s="11" t="str">
        <f>IF(C125="confit","u",IF(C125="MAGRET","KG",IF(C125="GRATTONS","KG",IF(C125="OEUF","U",IF(C125="ESCALOPE FC","KG",IF(C125="FC","KG",IF(B59="F","8",IF(B59="G","6,5",IF(B59="h","3",)))))))))</f>
        <v>KG</v>
      </c>
      <c r="F125" s="96" t="str">
        <f t="shared" si="36"/>
        <v>30</v>
      </c>
      <c r="G125" s="96">
        <f t="shared" si="37"/>
        <v>100.5</v>
      </c>
      <c r="H125" s="25">
        <f t="shared" si="38"/>
        <v>5.5274999999999999</v>
      </c>
      <c r="I125" s="54">
        <f t="shared" si="39"/>
        <v>106.0275</v>
      </c>
      <c r="K125" s="111"/>
    </row>
    <row r="126" spans="1:11">
      <c r="A126" s="21"/>
      <c r="C126" s="1" t="s">
        <v>140</v>
      </c>
      <c r="D126" s="11">
        <v>6.05</v>
      </c>
      <c r="E126" s="11" t="str">
        <f>IF(C126="confit","u",IF(C126="MAGRET","KG",IF(C126="GRATTONS","KG",IF(C126="OEUF","U",IF(C126="ESCALOPE FC","KG",IF(C126="FC extra dev","KG",IF(B60="F","8",IF(B60="G","6,5",IF(B60="h","3",)))))))))</f>
        <v>KG</v>
      </c>
      <c r="F126" s="96" t="str">
        <f t="shared" si="36"/>
        <v>30</v>
      </c>
      <c r="G126" s="96">
        <f t="shared" si="37"/>
        <v>181.5</v>
      </c>
      <c r="H126" s="25">
        <f t="shared" si="38"/>
        <v>9.9824999999999999</v>
      </c>
      <c r="I126" s="54">
        <f t="shared" si="39"/>
        <v>191.48249999999999</v>
      </c>
      <c r="K126" s="111"/>
    </row>
    <row r="127" spans="1:11">
      <c r="A127" s="21"/>
      <c r="C127" s="1" t="s">
        <v>152</v>
      </c>
      <c r="D127" s="11">
        <v>5.45</v>
      </c>
      <c r="E127" s="11" t="str">
        <f>IF(C127="confit","u",IF(C127="MAGRET","KG",IF(C127="GRATTONS","KG",IF(C127="OEUF","U",IF(C127="ESCALOPE FC","KG",IF(C127="FC","KG",IF(B61="F","8",IF(B61="G","6,5",IF(B61="h","3",)))))))))</f>
        <v>KG</v>
      </c>
      <c r="F127" s="96" t="str">
        <f t="shared" si="36"/>
        <v>11,5</v>
      </c>
      <c r="G127" s="25">
        <f t="shared" si="37"/>
        <v>62.675000000000004</v>
      </c>
      <c r="H127" s="25">
        <f t="shared" si="38"/>
        <v>3.4471250000000002</v>
      </c>
      <c r="I127" s="54">
        <f t="shared" si="39"/>
        <v>66.122125000000011</v>
      </c>
      <c r="K127" s="111"/>
    </row>
    <row r="128" spans="1:11">
      <c r="A128" s="21"/>
      <c r="C128" s="1" t="s">
        <v>47</v>
      </c>
      <c r="D128" s="11">
        <v>2.9</v>
      </c>
      <c r="E128" s="11" t="str">
        <f>IF(C128="confit","u",IF(C128="MAGRET","KG",IF(C128="GRATTONS","KG",IF(C128="OEUF","U",IF(C128="ESCALOPE FC","KG",IF(C128="FC","KG",IF(B62="F","8",IF(B62="G","6,5",IF(B62="h","3",)))))))))</f>
        <v>KG</v>
      </c>
      <c r="F128" s="96" t="str">
        <f t="shared" si="36"/>
        <v>10,5</v>
      </c>
      <c r="G128" s="96">
        <f t="shared" si="37"/>
        <v>30.45</v>
      </c>
      <c r="H128" s="25">
        <f t="shared" si="34"/>
        <v>1.67475</v>
      </c>
      <c r="I128" s="54">
        <f t="shared" si="35"/>
        <v>32.124749999999999</v>
      </c>
      <c r="K128" s="97"/>
    </row>
    <row r="129" spans="1:11">
      <c r="A129" s="21"/>
      <c r="C129" s="1" t="s">
        <v>72</v>
      </c>
      <c r="D129" s="11">
        <v>40</v>
      </c>
      <c r="E129" s="11" t="str">
        <f>IF(C129="confit","u",IF(C129="MAGRET","KG",IF(C129="GRATTONS","KG",IF(C129="OEUF","U",IF(C129="ESCALOPE FC","KG",IF(C129="FC","KG",IF(B63="F","8",IF(B63="G","6,5",IF(B63="h","3",)))))))))</f>
        <v>U</v>
      </c>
      <c r="F129" s="96" t="str">
        <f t="shared" si="36"/>
        <v>0,19</v>
      </c>
      <c r="G129" s="96">
        <f t="shared" si="37"/>
        <v>7.6</v>
      </c>
      <c r="H129" s="25">
        <f t="shared" si="34"/>
        <v>0.41799999999999998</v>
      </c>
      <c r="I129" s="54">
        <f t="shared" si="35"/>
        <v>8.0179999999999989</v>
      </c>
      <c r="K129" s="97"/>
    </row>
    <row r="130" spans="1:11">
      <c r="A130" s="21"/>
      <c r="C130" s="1" t="s">
        <v>72</v>
      </c>
      <c r="D130" s="11">
        <v>5</v>
      </c>
      <c r="E130" s="11" t="s">
        <v>49</v>
      </c>
      <c r="F130" s="96">
        <v>3</v>
      </c>
      <c r="G130" s="96">
        <v>15.02</v>
      </c>
      <c r="H130" s="25">
        <f t="shared" si="34"/>
        <v>0.82609999999999995</v>
      </c>
      <c r="I130" s="54">
        <f t="shared" si="35"/>
        <v>15.8461</v>
      </c>
      <c r="K130" s="131"/>
    </row>
    <row r="131" spans="1:11">
      <c r="A131" s="21"/>
      <c r="B131" t="s">
        <v>169</v>
      </c>
      <c r="C131" s="1" t="s">
        <v>50</v>
      </c>
      <c r="D131" s="11">
        <v>20</v>
      </c>
      <c r="E131" s="11" t="s">
        <v>13</v>
      </c>
      <c r="F131" s="96">
        <v>2.6</v>
      </c>
      <c r="G131" s="96">
        <f t="shared" ref="G131:G133" si="40">F131*D131</f>
        <v>52</v>
      </c>
      <c r="H131" s="25">
        <f t="shared" ref="H131:H133" si="41">G131*5.5%</f>
        <v>2.86</v>
      </c>
      <c r="I131" s="54">
        <f t="shared" ref="I131:I133" si="42">G131+H131</f>
        <v>54.86</v>
      </c>
      <c r="K131" s="131"/>
    </row>
    <row r="132" spans="1:11">
      <c r="A132" s="21"/>
      <c r="C132" s="1" t="s">
        <v>72</v>
      </c>
      <c r="D132" s="11">
        <v>40</v>
      </c>
      <c r="E132" s="11" t="s">
        <v>13</v>
      </c>
      <c r="F132" s="96">
        <v>0.19</v>
      </c>
      <c r="G132" s="96">
        <f t="shared" si="40"/>
        <v>7.6</v>
      </c>
      <c r="H132" s="25">
        <f t="shared" si="41"/>
        <v>0.41799999999999998</v>
      </c>
      <c r="I132" s="54">
        <f t="shared" si="42"/>
        <v>8.0179999999999989</v>
      </c>
      <c r="K132" s="131"/>
    </row>
    <row r="133" spans="1:11">
      <c r="A133" s="21"/>
      <c r="C133" s="1" t="s">
        <v>131</v>
      </c>
      <c r="D133" s="11">
        <v>6.5</v>
      </c>
      <c r="E133" s="11" t="s">
        <v>12</v>
      </c>
      <c r="F133" s="96">
        <v>11.5</v>
      </c>
      <c r="G133" s="96">
        <f t="shared" si="40"/>
        <v>74.75</v>
      </c>
      <c r="H133" s="25">
        <f t="shared" si="41"/>
        <v>4.1112500000000001</v>
      </c>
      <c r="I133" s="54">
        <f t="shared" si="42"/>
        <v>78.861249999999998</v>
      </c>
      <c r="K133" s="131"/>
    </row>
    <row r="134" spans="1:11">
      <c r="A134" s="21"/>
      <c r="C134" s="1" t="s">
        <v>138</v>
      </c>
      <c r="D134" s="11">
        <v>5.5</v>
      </c>
      <c r="E134" s="11" t="str">
        <f>IF(C134="confit","u",IF(C134="MAGRET","KG",IF(C134="GRATTONS","KG",IF(C134="OEUF","U",IF(C134="ESCALOPE FC","KG",IF(C134="supreme volaille","KG",IF(C134="kg","8",IF(B64="G","6,5",IF(B64="h","3",)))))))))</f>
        <v>KG</v>
      </c>
      <c r="F134" s="96" t="str">
        <f>IF(C134="ESCALOPE FC","30",IF(C134="GRATTONS","10,5",IF(C134="CONFIT","2,6",IF(C134="OEUF","0,19",IF(C134="MAGRET","11,5",IF(C134="FC EXTRA DEV","30",IF(C134="supreme volaille","12,9")))))))</f>
        <v>12,9</v>
      </c>
      <c r="G134" s="25">
        <f t="shared" si="37"/>
        <v>70.95</v>
      </c>
      <c r="H134" s="25">
        <f t="shared" si="34"/>
        <v>3.90225</v>
      </c>
      <c r="I134" s="54">
        <f t="shared" si="35"/>
        <v>74.852249999999998</v>
      </c>
      <c r="K134" s="97"/>
    </row>
    <row r="135" spans="1:11">
      <c r="C135" s="1" t="s">
        <v>96</v>
      </c>
      <c r="D135" s="11">
        <v>27.65</v>
      </c>
      <c r="E135" s="11"/>
      <c r="F135" s="1">
        <v>5.1999999999999998E-2</v>
      </c>
      <c r="G135" s="25">
        <f t="shared" si="37"/>
        <v>1.4378</v>
      </c>
      <c r="H135" s="8">
        <v>0</v>
      </c>
      <c r="I135" s="25">
        <f>G135+H135</f>
        <v>1.4378</v>
      </c>
    </row>
    <row r="136" spans="1:11">
      <c r="C136" s="1" t="s">
        <v>95</v>
      </c>
      <c r="D136" s="11">
        <v>27.65</v>
      </c>
      <c r="E136" s="11"/>
      <c r="F136" s="1">
        <v>7.4999999999999997E-2</v>
      </c>
      <c r="G136" s="25">
        <f t="shared" si="37"/>
        <v>2.07375</v>
      </c>
      <c r="H136" s="8">
        <f>G136*20/100</f>
        <v>0.41475000000000001</v>
      </c>
      <c r="I136" s="8">
        <f t="shared" ref="I136" si="43">G136+H136</f>
        <v>2.4885000000000002</v>
      </c>
    </row>
    <row r="137" spans="1:11" s="52" customFormat="1" ht="18.75" customHeight="1">
      <c r="C137"/>
      <c r="D137" s="12"/>
      <c r="E137" s="11">
        <f>IF(C137="confit","u",IF(C137="MAGRET","KG",IF(C137="GRATTONS","KG",IF(C137="OEUF","U",IF(C137="ESCALOPE FC","KG",IF(C137="FC","KG",IF(B65="F","8",IF(B65="G","6,5",IF(B65="h","3",)))))))))</f>
        <v>0</v>
      </c>
      <c r="F137" s="96">
        <f t="shared" si="36"/>
        <v>0</v>
      </c>
    </row>
    <row r="138" spans="1:11">
      <c r="F138" t="s">
        <v>29</v>
      </c>
      <c r="G138" s="42">
        <f>SUM(G82:G137)</f>
        <v>5271.2815499999988</v>
      </c>
      <c r="H138">
        <v>0</v>
      </c>
      <c r="I138" s="42">
        <f>SUM(I82:I137)</f>
        <v>5561.4236499999988</v>
      </c>
      <c r="K138" s="111"/>
    </row>
    <row r="139" spans="1:11" ht="18.75">
      <c r="C139" s="227" t="s">
        <v>155</v>
      </c>
      <c r="D139" s="227"/>
      <c r="E139" s="227"/>
      <c r="F139" s="227"/>
      <c r="G139" s="227"/>
      <c r="H139" s="52"/>
      <c r="I139" s="54"/>
    </row>
    <row r="140" spans="1:11">
      <c r="A140" s="21">
        <v>42887</v>
      </c>
      <c r="B140">
        <v>31</v>
      </c>
      <c r="C140" s="1" t="s">
        <v>154</v>
      </c>
      <c r="D140" s="11">
        <v>120</v>
      </c>
      <c r="E140" s="11" t="str">
        <f>IF(C140="confit","u",IF(C140="MAGRET","KG",IF(C140="GRATTONS","KG",IF(C140="OEUF","U",IF(C140="ESCALOPE FC","KG",IF(C140="supreme volaille","KG",IF(C140="kg","8",IF(B67="G","6,5",IF(B67="h","3",)))))))))</f>
        <v>u</v>
      </c>
      <c r="F140" s="96" t="str">
        <f>IF(C140="ESCALOPE FC","30",IF(C140="GRATTONS","10,5",IF(C140="CONFIT","2,6",IF(C140="OEUF","0,19",IF(C140="MAGRET","11,5",IF(C140="FC EXTRA DEV","30",IF(C140="supreme volaille","12,9")))))))</f>
        <v>2,6</v>
      </c>
      <c r="G140" s="96">
        <f t="shared" ref="G140" si="44">F140*D140</f>
        <v>312</v>
      </c>
      <c r="H140" s="25">
        <f t="shared" ref="H140" si="45">G140*5.5%</f>
        <v>17.16</v>
      </c>
      <c r="I140" s="54">
        <f t="shared" ref="I140:I172" si="46">G140+H140</f>
        <v>329.16</v>
      </c>
    </row>
    <row r="141" spans="1:11">
      <c r="C141" s="1" t="s">
        <v>152</v>
      </c>
      <c r="D141" s="12">
        <v>8.5</v>
      </c>
      <c r="E141" s="11" t="str">
        <f>IF(C141="confit","u",IF(C141="MAGRET","KG",IF(C141="GRATTONS","KG",IF(C141="OEUF","U",IF(C141="ESCALOPE FC","KG",IF(C141="supreme volaille","KG",IF(C141="kg","8",IF(B68="G","6,5",IF(B68="h","3",)))))))))</f>
        <v>KG</v>
      </c>
      <c r="F141" s="96" t="str">
        <f t="shared" ref="F141:F172" si="47">IF(C141="ESCALOPE FC","30",IF(C141="GRATTONS","10,5",IF(C141="CONFIT","2,6",IF(C141="OEUF","0,19",IF(C141="MAGRET","11,5",IF(C141="FC EXTRA DEV","30",IF(C141="supreme volaille","12,9")))))))</f>
        <v>11,5</v>
      </c>
      <c r="G141" s="96">
        <f t="shared" ref="G141:G172" si="48">F141*D141</f>
        <v>97.75</v>
      </c>
      <c r="H141" s="25">
        <f t="shared" ref="H141:H172" si="49">G141*5.5%</f>
        <v>5.3762499999999998</v>
      </c>
      <c r="I141" s="54">
        <f t="shared" si="46"/>
        <v>103.12625</v>
      </c>
    </row>
    <row r="142" spans="1:11">
      <c r="C142" s="1" t="s">
        <v>132</v>
      </c>
      <c r="D142" s="12">
        <v>4.46</v>
      </c>
      <c r="E142" s="11" t="str">
        <f>IF(C142="confit","u",IF(C142="MAGRET","KG",IF(C142="GRATTONS","KG",IF(C142="OEUF","U",IF(C142="ESCALOPE FC","KG",IF(C142="supreme volaille","KG",IF(C142="kg","8",IF(B69="G","6,5",IF(B69="h","3",)))))))))</f>
        <v>KG</v>
      </c>
      <c r="F142" s="96" t="str">
        <f t="shared" si="47"/>
        <v>30</v>
      </c>
      <c r="G142" s="96">
        <f t="shared" si="48"/>
        <v>133.80000000000001</v>
      </c>
      <c r="H142" s="25">
        <f t="shared" si="49"/>
        <v>7.3590000000000009</v>
      </c>
      <c r="I142" s="54">
        <f t="shared" si="46"/>
        <v>141.15900000000002</v>
      </c>
    </row>
    <row r="143" spans="1:11">
      <c r="C143" s="1" t="s">
        <v>47</v>
      </c>
      <c r="D143" s="12">
        <v>6</v>
      </c>
      <c r="E143" s="11" t="str">
        <f>IF(C143="confit","u",IF(C143="MAGRET","KG",IF(C143="GRATTONS","KG",IF(C143="OEUF","U",IF(C143="ESCALOPE FC","KG",IF(C143="supreme volaille","KG",IF(C143="kg","8",IF(B70="G","6,5",IF(B70="h","3",)))))))))</f>
        <v>KG</v>
      </c>
      <c r="F143" s="96" t="str">
        <f t="shared" si="47"/>
        <v>10,5</v>
      </c>
      <c r="G143" s="96">
        <f t="shared" si="48"/>
        <v>63</v>
      </c>
      <c r="H143" s="25">
        <f t="shared" si="49"/>
        <v>3.4649999999999999</v>
      </c>
      <c r="I143" s="54">
        <f t="shared" si="46"/>
        <v>66.465000000000003</v>
      </c>
    </row>
    <row r="144" spans="1:11">
      <c r="A144" s="21">
        <v>42893</v>
      </c>
      <c r="B144">
        <v>32</v>
      </c>
      <c r="C144" s="1" t="s">
        <v>72</v>
      </c>
      <c r="D144" s="12">
        <v>180</v>
      </c>
      <c r="E144" s="11" t="str">
        <f>IF(C144="confit","u",IF(C144="MAGRET","KG",IF(C144="GRATTONS","KG",IF(C144="OEUF","U",IF(C144="ESCALOPE FC","KG",IF(C144="supreme volaille","KG",IF(C144="kg","8",IF(B71="G","6,5",IF(B71="h","3",)))))))))</f>
        <v>U</v>
      </c>
      <c r="F144" s="96" t="str">
        <f t="shared" si="47"/>
        <v>0,19</v>
      </c>
      <c r="G144" s="96">
        <f t="shared" si="48"/>
        <v>34.200000000000003</v>
      </c>
      <c r="H144" s="25">
        <f t="shared" si="49"/>
        <v>1.8810000000000002</v>
      </c>
      <c r="I144" s="54">
        <f t="shared" si="46"/>
        <v>36.081000000000003</v>
      </c>
    </row>
    <row r="145" spans="1:9">
      <c r="C145" s="1" t="s">
        <v>154</v>
      </c>
      <c r="D145" s="12">
        <v>1</v>
      </c>
      <c r="E145" s="11" t="s">
        <v>130</v>
      </c>
      <c r="F145" s="96">
        <v>65</v>
      </c>
      <c r="G145" s="96">
        <f t="shared" si="48"/>
        <v>65</v>
      </c>
      <c r="H145" s="25">
        <f t="shared" si="49"/>
        <v>3.5750000000000002</v>
      </c>
      <c r="I145" s="54">
        <f t="shared" si="46"/>
        <v>68.575000000000003</v>
      </c>
    </row>
    <row r="146" spans="1:9">
      <c r="C146" s="1" t="s">
        <v>154</v>
      </c>
      <c r="D146" s="12">
        <v>50</v>
      </c>
      <c r="E146" s="11" t="str">
        <f t="shared" ref="E146:E154" si="50">IF(C146="confit","u",IF(C146="MAGRET","KG",IF(C146="GRATTONS","KG",IF(C146="OEUF","U",IF(C146="ESCALOPE FC","KG",IF(C146="supreme volaille","KG",IF(C146="kg","8",IF(B73="G","6,5",IF(B73="h","3",)))))))))</f>
        <v>u</v>
      </c>
      <c r="F146" s="96" t="str">
        <f t="shared" si="47"/>
        <v>2,6</v>
      </c>
      <c r="G146" s="96">
        <f t="shared" si="48"/>
        <v>130</v>
      </c>
      <c r="H146" s="25">
        <f t="shared" si="49"/>
        <v>7.15</v>
      </c>
      <c r="I146" s="54">
        <f t="shared" si="46"/>
        <v>137.15</v>
      </c>
    </row>
    <row r="147" spans="1:9">
      <c r="C147" s="1" t="s">
        <v>47</v>
      </c>
      <c r="D147" s="12">
        <v>3.95</v>
      </c>
      <c r="E147" s="11" t="str">
        <f t="shared" si="50"/>
        <v>KG</v>
      </c>
      <c r="F147" s="96" t="str">
        <f t="shared" si="47"/>
        <v>10,5</v>
      </c>
      <c r="G147" s="25">
        <f t="shared" si="48"/>
        <v>41.475000000000001</v>
      </c>
      <c r="H147" s="25">
        <f t="shared" si="49"/>
        <v>2.2811250000000003</v>
      </c>
      <c r="I147" s="54">
        <f t="shared" si="46"/>
        <v>43.756125000000004</v>
      </c>
    </row>
    <row r="148" spans="1:9">
      <c r="A148" s="21">
        <v>42895</v>
      </c>
      <c r="B148">
        <v>33</v>
      </c>
      <c r="C148" s="1" t="s">
        <v>132</v>
      </c>
      <c r="D148" s="12">
        <v>4.55</v>
      </c>
      <c r="E148" s="11" t="str">
        <f t="shared" si="50"/>
        <v>KG</v>
      </c>
      <c r="F148" s="96" t="str">
        <f t="shared" si="47"/>
        <v>30</v>
      </c>
      <c r="G148" s="96">
        <f t="shared" si="48"/>
        <v>136.5</v>
      </c>
      <c r="H148" s="25">
        <f t="shared" si="49"/>
        <v>7.5075000000000003</v>
      </c>
      <c r="I148" s="54">
        <f t="shared" si="46"/>
        <v>144.00749999999999</v>
      </c>
    </row>
    <row r="149" spans="1:9">
      <c r="C149" s="1" t="s">
        <v>138</v>
      </c>
      <c r="D149" s="12">
        <v>4.5</v>
      </c>
      <c r="E149" s="11" t="str">
        <f t="shared" si="50"/>
        <v>KG</v>
      </c>
      <c r="F149" s="96" t="str">
        <f t="shared" si="47"/>
        <v>12,9</v>
      </c>
      <c r="G149" s="96">
        <f t="shared" si="48"/>
        <v>58.050000000000004</v>
      </c>
      <c r="H149" s="25">
        <f t="shared" si="49"/>
        <v>3.1927500000000002</v>
      </c>
      <c r="I149" s="54">
        <f t="shared" si="46"/>
        <v>61.242750000000001</v>
      </c>
    </row>
    <row r="150" spans="1:9">
      <c r="C150" s="1" t="s">
        <v>140</v>
      </c>
      <c r="D150" s="12">
        <v>9.9499999999999993</v>
      </c>
      <c r="E150" s="11">
        <f t="shared" si="50"/>
        <v>0</v>
      </c>
      <c r="F150" s="96" t="str">
        <f t="shared" si="47"/>
        <v>30</v>
      </c>
      <c r="G150" s="96">
        <f t="shared" si="48"/>
        <v>298.5</v>
      </c>
      <c r="H150" s="25">
        <f t="shared" si="49"/>
        <v>16.4175</v>
      </c>
      <c r="I150" s="54">
        <f t="shared" si="46"/>
        <v>314.91750000000002</v>
      </c>
    </row>
    <row r="151" spans="1:9">
      <c r="C151" s="1" t="s">
        <v>154</v>
      </c>
      <c r="D151" s="12">
        <v>60</v>
      </c>
      <c r="E151" s="11" t="str">
        <f t="shared" si="50"/>
        <v>u</v>
      </c>
      <c r="F151" s="96" t="str">
        <f t="shared" si="47"/>
        <v>2,6</v>
      </c>
      <c r="G151" s="96">
        <f t="shared" si="48"/>
        <v>156</v>
      </c>
      <c r="H151" s="25">
        <f t="shared" si="49"/>
        <v>8.58</v>
      </c>
      <c r="I151" s="54">
        <f t="shared" si="46"/>
        <v>164.58</v>
      </c>
    </row>
    <row r="152" spans="1:9">
      <c r="A152" s="21">
        <v>42899</v>
      </c>
      <c r="B152">
        <v>34</v>
      </c>
      <c r="C152" s="1" t="s">
        <v>152</v>
      </c>
      <c r="D152" s="12">
        <v>5.0999999999999996</v>
      </c>
      <c r="E152" s="11" t="str">
        <f t="shared" si="50"/>
        <v>KG</v>
      </c>
      <c r="F152" s="96">
        <v>12.2</v>
      </c>
      <c r="G152" s="96">
        <f t="shared" si="48"/>
        <v>62.219999999999992</v>
      </c>
      <c r="H152" s="25">
        <f t="shared" si="49"/>
        <v>3.4220999999999995</v>
      </c>
      <c r="I152" s="54">
        <f t="shared" si="46"/>
        <v>65.642099999999985</v>
      </c>
    </row>
    <row r="153" spans="1:9">
      <c r="C153" s="1" t="s">
        <v>47</v>
      </c>
      <c r="D153" s="12">
        <v>6</v>
      </c>
      <c r="E153" s="11" t="str">
        <f t="shared" si="50"/>
        <v>KG</v>
      </c>
      <c r="F153" s="96" t="str">
        <f t="shared" si="47"/>
        <v>10,5</v>
      </c>
      <c r="G153" s="96">
        <f t="shared" si="48"/>
        <v>63</v>
      </c>
      <c r="H153" s="25">
        <f t="shared" si="49"/>
        <v>3.4649999999999999</v>
      </c>
      <c r="I153" s="54">
        <f t="shared" si="46"/>
        <v>66.465000000000003</v>
      </c>
    </row>
    <row r="154" spans="1:9">
      <c r="C154" s="1" t="s">
        <v>166</v>
      </c>
      <c r="D154" s="12">
        <v>60</v>
      </c>
      <c r="E154" s="11" t="str">
        <f t="shared" si="50"/>
        <v>u</v>
      </c>
      <c r="F154" s="96" t="str">
        <f t="shared" si="47"/>
        <v>2,6</v>
      </c>
      <c r="G154" s="96">
        <f t="shared" si="48"/>
        <v>156</v>
      </c>
      <c r="H154" s="25">
        <f t="shared" si="49"/>
        <v>8.58</v>
      </c>
      <c r="I154" s="54">
        <f t="shared" si="46"/>
        <v>164.58</v>
      </c>
    </row>
    <row r="155" spans="1:9">
      <c r="C155" s="1" t="s">
        <v>166</v>
      </c>
      <c r="D155" s="12">
        <v>1</v>
      </c>
      <c r="E155" s="11" t="s">
        <v>167</v>
      </c>
      <c r="F155" s="96">
        <v>65</v>
      </c>
      <c r="G155" s="96">
        <f t="shared" si="48"/>
        <v>65</v>
      </c>
      <c r="H155" s="25">
        <f t="shared" si="49"/>
        <v>3.5750000000000002</v>
      </c>
      <c r="I155" s="54">
        <f t="shared" si="46"/>
        <v>68.575000000000003</v>
      </c>
    </row>
    <row r="156" spans="1:9">
      <c r="C156" s="1" t="s">
        <v>140</v>
      </c>
      <c r="D156" s="12">
        <v>6</v>
      </c>
      <c r="E156" s="11">
        <f t="shared" ref="E156:E172" si="51">IF(C156="confit","u",IF(C156="MAGRET","KG",IF(C156="GRATTONS","KG",IF(C156="OEUF","U",IF(C156="ESCALOPE FC","KG",IF(C156="supreme volaille","KG",IF(C156="kg","8",IF(B83="G","6,5",IF(B83="h","3",)))))))))</f>
        <v>0</v>
      </c>
      <c r="F156" s="96" t="str">
        <f t="shared" si="47"/>
        <v>30</v>
      </c>
      <c r="G156" s="96">
        <f t="shared" si="48"/>
        <v>180</v>
      </c>
      <c r="H156" s="25">
        <f t="shared" si="49"/>
        <v>9.9</v>
      </c>
      <c r="I156" s="54">
        <f t="shared" si="46"/>
        <v>189.9</v>
      </c>
    </row>
    <row r="157" spans="1:9">
      <c r="C157" s="1" t="s">
        <v>172</v>
      </c>
      <c r="D157" s="12">
        <v>3.15</v>
      </c>
      <c r="E157" s="11" t="str">
        <f t="shared" si="51"/>
        <v>KG</v>
      </c>
      <c r="F157" s="96" t="str">
        <f t="shared" si="47"/>
        <v>30</v>
      </c>
      <c r="G157" s="96">
        <f t="shared" si="48"/>
        <v>94.5</v>
      </c>
      <c r="H157" s="25">
        <f t="shared" si="49"/>
        <v>5.1974999999999998</v>
      </c>
      <c r="I157" s="54">
        <f t="shared" si="46"/>
        <v>99.697500000000005</v>
      </c>
    </row>
    <row r="158" spans="1:9">
      <c r="C158" s="1" t="s">
        <v>168</v>
      </c>
      <c r="D158" s="12">
        <v>10.3</v>
      </c>
      <c r="E158" s="11" t="str">
        <f t="shared" si="51"/>
        <v>KG</v>
      </c>
      <c r="F158" s="96" t="str">
        <f>IF(C158="ESCALOPE FC","30",IF(C158="GRATTONS","10,5",IF(C158="CONFIT","2,6",IF(C158="OEUF","0,19",IF(C158="MAGRET","12,2",IF(C158="FC EXTRA DEV","30",IF(C158="supreme volaille","12,9")))))))</f>
        <v>12,2</v>
      </c>
      <c r="G158" s="96">
        <f t="shared" si="48"/>
        <v>125.66</v>
      </c>
      <c r="H158" s="25">
        <f t="shared" si="49"/>
        <v>6.9112999999999998</v>
      </c>
      <c r="I158" s="54">
        <f t="shared" si="46"/>
        <v>132.57130000000001</v>
      </c>
    </row>
    <row r="159" spans="1:9">
      <c r="C159" s="1" t="s">
        <v>47</v>
      </c>
      <c r="D159" s="12">
        <v>3</v>
      </c>
      <c r="E159" s="11" t="str">
        <f t="shared" si="51"/>
        <v>KG</v>
      </c>
      <c r="F159" s="96" t="str">
        <f t="shared" si="47"/>
        <v>10,5</v>
      </c>
      <c r="G159" s="96">
        <f t="shared" si="48"/>
        <v>31.5</v>
      </c>
      <c r="H159" s="25">
        <f t="shared" si="49"/>
        <v>1.7324999999999999</v>
      </c>
      <c r="I159" s="54">
        <f t="shared" si="46"/>
        <v>33.232500000000002</v>
      </c>
    </row>
    <row r="160" spans="1:9">
      <c r="C160" s="1" t="s">
        <v>153</v>
      </c>
      <c r="D160" s="12">
        <v>7.5</v>
      </c>
      <c r="E160" s="11" t="str">
        <f t="shared" si="51"/>
        <v>U</v>
      </c>
      <c r="F160" s="96">
        <v>3</v>
      </c>
      <c r="G160" s="96">
        <f t="shared" si="48"/>
        <v>22.5</v>
      </c>
      <c r="H160" s="25">
        <f t="shared" si="49"/>
        <v>1.2375</v>
      </c>
      <c r="I160" s="54">
        <f t="shared" si="46"/>
        <v>23.737500000000001</v>
      </c>
    </row>
    <row r="161" spans="1:9">
      <c r="C161" s="1" t="s">
        <v>138</v>
      </c>
      <c r="D161" s="12">
        <v>3.8</v>
      </c>
      <c r="E161" s="11" t="str">
        <f t="shared" si="51"/>
        <v>KG</v>
      </c>
      <c r="F161" s="96">
        <v>8.5</v>
      </c>
      <c r="G161" s="96">
        <f t="shared" si="48"/>
        <v>32.299999999999997</v>
      </c>
      <c r="H161" s="25">
        <f t="shared" si="49"/>
        <v>1.7764999999999997</v>
      </c>
      <c r="I161" s="54">
        <f t="shared" si="46"/>
        <v>34.076499999999996</v>
      </c>
    </row>
    <row r="162" spans="1:9">
      <c r="A162" s="21">
        <v>42902</v>
      </c>
      <c r="B162">
        <v>35</v>
      </c>
      <c r="C162" s="1" t="s">
        <v>171</v>
      </c>
      <c r="D162" s="12">
        <v>80</v>
      </c>
      <c r="E162" s="11" t="s">
        <v>14</v>
      </c>
      <c r="F162" s="96">
        <v>2.6</v>
      </c>
      <c r="G162" s="96">
        <f t="shared" si="48"/>
        <v>208</v>
      </c>
      <c r="H162" s="25">
        <f t="shared" si="49"/>
        <v>11.44</v>
      </c>
      <c r="I162" s="54">
        <f t="shared" si="46"/>
        <v>219.44</v>
      </c>
    </row>
    <row r="163" spans="1:9">
      <c r="C163" s="1" t="s">
        <v>50</v>
      </c>
      <c r="D163" s="12">
        <v>1</v>
      </c>
      <c r="E163" s="11" t="s">
        <v>130</v>
      </c>
      <c r="F163" s="96">
        <v>35</v>
      </c>
      <c r="G163" s="96">
        <v>65</v>
      </c>
      <c r="H163" s="25">
        <f t="shared" si="49"/>
        <v>3.5750000000000002</v>
      </c>
      <c r="I163" s="54">
        <f t="shared" si="46"/>
        <v>68.575000000000003</v>
      </c>
    </row>
    <row r="164" spans="1:9">
      <c r="C164" s="1" t="s">
        <v>172</v>
      </c>
      <c r="D164" s="12">
        <v>2.1</v>
      </c>
      <c r="E164" s="11" t="str">
        <f t="shared" si="51"/>
        <v>KG</v>
      </c>
      <c r="F164" s="96" t="str">
        <f t="shared" si="47"/>
        <v>30</v>
      </c>
      <c r="G164" s="96">
        <f t="shared" si="48"/>
        <v>63</v>
      </c>
      <c r="H164" s="25">
        <f t="shared" si="49"/>
        <v>3.4649999999999999</v>
      </c>
      <c r="I164" s="54">
        <f t="shared" si="46"/>
        <v>66.465000000000003</v>
      </c>
    </row>
    <row r="165" spans="1:9">
      <c r="C165" s="1" t="s">
        <v>168</v>
      </c>
      <c r="D165" s="12">
        <v>3.3</v>
      </c>
      <c r="E165" s="11" t="str">
        <f t="shared" si="51"/>
        <v>KG</v>
      </c>
      <c r="F165" s="96">
        <v>12.2</v>
      </c>
      <c r="G165" s="96">
        <f t="shared" si="48"/>
        <v>40.26</v>
      </c>
      <c r="H165" s="25">
        <f t="shared" si="49"/>
        <v>2.2142999999999997</v>
      </c>
      <c r="I165" s="54">
        <f t="shared" si="46"/>
        <v>42.474299999999999</v>
      </c>
    </row>
    <row r="166" spans="1:9">
      <c r="C166" s="1" t="s">
        <v>47</v>
      </c>
      <c r="D166" s="12">
        <v>2.7</v>
      </c>
      <c r="E166" s="11" t="str">
        <f t="shared" si="51"/>
        <v>KG</v>
      </c>
      <c r="F166" s="96" t="str">
        <f t="shared" si="47"/>
        <v>10,5</v>
      </c>
      <c r="G166" s="96">
        <f t="shared" si="48"/>
        <v>28.35</v>
      </c>
      <c r="H166" s="25">
        <f t="shared" si="49"/>
        <v>1.55925</v>
      </c>
      <c r="I166" s="54">
        <f t="shared" si="46"/>
        <v>29.90925</v>
      </c>
    </row>
    <row r="167" spans="1:9">
      <c r="C167" s="1" t="s">
        <v>173</v>
      </c>
      <c r="D167" s="12">
        <v>2.5</v>
      </c>
      <c r="E167" s="11" t="s">
        <v>12</v>
      </c>
      <c r="F167" s="96">
        <v>8.5</v>
      </c>
      <c r="G167" s="96">
        <f t="shared" si="48"/>
        <v>21.25</v>
      </c>
      <c r="H167" s="25">
        <f t="shared" si="49"/>
        <v>1.16875</v>
      </c>
      <c r="I167" s="54">
        <f t="shared" si="46"/>
        <v>22.418749999999999</v>
      </c>
    </row>
    <row r="168" spans="1:9">
      <c r="A168" s="21">
        <v>42906</v>
      </c>
      <c r="B168">
        <v>36</v>
      </c>
      <c r="C168" s="1" t="s">
        <v>127</v>
      </c>
      <c r="D168" s="12">
        <v>90</v>
      </c>
      <c r="E168" s="11" t="s">
        <v>13</v>
      </c>
      <c r="F168" s="96">
        <v>0.19</v>
      </c>
      <c r="G168" s="96">
        <f t="shared" si="48"/>
        <v>17.100000000000001</v>
      </c>
      <c r="H168" s="25">
        <f t="shared" si="49"/>
        <v>0.94050000000000011</v>
      </c>
      <c r="I168" s="54">
        <f t="shared" si="46"/>
        <v>18.040500000000002</v>
      </c>
    </row>
    <row r="169" spans="1:9">
      <c r="C169" s="1" t="s">
        <v>154</v>
      </c>
      <c r="D169" s="12">
        <v>80</v>
      </c>
      <c r="E169" s="11" t="str">
        <f t="shared" si="51"/>
        <v>u</v>
      </c>
      <c r="F169" s="96" t="str">
        <f t="shared" si="47"/>
        <v>2,6</v>
      </c>
      <c r="G169" s="96">
        <f t="shared" si="48"/>
        <v>208</v>
      </c>
      <c r="H169" s="25">
        <f t="shared" si="49"/>
        <v>11.44</v>
      </c>
      <c r="I169" s="54">
        <f t="shared" si="46"/>
        <v>219.44</v>
      </c>
    </row>
    <row r="170" spans="1:9">
      <c r="C170" s="1" t="s">
        <v>138</v>
      </c>
      <c r="D170" s="12">
        <v>5.3</v>
      </c>
      <c r="E170" s="11" t="str">
        <f t="shared" si="51"/>
        <v>KG</v>
      </c>
      <c r="F170" s="96">
        <v>8.5</v>
      </c>
      <c r="G170" s="96">
        <f t="shared" si="48"/>
        <v>45.05</v>
      </c>
      <c r="H170" s="25">
        <f t="shared" si="49"/>
        <v>2.4777499999999999</v>
      </c>
      <c r="I170" s="54">
        <f t="shared" si="46"/>
        <v>47.527749999999997</v>
      </c>
    </row>
    <row r="171" spans="1:9">
      <c r="C171" s="1" t="s">
        <v>174</v>
      </c>
      <c r="D171" s="12">
        <v>4.2</v>
      </c>
      <c r="E171" s="11" t="str">
        <f t="shared" si="51"/>
        <v>KG</v>
      </c>
      <c r="F171" s="96" t="str">
        <f t="shared" si="47"/>
        <v>30</v>
      </c>
      <c r="G171" s="96">
        <f t="shared" si="48"/>
        <v>126</v>
      </c>
      <c r="H171" s="25">
        <f t="shared" si="49"/>
        <v>6.93</v>
      </c>
      <c r="I171" s="54">
        <f t="shared" si="46"/>
        <v>132.93</v>
      </c>
    </row>
    <row r="172" spans="1:9">
      <c r="C172" s="1" t="s">
        <v>45</v>
      </c>
      <c r="D172" s="12">
        <v>5.25</v>
      </c>
      <c r="E172" s="11">
        <f t="shared" si="51"/>
        <v>0</v>
      </c>
      <c r="F172" s="96" t="str">
        <f t="shared" si="47"/>
        <v>30</v>
      </c>
      <c r="G172" s="96">
        <f t="shared" si="48"/>
        <v>157.5</v>
      </c>
      <c r="H172" s="25">
        <f t="shared" si="49"/>
        <v>8.6624999999999996</v>
      </c>
      <c r="I172" s="54">
        <f t="shared" si="46"/>
        <v>166.16249999999999</v>
      </c>
    </row>
    <row r="173" spans="1:9">
      <c r="C173" s="1" t="s">
        <v>47</v>
      </c>
      <c r="D173" s="12">
        <v>3.2</v>
      </c>
      <c r="E173" s="11" t="str">
        <f t="shared" ref="E173" si="52">IF(C173="confit","u",IF(C173="MAGRET","KG",IF(C173="GRATTONS","KG",IF(C173="OEUF","U",IF(C173="ESCALOPE FC","KG",IF(C173="supreme volaille","KG",IF(C173="kg","8",IF(B100="G","6,5",IF(B100="h","3",)))))))))</f>
        <v>KG</v>
      </c>
      <c r="F173" s="96" t="str">
        <f t="shared" ref="F173:F179" si="53">IF(C173="ESCALOPE FC","30",IF(C173="GRATTONS","10,5",IF(C173="CONFIT","2,6",IF(C173="OEUF","0,19",IF(C173="MAGRET","11,5",IF(C173="FC EXTRA DEV","30",IF(C173="supreme volaille","12,9")))))))</f>
        <v>10,5</v>
      </c>
      <c r="G173" s="96">
        <f t="shared" ref="G173" si="54">F173*D173</f>
        <v>33.6</v>
      </c>
      <c r="H173" s="25">
        <f t="shared" ref="H173" si="55">G173*5.5%</f>
        <v>1.8480000000000001</v>
      </c>
      <c r="I173" s="54">
        <f t="shared" ref="I173" si="56">G173+H173</f>
        <v>35.448</v>
      </c>
    </row>
    <row r="174" spans="1:9">
      <c r="A174" s="21">
        <v>42909</v>
      </c>
      <c r="B174">
        <v>37</v>
      </c>
      <c r="C174" s="1" t="s">
        <v>138</v>
      </c>
      <c r="D174" s="12">
        <v>4.95</v>
      </c>
      <c r="E174" s="11" t="str">
        <f t="shared" ref="E174:E177" si="57">IF(C174="confit","u",IF(C174="MAGRET","KG",IF(C174="GRATTONS","KG",IF(C174="OEUF","U",IF(C174="ESCALOPE FC","KG",IF(C174="supreme volaille","KG",IF(C174="kg","8",IF(B101="G","6,5",IF(B101="h","3",)))))))))</f>
        <v>KG</v>
      </c>
      <c r="F174" s="96" t="str">
        <f>IF(C174="ESCALOPE FC","30",IF(C174="GRATTONS","10,5",IF(C174="CONFIT","2,6",IF(C174="OEUF","0,19",IF(C174="MAGRET","11,5",IF(C174="FC EXTRA DEV","30",IF(C174="supreme volaille","8,5")))))))</f>
        <v>8,5</v>
      </c>
      <c r="G174" s="25">
        <f t="shared" ref="G174:G180" si="58">F174*D174</f>
        <v>42.075000000000003</v>
      </c>
      <c r="H174" s="25">
        <f t="shared" ref="H174:H180" si="59">G174*5.5%</f>
        <v>2.3141250000000002</v>
      </c>
      <c r="I174" s="54">
        <f t="shared" ref="I174:I180" si="60">G174+H174</f>
        <v>44.389125</v>
      </c>
    </row>
    <row r="175" spans="1:9">
      <c r="C175" s="1" t="s">
        <v>154</v>
      </c>
      <c r="D175" s="12">
        <v>80</v>
      </c>
      <c r="E175" s="11" t="str">
        <f t="shared" si="57"/>
        <v>u</v>
      </c>
      <c r="F175" s="96" t="str">
        <f>IF(C175="ESCALOPE FC","30",IF(C175="GRATTONS","10,5",IF(C175="confit","2,6",IF(C175="OEUF","0,19",IF(C175="MAGRET","11,5",IF(C175="FC EXTRA DEV","30",IF(C175="supreme volaille","12,9")))))))</f>
        <v>2,6</v>
      </c>
      <c r="G175" s="96">
        <f t="shared" si="58"/>
        <v>208</v>
      </c>
      <c r="H175" s="25">
        <f t="shared" si="59"/>
        <v>11.44</v>
      </c>
      <c r="I175" s="54">
        <f t="shared" si="60"/>
        <v>219.44</v>
      </c>
    </row>
    <row r="176" spans="1:9">
      <c r="C176" s="1" t="s">
        <v>154</v>
      </c>
      <c r="D176" s="12">
        <v>1</v>
      </c>
      <c r="E176" s="11" t="s">
        <v>130</v>
      </c>
      <c r="F176" s="96">
        <v>65</v>
      </c>
      <c r="G176" s="96">
        <f t="shared" si="58"/>
        <v>65</v>
      </c>
      <c r="H176" s="25">
        <f t="shared" si="59"/>
        <v>3.5750000000000002</v>
      </c>
      <c r="I176" s="54">
        <f t="shared" si="60"/>
        <v>68.575000000000003</v>
      </c>
    </row>
    <row r="177" spans="1:9">
      <c r="C177" s="1" t="s">
        <v>174</v>
      </c>
      <c r="D177" s="12">
        <v>3.2</v>
      </c>
      <c r="E177" s="11" t="str">
        <f t="shared" si="57"/>
        <v>KG</v>
      </c>
      <c r="F177" s="96" t="str">
        <f t="shared" si="53"/>
        <v>30</v>
      </c>
      <c r="G177" s="96">
        <f t="shared" si="58"/>
        <v>96</v>
      </c>
      <c r="H177" s="25">
        <f t="shared" si="59"/>
        <v>5.28</v>
      </c>
      <c r="I177" s="54">
        <f t="shared" si="60"/>
        <v>101.28</v>
      </c>
    </row>
    <row r="178" spans="1:9">
      <c r="C178" s="1" t="s">
        <v>152</v>
      </c>
      <c r="D178" s="12">
        <v>10.5</v>
      </c>
      <c r="E178" s="11" t="str">
        <f>IF(C178="confit","u",IF(C178="MAGRET","KG",IF(C178="GRATTONS","KG",IF(C178="OEUF","U",IF(C178="ESCALOPE FC","KG",IF(C178="supreme volaille","KG",IF(C178="kg","8",IF(B105="G","6,5",IF(B105="h","3",)))))))))</f>
        <v>KG</v>
      </c>
      <c r="F178" s="96" t="str">
        <f>IF(C178="ESCALOPE FC","30",IF(C178="GRATTONS","10,5",IF(C178="CONFIT","2,6",IF(C178="OEUF","0,19",IF(C178="MAGRET","12,2",IF(C178="FC EXTRA DEV","30",IF(C178="supreme volaille","12,9")))))))</f>
        <v>12,2</v>
      </c>
      <c r="G178" s="96">
        <f t="shared" si="58"/>
        <v>128.1</v>
      </c>
      <c r="H178" s="25">
        <f t="shared" si="59"/>
        <v>7.0454999999999997</v>
      </c>
      <c r="I178" s="54">
        <f t="shared" si="60"/>
        <v>135.1455</v>
      </c>
    </row>
    <row r="179" spans="1:9">
      <c r="C179" s="1" t="s">
        <v>47</v>
      </c>
      <c r="D179" s="12">
        <v>3.7</v>
      </c>
      <c r="E179" s="11" t="str">
        <f>IF(C179="confit","u",IF(C179="MAGRET","KG",IF(C179="GRATTONS","KG",IF(C179="OEUF","U",IF(C179="ESCALOPE FC","KG",IF(C179="supreme volaille","KG",IF(C179="kg","8",IF(B106="G","6,5",IF(B106="h","3",)))))))))</f>
        <v>KG</v>
      </c>
      <c r="F179" s="96" t="str">
        <f t="shared" si="53"/>
        <v>10,5</v>
      </c>
      <c r="G179" s="96">
        <f t="shared" si="58"/>
        <v>38.85</v>
      </c>
      <c r="H179" s="25">
        <f t="shared" si="59"/>
        <v>2.1367500000000001</v>
      </c>
      <c r="I179" s="54">
        <f t="shared" si="60"/>
        <v>40.986750000000001</v>
      </c>
    </row>
    <row r="180" spans="1:9">
      <c r="C180" s="1" t="s">
        <v>72</v>
      </c>
      <c r="D180" s="12">
        <v>120</v>
      </c>
      <c r="E180" s="11" t="str">
        <f>IF(C180="confit","u",IF(C180="MAGRET","KG",IF(C180="GRATTONS","KG",IF(C180="OEUF","U",IF(C180="ESCALOPE FC","KG",IF(C180="supreme volaille","KG",IF(C180="kg","8",IF(B107="G","6,5",IF(B107="h","3",)))))))))</f>
        <v>U</v>
      </c>
      <c r="F180" s="96" t="str">
        <f t="shared" ref="F180" si="61">IF(C180="ESCALOPE FC","30",IF(C180="GRATTONS","10,5",IF(C180="CONFIT","2,6",IF(C180="OEUF","0,19",IF(C180="MAGRET","11,5",IF(C180="FC EXTRA DEV","30",IF(C180="supreme volaille","12,9")))))))</f>
        <v>0,19</v>
      </c>
      <c r="G180" s="96">
        <f t="shared" si="58"/>
        <v>22.8</v>
      </c>
      <c r="H180" s="25">
        <f t="shared" si="59"/>
        <v>1.254</v>
      </c>
      <c r="I180" s="54">
        <f t="shared" si="60"/>
        <v>24.054000000000002</v>
      </c>
    </row>
    <row r="181" spans="1:9">
      <c r="B181">
        <v>38</v>
      </c>
      <c r="C181" s="1" t="s">
        <v>180</v>
      </c>
      <c r="E181" s="11">
        <f t="shared" ref="E181" si="62">IF(C181="confit","u",IF(C181="MAGRET","KG",IF(C181="GRATTONS","KG",IF(C181="OEUF","U",IF(C181="ESCALOPE FC","KG",IF(C181="supreme volaille","KG",IF(C181="kg","8",IF(B108="G","6,5",IF(B108="h","3",)))))))))</f>
        <v>0</v>
      </c>
      <c r="F181" s="96" t="b">
        <f t="shared" ref="F181:F187" si="63">IF(C181="ESCALOPE FC","30",IF(C181="GRATTONS","10,5",IF(C181="CONFIT","2,6",IF(C181="OEUF","0,19",IF(C181="MAGRET","11,5",IF(C181="FC EXTRA DEV","30",IF(C181="supreme volaille","12,9")))))))</f>
        <v>0</v>
      </c>
      <c r="G181" s="96">
        <f t="shared" ref="G181:G188" si="64">F181*D181</f>
        <v>0</v>
      </c>
      <c r="H181" s="25">
        <f t="shared" ref="H181:H195" si="65">G181*5.5%</f>
        <v>0</v>
      </c>
      <c r="I181" s="54">
        <f t="shared" ref="I181:I188" si="66">G181+H181</f>
        <v>0</v>
      </c>
    </row>
    <row r="182" spans="1:9">
      <c r="A182">
        <v>2706</v>
      </c>
      <c r="B182">
        <v>39</v>
      </c>
      <c r="C182" s="1" t="s">
        <v>166</v>
      </c>
      <c r="D182" s="12">
        <v>100</v>
      </c>
      <c r="E182" s="11" t="s">
        <v>14</v>
      </c>
      <c r="F182" s="96" t="str">
        <f t="shared" si="63"/>
        <v>2,6</v>
      </c>
      <c r="G182" s="96">
        <f t="shared" si="64"/>
        <v>260</v>
      </c>
      <c r="H182" s="25">
        <f t="shared" si="65"/>
        <v>14.3</v>
      </c>
      <c r="I182" s="54">
        <f t="shared" si="66"/>
        <v>274.3</v>
      </c>
    </row>
    <row r="183" spans="1:9">
      <c r="C183" s="1" t="s">
        <v>174</v>
      </c>
      <c r="D183" s="12">
        <v>3.2</v>
      </c>
      <c r="E183" s="11" t="str">
        <f t="shared" ref="E183:E191" si="67">IF(C183="confit","u",IF(C183="MAGRET","KG",IF(C183="GRATTONS","KG",IF(C183="OEUF","U",IF(C183="ESCALOPE FC","KG",IF(C183="supreme volaille","KG",IF(C183="kg","8",IF(B115="G","6,5",IF(B115="h","3",)))))))))</f>
        <v>KG</v>
      </c>
      <c r="F183" s="96" t="str">
        <f t="shared" si="63"/>
        <v>30</v>
      </c>
      <c r="G183" s="96">
        <f t="shared" si="64"/>
        <v>96</v>
      </c>
      <c r="H183" s="25">
        <f t="shared" si="65"/>
        <v>5.28</v>
      </c>
      <c r="I183" s="54">
        <f t="shared" si="66"/>
        <v>101.28</v>
      </c>
    </row>
    <row r="184" spans="1:9">
      <c r="C184" s="1" t="s">
        <v>45</v>
      </c>
      <c r="D184" s="12">
        <v>5.3</v>
      </c>
      <c r="E184" s="11">
        <f t="shared" si="67"/>
        <v>0</v>
      </c>
      <c r="F184" s="96" t="str">
        <f t="shared" si="63"/>
        <v>30</v>
      </c>
      <c r="G184" s="96">
        <f t="shared" si="64"/>
        <v>159</v>
      </c>
      <c r="H184" s="25">
        <f t="shared" si="65"/>
        <v>8.7449999999999992</v>
      </c>
      <c r="I184" s="54">
        <f t="shared" si="66"/>
        <v>167.745</v>
      </c>
    </row>
    <row r="185" spans="1:9">
      <c r="C185" s="1" t="s">
        <v>152</v>
      </c>
      <c r="D185" s="12">
        <v>11.2</v>
      </c>
      <c r="E185" s="11" t="str">
        <f t="shared" si="67"/>
        <v>KG</v>
      </c>
      <c r="F185" s="96" t="str">
        <f>IF(C185="ESCALOPE FC","30",IF(C185="GRATTONS","10,5",IF(C185="CONFIT","2,6",IF(C185="OEUF","0,19",IF(C185="MAGRET","12,2",IF(C185="FC EXTRA DEV","30",IF(C185="supreme volaille","12,9")))))))</f>
        <v>12,2</v>
      </c>
      <c r="G185" s="96">
        <f t="shared" si="64"/>
        <v>136.63999999999999</v>
      </c>
      <c r="H185" s="25">
        <f t="shared" si="65"/>
        <v>7.5151999999999992</v>
      </c>
      <c r="I185" s="54">
        <f t="shared" si="66"/>
        <v>144.15519999999998</v>
      </c>
    </row>
    <row r="186" spans="1:9">
      <c r="C186" s="1" t="s">
        <v>47</v>
      </c>
      <c r="D186" s="12">
        <v>3.9</v>
      </c>
      <c r="E186" s="11" t="str">
        <f t="shared" si="67"/>
        <v>KG</v>
      </c>
      <c r="F186" s="96" t="str">
        <f t="shared" si="63"/>
        <v>10,5</v>
      </c>
      <c r="G186" s="96">
        <f t="shared" si="64"/>
        <v>40.949999999999996</v>
      </c>
      <c r="H186" s="25">
        <f t="shared" si="65"/>
        <v>2.2522499999999996</v>
      </c>
      <c r="I186" s="54">
        <f t="shared" si="66"/>
        <v>43.202249999999992</v>
      </c>
    </row>
    <row r="187" spans="1:9">
      <c r="C187" s="1" t="s">
        <v>72</v>
      </c>
      <c r="D187" s="12">
        <v>120</v>
      </c>
      <c r="E187" s="11" t="str">
        <f t="shared" si="67"/>
        <v>U</v>
      </c>
      <c r="F187" s="96" t="str">
        <f t="shared" si="63"/>
        <v>0,19</v>
      </c>
      <c r="G187" s="96">
        <f t="shared" si="64"/>
        <v>22.8</v>
      </c>
      <c r="H187" s="25">
        <f t="shared" si="65"/>
        <v>1.254</v>
      </c>
      <c r="I187" s="54">
        <f t="shared" si="66"/>
        <v>24.054000000000002</v>
      </c>
    </row>
    <row r="188" spans="1:9">
      <c r="C188" s="1" t="s">
        <v>138</v>
      </c>
      <c r="D188" s="12">
        <v>2.75</v>
      </c>
      <c r="E188" s="11" t="str">
        <f t="shared" si="67"/>
        <v>KG</v>
      </c>
      <c r="F188" s="96" t="str">
        <f>IF(C188="ESCALOPE FC","30",IF(C188="GRATTONS","10,5",IF(C188="CONFIT","2,6",IF(C188="OEUF","0,19",IF(C188="MAGRET","11,5",IF(C188="FC EXTRA DEV","30",IF(C188="supreme volaille","8,5")))))))</f>
        <v>8,5</v>
      </c>
      <c r="G188" s="25">
        <f t="shared" si="64"/>
        <v>23.375</v>
      </c>
      <c r="H188" s="25">
        <f t="shared" si="65"/>
        <v>1.285625</v>
      </c>
      <c r="I188" s="54">
        <f t="shared" si="66"/>
        <v>24.660625</v>
      </c>
    </row>
    <row r="189" spans="1:9">
      <c r="A189" s="21">
        <v>42916</v>
      </c>
      <c r="B189">
        <v>40</v>
      </c>
      <c r="C189" s="1" t="s">
        <v>154</v>
      </c>
      <c r="D189" s="12">
        <v>100</v>
      </c>
      <c r="E189" s="11" t="str">
        <f t="shared" si="67"/>
        <v>u</v>
      </c>
      <c r="F189" s="96" t="str">
        <f t="shared" ref="F189:F191" si="68">IF(C189="ESCALOPE FC","30",IF(C189="GRATTONS","10,5",IF(C189="CONFIT","2,6",IF(C189="OEUF","0,19",IF(C189="MAGRET","11,5",IF(C189="FC EXTRA DEV","30",IF(C189="supreme volaille","8,5")))))))</f>
        <v>2,6</v>
      </c>
      <c r="G189" s="96">
        <f t="shared" ref="G189:G194" si="69">F189*D189</f>
        <v>260</v>
      </c>
      <c r="H189" s="25">
        <f t="shared" ref="H189:H192" si="70">G189*5.5%</f>
        <v>14.3</v>
      </c>
      <c r="I189" s="54">
        <f t="shared" ref="I189:I192" si="71">G189+H189</f>
        <v>274.3</v>
      </c>
    </row>
    <row r="190" spans="1:9">
      <c r="C190" s="1" t="s">
        <v>47</v>
      </c>
      <c r="D190" s="12">
        <v>2.5</v>
      </c>
      <c r="E190" s="11" t="str">
        <f t="shared" si="67"/>
        <v>KG</v>
      </c>
      <c r="F190" s="96" t="str">
        <f t="shared" si="68"/>
        <v>10,5</v>
      </c>
      <c r="G190" s="96">
        <f t="shared" si="69"/>
        <v>26.25</v>
      </c>
      <c r="H190" s="25">
        <f t="shared" si="70"/>
        <v>1.4437500000000001</v>
      </c>
      <c r="I190" s="54">
        <f t="shared" si="71"/>
        <v>27.693750000000001</v>
      </c>
    </row>
    <row r="191" spans="1:9">
      <c r="C191" s="1" t="s">
        <v>72</v>
      </c>
      <c r="D191" s="12">
        <v>90</v>
      </c>
      <c r="E191" s="11" t="str">
        <f t="shared" si="67"/>
        <v>U</v>
      </c>
      <c r="F191" s="96" t="str">
        <f t="shared" si="68"/>
        <v>0,19</v>
      </c>
      <c r="G191" s="96">
        <f t="shared" si="69"/>
        <v>17.100000000000001</v>
      </c>
      <c r="H191" s="25">
        <f t="shared" si="70"/>
        <v>0.94050000000000011</v>
      </c>
      <c r="I191" s="54">
        <f t="shared" si="71"/>
        <v>18.040500000000002</v>
      </c>
    </row>
    <row r="192" spans="1:9">
      <c r="B192" t="s">
        <v>169</v>
      </c>
      <c r="C192" s="1" t="s">
        <v>138</v>
      </c>
      <c r="D192" s="12">
        <v>2.64</v>
      </c>
      <c r="E192" s="11" t="s">
        <v>12</v>
      </c>
      <c r="F192" s="96">
        <v>8.8000000000000007</v>
      </c>
      <c r="G192" s="25">
        <f t="shared" si="69"/>
        <v>23.232000000000003</v>
      </c>
      <c r="H192" s="25">
        <f t="shared" si="70"/>
        <v>1.2777600000000002</v>
      </c>
      <c r="I192" s="54">
        <f t="shared" si="71"/>
        <v>24.509760000000004</v>
      </c>
    </row>
    <row r="193" spans="1:9">
      <c r="C193" s="1" t="s">
        <v>96</v>
      </c>
      <c r="D193" s="11">
        <v>46.4</v>
      </c>
      <c r="E193" s="11"/>
      <c r="F193" s="1">
        <v>5.1999999999999998E-2</v>
      </c>
      <c r="G193" s="25">
        <f t="shared" si="69"/>
        <v>2.4127999999999998</v>
      </c>
      <c r="H193" s="8">
        <v>0</v>
      </c>
      <c r="I193" s="25">
        <f>G193+H193</f>
        <v>2.4127999999999998</v>
      </c>
    </row>
    <row r="194" spans="1:9">
      <c r="C194" s="1" t="s">
        <v>95</v>
      </c>
      <c r="D194" s="11">
        <v>46.4</v>
      </c>
      <c r="E194" s="11"/>
      <c r="F194" s="1">
        <v>7.4999999999999997E-2</v>
      </c>
      <c r="G194" s="25">
        <f t="shared" si="69"/>
        <v>3.48</v>
      </c>
      <c r="H194" s="8">
        <f>G194*20/100</f>
        <v>0.69599999999999995</v>
      </c>
      <c r="I194" s="8">
        <f t="shared" ref="I194" si="72">G194+H194</f>
        <v>4.1760000000000002</v>
      </c>
    </row>
    <row r="195" spans="1:9">
      <c r="G195" s="140">
        <f>SUM(G140:G194)</f>
        <v>5044.1297999999997</v>
      </c>
      <c r="H195" s="25">
        <f t="shared" si="65"/>
        <v>277.42713900000001</v>
      </c>
      <c r="I195" s="42">
        <f>G195+H195</f>
        <v>5321.5569390000001</v>
      </c>
    </row>
    <row r="196" spans="1:9" ht="18.75">
      <c r="C196" s="227" t="s">
        <v>33</v>
      </c>
      <c r="D196" s="227"/>
      <c r="E196" s="227"/>
      <c r="F196" s="227"/>
      <c r="G196" s="227"/>
      <c r="H196" s="52"/>
      <c r="I196" s="54"/>
    </row>
    <row r="197" spans="1:9">
      <c r="A197" s="21">
        <v>42920</v>
      </c>
      <c r="B197">
        <v>41</v>
      </c>
      <c r="C197" s="1" t="s">
        <v>138</v>
      </c>
      <c r="D197" s="11">
        <v>5.0999999999999996</v>
      </c>
      <c r="E197" s="11" t="str">
        <f>IF(C197="confit","u",IF(C197="MAGRET","KG",IF(C197="GRATTONS","KG",IF(C197="OEUF","U",IF(C197="ESCALOPE FC","KG",IF(C197="supreme volaille","KG",IF(C197="kg","8",IF(B120="G","6,5",IF(B120="h","3",)))))))))</f>
        <v>KG</v>
      </c>
      <c r="F197" s="96" t="str">
        <f>IF(C197="ESCALOPE FC","30",IF(C197="GRATTONS","10,5",IF(C197="CONFIT","2,6",IF(C197="OEUF","0,19",IF(C197="MAGRET","12,2",IF(C197="FC EXTRA DEV","30",IF(C197="supreme volaille","8,5")))))))</f>
        <v>8,5</v>
      </c>
      <c r="G197" s="96">
        <f t="shared" ref="G197:G220" si="73">F197*D197</f>
        <v>43.349999999999994</v>
      </c>
      <c r="H197" s="25">
        <f t="shared" ref="H197:H255" si="74">G197*5.5%</f>
        <v>2.3842499999999998</v>
      </c>
      <c r="I197" s="54">
        <f t="shared" ref="I197:I250" si="75">G197+H197</f>
        <v>45.734249999999996</v>
      </c>
    </row>
    <row r="198" spans="1:9">
      <c r="C198" s="1" t="s">
        <v>166</v>
      </c>
      <c r="D198" s="12">
        <v>100</v>
      </c>
      <c r="E198" s="11" t="str">
        <f>IF(C198="confit","u",IF(C198="MAGRET","KG",IF(C198="GRATTONS","KG",IF(C198="OEUF","U",IF(C198="ESCALOPE FC","KG",IF(C198="supreme volaille","KG",IF(C198="kg","8",IF(B121="G","6,5",IF(B121="h","3",)))))))))</f>
        <v>u</v>
      </c>
      <c r="F198" s="96" t="str">
        <f t="shared" ref="F198:F224" si="76">IF(C198="ESCALOPE FC","30",IF(C198="GRATTONS","10,5",IF(C198="CONFIT","2,6",IF(C198="OEUF","0,19",IF(C198="MAGRET","12,2",IF(C198="FC EXTRA DEV","30",IF(C198="supreme volaille","8,5")))))))</f>
        <v>2,6</v>
      </c>
      <c r="G198" s="96">
        <f t="shared" si="73"/>
        <v>260</v>
      </c>
      <c r="H198" s="25">
        <f t="shared" si="74"/>
        <v>14.3</v>
      </c>
      <c r="I198" s="54">
        <f t="shared" si="75"/>
        <v>274.3</v>
      </c>
    </row>
    <row r="199" spans="1:9">
      <c r="C199" s="1" t="s">
        <v>132</v>
      </c>
      <c r="D199" s="12">
        <v>3.15</v>
      </c>
      <c r="E199" s="11" t="str">
        <f>IF(C199="confit","u",IF(C199="MAGRET","KG",IF(C199="GRATTONS","KG",IF(C199="OEUF","U",IF(C199="ESCALOPE FC","KG",IF(C199="supreme volaille","KG",IF(C199="kg","8",IF(B122="G","6,5",IF(B122="h","3",)))))))))</f>
        <v>KG</v>
      </c>
      <c r="F199" s="96" t="str">
        <f t="shared" si="76"/>
        <v>30</v>
      </c>
      <c r="G199" s="96">
        <f t="shared" si="73"/>
        <v>94.5</v>
      </c>
      <c r="H199" s="25">
        <f t="shared" si="74"/>
        <v>5.1974999999999998</v>
      </c>
      <c r="I199" s="54">
        <f t="shared" si="75"/>
        <v>99.697500000000005</v>
      </c>
    </row>
    <row r="200" spans="1:9">
      <c r="C200" s="1" t="s">
        <v>140</v>
      </c>
      <c r="D200" s="12">
        <v>6.1</v>
      </c>
      <c r="E200" s="11">
        <f>IF(C200="confit","u",IF(C200="MAGRET","KG",IF(C200="GRATTONS","KG",IF(C200="OEUF","U",IF(C200="ESCALOPE FC","KG",IF(C200="supreme volaille","KG",IF(C200="kg","8",IF(B123="G","6,5",IF(B123="h","3",)))))))))</f>
        <v>0</v>
      </c>
      <c r="F200" s="96" t="str">
        <f t="shared" si="76"/>
        <v>30</v>
      </c>
      <c r="G200" s="96">
        <f t="shared" si="73"/>
        <v>183</v>
      </c>
      <c r="H200" s="25">
        <f t="shared" si="74"/>
        <v>10.065</v>
      </c>
      <c r="I200" s="54">
        <f t="shared" si="75"/>
        <v>193.065</v>
      </c>
    </row>
    <row r="201" spans="1:9">
      <c r="A201" s="21"/>
      <c r="C201" s="1" t="s">
        <v>168</v>
      </c>
      <c r="D201" s="12">
        <v>15.6</v>
      </c>
      <c r="E201" s="11" t="str">
        <f>IF(C201="confit","u",IF(C201="MAGRET","KG",IF(C201="GRATTONS","KG",IF(C201="OEUF","U",IF(C201="ESCALOPE FC","KG",IF(C201="supreme volaille","KG",IF(C201="kg","8",IF(B124="G","6,5",IF(B124="h","3",)))))))))</f>
        <v>KG</v>
      </c>
      <c r="F201" s="96" t="str">
        <f t="shared" si="76"/>
        <v>12,2</v>
      </c>
      <c r="G201" s="25">
        <f t="shared" si="73"/>
        <v>190.32</v>
      </c>
      <c r="H201" s="25">
        <f t="shared" si="74"/>
        <v>10.467599999999999</v>
      </c>
      <c r="I201" s="54">
        <f t="shared" si="75"/>
        <v>200.7876</v>
      </c>
    </row>
    <row r="202" spans="1:9">
      <c r="C202" s="1" t="s">
        <v>47</v>
      </c>
      <c r="D202" s="12">
        <v>5.15</v>
      </c>
      <c r="E202" s="11" t="s">
        <v>6</v>
      </c>
      <c r="F202" s="96" t="str">
        <f t="shared" si="76"/>
        <v>10,5</v>
      </c>
      <c r="G202" s="25">
        <f t="shared" si="73"/>
        <v>54.075000000000003</v>
      </c>
      <c r="H202" s="25">
        <f t="shared" si="74"/>
        <v>2.9741250000000004</v>
      </c>
      <c r="I202" s="54">
        <f t="shared" si="75"/>
        <v>57.049125000000004</v>
      </c>
    </row>
    <row r="203" spans="1:9">
      <c r="A203" s="21">
        <v>42922</v>
      </c>
      <c r="B203">
        <v>42</v>
      </c>
      <c r="C203" s="1" t="s">
        <v>72</v>
      </c>
      <c r="D203" s="12">
        <v>180</v>
      </c>
      <c r="E203" s="11" t="str">
        <f t="shared" ref="E203:E211" si="77">IF(C203="confit","u",IF(C203="MAGRET","KG",IF(C203="GRATTONS","KG",IF(C203="OEUF","U",IF(C203="ESCALOPE FC","KG",IF(C203="supreme volaille","KG",IF(C203="kg","8",IF(B126="G","6,5",IF(B126="h","3",)))))))))</f>
        <v>U</v>
      </c>
      <c r="F203" s="96" t="str">
        <f t="shared" si="76"/>
        <v>0,19</v>
      </c>
      <c r="G203" s="96">
        <f t="shared" si="73"/>
        <v>34.200000000000003</v>
      </c>
      <c r="H203" s="25">
        <f t="shared" si="74"/>
        <v>1.8810000000000002</v>
      </c>
      <c r="I203" s="54">
        <f t="shared" si="75"/>
        <v>36.081000000000003</v>
      </c>
    </row>
    <row r="204" spans="1:9">
      <c r="A204" s="21">
        <v>42922</v>
      </c>
      <c r="B204">
        <v>43</v>
      </c>
      <c r="C204" s="1" t="s">
        <v>154</v>
      </c>
      <c r="D204" s="12">
        <v>200</v>
      </c>
      <c r="E204" s="11" t="str">
        <f t="shared" si="77"/>
        <v>u</v>
      </c>
      <c r="F204" s="96" t="str">
        <f t="shared" si="76"/>
        <v>2,6</v>
      </c>
      <c r="G204" s="96">
        <f t="shared" si="73"/>
        <v>520</v>
      </c>
      <c r="H204" s="25">
        <f t="shared" si="74"/>
        <v>28.6</v>
      </c>
      <c r="I204" s="54">
        <f t="shared" si="75"/>
        <v>548.6</v>
      </c>
    </row>
    <row r="205" spans="1:9">
      <c r="A205" s="21"/>
      <c r="C205" s="1" t="s">
        <v>152</v>
      </c>
      <c r="D205" s="12">
        <v>5.75</v>
      </c>
      <c r="E205" s="11" t="str">
        <f t="shared" si="77"/>
        <v>KG</v>
      </c>
      <c r="F205" s="96" t="str">
        <f t="shared" si="76"/>
        <v>12,2</v>
      </c>
      <c r="G205" s="96">
        <f t="shared" si="73"/>
        <v>70.149999999999991</v>
      </c>
      <c r="H205" s="25">
        <f t="shared" si="74"/>
        <v>3.8582499999999995</v>
      </c>
      <c r="I205" s="54">
        <f t="shared" si="75"/>
        <v>74.00824999999999</v>
      </c>
    </row>
    <row r="206" spans="1:9">
      <c r="C206" s="1" t="s">
        <v>72</v>
      </c>
      <c r="D206" s="12">
        <v>180</v>
      </c>
      <c r="E206" s="11" t="str">
        <f t="shared" si="77"/>
        <v>U</v>
      </c>
      <c r="F206" s="96" t="str">
        <f t="shared" si="76"/>
        <v>0,19</v>
      </c>
      <c r="G206" s="96">
        <f t="shared" si="73"/>
        <v>34.200000000000003</v>
      </c>
      <c r="H206" s="25">
        <f t="shared" si="74"/>
        <v>1.8810000000000002</v>
      </c>
      <c r="I206" s="54">
        <f t="shared" si="75"/>
        <v>36.081000000000003</v>
      </c>
    </row>
    <row r="207" spans="1:9">
      <c r="C207" s="1" t="s">
        <v>138</v>
      </c>
      <c r="D207" s="12">
        <v>7.7</v>
      </c>
      <c r="E207" s="11" t="str">
        <f t="shared" si="77"/>
        <v>KG</v>
      </c>
      <c r="F207" s="96" t="str">
        <f t="shared" si="76"/>
        <v>8,5</v>
      </c>
      <c r="G207" s="25">
        <f t="shared" si="73"/>
        <v>65.45</v>
      </c>
      <c r="H207" s="25">
        <f t="shared" si="74"/>
        <v>3.5997500000000002</v>
      </c>
      <c r="I207" s="54">
        <f t="shared" si="75"/>
        <v>69.049750000000003</v>
      </c>
    </row>
    <row r="208" spans="1:9">
      <c r="C208" s="1" t="s">
        <v>132</v>
      </c>
      <c r="D208" s="12">
        <v>4.3</v>
      </c>
      <c r="E208" s="11" t="str">
        <f t="shared" si="77"/>
        <v>KG</v>
      </c>
      <c r="F208" s="96" t="str">
        <f t="shared" si="76"/>
        <v>30</v>
      </c>
      <c r="G208" s="96">
        <f t="shared" si="73"/>
        <v>129</v>
      </c>
      <c r="H208" s="25">
        <f t="shared" si="74"/>
        <v>7.0949999999999998</v>
      </c>
      <c r="I208" s="54">
        <f t="shared" si="75"/>
        <v>136.095</v>
      </c>
    </row>
    <row r="209" spans="1:9">
      <c r="A209" s="21"/>
      <c r="C209" s="1" t="s">
        <v>140</v>
      </c>
      <c r="D209" s="12">
        <v>5.3</v>
      </c>
      <c r="E209" s="11">
        <f t="shared" si="77"/>
        <v>0</v>
      </c>
      <c r="F209" s="96" t="str">
        <f t="shared" si="76"/>
        <v>30</v>
      </c>
      <c r="G209" s="96">
        <f t="shared" si="73"/>
        <v>159</v>
      </c>
      <c r="H209" s="25">
        <f t="shared" si="74"/>
        <v>8.7449999999999992</v>
      </c>
      <c r="I209" s="54">
        <f t="shared" si="75"/>
        <v>167.745</v>
      </c>
    </row>
    <row r="210" spans="1:9">
      <c r="C210" s="1" t="s">
        <v>47</v>
      </c>
      <c r="D210" s="12">
        <v>2.5</v>
      </c>
      <c r="E210" s="11" t="str">
        <f t="shared" si="77"/>
        <v>KG</v>
      </c>
      <c r="F210" s="96" t="str">
        <f t="shared" si="76"/>
        <v>10,5</v>
      </c>
      <c r="G210" s="96">
        <f t="shared" si="73"/>
        <v>26.25</v>
      </c>
      <c r="H210" s="25">
        <f t="shared" si="74"/>
        <v>1.4437500000000001</v>
      </c>
      <c r="I210" s="54">
        <f t="shared" si="75"/>
        <v>27.693750000000001</v>
      </c>
    </row>
    <row r="211" spans="1:9">
      <c r="A211" s="21">
        <v>42926</v>
      </c>
      <c r="B211">
        <v>44</v>
      </c>
      <c r="C211" s="1" t="s">
        <v>166</v>
      </c>
      <c r="D211" s="12">
        <v>100</v>
      </c>
      <c r="E211" s="11" t="str">
        <f t="shared" si="77"/>
        <v>u</v>
      </c>
      <c r="F211" s="96" t="str">
        <f t="shared" si="76"/>
        <v>2,6</v>
      </c>
      <c r="G211" s="96">
        <f t="shared" si="73"/>
        <v>260</v>
      </c>
      <c r="H211" s="25">
        <f t="shared" si="74"/>
        <v>14.3</v>
      </c>
      <c r="I211" s="54">
        <f t="shared" si="75"/>
        <v>274.3</v>
      </c>
    </row>
    <row r="212" spans="1:9">
      <c r="C212" s="1" t="s">
        <v>168</v>
      </c>
      <c r="D212" s="12">
        <v>7.9</v>
      </c>
      <c r="E212" s="11" t="s">
        <v>6</v>
      </c>
      <c r="F212" s="96" t="str">
        <f t="shared" si="76"/>
        <v>12,2</v>
      </c>
      <c r="G212" s="96">
        <f t="shared" si="73"/>
        <v>96.38</v>
      </c>
      <c r="H212" s="25">
        <f t="shared" si="74"/>
        <v>5.3008999999999995</v>
      </c>
      <c r="I212" s="54">
        <f t="shared" si="75"/>
        <v>101.68089999999999</v>
      </c>
    </row>
    <row r="213" spans="1:9">
      <c r="C213" s="1" t="s">
        <v>47</v>
      </c>
      <c r="D213" s="12">
        <v>5.3</v>
      </c>
      <c r="E213" s="11" t="str">
        <f t="shared" ref="E213:E218" si="78">IF(C213="confit","u",IF(C213="MAGRET","KG",IF(C213="GRATTONS","KG",IF(C213="OEUF","U",IF(C213="ESCALOPE FC","KG",IF(C213="supreme volaille","KG",IF(C213="kg","8",IF(B136="G","6,5",IF(B136="h","3",)))))))))</f>
        <v>KG</v>
      </c>
      <c r="F213" s="96" t="str">
        <f t="shared" si="76"/>
        <v>10,5</v>
      </c>
      <c r="G213" s="96">
        <f t="shared" si="73"/>
        <v>55.65</v>
      </c>
      <c r="H213" s="25">
        <f t="shared" si="74"/>
        <v>3.0607500000000001</v>
      </c>
      <c r="I213" s="54">
        <f t="shared" si="75"/>
        <v>58.710749999999997</v>
      </c>
    </row>
    <row r="214" spans="1:9">
      <c r="C214" s="1" t="s">
        <v>138</v>
      </c>
      <c r="D214" s="12">
        <v>6.7</v>
      </c>
      <c r="E214" s="11" t="str">
        <f t="shared" si="78"/>
        <v>KG</v>
      </c>
      <c r="F214" s="96" t="str">
        <f t="shared" si="76"/>
        <v>8,5</v>
      </c>
      <c r="G214" s="96">
        <f t="shared" si="73"/>
        <v>56.95</v>
      </c>
      <c r="H214" s="25">
        <f t="shared" si="74"/>
        <v>3.13225</v>
      </c>
      <c r="I214" s="54">
        <f t="shared" si="75"/>
        <v>60.082250000000002</v>
      </c>
    </row>
    <row r="215" spans="1:9">
      <c r="C215" s="1" t="s">
        <v>132</v>
      </c>
      <c r="D215" s="12">
        <v>4.2</v>
      </c>
      <c r="E215" s="11" t="str">
        <f t="shared" si="78"/>
        <v>KG</v>
      </c>
      <c r="F215" s="96" t="str">
        <f t="shared" si="76"/>
        <v>30</v>
      </c>
      <c r="G215" s="96">
        <f t="shared" si="73"/>
        <v>126</v>
      </c>
      <c r="H215" s="25">
        <f t="shared" si="74"/>
        <v>6.93</v>
      </c>
      <c r="I215" s="54">
        <f t="shared" si="75"/>
        <v>132.93</v>
      </c>
    </row>
    <row r="216" spans="1:9">
      <c r="C216" s="1" t="s">
        <v>140</v>
      </c>
      <c r="D216" s="12">
        <v>5.05</v>
      </c>
      <c r="E216" s="11">
        <f t="shared" si="78"/>
        <v>0</v>
      </c>
      <c r="F216" s="96" t="str">
        <f t="shared" si="76"/>
        <v>30</v>
      </c>
      <c r="G216" s="96">
        <f t="shared" si="73"/>
        <v>151.5</v>
      </c>
      <c r="H216" s="25">
        <f t="shared" si="74"/>
        <v>8.3324999999999996</v>
      </c>
      <c r="I216" s="54">
        <f t="shared" si="75"/>
        <v>159.83250000000001</v>
      </c>
    </row>
    <row r="217" spans="1:9">
      <c r="A217" s="21">
        <v>42928</v>
      </c>
      <c r="B217">
        <v>45</v>
      </c>
      <c r="C217" s="1" t="s">
        <v>138</v>
      </c>
      <c r="D217" s="12">
        <v>4.8</v>
      </c>
      <c r="E217" s="11" t="str">
        <f t="shared" si="78"/>
        <v>KG</v>
      </c>
      <c r="F217" s="96" t="str">
        <f t="shared" si="76"/>
        <v>8,5</v>
      </c>
      <c r="G217" s="96">
        <f t="shared" si="73"/>
        <v>40.799999999999997</v>
      </c>
      <c r="H217" s="25">
        <f t="shared" si="74"/>
        <v>2.2439999999999998</v>
      </c>
      <c r="I217" s="54">
        <f t="shared" si="75"/>
        <v>43.043999999999997</v>
      </c>
    </row>
    <row r="218" spans="1:9">
      <c r="C218" s="1" t="s">
        <v>168</v>
      </c>
      <c r="D218" s="12">
        <v>10.3</v>
      </c>
      <c r="E218" s="11" t="str">
        <f t="shared" si="78"/>
        <v>KG</v>
      </c>
      <c r="F218" s="96" t="str">
        <f t="shared" si="76"/>
        <v>12,2</v>
      </c>
      <c r="G218" s="25">
        <f t="shared" si="73"/>
        <v>125.66</v>
      </c>
      <c r="H218" s="25">
        <f t="shared" si="74"/>
        <v>6.9112999999999998</v>
      </c>
      <c r="I218" s="54">
        <f t="shared" si="75"/>
        <v>132.57130000000001</v>
      </c>
    </row>
    <row r="219" spans="1:9">
      <c r="A219" s="21"/>
      <c r="C219" s="1" t="s">
        <v>166</v>
      </c>
      <c r="D219" s="12">
        <v>150</v>
      </c>
      <c r="E219" s="11" t="s">
        <v>14</v>
      </c>
      <c r="F219" s="96" t="str">
        <f t="shared" si="76"/>
        <v>2,6</v>
      </c>
      <c r="G219" s="96">
        <f t="shared" si="73"/>
        <v>390</v>
      </c>
      <c r="H219" s="25">
        <f t="shared" si="74"/>
        <v>21.45</v>
      </c>
      <c r="I219" s="54">
        <f t="shared" si="75"/>
        <v>411.45</v>
      </c>
    </row>
    <row r="220" spans="1:9">
      <c r="C220" s="1" t="s">
        <v>47</v>
      </c>
      <c r="D220" s="12">
        <v>5.95</v>
      </c>
      <c r="E220" s="11" t="s">
        <v>6</v>
      </c>
      <c r="F220" s="96" t="str">
        <f t="shared" si="76"/>
        <v>10,5</v>
      </c>
      <c r="G220" s="25">
        <f t="shared" si="73"/>
        <v>62.475000000000001</v>
      </c>
      <c r="H220" s="25">
        <f t="shared" si="74"/>
        <v>3.4361250000000001</v>
      </c>
      <c r="I220" s="54">
        <f t="shared" si="75"/>
        <v>65.911124999999998</v>
      </c>
    </row>
    <row r="221" spans="1:9">
      <c r="C221" s="1" t="s">
        <v>132</v>
      </c>
      <c r="D221" s="12">
        <v>4.25</v>
      </c>
      <c r="E221" s="11" t="str">
        <f>IF(C221="confit","u",IF(C221="MAGRET","KG",IF(C221="GRATTONS","KG",IF(C221="OEUF","U",IF(C221="ESCALOPE FC","KG",IF(C221="supreme volaille","KG",IF(C221="kg","8",IF(B144="G","6,5",IF(B144="h","3",)))))))))</f>
        <v>KG</v>
      </c>
      <c r="F221" s="96" t="str">
        <f t="shared" si="76"/>
        <v>30</v>
      </c>
      <c r="G221" s="96">
        <f t="shared" ref="G221:G250" si="79">F221*D221</f>
        <v>127.5</v>
      </c>
      <c r="H221" s="25">
        <f t="shared" si="74"/>
        <v>7.0125000000000002</v>
      </c>
      <c r="I221" s="54">
        <f t="shared" si="75"/>
        <v>134.51249999999999</v>
      </c>
    </row>
    <row r="222" spans="1:9">
      <c r="A222" s="21">
        <v>42934</v>
      </c>
      <c r="B222">
        <v>46</v>
      </c>
      <c r="C222" s="1" t="s">
        <v>154</v>
      </c>
      <c r="D222" s="12">
        <v>110</v>
      </c>
      <c r="E222" s="11" t="str">
        <f>IF(C222="confit","u",IF(C222="MAGRET","KG",IF(C222="GRATTONS","KG",IF(C222="OEUF","U",IF(C222="ESCALOPE FC","KG",IF(C222="supreme volaille","KG",IF(C222="kg","8",IF(B145="G","6,5",IF(B145="h","3",)))))))))</f>
        <v>u</v>
      </c>
      <c r="F222" s="96" t="str">
        <f t="shared" si="76"/>
        <v>2,6</v>
      </c>
      <c r="G222" s="96">
        <f t="shared" si="79"/>
        <v>286</v>
      </c>
      <c r="H222" s="25">
        <f t="shared" si="74"/>
        <v>15.73</v>
      </c>
      <c r="I222" s="54">
        <f t="shared" si="75"/>
        <v>301.73</v>
      </c>
    </row>
    <row r="223" spans="1:9">
      <c r="C223" s="1" t="s">
        <v>174</v>
      </c>
      <c r="D223" s="12">
        <v>4.3</v>
      </c>
      <c r="E223" s="11" t="str">
        <f>IF(C223="confit","u",IF(C223="MAGRET","KG",IF(C223="GRATTONS","KG",IF(C223="OEUF","U",IF(C223="ESCALOPE FC","KG",IF(C223="supreme volaille","KG",IF(C223="kg","8",IF(B146="G","6,5",IF(B146="h","3",)))))))))</f>
        <v>KG</v>
      </c>
      <c r="F223" s="96" t="str">
        <f t="shared" si="76"/>
        <v>30</v>
      </c>
      <c r="G223" s="96">
        <f t="shared" si="79"/>
        <v>129</v>
      </c>
      <c r="H223" s="25">
        <f t="shared" si="74"/>
        <v>7.0949999999999998</v>
      </c>
      <c r="I223" s="54">
        <f t="shared" si="75"/>
        <v>136.095</v>
      </c>
    </row>
    <row r="224" spans="1:9">
      <c r="C224" s="1" t="s">
        <v>140</v>
      </c>
      <c r="D224" s="12">
        <v>5.55</v>
      </c>
      <c r="E224" s="11" t="s">
        <v>12</v>
      </c>
      <c r="F224" s="96" t="str">
        <f t="shared" si="76"/>
        <v>30</v>
      </c>
      <c r="G224" s="96">
        <f t="shared" si="79"/>
        <v>166.5</v>
      </c>
      <c r="H224" s="25">
        <f t="shared" si="74"/>
        <v>9.1575000000000006</v>
      </c>
      <c r="I224" s="54">
        <f t="shared" si="75"/>
        <v>175.6575</v>
      </c>
    </row>
    <row r="225" spans="1:9">
      <c r="A225" s="21"/>
      <c r="C225" s="1" t="s">
        <v>152</v>
      </c>
      <c r="D225" s="12">
        <v>10.27</v>
      </c>
      <c r="E225" s="11" t="s">
        <v>13</v>
      </c>
      <c r="F225" s="96" t="str">
        <f>IF(C225="ESCALOPE FC","30",IF(C225="GRATTONS","10,5",IF(C225="CONFIT","2,6",IF(C225="OEUF","0,19",IF(C225="MAGRET","12,8",IF(C225="FC EXTRA DEV","30",IF(C225="supreme volaille","8,5")))))))</f>
        <v>12,8</v>
      </c>
      <c r="G225" s="25">
        <f t="shared" si="79"/>
        <v>131.45599999999999</v>
      </c>
      <c r="H225" s="25">
        <f t="shared" si="74"/>
        <v>7.2300799999999992</v>
      </c>
      <c r="I225" s="54">
        <f t="shared" si="75"/>
        <v>138.68607999999998</v>
      </c>
    </row>
    <row r="226" spans="1:9">
      <c r="C226" s="1" t="s">
        <v>47</v>
      </c>
      <c r="D226" s="12">
        <v>5</v>
      </c>
      <c r="E226" s="11" t="str">
        <f t="shared" ref="E226:E232" si="80">IF(C226="confit","u",IF(C226="MAGRET","KG",IF(C226="GRATTONS","KG",IF(C226="OEUF","U",IF(C226="ESCALOPE FC","KG",IF(C226="supreme volaille","KG",IF(C226="kg","8",IF(B149="G","6,5",IF(B149="h","3",)))))))))</f>
        <v>KG</v>
      </c>
      <c r="F226" s="96" t="str">
        <f t="shared" ref="F226:F250" si="81">IF(C226="ESCALOPE FC","30",IF(C226="GRATTONS","10,5",IF(C226="CONFIT","2,6",IF(C226="OEUF","0,19",IF(C226="MAGRET","12,8",IF(C226="FC EXTRA DEV","30",IF(C226="supreme volaille","8,5")))))))</f>
        <v>10,5</v>
      </c>
      <c r="G226" s="96">
        <f t="shared" si="79"/>
        <v>52.5</v>
      </c>
      <c r="H226" s="25">
        <f t="shared" si="74"/>
        <v>2.8875000000000002</v>
      </c>
      <c r="I226" s="54">
        <f t="shared" si="75"/>
        <v>55.387500000000003</v>
      </c>
    </row>
    <row r="227" spans="1:9">
      <c r="C227" s="1" t="s">
        <v>72</v>
      </c>
      <c r="D227" s="12">
        <v>180</v>
      </c>
      <c r="E227" s="11" t="str">
        <f t="shared" si="80"/>
        <v>U</v>
      </c>
      <c r="F227" s="96" t="str">
        <f t="shared" si="81"/>
        <v>0,19</v>
      </c>
      <c r="G227" s="96">
        <f t="shared" si="79"/>
        <v>34.200000000000003</v>
      </c>
      <c r="H227" s="25">
        <f t="shared" si="74"/>
        <v>1.8810000000000002</v>
      </c>
      <c r="I227" s="54">
        <f t="shared" si="75"/>
        <v>36.081000000000003</v>
      </c>
    </row>
    <row r="228" spans="1:9">
      <c r="C228" s="1" t="s">
        <v>138</v>
      </c>
      <c r="D228" s="12">
        <v>2.5</v>
      </c>
      <c r="E228" s="11" t="str">
        <f t="shared" si="80"/>
        <v>KG</v>
      </c>
      <c r="F228" s="96" t="str">
        <f t="shared" si="81"/>
        <v>8,5</v>
      </c>
      <c r="G228" s="96">
        <f t="shared" si="79"/>
        <v>21.25</v>
      </c>
      <c r="H228" s="25">
        <f t="shared" si="74"/>
        <v>1.16875</v>
      </c>
      <c r="I228" s="54">
        <f t="shared" si="75"/>
        <v>22.418749999999999</v>
      </c>
    </row>
    <row r="229" spans="1:9">
      <c r="A229" s="21">
        <v>42935</v>
      </c>
      <c r="B229">
        <v>47</v>
      </c>
      <c r="C229" s="1" t="s">
        <v>166</v>
      </c>
      <c r="D229" s="12">
        <v>90</v>
      </c>
      <c r="E229" s="11" t="str">
        <f t="shared" si="80"/>
        <v>u</v>
      </c>
      <c r="F229" s="96" t="str">
        <f t="shared" si="81"/>
        <v>2,6</v>
      </c>
      <c r="G229" s="96">
        <f t="shared" si="79"/>
        <v>234</v>
      </c>
      <c r="H229" s="25">
        <f t="shared" si="74"/>
        <v>12.87</v>
      </c>
      <c r="I229" s="54">
        <f t="shared" si="75"/>
        <v>246.87</v>
      </c>
    </row>
    <row r="230" spans="1:9">
      <c r="A230" s="21">
        <v>42937</v>
      </c>
      <c r="B230">
        <v>48</v>
      </c>
      <c r="C230" s="1" t="s">
        <v>154</v>
      </c>
      <c r="D230" s="12">
        <v>100</v>
      </c>
      <c r="E230" s="11" t="str">
        <f t="shared" si="80"/>
        <v>u</v>
      </c>
      <c r="F230" s="96" t="str">
        <f t="shared" si="81"/>
        <v>2,6</v>
      </c>
      <c r="G230" s="96">
        <f t="shared" si="79"/>
        <v>260</v>
      </c>
      <c r="H230" s="25">
        <f t="shared" si="74"/>
        <v>14.3</v>
      </c>
      <c r="I230" s="54">
        <f t="shared" si="75"/>
        <v>274.3</v>
      </c>
    </row>
    <row r="231" spans="1:9">
      <c r="A231" s="21"/>
      <c r="C231" s="1" t="s">
        <v>152</v>
      </c>
      <c r="D231" s="12">
        <v>2.35</v>
      </c>
      <c r="E231" s="11" t="str">
        <f t="shared" si="80"/>
        <v>KG</v>
      </c>
      <c r="F231" s="96" t="str">
        <f t="shared" si="81"/>
        <v>12,8</v>
      </c>
      <c r="G231" s="96">
        <f t="shared" si="79"/>
        <v>30.080000000000002</v>
      </c>
      <c r="H231" s="25">
        <f t="shared" si="74"/>
        <v>1.6544000000000001</v>
      </c>
      <c r="I231" s="54">
        <f t="shared" si="75"/>
        <v>31.734400000000001</v>
      </c>
    </row>
    <row r="232" spans="1:9">
      <c r="C232" s="1" t="s">
        <v>47</v>
      </c>
      <c r="D232" s="12">
        <v>4.4000000000000004</v>
      </c>
      <c r="E232" s="11" t="str">
        <f t="shared" si="80"/>
        <v>KG</v>
      </c>
      <c r="F232" s="96" t="str">
        <f t="shared" si="81"/>
        <v>10,5</v>
      </c>
      <c r="G232" s="96">
        <f t="shared" si="79"/>
        <v>46.2</v>
      </c>
      <c r="H232" s="25">
        <f t="shared" si="74"/>
        <v>2.5410000000000004</v>
      </c>
      <c r="I232" s="54">
        <f t="shared" si="75"/>
        <v>48.741</v>
      </c>
    </row>
    <row r="233" spans="1:9">
      <c r="C233" s="1" t="s">
        <v>72</v>
      </c>
      <c r="D233" s="12">
        <v>90</v>
      </c>
      <c r="E233" s="11" t="s">
        <v>13</v>
      </c>
      <c r="F233" s="96" t="str">
        <f t="shared" si="81"/>
        <v>0,19</v>
      </c>
      <c r="G233" s="96">
        <f t="shared" si="79"/>
        <v>17.100000000000001</v>
      </c>
      <c r="H233" s="25">
        <f t="shared" si="74"/>
        <v>0.94050000000000011</v>
      </c>
      <c r="I233" s="54">
        <f t="shared" si="75"/>
        <v>18.040500000000002</v>
      </c>
    </row>
    <row r="234" spans="1:9">
      <c r="C234" s="1" t="s">
        <v>132</v>
      </c>
      <c r="D234" s="12">
        <v>4.25</v>
      </c>
      <c r="E234" s="11" t="str">
        <f t="shared" ref="E234" si="82">IF(C234="confit","u",IF(C234="MAGRET","KG",IF(C234="GRATTONS","KG",IF(C234="OEUF","U",IF(C234="ESCALOPE FC","KG",IF(C234="supreme volaille","KG",IF(C234="kg","8",IF(B157="G","6,5",IF(B157="h","3",)))))))))</f>
        <v>KG</v>
      </c>
      <c r="F234" s="96" t="str">
        <f t="shared" si="81"/>
        <v>30</v>
      </c>
      <c r="G234" s="96">
        <f t="shared" si="79"/>
        <v>127.5</v>
      </c>
      <c r="H234" s="25">
        <f t="shared" si="74"/>
        <v>7.0125000000000002</v>
      </c>
      <c r="I234" s="54">
        <f t="shared" si="75"/>
        <v>134.51249999999999</v>
      </c>
    </row>
    <row r="235" spans="1:9">
      <c r="A235" s="21">
        <v>42941</v>
      </c>
      <c r="B235">
        <v>49</v>
      </c>
      <c r="C235" s="1" t="s">
        <v>140</v>
      </c>
      <c r="D235" s="12">
        <v>11.7</v>
      </c>
      <c r="E235" s="11">
        <f>IF(C235="confit","u",IF(C235="MAGRET","KG",IF(C235="GRATTONS","KG",IF(C235="OEUF","U",IF(C235="ESCALOPE FC","KG",IF(C235="supreme volaille","KG",IF(C235="kg","8",IF(B158="G","6,5",IF(B158="h","3",)))))))))</f>
        <v>0</v>
      </c>
      <c r="F235" s="96" t="str">
        <f t="shared" si="81"/>
        <v>30</v>
      </c>
      <c r="G235" s="96">
        <f t="shared" si="79"/>
        <v>351</v>
      </c>
      <c r="H235" s="25">
        <f t="shared" si="74"/>
        <v>19.305</v>
      </c>
      <c r="I235" s="54">
        <f t="shared" si="75"/>
        <v>370.30500000000001</v>
      </c>
    </row>
    <row r="236" spans="1:9">
      <c r="C236" s="1" t="s">
        <v>154</v>
      </c>
      <c r="D236" s="12">
        <v>200</v>
      </c>
      <c r="E236" s="11" t="str">
        <f>IF(C236="confit","u",IF(C236="MAGRET","KG",IF(C236="GRATTONS","KG",IF(C236="OEUF","U",IF(C236="ESCALOPE FC","KG",IF(C236="supreme volaille","KG",IF(C236="kg","8",IF(B159="G","6,5",IF(B159="h","3",)))))))))</f>
        <v>u</v>
      </c>
      <c r="F236" s="96" t="str">
        <f t="shared" si="81"/>
        <v>2,6</v>
      </c>
      <c r="G236" s="96">
        <f t="shared" si="79"/>
        <v>520</v>
      </c>
      <c r="H236" s="25">
        <f t="shared" si="74"/>
        <v>28.6</v>
      </c>
      <c r="I236" s="54">
        <f t="shared" si="75"/>
        <v>548.6</v>
      </c>
    </row>
    <row r="237" spans="1:9">
      <c r="C237" s="1" t="s">
        <v>132</v>
      </c>
      <c r="D237" s="12">
        <v>4.3</v>
      </c>
      <c r="E237" s="11" t="str">
        <f>IF(C237="confit","u",IF(C237="MAGRET","KG",IF(C237="GRATTONS","KG",IF(C237="OEUF","U",IF(C237="ESCALOPE FC","KG",IF(C237="supreme volaille","KG",IF(C237="kg","8",IF(B160="G","6,5",IF(B160="h","3",)))))))))</f>
        <v>KG</v>
      </c>
      <c r="F237" s="96" t="str">
        <f t="shared" si="81"/>
        <v>30</v>
      </c>
      <c r="G237" s="96">
        <f t="shared" si="79"/>
        <v>129</v>
      </c>
      <c r="H237" s="25">
        <f t="shared" si="74"/>
        <v>7.0949999999999998</v>
      </c>
      <c r="I237" s="54">
        <f t="shared" si="75"/>
        <v>136.095</v>
      </c>
    </row>
    <row r="238" spans="1:9">
      <c r="C238" s="1" t="s">
        <v>152</v>
      </c>
      <c r="D238" s="12">
        <v>5</v>
      </c>
      <c r="E238" s="11" t="str">
        <f t="shared" ref="E238" si="83">IF(C238="confit","u",IF(C238="MAGRET","KG",IF(C238="GRATTONS","KG",IF(C238="OEUF","U",IF(C238="ESCALOPE FC","KG",IF(C238="supreme volaille","KG",IF(C238="kg","8",IF(B161="G","6,5",IF(B161="h","3",)))))))))</f>
        <v>KG</v>
      </c>
      <c r="F238" s="96" t="str">
        <f t="shared" si="81"/>
        <v>12,8</v>
      </c>
      <c r="G238" s="96">
        <f t="shared" si="79"/>
        <v>64</v>
      </c>
      <c r="H238" s="25">
        <f t="shared" si="74"/>
        <v>3.52</v>
      </c>
      <c r="I238" s="54">
        <f t="shared" si="75"/>
        <v>67.52</v>
      </c>
    </row>
    <row r="239" spans="1:9">
      <c r="C239" s="1" t="s">
        <v>138</v>
      </c>
      <c r="D239" s="12">
        <v>5.5</v>
      </c>
      <c r="E239" s="11" t="str">
        <f t="shared" ref="E239:E241" si="84">IF(C239="confit","u",IF(C239="MAGRET","KG",IF(C239="GRATTONS","KG",IF(C239="OEUF","U",IF(C239="ESCALOPE FC","KG",IF(C239="supreme volaille","KG",IF(C239="kg","8",IF(B168="G","6,5",IF(B168="h","3",)))))))))</f>
        <v>KG</v>
      </c>
      <c r="F239" s="96" t="str">
        <f t="shared" si="81"/>
        <v>8,5</v>
      </c>
      <c r="G239" s="96">
        <f t="shared" si="79"/>
        <v>46.75</v>
      </c>
      <c r="H239" s="25">
        <f t="shared" si="74"/>
        <v>2.57125</v>
      </c>
      <c r="I239" s="54">
        <f t="shared" si="75"/>
        <v>49.321249999999999</v>
      </c>
    </row>
    <row r="240" spans="1:9">
      <c r="C240" s="1" t="s">
        <v>47</v>
      </c>
      <c r="D240" s="12">
        <v>4.4000000000000004</v>
      </c>
      <c r="E240" s="11" t="str">
        <f t="shared" si="84"/>
        <v>KG</v>
      </c>
      <c r="F240" s="96" t="str">
        <f t="shared" si="81"/>
        <v>10,5</v>
      </c>
      <c r="G240" s="96">
        <f t="shared" si="79"/>
        <v>46.2</v>
      </c>
      <c r="H240" s="25">
        <f t="shared" si="74"/>
        <v>2.5410000000000004</v>
      </c>
      <c r="I240" s="54">
        <f t="shared" si="75"/>
        <v>48.741</v>
      </c>
    </row>
    <row r="241" spans="1:9">
      <c r="C241" s="1" t="s">
        <v>72</v>
      </c>
      <c r="D241" s="12">
        <v>100</v>
      </c>
      <c r="E241" s="11" t="str">
        <f t="shared" si="84"/>
        <v>U</v>
      </c>
      <c r="F241" s="96" t="str">
        <f t="shared" si="81"/>
        <v>0,19</v>
      </c>
      <c r="G241" s="96">
        <f t="shared" si="79"/>
        <v>19</v>
      </c>
      <c r="H241" s="25">
        <f t="shared" si="74"/>
        <v>1.0449999999999999</v>
      </c>
      <c r="I241" s="54">
        <f t="shared" si="75"/>
        <v>20.045000000000002</v>
      </c>
    </row>
    <row r="242" spans="1:9">
      <c r="C242" s="1" t="s">
        <v>154</v>
      </c>
      <c r="D242" s="12">
        <v>1</v>
      </c>
      <c r="E242" s="11" t="s">
        <v>189</v>
      </c>
      <c r="F242" s="96">
        <v>65</v>
      </c>
      <c r="G242" s="96">
        <f t="shared" si="79"/>
        <v>65</v>
      </c>
      <c r="H242" s="25">
        <f t="shared" si="74"/>
        <v>3.5750000000000002</v>
      </c>
      <c r="I242" s="54">
        <f t="shared" si="75"/>
        <v>68.575000000000003</v>
      </c>
    </row>
    <row r="243" spans="1:9">
      <c r="C243" s="1" t="s">
        <v>71</v>
      </c>
      <c r="D243" s="12">
        <v>2.1</v>
      </c>
      <c r="E243" s="11" t="s">
        <v>12</v>
      </c>
      <c r="F243" s="96">
        <v>6.2</v>
      </c>
      <c r="G243" s="96">
        <f t="shared" si="79"/>
        <v>13.020000000000001</v>
      </c>
      <c r="H243" s="25">
        <f t="shared" si="74"/>
        <v>0.71610000000000007</v>
      </c>
      <c r="I243" s="54">
        <f t="shared" si="75"/>
        <v>13.736100000000002</v>
      </c>
    </row>
    <row r="244" spans="1:9">
      <c r="A244" s="21">
        <v>42944</v>
      </c>
      <c r="B244">
        <v>50</v>
      </c>
      <c r="C244" s="1" t="s">
        <v>168</v>
      </c>
      <c r="D244" s="12">
        <v>5.0999999999999996</v>
      </c>
      <c r="E244" s="11" t="str">
        <f t="shared" ref="E244:E247" si="85">IF(C244="confit","u",IF(C244="MAGRET","KG",IF(C244="GRATTONS","KG",IF(C244="OEUF","U",IF(C244="ESCALOPE FC","KG",IF(C244="supreme volaille","KG",IF(C244="kg","8",IF(B169="G","6,5",IF(B169="h","3",)))))))))</f>
        <v>KG</v>
      </c>
      <c r="F244" s="96" t="str">
        <f t="shared" ref="F244:F247" si="86">IF(C244="ESCALOPE FC","30",IF(C244="GRATTONS","10,5",IF(C244="CONFIT","2,6",IF(C244="OEUF","0,19",IF(C244="MAGRET","12,8",IF(C244="FC EXTRA DEV","30",IF(C244="supreme volaille","8,5")))))))</f>
        <v>12,8</v>
      </c>
      <c r="G244" s="96">
        <f t="shared" ref="G244:G247" si="87">F244*D244</f>
        <v>65.28</v>
      </c>
      <c r="H244" s="25">
        <f t="shared" ref="H244:H247" si="88">G244*5.5%</f>
        <v>3.5904000000000003</v>
      </c>
      <c r="I244" s="54">
        <f t="shared" ref="I244:I247" si="89">G244+H244</f>
        <v>68.870400000000004</v>
      </c>
    </row>
    <row r="245" spans="1:9">
      <c r="A245" s="21">
        <v>42944</v>
      </c>
      <c r="B245">
        <v>1</v>
      </c>
      <c r="C245" s="1" t="s">
        <v>72</v>
      </c>
      <c r="D245" s="12">
        <v>90</v>
      </c>
      <c r="E245" s="11" t="str">
        <f t="shared" si="85"/>
        <v>U</v>
      </c>
      <c r="F245" s="96" t="str">
        <f t="shared" si="86"/>
        <v>0,19</v>
      </c>
      <c r="G245" s="96">
        <f t="shared" si="87"/>
        <v>17.100000000000001</v>
      </c>
      <c r="H245" s="25">
        <f t="shared" si="88"/>
        <v>0.94050000000000011</v>
      </c>
      <c r="I245" s="54">
        <f t="shared" si="89"/>
        <v>18.040500000000002</v>
      </c>
    </row>
    <row r="246" spans="1:9">
      <c r="C246" s="1" t="s">
        <v>152</v>
      </c>
      <c r="D246" s="12">
        <v>5.05</v>
      </c>
      <c r="E246" s="11" t="str">
        <f t="shared" si="85"/>
        <v>KG</v>
      </c>
      <c r="F246" s="96" t="str">
        <f t="shared" si="86"/>
        <v>12,8</v>
      </c>
      <c r="G246" s="96">
        <f t="shared" si="87"/>
        <v>64.64</v>
      </c>
      <c r="H246" s="25">
        <f t="shared" si="88"/>
        <v>3.5552000000000001</v>
      </c>
      <c r="I246" s="54">
        <f t="shared" si="89"/>
        <v>68.1952</v>
      </c>
    </row>
    <row r="247" spans="1:9">
      <c r="C247" s="1" t="s">
        <v>154</v>
      </c>
      <c r="D247" s="12">
        <v>200</v>
      </c>
      <c r="E247" s="11" t="str">
        <f t="shared" si="85"/>
        <v>u</v>
      </c>
      <c r="F247" s="96" t="str">
        <f t="shared" si="86"/>
        <v>2,6</v>
      </c>
      <c r="G247" s="96">
        <f t="shared" si="87"/>
        <v>520</v>
      </c>
      <c r="H247" s="25">
        <f t="shared" si="88"/>
        <v>28.6</v>
      </c>
      <c r="I247" s="54">
        <f t="shared" si="89"/>
        <v>548.6</v>
      </c>
    </row>
    <row r="248" spans="1:9">
      <c r="C248" s="1" t="s">
        <v>47</v>
      </c>
      <c r="D248" s="12">
        <v>5.8</v>
      </c>
      <c r="E248" s="11" t="str">
        <f>IF(C248="confit","u",IF(C248="MAGRET","KG",IF(C248="GRATTONS","KG",IF(C248="OEUF","U",IF(C248="ESCALOPE FC","KG",IF(C248="supreme volaille","KG",IF(C248="kg","8",IF(B173="G","6,5",IF(B173="h","3",)))))))))</f>
        <v>KG</v>
      </c>
      <c r="F248" s="96" t="str">
        <f t="shared" si="81"/>
        <v>10,5</v>
      </c>
      <c r="G248" s="96">
        <f t="shared" si="79"/>
        <v>60.9</v>
      </c>
      <c r="H248" s="25">
        <f t="shared" si="74"/>
        <v>3.3494999999999999</v>
      </c>
      <c r="I248" s="54">
        <f t="shared" si="75"/>
        <v>64.249499999999998</v>
      </c>
    </row>
    <row r="249" spans="1:9">
      <c r="A249" s="21"/>
      <c r="C249" s="1" t="s">
        <v>172</v>
      </c>
      <c r="D249" s="12">
        <v>4.25</v>
      </c>
      <c r="E249" s="11" t="str">
        <f>IF(C249="confit","u",IF(C249="MAGRET","KG",IF(C249="GRATTONS","KG",IF(C249="OEUF","U",IF(C249="ESCALOPE FC","KG",IF(C249="supreme volaille","KG",IF(C249="kg","8",IF(B174="G","6,5",IF(B174="h","3",)))))))))</f>
        <v>KG</v>
      </c>
      <c r="F249" s="96" t="str">
        <f t="shared" si="81"/>
        <v>30</v>
      </c>
      <c r="G249" s="96">
        <f t="shared" si="79"/>
        <v>127.5</v>
      </c>
      <c r="H249" s="25">
        <f t="shared" si="74"/>
        <v>7.0125000000000002</v>
      </c>
      <c r="I249" s="54">
        <f t="shared" si="75"/>
        <v>134.51249999999999</v>
      </c>
    </row>
    <row r="250" spans="1:9">
      <c r="C250" s="1" t="s">
        <v>138</v>
      </c>
      <c r="D250" s="12">
        <v>4.7</v>
      </c>
      <c r="E250" s="11" t="str">
        <f>IF(C250="confit","u",IF(C250="MAGRET","KG",IF(C250="GRATTONS","KG",IF(C250="OEUF","U",IF(C250="ESCALOPE FC","KG",IF(C250="supreme volaille","KG",IF(C250="kg","8",IF(B175="G","6,5",IF(B175="h","3",)))))))))</f>
        <v>KG</v>
      </c>
      <c r="F250" s="96" t="str">
        <f t="shared" si="81"/>
        <v>8,5</v>
      </c>
      <c r="G250" s="96">
        <f t="shared" si="79"/>
        <v>39.950000000000003</v>
      </c>
      <c r="H250" s="25">
        <f t="shared" si="74"/>
        <v>2.1972500000000004</v>
      </c>
      <c r="I250" s="54">
        <f t="shared" si="75"/>
        <v>42.14725</v>
      </c>
    </row>
    <row r="251" spans="1:9">
      <c r="A251" t="s">
        <v>191</v>
      </c>
      <c r="B251" t="s">
        <v>192</v>
      </c>
      <c r="C251" s="1" t="s">
        <v>166</v>
      </c>
      <c r="D251" s="12">
        <v>50</v>
      </c>
      <c r="E251" s="11" t="s">
        <v>14</v>
      </c>
      <c r="F251" s="96">
        <v>2.6</v>
      </c>
      <c r="G251" s="96">
        <f t="shared" ref="G251:G254" si="90">F251*D251</f>
        <v>130</v>
      </c>
      <c r="H251" s="25">
        <f t="shared" ref="H251:H252" si="91">G251*5.5%</f>
        <v>7.15</v>
      </c>
      <c r="I251" s="54">
        <f t="shared" ref="I251:I252" si="92">G251+H251</f>
        <v>137.15</v>
      </c>
    </row>
    <row r="252" spans="1:9">
      <c r="C252" s="1" t="s">
        <v>168</v>
      </c>
      <c r="D252" s="12">
        <v>6.2</v>
      </c>
      <c r="E252" s="12" t="s">
        <v>6</v>
      </c>
      <c r="F252">
        <v>12.8</v>
      </c>
      <c r="G252" s="96">
        <f t="shared" si="90"/>
        <v>79.360000000000014</v>
      </c>
      <c r="H252" s="25">
        <f t="shared" si="91"/>
        <v>4.3648000000000007</v>
      </c>
      <c r="I252" s="54">
        <f t="shared" si="92"/>
        <v>83.724800000000016</v>
      </c>
    </row>
    <row r="253" spans="1:9">
      <c r="C253" s="1" t="s">
        <v>96</v>
      </c>
      <c r="D253" s="11">
        <v>33.700000000000003</v>
      </c>
      <c r="E253" s="11"/>
      <c r="F253" s="1">
        <v>5.1999999999999998E-2</v>
      </c>
      <c r="G253" s="25">
        <f t="shared" si="90"/>
        <v>1.7524</v>
      </c>
      <c r="H253" s="8">
        <v>0</v>
      </c>
      <c r="I253" s="25">
        <f>G253+H253</f>
        <v>1.7524</v>
      </c>
    </row>
    <row r="254" spans="1:9">
      <c r="C254" s="1" t="s">
        <v>95</v>
      </c>
      <c r="D254" s="11">
        <v>33.700000000000003</v>
      </c>
      <c r="E254" s="11"/>
      <c r="F254" s="1">
        <v>7.4999999999999997E-2</v>
      </c>
      <c r="G254" s="25">
        <f t="shared" si="90"/>
        <v>2.5275000000000003</v>
      </c>
      <c r="H254" s="8">
        <f>G254*20/100</f>
        <v>0.50550000000000006</v>
      </c>
      <c r="I254" s="8">
        <f t="shared" ref="I254" si="93">G254+H254</f>
        <v>3.0330000000000004</v>
      </c>
    </row>
    <row r="255" spans="1:9">
      <c r="G255" s="140">
        <f>SUM(G197:G254)</f>
        <v>7255.1759000000002</v>
      </c>
      <c r="H255" s="25">
        <f t="shared" si="74"/>
        <v>399.03467449999999</v>
      </c>
      <c r="I255" s="42">
        <f>G255+H255</f>
        <v>7654.2105744999999</v>
      </c>
    </row>
    <row r="256" spans="1:9" ht="18.75">
      <c r="C256" s="227" t="s">
        <v>34</v>
      </c>
      <c r="D256" s="227"/>
      <c r="E256" s="227"/>
      <c r="F256" s="227"/>
      <c r="G256" s="227"/>
      <c r="H256" s="52"/>
      <c r="I256" s="54"/>
    </row>
    <row r="257" spans="1:9">
      <c r="A257" s="21">
        <v>42948</v>
      </c>
      <c r="B257">
        <v>2</v>
      </c>
      <c r="C257" s="1" t="s">
        <v>140</v>
      </c>
      <c r="D257" s="11">
        <v>10.8</v>
      </c>
      <c r="E257" s="11">
        <f>IF(C257="confit","u",IF(C257="MAGRET","KG",IF(C257="GRATTONS","KG",IF(C257="OEUF","U",IF(C257="ESCALOPE FC","KG",IF(C257="supreme volaille","KG",IF(C257="kg","8",IF(B177="G","6,5",IF(B177="h","3",)))))))))</f>
        <v>0</v>
      </c>
      <c r="F257" s="96">
        <v>32</v>
      </c>
      <c r="G257" s="96">
        <f t="shared" ref="G257:G280" si="94">F257*D257</f>
        <v>345.6</v>
      </c>
      <c r="H257" s="25">
        <f t="shared" ref="H257:H330" si="95">G257*5.5%</f>
        <v>19.008000000000003</v>
      </c>
      <c r="I257" s="54">
        <f t="shared" ref="I257:I327" si="96">G257+H257</f>
        <v>364.608</v>
      </c>
    </row>
    <row r="258" spans="1:9">
      <c r="C258" s="1" t="s">
        <v>166</v>
      </c>
      <c r="D258" s="12">
        <v>200</v>
      </c>
      <c r="E258" s="11" t="str">
        <f>IF(C258="confit","u",IF(C258="MAGRET","KG",IF(C258="GRATTONS","KG",IF(C258="OEUF","U",IF(C258="ESCALOPE FC","KG",IF(C258="supreme volaille","KG",IF(C258="kg","8",IF(B178="G","6,5",IF(B178="h","3",)))))))))</f>
        <v>u</v>
      </c>
      <c r="F258" s="96" t="str">
        <f t="shared" ref="F258:F268" si="97">IF(C258="ESCALOPE FC","30",IF(C258="GRATTONS","10,5",IF(C258="CONFIT","2,6",IF(C258="OEUF","0,19",IF(C258="MAGRET","12,2",IF(C258="FC EXTRA DEV","30",IF(C258="supreme volaille","8,5")))))))</f>
        <v>2,6</v>
      </c>
      <c r="G258" s="96">
        <f t="shared" si="94"/>
        <v>520</v>
      </c>
      <c r="H258" s="25">
        <f t="shared" si="95"/>
        <v>28.6</v>
      </c>
      <c r="I258" s="54">
        <f t="shared" si="96"/>
        <v>548.6</v>
      </c>
    </row>
    <row r="259" spans="1:9">
      <c r="C259" s="1" t="s">
        <v>166</v>
      </c>
      <c r="D259" s="12">
        <v>2</v>
      </c>
      <c r="E259" s="11" t="s">
        <v>130</v>
      </c>
      <c r="F259" s="96">
        <v>65</v>
      </c>
      <c r="G259" s="96">
        <f t="shared" si="94"/>
        <v>130</v>
      </c>
      <c r="H259" s="25">
        <f t="shared" si="95"/>
        <v>7.15</v>
      </c>
      <c r="I259" s="54">
        <f t="shared" si="96"/>
        <v>137.15</v>
      </c>
    </row>
    <row r="260" spans="1:9">
      <c r="C260" s="1" t="s">
        <v>132</v>
      </c>
      <c r="D260" s="12">
        <v>4.3</v>
      </c>
      <c r="E260" s="11" t="str">
        <f>IF(C260="confit","u",IF(C260="MAGRET","KG",IF(C260="GRATTONS","KG",IF(C260="OEUF","U",IF(C260="ESCALOPE FC","KG",IF(C260="supreme volaille","KG",IF(C260="kg","8",IF(B180="G","6,5",IF(B180="h","3",)))))))))</f>
        <v>KG</v>
      </c>
      <c r="F260" s="96" t="str">
        <f t="shared" si="97"/>
        <v>30</v>
      </c>
      <c r="G260" s="96">
        <f t="shared" si="94"/>
        <v>129</v>
      </c>
      <c r="H260" s="25">
        <f t="shared" si="95"/>
        <v>7.0949999999999998</v>
      </c>
      <c r="I260" s="54">
        <f t="shared" si="96"/>
        <v>136.095</v>
      </c>
    </row>
    <row r="261" spans="1:9">
      <c r="A261" s="21"/>
      <c r="C261" s="1" t="s">
        <v>168</v>
      </c>
      <c r="D261" s="12">
        <v>7.2</v>
      </c>
      <c r="E261" s="11" t="str">
        <f>IF(C261="confit","u",IF(C261="MAGRET","KG",IF(C261="GRATTONS","KG",IF(C261="OEUF","U",IF(C261="ESCALOPE FC","KG",IF(C261="supreme volaille","KG",IF(C261="kg","8",IF(B181="G","6,5",IF(B181="h","3",)))))))))</f>
        <v>KG</v>
      </c>
      <c r="F261" s="96">
        <v>12.8</v>
      </c>
      <c r="G261" s="25">
        <f t="shared" si="94"/>
        <v>92.160000000000011</v>
      </c>
      <c r="H261" s="25">
        <f t="shared" si="95"/>
        <v>5.0688000000000004</v>
      </c>
      <c r="I261" s="54">
        <f t="shared" si="96"/>
        <v>97.228800000000007</v>
      </c>
    </row>
    <row r="262" spans="1:9">
      <c r="C262" s="1" t="s">
        <v>47</v>
      </c>
      <c r="D262" s="12">
        <v>7.7</v>
      </c>
      <c r="E262" s="11" t="s">
        <v>6</v>
      </c>
      <c r="F262" s="96" t="str">
        <f t="shared" si="97"/>
        <v>10,5</v>
      </c>
      <c r="G262" s="96">
        <f t="shared" si="94"/>
        <v>80.850000000000009</v>
      </c>
      <c r="H262" s="25">
        <f t="shared" si="95"/>
        <v>4.4467500000000006</v>
      </c>
      <c r="I262" s="54">
        <f t="shared" si="96"/>
        <v>85.296750000000003</v>
      </c>
    </row>
    <row r="263" spans="1:9">
      <c r="A263" s="21"/>
      <c r="C263" s="1" t="s">
        <v>72</v>
      </c>
      <c r="D263" s="12">
        <v>180</v>
      </c>
      <c r="E263" s="11" t="str">
        <f t="shared" ref="E263:E271" si="98">IF(C263="confit","u",IF(C263="MAGRET","KG",IF(C263="GRATTONS","KG",IF(C263="OEUF","U",IF(C263="ESCALOPE FC","KG",IF(C263="supreme volaille","KG",IF(C263="kg","8",IF(B183="G","6,5",IF(B183="h","3",)))))))))</f>
        <v>U</v>
      </c>
      <c r="F263" s="96" t="str">
        <f t="shared" si="97"/>
        <v>0,19</v>
      </c>
      <c r="G263" s="96">
        <f t="shared" si="94"/>
        <v>34.200000000000003</v>
      </c>
      <c r="H263" s="25">
        <f t="shared" si="95"/>
        <v>1.8810000000000002</v>
      </c>
      <c r="I263" s="54">
        <f t="shared" si="96"/>
        <v>36.081000000000003</v>
      </c>
    </row>
    <row r="264" spans="1:9">
      <c r="A264" s="21">
        <v>42951</v>
      </c>
      <c r="B264">
        <v>3</v>
      </c>
      <c r="C264" s="1" t="s">
        <v>138</v>
      </c>
      <c r="D264" s="12">
        <v>4.4000000000000004</v>
      </c>
      <c r="E264" s="11" t="str">
        <f t="shared" si="98"/>
        <v>KG</v>
      </c>
      <c r="F264" s="96">
        <v>12.9</v>
      </c>
      <c r="G264" s="96">
        <f t="shared" si="94"/>
        <v>56.760000000000005</v>
      </c>
      <c r="H264" s="25">
        <f t="shared" si="95"/>
        <v>3.1218000000000004</v>
      </c>
      <c r="I264" s="54">
        <f t="shared" si="96"/>
        <v>59.881800000000005</v>
      </c>
    </row>
    <row r="265" spans="1:9">
      <c r="A265" s="21"/>
      <c r="C265" s="1" t="s">
        <v>152</v>
      </c>
      <c r="D265" s="12">
        <v>8.25</v>
      </c>
      <c r="E265" s="11" t="str">
        <f t="shared" si="98"/>
        <v>KG</v>
      </c>
      <c r="F265" s="96">
        <v>12.8</v>
      </c>
      <c r="G265" s="96">
        <f t="shared" si="94"/>
        <v>105.60000000000001</v>
      </c>
      <c r="H265" s="25">
        <f t="shared" si="95"/>
        <v>5.8080000000000007</v>
      </c>
      <c r="I265" s="54">
        <f t="shared" si="96"/>
        <v>111.40800000000002</v>
      </c>
    </row>
    <row r="266" spans="1:9">
      <c r="C266" s="1" t="s">
        <v>166</v>
      </c>
      <c r="D266" s="12">
        <v>200</v>
      </c>
      <c r="E266" s="11" t="str">
        <f t="shared" si="98"/>
        <v>u</v>
      </c>
      <c r="F266" s="96">
        <v>2.8</v>
      </c>
      <c r="G266" s="96">
        <f t="shared" si="94"/>
        <v>560</v>
      </c>
      <c r="H266" s="25">
        <f t="shared" si="95"/>
        <v>30.8</v>
      </c>
      <c r="I266" s="54">
        <f t="shared" si="96"/>
        <v>590.79999999999995</v>
      </c>
    </row>
    <row r="267" spans="1:9">
      <c r="C267" s="1" t="s">
        <v>132</v>
      </c>
      <c r="D267" s="12">
        <v>4.3</v>
      </c>
      <c r="E267" s="11" t="str">
        <f t="shared" si="98"/>
        <v>KG</v>
      </c>
      <c r="F267" s="96" t="str">
        <f t="shared" si="97"/>
        <v>30</v>
      </c>
      <c r="G267" s="96">
        <f t="shared" si="94"/>
        <v>129</v>
      </c>
      <c r="H267" s="25">
        <f t="shared" si="95"/>
        <v>7.0949999999999998</v>
      </c>
      <c r="I267" s="54">
        <f t="shared" si="96"/>
        <v>136.095</v>
      </c>
    </row>
    <row r="268" spans="1:9">
      <c r="C268" s="1" t="s">
        <v>47</v>
      </c>
      <c r="D268" s="12">
        <v>7.6</v>
      </c>
      <c r="E268" s="11" t="str">
        <f t="shared" si="98"/>
        <v>KG</v>
      </c>
      <c r="F268" s="96" t="str">
        <f t="shared" si="97"/>
        <v>10,5</v>
      </c>
      <c r="G268" s="96">
        <f t="shared" si="94"/>
        <v>79.8</v>
      </c>
      <c r="H268" s="25">
        <f t="shared" si="95"/>
        <v>4.3890000000000002</v>
      </c>
      <c r="I268" s="54">
        <f t="shared" si="96"/>
        <v>84.188999999999993</v>
      </c>
    </row>
    <row r="269" spans="1:9">
      <c r="A269" s="21"/>
      <c r="C269" s="1" t="s">
        <v>153</v>
      </c>
      <c r="D269" s="12">
        <v>140</v>
      </c>
      <c r="E269" s="11" t="s">
        <v>14</v>
      </c>
      <c r="F269" s="96">
        <v>0.19</v>
      </c>
      <c r="G269" s="96">
        <f t="shared" si="94"/>
        <v>26.6</v>
      </c>
      <c r="H269" s="25">
        <f t="shared" si="95"/>
        <v>1.4630000000000001</v>
      </c>
      <c r="I269" s="54">
        <f t="shared" si="96"/>
        <v>28.063000000000002</v>
      </c>
    </row>
    <row r="270" spans="1:9">
      <c r="C270" s="1" t="s">
        <v>140</v>
      </c>
      <c r="D270" s="12">
        <v>2.1</v>
      </c>
      <c r="E270" s="11" t="s">
        <v>6</v>
      </c>
      <c r="F270" s="96">
        <v>32</v>
      </c>
      <c r="G270" s="96">
        <f t="shared" si="94"/>
        <v>67.2</v>
      </c>
      <c r="H270" s="25">
        <f t="shared" si="95"/>
        <v>3.6960000000000002</v>
      </c>
      <c r="I270" s="54">
        <f t="shared" si="96"/>
        <v>70.896000000000001</v>
      </c>
    </row>
    <row r="271" spans="1:9">
      <c r="A271" s="21">
        <v>42954</v>
      </c>
      <c r="B271">
        <v>4</v>
      </c>
      <c r="C271" s="1" t="s">
        <v>140</v>
      </c>
      <c r="D271" s="12">
        <v>11.2</v>
      </c>
      <c r="E271" s="11">
        <f t="shared" si="98"/>
        <v>0</v>
      </c>
      <c r="F271" s="96" t="str">
        <f>IF(C271="ESCALOPE FC","30",IF(C271="GRATTONS","10,5",IF(C271="CONFIT","2,8",IF(C271="OEUF","0,19",IF(C271="MAGRET","12,8",IF(C271="FC EXTRA DEV","32",IF(C271="supreme volaille","8,5")))))))</f>
        <v>32</v>
      </c>
      <c r="G271" s="96">
        <f t="shared" si="94"/>
        <v>358.4</v>
      </c>
      <c r="H271" s="25">
        <f t="shared" si="95"/>
        <v>19.712</v>
      </c>
      <c r="I271" s="54">
        <f t="shared" si="96"/>
        <v>378.11199999999997</v>
      </c>
    </row>
    <row r="272" spans="1:9">
      <c r="C272" s="1" t="s">
        <v>154</v>
      </c>
      <c r="D272" s="12">
        <v>200</v>
      </c>
      <c r="E272" s="11" t="s">
        <v>6</v>
      </c>
      <c r="F272" s="96" t="str">
        <f t="shared" ref="F272:F326" si="99">IF(C272="ESCALOPE FC","30",IF(C272="GRATTONS","10,5",IF(C272="CONFIT","2,8",IF(C272="OEUF","0,19",IF(C272="MAGRET","12,8",IF(C272="FC EXTRA DEV","32",IF(C272="supreme volaille","8,5")))))))</f>
        <v>2,8</v>
      </c>
      <c r="G272" s="96">
        <f t="shared" si="94"/>
        <v>560</v>
      </c>
      <c r="H272" s="25">
        <f t="shared" si="95"/>
        <v>30.8</v>
      </c>
      <c r="I272" s="54">
        <f t="shared" si="96"/>
        <v>590.79999999999995</v>
      </c>
    </row>
    <row r="273" spans="1:9">
      <c r="C273" s="1" t="s">
        <v>132</v>
      </c>
      <c r="D273" s="12">
        <v>4.3</v>
      </c>
      <c r="E273" s="11" t="str">
        <f t="shared" ref="E273:E278" si="100">IF(C273="confit","u",IF(C273="MAGRET","KG",IF(C273="GRATTONS","KG",IF(C273="OEUF","U",IF(C273="ESCALOPE FC","KG",IF(C273="supreme volaille","KG",IF(C273="kg","8",IF(B193="G","6,5",IF(B193="h","3",)))))))))</f>
        <v>KG</v>
      </c>
      <c r="F273" s="96" t="str">
        <f t="shared" si="99"/>
        <v>30</v>
      </c>
      <c r="G273" s="96">
        <f t="shared" si="94"/>
        <v>129</v>
      </c>
      <c r="H273" s="25">
        <f t="shared" si="95"/>
        <v>7.0949999999999998</v>
      </c>
      <c r="I273" s="54">
        <f t="shared" si="96"/>
        <v>136.095</v>
      </c>
    </row>
    <row r="274" spans="1:9">
      <c r="C274" s="1" t="s">
        <v>194</v>
      </c>
      <c r="D274" s="12">
        <v>7.7</v>
      </c>
      <c r="E274" s="11" t="str">
        <f t="shared" si="100"/>
        <v>KG</v>
      </c>
      <c r="F274" s="96" t="str">
        <f t="shared" si="99"/>
        <v>12,8</v>
      </c>
      <c r="G274" s="96">
        <f t="shared" si="94"/>
        <v>98.56</v>
      </c>
      <c r="H274" s="25">
        <f t="shared" si="95"/>
        <v>5.4207999999999998</v>
      </c>
      <c r="I274" s="54">
        <f t="shared" si="96"/>
        <v>103.9808</v>
      </c>
    </row>
    <row r="275" spans="1:9">
      <c r="C275" s="1" t="s">
        <v>47</v>
      </c>
      <c r="D275" s="12">
        <v>8.5</v>
      </c>
      <c r="E275" s="11" t="str">
        <f t="shared" si="100"/>
        <v>KG</v>
      </c>
      <c r="F275" s="96" t="str">
        <f t="shared" si="99"/>
        <v>10,5</v>
      </c>
      <c r="G275" s="96">
        <f t="shared" si="94"/>
        <v>89.25</v>
      </c>
      <c r="H275" s="25">
        <f t="shared" si="95"/>
        <v>4.9087500000000004</v>
      </c>
      <c r="I275" s="54">
        <f t="shared" si="96"/>
        <v>94.158749999999998</v>
      </c>
    </row>
    <row r="276" spans="1:9">
      <c r="C276" s="1" t="s">
        <v>153</v>
      </c>
      <c r="D276" s="12">
        <v>100</v>
      </c>
      <c r="E276" s="11" t="str">
        <f t="shared" si="100"/>
        <v>U</v>
      </c>
      <c r="F276" s="96" t="str">
        <f t="shared" si="99"/>
        <v>0,19</v>
      </c>
      <c r="G276" s="96">
        <f t="shared" si="94"/>
        <v>19</v>
      </c>
      <c r="H276" s="25">
        <f t="shared" si="95"/>
        <v>1.0449999999999999</v>
      </c>
      <c r="I276" s="54">
        <f t="shared" si="96"/>
        <v>20.045000000000002</v>
      </c>
    </row>
    <row r="277" spans="1:9">
      <c r="A277" s="21"/>
      <c r="C277" s="1" t="s">
        <v>166</v>
      </c>
      <c r="D277" s="12">
        <v>2</v>
      </c>
      <c r="E277" s="11" t="s">
        <v>189</v>
      </c>
      <c r="F277" s="96">
        <v>65</v>
      </c>
      <c r="G277" s="96">
        <f t="shared" si="94"/>
        <v>130</v>
      </c>
      <c r="H277" s="25">
        <f t="shared" si="95"/>
        <v>7.15</v>
      </c>
      <c r="I277" s="54">
        <f t="shared" si="96"/>
        <v>137.15</v>
      </c>
    </row>
    <row r="278" spans="1:9">
      <c r="A278" s="21">
        <v>42957</v>
      </c>
      <c r="B278">
        <v>5</v>
      </c>
      <c r="C278" s="1" t="s">
        <v>166</v>
      </c>
      <c r="D278" s="12">
        <v>250</v>
      </c>
      <c r="E278" s="11" t="str">
        <f t="shared" si="100"/>
        <v>u</v>
      </c>
      <c r="F278" s="96" t="str">
        <f t="shared" si="99"/>
        <v>2,8</v>
      </c>
      <c r="G278" s="96">
        <f t="shared" si="94"/>
        <v>700</v>
      </c>
      <c r="H278" s="25">
        <f t="shared" si="95"/>
        <v>38.5</v>
      </c>
      <c r="I278" s="54">
        <f t="shared" si="96"/>
        <v>738.5</v>
      </c>
    </row>
    <row r="279" spans="1:9">
      <c r="A279" s="21"/>
      <c r="C279" s="1" t="s">
        <v>168</v>
      </c>
      <c r="D279" s="12">
        <v>7.95</v>
      </c>
      <c r="E279" s="11" t="s">
        <v>14</v>
      </c>
      <c r="F279" s="96" t="str">
        <f t="shared" si="99"/>
        <v>12,8</v>
      </c>
      <c r="G279" s="96">
        <f t="shared" si="94"/>
        <v>101.76</v>
      </c>
      <c r="H279" s="25">
        <f t="shared" si="95"/>
        <v>5.5968</v>
      </c>
      <c r="I279" s="54">
        <f t="shared" si="96"/>
        <v>107.35680000000001</v>
      </c>
    </row>
    <row r="280" spans="1:9">
      <c r="C280" s="1" t="s">
        <v>153</v>
      </c>
      <c r="D280" s="12">
        <v>180</v>
      </c>
      <c r="E280" s="11" t="s">
        <v>14</v>
      </c>
      <c r="F280" s="96" t="str">
        <f t="shared" si="99"/>
        <v>0,19</v>
      </c>
      <c r="G280" s="96">
        <f t="shared" si="94"/>
        <v>34.200000000000003</v>
      </c>
      <c r="H280" s="25">
        <f t="shared" si="95"/>
        <v>1.8810000000000002</v>
      </c>
      <c r="I280" s="54">
        <f t="shared" si="96"/>
        <v>36.081000000000003</v>
      </c>
    </row>
    <row r="281" spans="1:9">
      <c r="C281" s="1" t="s">
        <v>47</v>
      </c>
      <c r="D281" s="12">
        <v>10.5</v>
      </c>
      <c r="E281" s="11" t="str">
        <f>IF(C281="confit","u",IF(C281="MAGRET","KG",IF(C281="GRATTONS","KG",IF(C281="OEUF","U",IF(C281="ESCALOPE FC","KG",IF(C281="supreme volaille","KG",IF(C281="kg","8",IF(B201="G","6,5",IF(B201="h","3",)))))))))</f>
        <v>KG</v>
      </c>
      <c r="F281" s="96" t="str">
        <f t="shared" si="99"/>
        <v>10,5</v>
      </c>
      <c r="G281" s="96">
        <f t="shared" ref="G281:G328" si="101">F281*D281</f>
        <v>110.25</v>
      </c>
      <c r="H281" s="25">
        <f t="shared" si="95"/>
        <v>6.0637499999999998</v>
      </c>
      <c r="I281" s="54">
        <f t="shared" si="96"/>
        <v>116.31375</v>
      </c>
    </row>
    <row r="282" spans="1:9">
      <c r="A282" s="21"/>
      <c r="C282" s="1" t="s">
        <v>132</v>
      </c>
      <c r="D282" s="12">
        <v>6.8</v>
      </c>
      <c r="E282" s="11" t="str">
        <f>IF(C282="confit","u",IF(C282="MAGRET","KG",IF(C282="GRATTONS","KG",IF(C282="OEUF","U",IF(C282="ESCALOPE FC","KG",IF(C282="supreme volaille","KG",IF(C282="kg","8",IF(B202="G","6,5",IF(B202="h","3",)))))))))</f>
        <v>KG</v>
      </c>
      <c r="F282" s="96" t="str">
        <f t="shared" si="99"/>
        <v>30</v>
      </c>
      <c r="G282" s="96">
        <f t="shared" si="101"/>
        <v>204</v>
      </c>
      <c r="H282" s="25">
        <f t="shared" si="95"/>
        <v>11.22</v>
      </c>
      <c r="I282" s="54">
        <f t="shared" si="96"/>
        <v>215.22</v>
      </c>
    </row>
    <row r="283" spans="1:9">
      <c r="C283" s="1" t="s">
        <v>140</v>
      </c>
      <c r="D283" s="12">
        <v>5.4</v>
      </c>
      <c r="E283" s="11">
        <f>IF(C283="confit","u",IF(C283="MAGRET","KG",IF(C283="GRATTONS","KG",IF(C283="OEUF","U",IF(C283="ESCALOPE FC","KG",IF(C283="supreme volaille","KG",IF(C283="kg","8",IF(B203="G","6,5",IF(B203="h","3",)))))))))</f>
        <v>0</v>
      </c>
      <c r="F283" s="96" t="str">
        <f t="shared" si="99"/>
        <v>32</v>
      </c>
      <c r="G283" s="96">
        <f t="shared" si="101"/>
        <v>172.8</v>
      </c>
      <c r="H283" s="25">
        <f t="shared" si="95"/>
        <v>9.5040000000000013</v>
      </c>
      <c r="I283" s="54">
        <f t="shared" si="96"/>
        <v>182.304</v>
      </c>
    </row>
    <row r="284" spans="1:9">
      <c r="C284" s="1" t="s">
        <v>132</v>
      </c>
      <c r="D284" s="12">
        <v>2.2000000000000002</v>
      </c>
      <c r="E284" s="11"/>
      <c r="F284" s="96" t="str">
        <f t="shared" si="99"/>
        <v>30</v>
      </c>
      <c r="G284" s="96">
        <f t="shared" si="101"/>
        <v>66</v>
      </c>
      <c r="H284" s="25">
        <f t="shared" si="95"/>
        <v>3.63</v>
      </c>
      <c r="I284" s="54">
        <f t="shared" si="96"/>
        <v>69.63</v>
      </c>
    </row>
    <row r="285" spans="1:9">
      <c r="A285" s="21">
        <v>42961</v>
      </c>
      <c r="B285">
        <v>6</v>
      </c>
      <c r="C285" s="1" t="s">
        <v>166</v>
      </c>
      <c r="D285" s="12">
        <v>200</v>
      </c>
      <c r="E285" s="11" t="s">
        <v>12</v>
      </c>
      <c r="F285" s="96" t="str">
        <f t="shared" si="99"/>
        <v>2,8</v>
      </c>
      <c r="G285" s="96">
        <f t="shared" si="101"/>
        <v>560</v>
      </c>
      <c r="H285" s="25">
        <f t="shared" si="95"/>
        <v>30.8</v>
      </c>
      <c r="I285" s="54">
        <f t="shared" si="96"/>
        <v>590.79999999999995</v>
      </c>
    </row>
    <row r="286" spans="1:9">
      <c r="A286" s="21"/>
      <c r="C286" s="1" t="s">
        <v>152</v>
      </c>
      <c r="D286" s="12">
        <v>7.9</v>
      </c>
      <c r="E286" s="11" t="s">
        <v>13</v>
      </c>
      <c r="F286" s="96" t="str">
        <f t="shared" si="99"/>
        <v>12,8</v>
      </c>
      <c r="G286" s="96">
        <f t="shared" si="101"/>
        <v>101.12</v>
      </c>
      <c r="H286" s="25">
        <f t="shared" si="95"/>
        <v>5.5616000000000003</v>
      </c>
      <c r="I286" s="54">
        <f t="shared" si="96"/>
        <v>106.6816</v>
      </c>
    </row>
    <row r="287" spans="1:9">
      <c r="C287" s="1" t="s">
        <v>138</v>
      </c>
      <c r="D287" s="12">
        <v>5.2</v>
      </c>
      <c r="E287" s="11" t="str">
        <f>IF(C287="confit","u",IF(C287="MAGRET","KG",IF(C287="GRATTONS","KG",IF(C287="OEUF","U",IF(C287="ESCALOPE FC","KG",IF(C287="supreme volaille","KG",IF(C287="kg","8",IF(B206="G","6,5",IF(B206="h","3",)))))))))</f>
        <v>KG</v>
      </c>
      <c r="F287" s="96" t="str">
        <f t="shared" si="99"/>
        <v>8,5</v>
      </c>
      <c r="G287" s="96">
        <f t="shared" si="101"/>
        <v>44.2</v>
      </c>
      <c r="H287" s="25">
        <f t="shared" si="95"/>
        <v>2.431</v>
      </c>
      <c r="I287" s="54">
        <f t="shared" si="96"/>
        <v>46.631</v>
      </c>
    </row>
    <row r="288" spans="1:9">
      <c r="C288" s="1" t="s">
        <v>132</v>
      </c>
      <c r="D288" s="12">
        <v>3.2</v>
      </c>
      <c r="E288" s="11" t="str">
        <f>IF(C288="confit","u",IF(C288="MAGRET","KG",IF(C288="GRATTONS","KG",IF(C288="OEUF","U",IF(C288="ESCALOPE FC","KG",IF(C288="supreme volaille","KG",IF(C288="kg","8",IF(B207="G","6,5",IF(B207="h","3",)))))))))</f>
        <v>KG</v>
      </c>
      <c r="F288" s="96" t="str">
        <f t="shared" si="99"/>
        <v>30</v>
      </c>
      <c r="G288" s="96">
        <f t="shared" si="101"/>
        <v>96</v>
      </c>
      <c r="H288" s="25">
        <f t="shared" si="95"/>
        <v>5.28</v>
      </c>
      <c r="I288" s="54">
        <f t="shared" si="96"/>
        <v>101.28</v>
      </c>
    </row>
    <row r="289" spans="1:9">
      <c r="C289" s="1" t="s">
        <v>140</v>
      </c>
      <c r="D289" s="12">
        <v>6.45</v>
      </c>
      <c r="E289" s="11">
        <f>IF(C289="confit","u",IF(C289="MAGRET","KG",IF(C289="GRATTONS","KG",IF(C289="OEUF","U",IF(C289="ESCALOPE FC","KG",IF(C289="supreme volaille","KG",IF(C289="kg","8",IF(B208="G","6,5",IF(B208="h","3",)))))))))</f>
        <v>0</v>
      </c>
      <c r="F289" s="96" t="str">
        <f t="shared" si="99"/>
        <v>32</v>
      </c>
      <c r="G289" s="96">
        <f t="shared" si="101"/>
        <v>206.4</v>
      </c>
      <c r="H289" s="25">
        <f t="shared" si="95"/>
        <v>11.352</v>
      </c>
      <c r="I289" s="54">
        <f t="shared" si="96"/>
        <v>217.75200000000001</v>
      </c>
    </row>
    <row r="290" spans="1:9">
      <c r="A290" s="21"/>
      <c r="C290" s="1" t="s">
        <v>153</v>
      </c>
      <c r="D290" s="12">
        <v>180</v>
      </c>
      <c r="E290" s="11" t="str">
        <f>IF(C290="confit","u",IF(C290="MAGRET","KG",IF(C290="GRATTONS","KG",IF(C290="OEUF","U",IF(C290="ESCALOPE FC","KG",IF(C290="supreme volaille","KG",IF(C290="kg","8",IF(B209="G","6,5",IF(B209="h","3",)))))))))</f>
        <v>U</v>
      </c>
      <c r="F290" s="96" t="str">
        <f t="shared" si="99"/>
        <v>0,19</v>
      </c>
      <c r="G290" s="96">
        <f t="shared" si="101"/>
        <v>34.200000000000003</v>
      </c>
      <c r="H290" s="25">
        <f t="shared" si="95"/>
        <v>1.8810000000000002</v>
      </c>
      <c r="I290" s="54">
        <f t="shared" si="96"/>
        <v>36.081000000000003</v>
      </c>
    </row>
    <row r="291" spans="1:9">
      <c r="A291" s="21"/>
      <c r="C291" s="1" t="s">
        <v>47</v>
      </c>
      <c r="D291" s="12">
        <v>7.7</v>
      </c>
      <c r="E291" s="11" t="str">
        <f>IF(C291="confit","u",IF(C291="MAGRET","KG",IF(C291="GRATTONS","KG",IF(C291="OEUF","U",IF(C291="ESCALOPE FC","KG",IF(C291="supreme volaille","KG",IF(C291="kg","8",IF(B210="G","6,5",IF(B210="h","3",)))))))))</f>
        <v>KG</v>
      </c>
      <c r="F291" s="96" t="str">
        <f t="shared" si="99"/>
        <v>10,5</v>
      </c>
      <c r="G291" s="96">
        <f t="shared" si="101"/>
        <v>80.850000000000009</v>
      </c>
      <c r="H291" s="25">
        <f t="shared" si="95"/>
        <v>4.4467500000000006</v>
      </c>
      <c r="I291" s="54">
        <f t="shared" si="96"/>
        <v>85.296750000000003</v>
      </c>
    </row>
    <row r="292" spans="1:9">
      <c r="A292" s="21">
        <v>42964</v>
      </c>
      <c r="B292">
        <v>7</v>
      </c>
      <c r="C292" s="1" t="s">
        <v>154</v>
      </c>
      <c r="D292" s="12">
        <v>1</v>
      </c>
      <c r="E292" s="11" t="s">
        <v>130</v>
      </c>
      <c r="F292" s="96">
        <v>68</v>
      </c>
      <c r="G292" s="96">
        <f t="shared" si="101"/>
        <v>68</v>
      </c>
      <c r="H292" s="25">
        <f t="shared" si="95"/>
        <v>3.74</v>
      </c>
      <c r="I292" s="54">
        <f t="shared" si="96"/>
        <v>71.739999999999995</v>
      </c>
    </row>
    <row r="293" spans="1:9">
      <c r="C293" s="1" t="s">
        <v>154</v>
      </c>
      <c r="D293" s="12">
        <v>200</v>
      </c>
      <c r="E293" s="11" t="str">
        <f>IF(C293="confit","u",IF(C293="MAGRET","KG",IF(C293="GRATTONS","KG",IF(C293="OEUF","U",IF(C293="ESCALOPE FC","KG",IF(C293="supreme volaille","KG",IF(C293="kg","8",IF(B212="G","6,5",IF(B212="h","3",)))))))))</f>
        <v>u</v>
      </c>
      <c r="F293" s="96" t="str">
        <f t="shared" si="99"/>
        <v>2,8</v>
      </c>
      <c r="G293" s="96">
        <f t="shared" si="101"/>
        <v>560</v>
      </c>
      <c r="H293" s="25">
        <f t="shared" si="95"/>
        <v>30.8</v>
      </c>
      <c r="I293" s="54">
        <f t="shared" si="96"/>
        <v>590.79999999999995</v>
      </c>
    </row>
    <row r="294" spans="1:9">
      <c r="C294" s="1" t="s">
        <v>152</v>
      </c>
      <c r="D294" s="12">
        <v>5.4</v>
      </c>
      <c r="E294" s="11" t="s">
        <v>13</v>
      </c>
      <c r="F294" s="96" t="str">
        <f t="shared" si="99"/>
        <v>12,8</v>
      </c>
      <c r="G294" s="96">
        <f t="shared" si="101"/>
        <v>69.12</v>
      </c>
      <c r="H294" s="25">
        <f t="shared" si="95"/>
        <v>3.8016000000000001</v>
      </c>
      <c r="I294" s="54">
        <f t="shared" si="96"/>
        <v>72.921599999999998</v>
      </c>
    </row>
    <row r="295" spans="1:9">
      <c r="C295" s="1" t="s">
        <v>194</v>
      </c>
      <c r="D295" s="12">
        <v>5.0999999999999996</v>
      </c>
      <c r="E295" s="11" t="str">
        <f>IF(C295="confit","u",IF(C295="MAGRET","KG",IF(C295="GRATTONS","KG",IF(C295="OEUF","U",IF(C295="ESCALOPE FC","KG",IF(C295="supreme volaille","KG",IF(C295="kg","8",IF(B214="G","6,5",IF(B214="h","3",)))))))))</f>
        <v>KG</v>
      </c>
      <c r="F295" s="96" t="str">
        <f t="shared" si="99"/>
        <v>12,8</v>
      </c>
      <c r="G295" s="96">
        <f t="shared" si="101"/>
        <v>65.28</v>
      </c>
      <c r="H295" s="25">
        <f t="shared" si="95"/>
        <v>3.5904000000000003</v>
      </c>
      <c r="I295" s="54">
        <f t="shared" si="96"/>
        <v>68.870400000000004</v>
      </c>
    </row>
    <row r="296" spans="1:9">
      <c r="A296" s="21"/>
      <c r="C296" s="1" t="s">
        <v>47</v>
      </c>
      <c r="D296" s="12">
        <v>6.95</v>
      </c>
      <c r="E296" s="11" t="str">
        <f>IF(C296="confit","u",IF(C296="MAGRET","KG",IF(C296="GRATTONS","KG",IF(C296="OEUF","U",IF(C296="ESCALOPE FC","KG",IF(C296="supreme volaille","KG",IF(C296="kg","8",IF(B215="G","6,5",IF(B215="h","3",)))))))))</f>
        <v>KG</v>
      </c>
      <c r="F296" s="96" t="str">
        <f t="shared" si="99"/>
        <v>10,5</v>
      </c>
      <c r="G296" s="25">
        <f t="shared" si="101"/>
        <v>72.975000000000009</v>
      </c>
      <c r="H296" s="25">
        <f t="shared" si="95"/>
        <v>4.0136250000000002</v>
      </c>
      <c r="I296" s="54">
        <f t="shared" si="96"/>
        <v>76.988625000000013</v>
      </c>
    </row>
    <row r="297" spans="1:9">
      <c r="C297" s="1" t="s">
        <v>138</v>
      </c>
      <c r="D297" s="12">
        <v>4.4000000000000004</v>
      </c>
      <c r="E297" s="11" t="str">
        <f>IF(C297="confit","u",IF(C297="MAGRET","KG",IF(C297="GRATTONS","KG",IF(C297="OEUF","U",IF(C297="ESCALOPE FC","KG",IF(C297="supreme volaille","KG",IF(C297="kg","8",IF(B216="G","6,5",IF(B216="h","3",)))))))))</f>
        <v>KG</v>
      </c>
      <c r="F297" s="96" t="str">
        <f t="shared" si="99"/>
        <v>8,5</v>
      </c>
      <c r="G297" s="96">
        <f t="shared" si="101"/>
        <v>37.400000000000006</v>
      </c>
      <c r="H297" s="25">
        <f t="shared" si="95"/>
        <v>2.0570000000000004</v>
      </c>
      <c r="I297" s="54">
        <f t="shared" si="96"/>
        <v>39.457000000000008</v>
      </c>
    </row>
    <row r="298" spans="1:9">
      <c r="C298" s="1" t="s">
        <v>132</v>
      </c>
      <c r="D298" s="12">
        <v>3.15</v>
      </c>
      <c r="E298" s="11" t="str">
        <f>IF(C298="confit","u",IF(C298="MAGRET","KG",IF(C298="GRATTONS","KG",IF(C298="OEUF","U",IF(C298="ESCALOPE FC","KG",IF(C298="supreme volaille","KG",IF(C298="kg","8",IF(B217="G","6,5",IF(B217="h","3",)))))))))</f>
        <v>KG</v>
      </c>
      <c r="F298" s="96" t="str">
        <f t="shared" si="99"/>
        <v>30</v>
      </c>
      <c r="G298" s="96">
        <f t="shared" si="101"/>
        <v>94.5</v>
      </c>
      <c r="H298" s="25">
        <f t="shared" si="95"/>
        <v>5.1974999999999998</v>
      </c>
      <c r="I298" s="54">
        <f t="shared" si="96"/>
        <v>99.697500000000005</v>
      </c>
    </row>
    <row r="299" spans="1:9">
      <c r="C299" s="1" t="s">
        <v>72</v>
      </c>
      <c r="D299" s="12">
        <v>120</v>
      </c>
      <c r="E299" s="11" t="str">
        <f>IF(C299="confit","u",IF(C299="MAGRET","KG",IF(C299="GRATTONS","KG",IF(C299="OEUF","U",IF(C299="ESCALOPE FC","KG",IF(C299="supreme volaille","KG",IF(C299="kg","8",IF(B218="G","6,5",IF(B218="h","3",)))))))))</f>
        <v>U</v>
      </c>
      <c r="F299" s="96" t="str">
        <f t="shared" si="99"/>
        <v>0,19</v>
      </c>
      <c r="G299" s="96">
        <f t="shared" si="101"/>
        <v>22.8</v>
      </c>
      <c r="H299" s="25">
        <f t="shared" si="95"/>
        <v>1.254</v>
      </c>
      <c r="I299" s="54">
        <f t="shared" si="96"/>
        <v>24.054000000000002</v>
      </c>
    </row>
    <row r="300" spans="1:9">
      <c r="A300" s="21">
        <v>42968</v>
      </c>
      <c r="B300">
        <v>8</v>
      </c>
      <c r="C300" s="1" t="s">
        <v>140</v>
      </c>
      <c r="D300" s="12">
        <v>6.1</v>
      </c>
      <c r="E300" s="11">
        <f>IF(C300="confit","u",IF(C300="MAGRET","KG",IF(C300="GRATTONS","KG",IF(C300="OEUF","U",IF(C300="ESCALOPE FC","KG",IF(C300="supreme volaille","KG",IF(C300="kg","8",IF(B225="G","6,5",IF(B225="h","3",)))))))))</f>
        <v>0</v>
      </c>
      <c r="F300" s="96" t="str">
        <f t="shared" si="99"/>
        <v>32</v>
      </c>
      <c r="G300" s="96">
        <f t="shared" si="101"/>
        <v>195.2</v>
      </c>
      <c r="H300" s="25">
        <f t="shared" si="95"/>
        <v>10.735999999999999</v>
      </c>
      <c r="I300" s="54">
        <f t="shared" si="96"/>
        <v>205.93599999999998</v>
      </c>
    </row>
    <row r="301" spans="1:9">
      <c r="C301" s="1" t="s">
        <v>154</v>
      </c>
      <c r="D301" s="12">
        <v>200</v>
      </c>
      <c r="E301" s="11" t="str">
        <f>IF(C301="confit","u",IF(C301="MAGRET","KG",IF(C301="GRATTONS","KG",IF(C301="OEUF","U",IF(C301="ESCALOPE FC","KG",IF(C301="supreme volaille","KG",IF(C301="kg","8",IF(B226="G","6,5",IF(B226="h","3",)))))))))</f>
        <v>u</v>
      </c>
      <c r="F301" s="96" t="str">
        <f t="shared" si="99"/>
        <v>2,8</v>
      </c>
      <c r="G301" s="96">
        <f t="shared" si="101"/>
        <v>560</v>
      </c>
      <c r="H301" s="25">
        <f t="shared" si="95"/>
        <v>30.8</v>
      </c>
      <c r="I301" s="54">
        <f t="shared" si="96"/>
        <v>590.79999999999995</v>
      </c>
    </row>
    <row r="302" spans="1:9">
      <c r="C302" s="1" t="s">
        <v>152</v>
      </c>
      <c r="D302" s="12">
        <v>5.7</v>
      </c>
      <c r="E302" s="11" t="str">
        <f>IF(C302="confit","u",IF(C302="MAGRET","KG",IF(C302="GRATTONS","KG",IF(C302="OEUF","U",IF(C302="ESCALOPE FC","KG",IF(C302="supreme volaille","KG",IF(C302="kg","8",IF(B227="G","6,5",IF(B227="h","3",)))))))))</f>
        <v>KG</v>
      </c>
      <c r="F302" s="96" t="str">
        <f t="shared" si="99"/>
        <v>12,8</v>
      </c>
      <c r="G302" s="96">
        <f t="shared" si="101"/>
        <v>72.960000000000008</v>
      </c>
      <c r="H302" s="25">
        <f t="shared" si="95"/>
        <v>4.0128000000000004</v>
      </c>
      <c r="I302" s="54">
        <f t="shared" si="96"/>
        <v>76.972800000000007</v>
      </c>
    </row>
    <row r="303" spans="1:9">
      <c r="C303" s="1" t="s">
        <v>72</v>
      </c>
      <c r="D303" s="12">
        <v>180</v>
      </c>
      <c r="E303" s="11" t="s">
        <v>13</v>
      </c>
      <c r="F303" s="96" t="str">
        <f t="shared" si="99"/>
        <v>0,19</v>
      </c>
      <c r="G303" s="96">
        <f t="shared" si="101"/>
        <v>34.200000000000003</v>
      </c>
      <c r="H303" s="25">
        <f t="shared" si="95"/>
        <v>1.8810000000000002</v>
      </c>
      <c r="I303" s="54">
        <f t="shared" si="96"/>
        <v>36.081000000000003</v>
      </c>
    </row>
    <row r="304" spans="1:9">
      <c r="C304" s="1" t="s">
        <v>154</v>
      </c>
      <c r="D304" s="12">
        <v>1</v>
      </c>
      <c r="E304" s="11" t="s">
        <v>130</v>
      </c>
      <c r="F304" s="96">
        <v>68</v>
      </c>
      <c r="G304" s="96">
        <f t="shared" si="101"/>
        <v>68</v>
      </c>
      <c r="H304" s="25">
        <f t="shared" si="95"/>
        <v>3.74</v>
      </c>
      <c r="I304" s="54">
        <f t="shared" si="96"/>
        <v>71.739999999999995</v>
      </c>
    </row>
    <row r="305" spans="1:9">
      <c r="A305" s="21"/>
      <c r="C305" s="1" t="s">
        <v>132</v>
      </c>
      <c r="D305" s="12">
        <v>4.2</v>
      </c>
      <c r="E305" s="11" t="str">
        <f t="shared" ref="E305:E329" si="102">IF(C305="confit","u",IF(C305="MAGRET","KG",IF(C305="GRATTONS","KG",IF(C305="OEUF","U",IF(C305="ESCALOPE FC","KG",IF(C305="supreme volaille","KG",IF(C305="kg","8",IF(B226="G","6,5",IF(B226="h","3",)))))))))</f>
        <v>KG</v>
      </c>
      <c r="F305" s="96" t="str">
        <f t="shared" si="99"/>
        <v>30</v>
      </c>
      <c r="G305" s="96">
        <f t="shared" si="101"/>
        <v>126</v>
      </c>
      <c r="H305" s="25">
        <f t="shared" si="95"/>
        <v>6.93</v>
      </c>
      <c r="I305" s="54">
        <f t="shared" si="96"/>
        <v>132.93</v>
      </c>
    </row>
    <row r="306" spans="1:9">
      <c r="A306" s="21"/>
      <c r="C306" s="1" t="s">
        <v>47</v>
      </c>
      <c r="D306" s="12">
        <v>7.6</v>
      </c>
      <c r="E306" s="11" t="str">
        <f t="shared" si="102"/>
        <v>KG</v>
      </c>
      <c r="F306" s="96" t="str">
        <f t="shared" si="99"/>
        <v>10,5</v>
      </c>
      <c r="G306" s="96">
        <f t="shared" si="101"/>
        <v>79.8</v>
      </c>
      <c r="H306" s="25">
        <f t="shared" si="95"/>
        <v>4.3890000000000002</v>
      </c>
      <c r="I306" s="54">
        <f t="shared" si="96"/>
        <v>84.188999999999993</v>
      </c>
    </row>
    <row r="307" spans="1:9">
      <c r="A307" s="21">
        <v>42970</v>
      </c>
      <c r="B307">
        <v>9</v>
      </c>
      <c r="C307" s="1" t="s">
        <v>152</v>
      </c>
      <c r="D307" s="12">
        <v>5.8</v>
      </c>
      <c r="E307" s="11" t="str">
        <f t="shared" si="102"/>
        <v>KG</v>
      </c>
      <c r="F307" s="96" t="str">
        <f t="shared" si="99"/>
        <v>12,8</v>
      </c>
      <c r="G307" s="96">
        <f t="shared" si="101"/>
        <v>74.239999999999995</v>
      </c>
      <c r="H307" s="25">
        <f t="shared" si="95"/>
        <v>4.0831999999999997</v>
      </c>
      <c r="I307" s="54">
        <f t="shared" si="96"/>
        <v>78.3232</v>
      </c>
    </row>
    <row r="308" spans="1:9">
      <c r="C308" s="1" t="s">
        <v>154</v>
      </c>
      <c r="D308" s="12">
        <v>200</v>
      </c>
      <c r="E308" s="11" t="str">
        <f t="shared" si="102"/>
        <v>u</v>
      </c>
      <c r="F308" s="96" t="str">
        <f t="shared" si="99"/>
        <v>2,8</v>
      </c>
      <c r="G308" s="96">
        <f t="shared" si="101"/>
        <v>560</v>
      </c>
      <c r="H308" s="25">
        <f t="shared" si="95"/>
        <v>30.8</v>
      </c>
      <c r="I308" s="54">
        <f t="shared" si="96"/>
        <v>590.79999999999995</v>
      </c>
    </row>
    <row r="309" spans="1:9">
      <c r="C309" s="1" t="s">
        <v>168</v>
      </c>
      <c r="D309" s="12">
        <v>5.3</v>
      </c>
      <c r="E309" s="11" t="str">
        <f t="shared" si="102"/>
        <v>KG</v>
      </c>
      <c r="F309" s="96" t="str">
        <f t="shared" si="99"/>
        <v>12,8</v>
      </c>
      <c r="G309" s="96">
        <f t="shared" si="101"/>
        <v>67.84</v>
      </c>
      <c r="H309" s="25">
        <f t="shared" si="95"/>
        <v>3.7312000000000003</v>
      </c>
      <c r="I309" s="54">
        <f t="shared" si="96"/>
        <v>71.571200000000005</v>
      </c>
    </row>
    <row r="310" spans="1:9">
      <c r="A310" s="21"/>
      <c r="C310" s="1" t="s">
        <v>172</v>
      </c>
      <c r="D310" s="12">
        <v>3.1</v>
      </c>
      <c r="E310" s="11" t="str">
        <f t="shared" si="102"/>
        <v>KG</v>
      </c>
      <c r="F310" s="96" t="str">
        <f t="shared" si="99"/>
        <v>30</v>
      </c>
      <c r="G310" s="96">
        <f t="shared" si="101"/>
        <v>93</v>
      </c>
      <c r="H310" s="25">
        <f t="shared" si="95"/>
        <v>5.1150000000000002</v>
      </c>
      <c r="I310" s="54">
        <f t="shared" si="96"/>
        <v>98.114999999999995</v>
      </c>
    </row>
    <row r="311" spans="1:9">
      <c r="C311" s="1" t="s">
        <v>138</v>
      </c>
      <c r="D311" s="12">
        <v>7.1</v>
      </c>
      <c r="E311" s="11" t="str">
        <f t="shared" si="102"/>
        <v>KG</v>
      </c>
      <c r="F311" s="96" t="str">
        <f t="shared" si="99"/>
        <v>8,5</v>
      </c>
      <c r="G311" s="96">
        <f t="shared" si="101"/>
        <v>60.349999999999994</v>
      </c>
      <c r="H311" s="25">
        <f t="shared" si="95"/>
        <v>3.3192499999999998</v>
      </c>
      <c r="I311" s="54">
        <f t="shared" si="96"/>
        <v>63.669249999999991</v>
      </c>
    </row>
    <row r="312" spans="1:9">
      <c r="C312" s="1" t="s">
        <v>72</v>
      </c>
      <c r="D312" s="12">
        <v>120</v>
      </c>
      <c r="E312" s="11" t="str">
        <f t="shared" si="102"/>
        <v>U</v>
      </c>
      <c r="F312" s="96" t="str">
        <f t="shared" si="99"/>
        <v>0,19</v>
      </c>
      <c r="G312" s="96">
        <f t="shared" si="101"/>
        <v>22.8</v>
      </c>
      <c r="H312" s="25">
        <f t="shared" si="95"/>
        <v>1.254</v>
      </c>
      <c r="I312" s="54">
        <f t="shared" si="96"/>
        <v>24.054000000000002</v>
      </c>
    </row>
    <row r="313" spans="1:9">
      <c r="C313" s="1" t="s">
        <v>47</v>
      </c>
      <c r="D313" s="12">
        <v>6</v>
      </c>
      <c r="E313" s="11" t="str">
        <f t="shared" si="102"/>
        <v>KG</v>
      </c>
      <c r="F313" s="96" t="str">
        <f t="shared" si="99"/>
        <v>10,5</v>
      </c>
      <c r="G313" s="96">
        <f t="shared" si="101"/>
        <v>63</v>
      </c>
      <c r="H313" s="25">
        <f t="shared" si="95"/>
        <v>3.4649999999999999</v>
      </c>
      <c r="I313" s="54">
        <f t="shared" si="96"/>
        <v>66.465000000000003</v>
      </c>
    </row>
    <row r="314" spans="1:9">
      <c r="C314" s="1" t="s">
        <v>140</v>
      </c>
      <c r="D314" s="12">
        <v>10.5</v>
      </c>
      <c r="E314" s="11">
        <f t="shared" si="102"/>
        <v>0</v>
      </c>
      <c r="F314" s="96" t="str">
        <f t="shared" si="99"/>
        <v>32</v>
      </c>
      <c r="G314" s="96">
        <f t="shared" si="101"/>
        <v>336</v>
      </c>
      <c r="H314" s="25">
        <f t="shared" si="95"/>
        <v>18.48</v>
      </c>
      <c r="I314" s="54">
        <f t="shared" si="96"/>
        <v>354.48</v>
      </c>
    </row>
    <row r="315" spans="1:9">
      <c r="A315" s="21">
        <v>42976</v>
      </c>
      <c r="B315">
        <v>10</v>
      </c>
      <c r="C315" s="1" t="s">
        <v>132</v>
      </c>
      <c r="D315" s="12">
        <v>2</v>
      </c>
      <c r="E315" s="11" t="str">
        <f t="shared" si="102"/>
        <v>KG</v>
      </c>
      <c r="F315" s="96" t="str">
        <f t="shared" si="99"/>
        <v>30</v>
      </c>
      <c r="G315" s="96">
        <f t="shared" si="101"/>
        <v>60</v>
      </c>
      <c r="H315" s="25">
        <f t="shared" si="95"/>
        <v>3.3</v>
      </c>
      <c r="I315" s="54">
        <f t="shared" si="96"/>
        <v>63.3</v>
      </c>
    </row>
    <row r="316" spans="1:9">
      <c r="C316" s="1" t="s">
        <v>140</v>
      </c>
      <c r="D316" s="12">
        <v>3.55</v>
      </c>
      <c r="E316" s="11">
        <f t="shared" si="102"/>
        <v>0</v>
      </c>
      <c r="F316" s="96" t="str">
        <f t="shared" si="99"/>
        <v>32</v>
      </c>
      <c r="G316" s="96">
        <f t="shared" si="101"/>
        <v>113.6</v>
      </c>
      <c r="H316" s="25">
        <f t="shared" si="95"/>
        <v>6.2479999999999993</v>
      </c>
      <c r="I316" s="54">
        <f t="shared" si="96"/>
        <v>119.848</v>
      </c>
    </row>
    <row r="317" spans="1:9">
      <c r="C317" s="1" t="s">
        <v>152</v>
      </c>
      <c r="D317" s="12">
        <v>3.4</v>
      </c>
      <c r="E317" s="11" t="str">
        <f t="shared" si="102"/>
        <v>KG</v>
      </c>
      <c r="F317" s="96" t="str">
        <f t="shared" si="99"/>
        <v>12,8</v>
      </c>
      <c r="G317" s="96">
        <f t="shared" si="101"/>
        <v>43.52</v>
      </c>
      <c r="H317" s="25">
        <f t="shared" si="95"/>
        <v>2.3936000000000002</v>
      </c>
      <c r="I317" s="54">
        <f t="shared" si="96"/>
        <v>45.913600000000002</v>
      </c>
    </row>
    <row r="318" spans="1:9">
      <c r="C318" s="1" t="s">
        <v>47</v>
      </c>
      <c r="D318" s="12">
        <v>3.1</v>
      </c>
      <c r="E318" s="11" t="str">
        <f t="shared" si="102"/>
        <v>KG</v>
      </c>
      <c r="F318" s="96" t="str">
        <f t="shared" si="99"/>
        <v>10,5</v>
      </c>
      <c r="G318" s="96">
        <f t="shared" si="101"/>
        <v>32.550000000000004</v>
      </c>
      <c r="H318" s="25">
        <f t="shared" si="95"/>
        <v>1.7902500000000003</v>
      </c>
      <c r="I318" s="54">
        <f t="shared" si="96"/>
        <v>34.340250000000005</v>
      </c>
    </row>
    <row r="319" spans="1:9">
      <c r="C319" s="1" t="s">
        <v>72</v>
      </c>
      <c r="D319" s="12">
        <v>180</v>
      </c>
      <c r="E319" s="11" t="str">
        <f t="shared" si="102"/>
        <v>U</v>
      </c>
      <c r="F319" s="96" t="str">
        <f t="shared" si="99"/>
        <v>0,19</v>
      </c>
      <c r="G319" s="96">
        <f t="shared" si="101"/>
        <v>34.200000000000003</v>
      </c>
      <c r="H319" s="25">
        <f t="shared" si="95"/>
        <v>1.8810000000000002</v>
      </c>
      <c r="I319" s="54">
        <f t="shared" si="96"/>
        <v>36.081000000000003</v>
      </c>
    </row>
    <row r="320" spans="1:9">
      <c r="C320" s="1" t="s">
        <v>154</v>
      </c>
      <c r="D320" s="12">
        <v>150</v>
      </c>
      <c r="E320" s="11" t="str">
        <f t="shared" si="102"/>
        <v>u</v>
      </c>
      <c r="F320" s="96" t="str">
        <f t="shared" si="99"/>
        <v>2,8</v>
      </c>
      <c r="G320" s="96">
        <f t="shared" si="101"/>
        <v>420</v>
      </c>
      <c r="H320" s="25">
        <f t="shared" si="95"/>
        <v>23.1</v>
      </c>
      <c r="I320" s="54">
        <f t="shared" si="96"/>
        <v>443.1</v>
      </c>
    </row>
    <row r="321" spans="1:9">
      <c r="A321" s="21">
        <v>42978</v>
      </c>
      <c r="B321">
        <v>11</v>
      </c>
      <c r="C321" s="1" t="s">
        <v>166</v>
      </c>
      <c r="D321" s="12">
        <v>100</v>
      </c>
      <c r="E321" s="11" t="str">
        <f t="shared" si="102"/>
        <v>u</v>
      </c>
      <c r="F321" s="96" t="str">
        <f t="shared" si="99"/>
        <v>2,8</v>
      </c>
      <c r="G321" s="96">
        <f t="shared" si="101"/>
        <v>280</v>
      </c>
      <c r="H321" s="25">
        <f t="shared" si="95"/>
        <v>15.4</v>
      </c>
      <c r="I321" s="54">
        <f t="shared" si="96"/>
        <v>295.39999999999998</v>
      </c>
    </row>
    <row r="322" spans="1:9">
      <c r="C322" s="1" t="s">
        <v>199</v>
      </c>
      <c r="D322" s="12">
        <v>5.75</v>
      </c>
      <c r="E322" s="11" t="str">
        <f t="shared" si="102"/>
        <v>KG</v>
      </c>
      <c r="F322" s="96" t="str">
        <f t="shared" si="99"/>
        <v>12,8</v>
      </c>
      <c r="G322" s="96">
        <f t="shared" si="101"/>
        <v>73.600000000000009</v>
      </c>
      <c r="H322" s="25">
        <f t="shared" si="95"/>
        <v>4.0480000000000009</v>
      </c>
      <c r="I322" s="54">
        <f t="shared" si="96"/>
        <v>77.64800000000001</v>
      </c>
    </row>
    <row r="323" spans="1:9">
      <c r="C323" s="1" t="s">
        <v>132</v>
      </c>
      <c r="D323" s="12">
        <v>2.15</v>
      </c>
      <c r="E323" s="11" t="str">
        <f t="shared" si="102"/>
        <v>KG</v>
      </c>
      <c r="F323" s="96" t="str">
        <f t="shared" si="99"/>
        <v>30</v>
      </c>
      <c r="G323" s="96">
        <f t="shared" si="101"/>
        <v>64.5</v>
      </c>
      <c r="H323" s="25">
        <f t="shared" si="95"/>
        <v>3.5474999999999999</v>
      </c>
      <c r="I323" s="54">
        <f t="shared" si="96"/>
        <v>68.047499999999999</v>
      </c>
    </row>
    <row r="324" spans="1:9">
      <c r="C324" s="1" t="s">
        <v>140</v>
      </c>
      <c r="D324" s="12">
        <v>3.9</v>
      </c>
      <c r="E324" s="11">
        <f t="shared" si="102"/>
        <v>0</v>
      </c>
      <c r="F324" s="96" t="str">
        <f t="shared" si="99"/>
        <v>32</v>
      </c>
      <c r="G324" s="96">
        <f t="shared" si="101"/>
        <v>124.8</v>
      </c>
      <c r="H324" s="25">
        <f t="shared" si="95"/>
        <v>6.8639999999999999</v>
      </c>
      <c r="I324" s="54">
        <f t="shared" si="96"/>
        <v>131.66399999999999</v>
      </c>
    </row>
    <row r="325" spans="1:9">
      <c r="C325" s="1" t="s">
        <v>138</v>
      </c>
      <c r="D325" s="12">
        <v>5.7</v>
      </c>
      <c r="E325" s="11" t="str">
        <f t="shared" si="102"/>
        <v>KG</v>
      </c>
      <c r="F325" s="96" t="str">
        <f t="shared" si="99"/>
        <v>8,5</v>
      </c>
      <c r="G325" s="96">
        <f t="shared" si="101"/>
        <v>48.45</v>
      </c>
      <c r="H325" s="25">
        <f t="shared" si="95"/>
        <v>2.6647500000000002</v>
      </c>
      <c r="I325" s="54">
        <f t="shared" si="96"/>
        <v>51.114750000000001</v>
      </c>
    </row>
    <row r="326" spans="1:9">
      <c r="C326" s="1" t="s">
        <v>47</v>
      </c>
      <c r="D326" s="12">
        <v>3</v>
      </c>
      <c r="E326" s="11" t="str">
        <f t="shared" si="102"/>
        <v>KG</v>
      </c>
      <c r="F326" s="96" t="str">
        <f t="shared" si="99"/>
        <v>10,5</v>
      </c>
      <c r="G326" s="96">
        <f t="shared" si="101"/>
        <v>31.5</v>
      </c>
      <c r="H326" s="25">
        <f t="shared" si="95"/>
        <v>1.7324999999999999</v>
      </c>
      <c r="I326" s="54">
        <f t="shared" si="96"/>
        <v>33.232500000000002</v>
      </c>
    </row>
    <row r="327" spans="1:9">
      <c r="C327" s="1" t="s">
        <v>96</v>
      </c>
      <c r="D327" s="12">
        <v>60</v>
      </c>
      <c r="E327" s="11">
        <f t="shared" si="102"/>
        <v>0</v>
      </c>
      <c r="F327" s="96">
        <v>5.1999999999999998E-2</v>
      </c>
      <c r="G327" s="96">
        <f t="shared" si="101"/>
        <v>3.1199999999999997</v>
      </c>
      <c r="H327" s="25">
        <f t="shared" si="95"/>
        <v>0.17159999999999997</v>
      </c>
      <c r="I327" s="54">
        <f t="shared" si="96"/>
        <v>3.2915999999999999</v>
      </c>
    </row>
    <row r="328" spans="1:9">
      <c r="C328" s="1" t="s">
        <v>95</v>
      </c>
      <c r="D328" s="12">
        <v>44.6</v>
      </c>
      <c r="E328" s="11">
        <f t="shared" si="102"/>
        <v>0</v>
      </c>
      <c r="F328" s="96">
        <v>7.4999999999999997E-2</v>
      </c>
      <c r="G328" s="25">
        <f t="shared" si="101"/>
        <v>3.3450000000000002</v>
      </c>
      <c r="H328" s="25">
        <f t="shared" si="95"/>
        <v>0.183975</v>
      </c>
      <c r="I328" s="54">
        <f t="shared" ref="I328" si="103">G328+H328</f>
        <v>3.528975</v>
      </c>
    </row>
    <row r="329" spans="1:9">
      <c r="B329" t="s">
        <v>192</v>
      </c>
      <c r="C329" s="1" t="s">
        <v>168</v>
      </c>
      <c r="D329" s="12">
        <v>3.36</v>
      </c>
      <c r="E329" s="11" t="str">
        <f t="shared" si="102"/>
        <v>KG</v>
      </c>
      <c r="F329" s="96">
        <v>12.8</v>
      </c>
      <c r="G329" s="25">
        <f t="shared" ref="G329" si="104">F329*D329</f>
        <v>43.008000000000003</v>
      </c>
      <c r="H329" s="25">
        <f t="shared" ref="H329" si="105">G329*5.5%</f>
        <v>2.36544</v>
      </c>
      <c r="I329" s="54">
        <f t="shared" ref="I329" si="106">G329+H329</f>
        <v>45.373440000000002</v>
      </c>
    </row>
    <row r="330" spans="1:9">
      <c r="G330" s="18">
        <f>SUM(G257:G329)</f>
        <v>11032.418</v>
      </c>
      <c r="H330" s="25">
        <f t="shared" si="95"/>
        <v>606.78299000000004</v>
      </c>
      <c r="I330" s="42">
        <f>G330+H330</f>
        <v>11639.200989999999</v>
      </c>
    </row>
    <row r="331" spans="1:9" ht="18.75">
      <c r="C331" s="227" t="s">
        <v>35</v>
      </c>
      <c r="D331" s="227"/>
      <c r="E331" s="227"/>
      <c r="F331" s="227"/>
      <c r="G331" s="227"/>
      <c r="H331" s="52"/>
      <c r="I331" s="54"/>
    </row>
    <row r="332" spans="1:9">
      <c r="A332" s="21">
        <v>42980</v>
      </c>
      <c r="B332" t="s">
        <v>203</v>
      </c>
      <c r="C332" s="1" t="s">
        <v>168</v>
      </c>
      <c r="D332" s="11">
        <v>6.2</v>
      </c>
      <c r="E332" s="11" t="str">
        <f>IF(C332="confit","u",IF(C332="MAGRET","KG",IF(C332="GRATTONS","KG",IF(C332="OEUF","U",IF(C332="ESCALOPE FC","KG",IF(C332="supreme volaille","KG",IF(C332="kg","8",IF(B248="G","6,5",IF(B248="h","3",)))))))))</f>
        <v>KG</v>
      </c>
      <c r="F332" s="96" t="str">
        <f>IF(C332="GRATTONS","10,5",IF(C332="CONFIT","2,8",IF(C332="OEUF","0,19",IF(C332="MAGRET","12,8",IF(C332="FC EXTRA DEV","32",IF(C332="supreme volaille","8,5"))))))</f>
        <v>12,8</v>
      </c>
      <c r="G332" s="96">
        <f t="shared" ref="G332:G355" si="107">F332*D332</f>
        <v>79.360000000000014</v>
      </c>
      <c r="H332" s="25">
        <f t="shared" ref="H332:H438" si="108">G332*5.5%</f>
        <v>4.3648000000000007</v>
      </c>
      <c r="I332" s="54">
        <f t="shared" ref="I332:I434" si="109">G332+H332</f>
        <v>83.724800000000016</v>
      </c>
    </row>
    <row r="333" spans="1:9">
      <c r="A333" s="21">
        <v>42982</v>
      </c>
      <c r="B333">
        <v>12</v>
      </c>
      <c r="C333" s="1" t="s">
        <v>204</v>
      </c>
      <c r="D333" s="12">
        <v>100</v>
      </c>
      <c r="E333" s="11" t="str">
        <f>IF(C333="confit","u",IF(C333="MAGRET","KG",IF(C333="GRATTONS","KG",IF(C333="OEUF","U",IF(C333="ESCALOPE FC","KG",IF(C333="supreme volaille","KG",IF(C333="kg","8",IF(B249="G","6,5",IF(B249="h","3",)))))))))</f>
        <v>u</v>
      </c>
      <c r="F333" s="96" t="str">
        <f t="shared" ref="F333:F399" si="110">IF(C333="ESCALOPE FC","30",IF(C333="GRATTONS","10,5",IF(C333="CONFIT","2,8",IF(C333="OEUF","0,19",IF(C333="MAGRET","12,8",IF(C333="FC EXTRA DEV","32",IF(C333="supreme volaille","8,5")))))))</f>
        <v>2,8</v>
      </c>
      <c r="G333" s="96">
        <f t="shared" si="107"/>
        <v>280</v>
      </c>
      <c r="H333" s="25">
        <f t="shared" si="108"/>
        <v>15.4</v>
      </c>
      <c r="I333" s="54">
        <f t="shared" si="109"/>
        <v>295.39999999999998</v>
      </c>
    </row>
    <row r="334" spans="1:9">
      <c r="C334" s="1" t="s">
        <v>152</v>
      </c>
      <c r="D334" s="12">
        <v>6.7</v>
      </c>
      <c r="E334" s="11" t="s">
        <v>130</v>
      </c>
      <c r="F334" s="96" t="str">
        <f t="shared" si="110"/>
        <v>12,8</v>
      </c>
      <c r="G334" s="96">
        <f t="shared" si="107"/>
        <v>85.76</v>
      </c>
      <c r="H334" s="25">
        <f t="shared" si="108"/>
        <v>4.7168000000000001</v>
      </c>
      <c r="I334" s="54">
        <f t="shared" si="109"/>
        <v>90.476800000000011</v>
      </c>
    </row>
    <row r="335" spans="1:9">
      <c r="C335" s="1" t="s">
        <v>132</v>
      </c>
      <c r="D335" s="12">
        <v>4.25</v>
      </c>
      <c r="E335" s="11" t="str">
        <f>IF(C335="confit","u",IF(C335="MAGRET","KG",IF(C335="GRATTONS","KG",IF(C335="OEUF","U",IF(C335="ESCALOPE FC","KG",IF(C335="supreme volaille","KG",IF(C335="kg","8",IF(B251="G","6,5",IF(B251="h","3",)))))))))</f>
        <v>KG</v>
      </c>
      <c r="F335" s="96" t="str">
        <f t="shared" si="110"/>
        <v>30</v>
      </c>
      <c r="G335" s="96">
        <f t="shared" si="107"/>
        <v>127.5</v>
      </c>
      <c r="H335" s="25">
        <f t="shared" si="108"/>
        <v>7.0125000000000002</v>
      </c>
      <c r="I335" s="54">
        <f t="shared" si="109"/>
        <v>134.51249999999999</v>
      </c>
    </row>
    <row r="336" spans="1:9">
      <c r="A336" s="21"/>
      <c r="C336" s="1" t="s">
        <v>138</v>
      </c>
      <c r="D336" s="12">
        <v>7.1</v>
      </c>
      <c r="E336" s="11" t="str">
        <f>IF(C336="confit","u",IF(C336="MAGRET","KG",IF(C336="GRATTONS","KG",IF(C336="OEUF","U",IF(C336="ESCALOPE FC","KG",IF(C336="supreme volaille","KG",IF(C336="kg","8",IF(B252="G","6,5",IF(B252="h","3",)))))))))</f>
        <v>KG</v>
      </c>
      <c r="F336" s="96" t="str">
        <f t="shared" si="110"/>
        <v>8,5</v>
      </c>
      <c r="G336" s="25">
        <f t="shared" si="107"/>
        <v>60.349999999999994</v>
      </c>
      <c r="H336" s="25">
        <f t="shared" si="108"/>
        <v>3.3192499999999998</v>
      </c>
      <c r="I336" s="54">
        <f t="shared" si="109"/>
        <v>63.669249999999991</v>
      </c>
    </row>
    <row r="337" spans="1:9">
      <c r="C337" s="1" t="s">
        <v>72</v>
      </c>
      <c r="D337" s="12">
        <v>180</v>
      </c>
      <c r="E337" s="11" t="s">
        <v>13</v>
      </c>
      <c r="F337" s="96" t="str">
        <f>IF(C337="ESCALOPE FC","30",IF(C337="GRATTONS","10,5",IF(C337="CONFIT","2,8",IF(C337="oeuf","0,19",IF(C337="MAGRET","12,8",IF(C337="FC EXTRA DEV","32",IF(C337="supreme volaille","8,5")))))))</f>
        <v>0,19</v>
      </c>
      <c r="G337" s="96">
        <f t="shared" si="107"/>
        <v>34.200000000000003</v>
      </c>
      <c r="H337" s="25">
        <f t="shared" si="108"/>
        <v>1.8810000000000002</v>
      </c>
      <c r="I337" s="54">
        <f t="shared" si="109"/>
        <v>36.081000000000003</v>
      </c>
    </row>
    <row r="338" spans="1:9">
      <c r="A338" s="21">
        <v>42986</v>
      </c>
      <c r="B338">
        <v>13</v>
      </c>
      <c r="C338" s="1" t="s">
        <v>166</v>
      </c>
      <c r="D338" s="12">
        <v>100</v>
      </c>
      <c r="E338" s="11" t="str">
        <f t="shared" ref="E338:E343" si="111">IF(C338="confit","u",IF(C338="MAGRET","KG",IF(C338="GRATTONS","KG",IF(C338="OEUF","U",IF(C338="ESCALOPE FC","KG",IF(C338="supreme volaille","KG",IF(C338="kg","8",IF(B254="G","6,5",IF(B254="h","3",)))))))))</f>
        <v>u</v>
      </c>
      <c r="F338" s="96" t="str">
        <f t="shared" si="110"/>
        <v>2,8</v>
      </c>
      <c r="G338" s="96">
        <f t="shared" si="107"/>
        <v>280</v>
      </c>
      <c r="H338" s="25">
        <f t="shared" si="108"/>
        <v>15.4</v>
      </c>
      <c r="I338" s="54">
        <f t="shared" si="109"/>
        <v>295.39999999999998</v>
      </c>
    </row>
    <row r="339" spans="1:9">
      <c r="A339" s="21"/>
      <c r="C339" s="1" t="s">
        <v>152</v>
      </c>
      <c r="D339" s="12">
        <v>5.75</v>
      </c>
      <c r="E339" s="11" t="str">
        <f t="shared" si="111"/>
        <v>KG</v>
      </c>
      <c r="F339" s="96" t="str">
        <f t="shared" si="110"/>
        <v>12,8</v>
      </c>
      <c r="G339" s="96">
        <f t="shared" si="107"/>
        <v>73.600000000000009</v>
      </c>
      <c r="H339" s="25">
        <f t="shared" si="108"/>
        <v>4.0480000000000009</v>
      </c>
      <c r="I339" s="54">
        <f t="shared" si="109"/>
        <v>77.64800000000001</v>
      </c>
    </row>
    <row r="340" spans="1:9">
      <c r="A340" s="21"/>
      <c r="C340" s="1" t="s">
        <v>140</v>
      </c>
      <c r="D340" s="12">
        <v>3.25</v>
      </c>
      <c r="E340" s="11">
        <f t="shared" si="111"/>
        <v>0</v>
      </c>
      <c r="F340" s="96" t="str">
        <f t="shared" si="110"/>
        <v>32</v>
      </c>
      <c r="G340" s="96">
        <f t="shared" si="107"/>
        <v>104</v>
      </c>
      <c r="H340" s="25">
        <f t="shared" si="108"/>
        <v>5.72</v>
      </c>
      <c r="I340" s="54">
        <f t="shared" si="109"/>
        <v>109.72</v>
      </c>
    </row>
    <row r="341" spans="1:9">
      <c r="C341" s="1" t="s">
        <v>132</v>
      </c>
      <c r="D341" s="12">
        <v>4.25</v>
      </c>
      <c r="E341" s="11" t="str">
        <f t="shared" si="111"/>
        <v>KG</v>
      </c>
      <c r="F341" s="96" t="str">
        <f t="shared" si="110"/>
        <v>30</v>
      </c>
      <c r="G341" s="96">
        <f t="shared" si="107"/>
        <v>127.5</v>
      </c>
      <c r="H341" s="25">
        <f t="shared" si="108"/>
        <v>7.0125000000000002</v>
      </c>
      <c r="I341" s="54">
        <f t="shared" si="109"/>
        <v>134.51249999999999</v>
      </c>
    </row>
    <row r="342" spans="1:9">
      <c r="C342" s="1" t="s">
        <v>47</v>
      </c>
      <c r="D342" s="12">
        <v>4.3499999999999996</v>
      </c>
      <c r="E342" s="11" t="str">
        <f t="shared" si="111"/>
        <v>KG</v>
      </c>
      <c r="F342" s="96" t="str">
        <f t="shared" si="110"/>
        <v>10,5</v>
      </c>
      <c r="G342" s="25">
        <f t="shared" si="107"/>
        <v>45.674999999999997</v>
      </c>
      <c r="H342" s="25">
        <f t="shared" si="108"/>
        <v>2.5121249999999997</v>
      </c>
      <c r="I342" s="54">
        <f t="shared" si="109"/>
        <v>48.187124999999995</v>
      </c>
    </row>
    <row r="343" spans="1:9">
      <c r="C343" s="1" t="s">
        <v>138</v>
      </c>
      <c r="D343" s="12">
        <v>4.8</v>
      </c>
      <c r="E343" s="11" t="str">
        <f t="shared" si="111"/>
        <v>KG</v>
      </c>
      <c r="F343" s="96" t="str">
        <f t="shared" si="110"/>
        <v>8,5</v>
      </c>
      <c r="G343" s="96">
        <f t="shared" si="107"/>
        <v>40.799999999999997</v>
      </c>
      <c r="H343" s="25">
        <f t="shared" si="108"/>
        <v>2.2439999999999998</v>
      </c>
      <c r="I343" s="54">
        <f t="shared" si="109"/>
        <v>43.043999999999997</v>
      </c>
    </row>
    <row r="344" spans="1:9">
      <c r="A344" s="21"/>
      <c r="C344" s="1" t="s">
        <v>72</v>
      </c>
      <c r="D344" s="12">
        <v>100</v>
      </c>
      <c r="E344" s="11" t="s">
        <v>13</v>
      </c>
      <c r="F344" s="96" t="str">
        <f t="shared" si="110"/>
        <v>0,19</v>
      </c>
      <c r="G344" s="96">
        <f t="shared" si="107"/>
        <v>19</v>
      </c>
      <c r="H344" s="25">
        <f t="shared" si="108"/>
        <v>1.0449999999999999</v>
      </c>
      <c r="I344" s="54">
        <f t="shared" si="109"/>
        <v>20.045000000000002</v>
      </c>
    </row>
    <row r="345" spans="1:9">
      <c r="A345" s="21">
        <v>42990</v>
      </c>
      <c r="B345">
        <v>14</v>
      </c>
      <c r="C345" s="1" t="s">
        <v>166</v>
      </c>
      <c r="D345" s="12">
        <v>200</v>
      </c>
      <c r="E345" s="11" t="s">
        <v>6</v>
      </c>
      <c r="F345" s="96" t="str">
        <f t="shared" si="110"/>
        <v>2,8</v>
      </c>
      <c r="G345" s="96">
        <f t="shared" si="107"/>
        <v>560</v>
      </c>
      <c r="H345" s="25">
        <f t="shared" si="108"/>
        <v>30.8</v>
      </c>
      <c r="I345" s="54">
        <f t="shared" si="109"/>
        <v>590.79999999999995</v>
      </c>
    </row>
    <row r="346" spans="1:9">
      <c r="A346" s="21"/>
      <c r="C346" s="1" t="s">
        <v>166</v>
      </c>
      <c r="D346" s="12">
        <v>1</v>
      </c>
      <c r="E346" s="11" t="s">
        <v>167</v>
      </c>
      <c r="F346" s="96">
        <v>68</v>
      </c>
      <c r="G346" s="96">
        <f t="shared" si="107"/>
        <v>68</v>
      </c>
      <c r="H346" s="25">
        <f t="shared" si="108"/>
        <v>3.74</v>
      </c>
      <c r="I346" s="54">
        <f t="shared" si="109"/>
        <v>71.739999999999995</v>
      </c>
    </row>
    <row r="347" spans="1:9">
      <c r="C347" s="1" t="s">
        <v>47</v>
      </c>
      <c r="D347" s="12">
        <v>4</v>
      </c>
      <c r="E347" s="11" t="s">
        <v>6</v>
      </c>
      <c r="F347" s="96" t="str">
        <f t="shared" si="110"/>
        <v>10,5</v>
      </c>
      <c r="G347" s="96">
        <f t="shared" si="107"/>
        <v>42</v>
      </c>
      <c r="H347" s="25">
        <f t="shared" si="108"/>
        <v>2.31</v>
      </c>
      <c r="I347" s="54">
        <f t="shared" si="109"/>
        <v>44.31</v>
      </c>
    </row>
    <row r="348" spans="1:9">
      <c r="C348" s="1" t="s">
        <v>152</v>
      </c>
      <c r="D348" s="12">
        <v>5.9</v>
      </c>
      <c r="E348" s="11" t="str">
        <f>IF(C348="confit","u",IF(C348="MAGRET","KG",IF(C348="GRATTONS","KG",IF(C348="OEUF","U",IF(C348="ESCALOPE FC","KG",IF(C348="supreme volaille","KG",IF(C348="kg","8",IF(B264="G","6,5",IF(B264="h","3",)))))))))</f>
        <v>KG</v>
      </c>
      <c r="F348" s="96" t="str">
        <f t="shared" si="110"/>
        <v>12,8</v>
      </c>
      <c r="G348" s="96">
        <f t="shared" si="107"/>
        <v>75.52000000000001</v>
      </c>
      <c r="H348" s="25">
        <f t="shared" si="108"/>
        <v>4.1536000000000008</v>
      </c>
      <c r="I348" s="54">
        <f t="shared" si="109"/>
        <v>79.673600000000008</v>
      </c>
    </row>
    <row r="349" spans="1:9">
      <c r="C349" s="1" t="s">
        <v>140</v>
      </c>
      <c r="D349" s="12">
        <v>4.4000000000000004</v>
      </c>
      <c r="E349" s="11">
        <f>IF(C349="confit","u",IF(C349="MAGRET","KG",IF(C349="GRATTONS","KG",IF(C349="OEUF","U",IF(C349="ESCALOPE FC","KG",IF(C349="supreme volaille","KG",IF(C349="kg","8",IF(B265="G","6,5",IF(B265="h","3",)))))))))</f>
        <v>0</v>
      </c>
      <c r="F349" s="96" t="str">
        <f t="shared" si="110"/>
        <v>32</v>
      </c>
      <c r="G349" s="96">
        <f t="shared" si="107"/>
        <v>140.80000000000001</v>
      </c>
      <c r="H349" s="25">
        <f t="shared" si="108"/>
        <v>7.7440000000000007</v>
      </c>
      <c r="I349" s="54">
        <f t="shared" si="109"/>
        <v>148.54400000000001</v>
      </c>
    </row>
    <row r="350" spans="1:9">
      <c r="C350" s="1" t="s">
        <v>132</v>
      </c>
      <c r="D350" s="12">
        <v>7.6</v>
      </c>
      <c r="E350" s="11" t="str">
        <f>IF(C350="confit","u",IF(C350="MAGRET","KG",IF(C350="GRATTONS","KG",IF(C350="OEUF","U",IF(C350="ESCALOPE FC","KG",IF(C350="supreme volaille","KG",IF(C350="kg","8",IF(B266="G","6,5",IF(B266="h","3",)))))))))</f>
        <v>KG</v>
      </c>
      <c r="F350" s="96" t="str">
        <f t="shared" si="110"/>
        <v>30</v>
      </c>
      <c r="G350" s="96">
        <f t="shared" si="107"/>
        <v>228</v>
      </c>
      <c r="H350" s="25">
        <f t="shared" si="108"/>
        <v>12.540000000000001</v>
      </c>
      <c r="I350" s="54">
        <f t="shared" si="109"/>
        <v>240.54</v>
      </c>
    </row>
    <row r="351" spans="1:9">
      <c r="C351" s="1" t="s">
        <v>138</v>
      </c>
      <c r="D351" s="12">
        <v>5.35</v>
      </c>
      <c r="E351" s="11" t="str">
        <f>IF(C351="confit","u",IF(C351="MAGRET","KG",IF(C351="GRATTONS","KG",IF(C351="OEUF","U",IF(C351="ESCALOPE FC","KG",IF(C351="supreme volaille","KG",IF(C351="kg","8",IF(B267="G","6,5",IF(B267="h","3",)))))))))</f>
        <v>KG</v>
      </c>
      <c r="F351" s="96" t="str">
        <f t="shared" si="110"/>
        <v>8,5</v>
      </c>
      <c r="G351" s="25">
        <f t="shared" si="107"/>
        <v>45.474999999999994</v>
      </c>
      <c r="H351" s="25">
        <f t="shared" si="108"/>
        <v>2.5011249999999996</v>
      </c>
      <c r="I351" s="54">
        <f t="shared" si="109"/>
        <v>47.976124999999996</v>
      </c>
    </row>
    <row r="352" spans="1:9">
      <c r="A352" s="21"/>
      <c r="C352" s="1" t="s">
        <v>153</v>
      </c>
      <c r="D352" s="12">
        <v>100</v>
      </c>
      <c r="E352" s="11" t="s">
        <v>14</v>
      </c>
      <c r="F352" s="96" t="str">
        <f t="shared" si="110"/>
        <v>0,19</v>
      </c>
      <c r="G352" s="96">
        <f t="shared" si="107"/>
        <v>19</v>
      </c>
      <c r="H352" s="25">
        <f t="shared" si="108"/>
        <v>1.0449999999999999</v>
      </c>
      <c r="I352" s="54">
        <f t="shared" si="109"/>
        <v>20.045000000000002</v>
      </c>
    </row>
    <row r="353" spans="1:9">
      <c r="A353" s="21">
        <v>42993</v>
      </c>
      <c r="B353">
        <v>15</v>
      </c>
      <c r="C353" s="1" t="s">
        <v>47</v>
      </c>
      <c r="D353" s="12">
        <v>6.9</v>
      </c>
      <c r="E353" s="11" t="str">
        <f t="shared" ref="E353" si="112">IF(C353="confit","u",IF(C353="MAGRET","KG",IF(C353="GRATTONS","KG",IF(C353="OEUF","U",IF(C353="ESCALOPE FC","KG",IF(C353="supreme volaille","KG",IF(C353="kg","8",IF(B269="G","6,5",IF(B269="h","3",)))))))))</f>
        <v>KG</v>
      </c>
      <c r="F353" s="96" t="str">
        <f t="shared" si="110"/>
        <v>10,5</v>
      </c>
      <c r="G353" s="96">
        <f t="shared" si="107"/>
        <v>72.45</v>
      </c>
      <c r="H353" s="25">
        <f t="shared" si="108"/>
        <v>3.98475</v>
      </c>
      <c r="I353" s="54">
        <f t="shared" si="109"/>
        <v>76.434750000000008</v>
      </c>
    </row>
    <row r="354" spans="1:9">
      <c r="A354" s="21"/>
      <c r="C354" s="1" t="s">
        <v>153</v>
      </c>
      <c r="D354" s="12">
        <v>180</v>
      </c>
      <c r="E354" s="11" t="s">
        <v>14</v>
      </c>
      <c r="F354" s="96" t="str">
        <f t="shared" si="110"/>
        <v>0,19</v>
      </c>
      <c r="G354" s="96">
        <f t="shared" si="107"/>
        <v>34.200000000000003</v>
      </c>
      <c r="H354" s="25">
        <f t="shared" si="108"/>
        <v>1.8810000000000002</v>
      </c>
      <c r="I354" s="54">
        <f t="shared" si="109"/>
        <v>36.081000000000003</v>
      </c>
    </row>
    <row r="355" spans="1:9">
      <c r="C355" s="1" t="s">
        <v>132</v>
      </c>
      <c r="D355" s="12">
        <v>4.2</v>
      </c>
      <c r="E355" s="11" t="s">
        <v>14</v>
      </c>
      <c r="F355" s="96" t="str">
        <f t="shared" si="110"/>
        <v>30</v>
      </c>
      <c r="G355" s="96">
        <f t="shared" si="107"/>
        <v>126</v>
      </c>
      <c r="H355" s="25">
        <f t="shared" si="108"/>
        <v>6.93</v>
      </c>
      <c r="I355" s="54">
        <f t="shared" si="109"/>
        <v>132.93</v>
      </c>
    </row>
    <row r="356" spans="1:9">
      <c r="C356" s="1" t="s">
        <v>152</v>
      </c>
      <c r="D356" s="12">
        <v>6.2</v>
      </c>
      <c r="E356" s="11" t="str">
        <f>IF(C356="confit","u",IF(C356="MAGRET","KG",IF(C356="GRATTONS","KG",IF(C356="OEUF","U",IF(C356="ESCALOPE FC","KG",IF(C356="supreme volaille","KG",IF(C356="kg","8",IF(B272="G","6,5",IF(B272="h","3",)))))))))</f>
        <v>KG</v>
      </c>
      <c r="F356" s="96" t="str">
        <f t="shared" si="110"/>
        <v>12,8</v>
      </c>
      <c r="G356" s="96">
        <f t="shared" ref="G356:G434" si="113">F356*D356</f>
        <v>79.360000000000014</v>
      </c>
      <c r="H356" s="25">
        <f t="shared" si="108"/>
        <v>4.3648000000000007</v>
      </c>
      <c r="I356" s="54">
        <f t="shared" si="109"/>
        <v>83.724800000000016</v>
      </c>
    </row>
    <row r="357" spans="1:9">
      <c r="A357" s="21"/>
      <c r="C357" s="1" t="s">
        <v>210</v>
      </c>
      <c r="D357" s="12">
        <v>150</v>
      </c>
      <c r="E357" s="11" t="str">
        <f>IF(C357="confit","u",IF(C357="MAGRET","KG",IF(C357="GRATTONS","KG",IF(C357="OEUF","U",IF(C357="ESCALOPE FC","KG",IF(C357="supreme volaille","KG",IF(C357="kg","8",IF(B273="G","6,5",IF(B273="h","3",)))))))))</f>
        <v>u</v>
      </c>
      <c r="F357" s="96" t="str">
        <f t="shared" si="110"/>
        <v>2,8</v>
      </c>
      <c r="G357" s="96">
        <f t="shared" si="113"/>
        <v>420</v>
      </c>
      <c r="H357" s="25">
        <f t="shared" si="108"/>
        <v>23.1</v>
      </c>
      <c r="I357" s="54">
        <f t="shared" si="109"/>
        <v>443.1</v>
      </c>
    </row>
    <row r="358" spans="1:9">
      <c r="A358" s="21">
        <v>42997</v>
      </c>
      <c r="B358">
        <v>16</v>
      </c>
      <c r="C358" s="1" t="s">
        <v>140</v>
      </c>
      <c r="D358" s="12">
        <v>6.4</v>
      </c>
      <c r="E358" s="11">
        <f>IF(C358="confit","u",IF(C358="MAGRET","KG",IF(C358="GRATTONS","KG",IF(C358="OEUF","U",IF(C358="ESCALOPE FC","KG",IF(C358="supreme volaille","KG",IF(C358="kg","8",IF(B274="G","6,5",IF(B274="h","3",)))))))))</f>
        <v>0</v>
      </c>
      <c r="F358" s="96" t="str">
        <f t="shared" si="110"/>
        <v>32</v>
      </c>
      <c r="G358" s="96">
        <f t="shared" si="113"/>
        <v>204.8</v>
      </c>
      <c r="H358" s="25">
        <f t="shared" si="108"/>
        <v>11.264000000000001</v>
      </c>
      <c r="I358" s="54">
        <f t="shared" si="109"/>
        <v>216.06400000000002</v>
      </c>
    </row>
    <row r="359" spans="1:9">
      <c r="A359" s="21"/>
      <c r="C359" s="1" t="s">
        <v>166</v>
      </c>
      <c r="D359" s="12">
        <v>2</v>
      </c>
      <c r="E359" s="11" t="s">
        <v>167</v>
      </c>
      <c r="F359" s="96">
        <v>68</v>
      </c>
      <c r="G359" s="96">
        <f t="shared" si="113"/>
        <v>136</v>
      </c>
      <c r="H359" s="25">
        <f t="shared" si="108"/>
        <v>7.48</v>
      </c>
      <c r="I359" s="54">
        <f t="shared" si="109"/>
        <v>143.47999999999999</v>
      </c>
    </row>
    <row r="360" spans="1:9">
      <c r="A360" s="21"/>
      <c r="C360" s="1" t="s">
        <v>166</v>
      </c>
      <c r="D360" s="12">
        <v>100</v>
      </c>
      <c r="E360" s="11" t="s">
        <v>13</v>
      </c>
      <c r="F360" s="96" t="str">
        <f t="shared" si="110"/>
        <v>2,8</v>
      </c>
      <c r="G360" s="96">
        <f t="shared" si="113"/>
        <v>280</v>
      </c>
      <c r="H360" s="25">
        <f t="shared" si="108"/>
        <v>15.4</v>
      </c>
      <c r="I360" s="54">
        <f t="shared" si="109"/>
        <v>295.39999999999998</v>
      </c>
    </row>
    <row r="361" spans="1:9">
      <c r="C361" s="1" t="s">
        <v>153</v>
      </c>
      <c r="D361" s="12">
        <v>7.5</v>
      </c>
      <c r="E361" s="11" t="s">
        <v>68</v>
      </c>
      <c r="F361" s="96">
        <v>3</v>
      </c>
      <c r="G361" s="96">
        <f t="shared" si="113"/>
        <v>22.5</v>
      </c>
      <c r="H361" s="25">
        <f t="shared" si="108"/>
        <v>1.2375</v>
      </c>
      <c r="I361" s="54">
        <f t="shared" si="109"/>
        <v>23.737500000000001</v>
      </c>
    </row>
    <row r="362" spans="1:9">
      <c r="C362" s="1" t="s">
        <v>138</v>
      </c>
      <c r="D362" s="12">
        <v>5.0999999999999996</v>
      </c>
      <c r="E362" s="11" t="str">
        <f>IF(C362="confit","u",IF(C362="MAGRET","KG",IF(C362="GRATTONS","KG",IF(C362="OEUF","U",IF(C362="ESCALOPE FC","KG",IF(C362="supreme volaille","KG",IF(C362="kg","8",IF(B278="G","6,5",IF(B278="h","3",)))))))))</f>
        <v>KG</v>
      </c>
      <c r="F362" s="96" t="str">
        <f t="shared" si="110"/>
        <v>8,5</v>
      </c>
      <c r="G362" s="96">
        <f t="shared" si="113"/>
        <v>43.349999999999994</v>
      </c>
      <c r="H362" s="25">
        <f t="shared" si="108"/>
        <v>2.3842499999999998</v>
      </c>
      <c r="I362" s="54">
        <f t="shared" si="109"/>
        <v>45.734249999999996</v>
      </c>
    </row>
    <row r="363" spans="1:9">
      <c r="C363" s="1" t="s">
        <v>168</v>
      </c>
      <c r="D363" s="12">
        <v>5.35</v>
      </c>
      <c r="E363" s="11" t="str">
        <f>IF(C363="confit","u",IF(C363="MAGRET","KG",IF(C363="GRATTONS","KG",IF(C363="OEUF","U",IF(C363="ESCALOPE FC","KG",IF(C363="supreme volaille","KG",IF(C363="kg","8",IF(B279="G","6,5",IF(B279="h","3",)))))))))</f>
        <v>KG</v>
      </c>
      <c r="F363" s="96" t="str">
        <f t="shared" si="110"/>
        <v>12,8</v>
      </c>
      <c r="G363" s="96">
        <f t="shared" si="113"/>
        <v>68.48</v>
      </c>
      <c r="H363" s="25">
        <f t="shared" si="108"/>
        <v>3.7664000000000004</v>
      </c>
      <c r="I363" s="54">
        <f t="shared" si="109"/>
        <v>72.246400000000008</v>
      </c>
    </row>
    <row r="364" spans="1:9">
      <c r="A364" s="21">
        <v>43000</v>
      </c>
      <c r="B364">
        <v>17</v>
      </c>
      <c r="C364" s="1" t="s">
        <v>47</v>
      </c>
      <c r="D364" s="12">
        <v>5.95</v>
      </c>
      <c r="E364" s="11" t="str">
        <f>IF(C364="confit","u",IF(C364="MAGRET","KG",IF(C364="GRATTONS","KG",IF(C364="OEUF","U",IF(C364="ESCALOPE FC","KG",IF(C364="supreme volaille","KG",IF(C364="kg","8",IF(B280="G","6,5",IF(B280="h","3",)))))))))</f>
        <v>KG</v>
      </c>
      <c r="F364" s="96" t="str">
        <f t="shared" si="110"/>
        <v>10,5</v>
      </c>
      <c r="G364" s="25">
        <f t="shared" si="113"/>
        <v>62.475000000000001</v>
      </c>
      <c r="H364" s="25">
        <f t="shared" si="108"/>
        <v>3.4361250000000001</v>
      </c>
      <c r="I364" s="54">
        <f t="shared" si="109"/>
        <v>65.911124999999998</v>
      </c>
    </row>
    <row r="365" spans="1:9">
      <c r="A365" s="21"/>
      <c r="C365" s="1" t="s">
        <v>47</v>
      </c>
      <c r="D365" s="12">
        <v>5.9</v>
      </c>
      <c r="E365" s="11" t="str">
        <f>IF(C365="confit","u",IF(C365="MAGRET","KG",IF(C365="GRATTONS","KG",IF(C365="OEUF","U",IF(C365="ESCALOPE FC","KG",IF(C365="supreme volaille","KG",IF(C365="kg","8",IF(B281="G","6,5",IF(B281="h","3",)))))))))</f>
        <v>KG</v>
      </c>
      <c r="F365" s="96" t="str">
        <f t="shared" si="110"/>
        <v>10,5</v>
      </c>
      <c r="G365" s="96">
        <f t="shared" si="113"/>
        <v>61.95</v>
      </c>
      <c r="H365" s="25">
        <f t="shared" si="108"/>
        <v>3.4072500000000003</v>
      </c>
      <c r="I365" s="54">
        <f t="shared" si="109"/>
        <v>65.357250000000008</v>
      </c>
    </row>
    <row r="366" spans="1:9">
      <c r="A366" s="21"/>
      <c r="C366" s="1" t="s">
        <v>154</v>
      </c>
      <c r="D366" s="12">
        <v>150</v>
      </c>
      <c r="E366" s="11" t="s">
        <v>13</v>
      </c>
      <c r="F366" s="96" t="str">
        <f t="shared" si="110"/>
        <v>2,8</v>
      </c>
      <c r="G366" s="96">
        <f t="shared" si="113"/>
        <v>420</v>
      </c>
      <c r="H366" s="25">
        <f t="shared" si="108"/>
        <v>23.1</v>
      </c>
      <c r="I366" s="54">
        <f t="shared" si="109"/>
        <v>443.1</v>
      </c>
    </row>
    <row r="367" spans="1:9">
      <c r="C367" s="1" t="s">
        <v>152</v>
      </c>
      <c r="D367" s="12">
        <v>5.0999999999999996</v>
      </c>
      <c r="E367" s="11" t="str">
        <f t="shared" ref="E367" si="114">IF(C367="confit","u",IF(C367="MAGRET","KG",IF(C367="GRATTONS","KG",IF(C367="OEUF","U",IF(C367="ESCALOPE FC","KG",IF(C367="supreme volaille","KG",IF(C367="kg","8",IF(B283="G","6,5",IF(B283="h","3",)))))))))</f>
        <v>KG</v>
      </c>
      <c r="F367" s="96" t="str">
        <f t="shared" si="110"/>
        <v>12,8</v>
      </c>
      <c r="G367" s="96">
        <f t="shared" si="113"/>
        <v>65.28</v>
      </c>
      <c r="H367" s="25">
        <f t="shared" si="108"/>
        <v>3.5904000000000003</v>
      </c>
      <c r="I367" s="54">
        <f t="shared" si="109"/>
        <v>68.870400000000004</v>
      </c>
    </row>
    <row r="368" spans="1:9">
      <c r="C368" s="1" t="s">
        <v>132</v>
      </c>
      <c r="D368" s="12">
        <v>4.2</v>
      </c>
      <c r="E368" s="11" t="s">
        <v>13</v>
      </c>
      <c r="F368" s="96" t="str">
        <f t="shared" si="110"/>
        <v>30</v>
      </c>
      <c r="G368" s="96">
        <f t="shared" si="113"/>
        <v>126</v>
      </c>
      <c r="H368" s="25">
        <f t="shared" si="108"/>
        <v>6.93</v>
      </c>
      <c r="I368" s="54">
        <f t="shared" si="109"/>
        <v>132.93</v>
      </c>
    </row>
    <row r="369" spans="1:9">
      <c r="C369" s="1" t="s">
        <v>140</v>
      </c>
      <c r="D369" s="12">
        <v>4.7</v>
      </c>
      <c r="E369" s="11">
        <f>IF(C369="confit","u",IF(C369="MAGRET","KG",IF(C369="GRATTONS","KG",IF(C369="OEUF","U",IF(C369="ESCALOPE FC","KG",IF(C369="supreme volaille","KG",IF(C369="kg","8",IF(B286="G","6,5",IF(B286="h","3",)))))))))</f>
        <v>0</v>
      </c>
      <c r="F369" s="96" t="str">
        <f t="shared" si="110"/>
        <v>32</v>
      </c>
      <c r="G369" s="96">
        <f t="shared" si="113"/>
        <v>150.4</v>
      </c>
      <c r="H369" s="25">
        <f t="shared" si="108"/>
        <v>8.2720000000000002</v>
      </c>
      <c r="I369" s="54">
        <f t="shared" si="109"/>
        <v>158.672</v>
      </c>
    </row>
    <row r="370" spans="1:9">
      <c r="A370" s="21"/>
      <c r="C370" s="1" t="s">
        <v>72</v>
      </c>
      <c r="D370" s="12">
        <v>180</v>
      </c>
      <c r="E370" s="11" t="str">
        <f>IF(C370="confit","u",IF(C370="MAGRET","KG",IF(C370="GRATTONS","KG",IF(C370="OEUF","U",IF(C370="ESCALOPE FC","KG",IF(C370="supreme volaille","KG",IF(C370="kg","8",IF(B287="G","6,5",IF(B287="h","3",)))))))))</f>
        <v>U</v>
      </c>
      <c r="F370" s="96" t="str">
        <f t="shared" si="110"/>
        <v>0,19</v>
      </c>
      <c r="G370" s="96">
        <f t="shared" si="113"/>
        <v>34.200000000000003</v>
      </c>
      <c r="H370" s="25">
        <f t="shared" si="108"/>
        <v>1.8810000000000002</v>
      </c>
      <c r="I370" s="54">
        <f t="shared" si="109"/>
        <v>36.081000000000003</v>
      </c>
    </row>
    <row r="371" spans="1:9">
      <c r="A371" s="21">
        <v>43004</v>
      </c>
      <c r="B371">
        <v>18</v>
      </c>
      <c r="C371" s="1" t="s">
        <v>154</v>
      </c>
      <c r="D371" s="12">
        <v>2</v>
      </c>
      <c r="E371" s="11" t="s">
        <v>130</v>
      </c>
      <c r="F371" s="96">
        <v>68</v>
      </c>
      <c r="G371" s="96">
        <f t="shared" si="113"/>
        <v>136</v>
      </c>
      <c r="H371" s="25">
        <f t="shared" si="108"/>
        <v>7.48</v>
      </c>
      <c r="I371" s="54">
        <f t="shared" si="109"/>
        <v>143.47999999999999</v>
      </c>
    </row>
    <row r="372" spans="1:9">
      <c r="C372" s="1" t="s">
        <v>47</v>
      </c>
      <c r="D372" s="12">
        <v>3.25</v>
      </c>
      <c r="E372" s="11" t="str">
        <f>IF(C372="confit","u",IF(C372="MAGRET","KG",IF(C372="GRATTONS","KG",IF(C372="OEUF","U",IF(C372="ESCALOPE FC","KG",IF(C372="supreme volaille","KG",IF(C372="kg","8",IF(B289="G","6,5",IF(B289="h","3",)))))))))</f>
        <v>KG</v>
      </c>
      <c r="F372" s="96" t="str">
        <f t="shared" si="110"/>
        <v>10,5</v>
      </c>
      <c r="G372" s="25">
        <f t="shared" si="113"/>
        <v>34.125</v>
      </c>
      <c r="H372" s="25">
        <f t="shared" si="108"/>
        <v>1.8768750000000001</v>
      </c>
      <c r="I372" s="54">
        <f t="shared" si="109"/>
        <v>36.001874999999998</v>
      </c>
    </row>
    <row r="373" spans="1:9">
      <c r="C373" s="170" t="s">
        <v>72</v>
      </c>
      <c r="D373" s="171">
        <v>180</v>
      </c>
      <c r="E373" s="172" t="str">
        <f>IF(C373="confit","u",IF(C373="MAGRET","KG",IF(C373="GRATTONS","KG",IF(C373="OEUF","U",IF(C373="ESCALOPE FC","KG",IF(C373="supreme volaille","KG",IF(C373="kg","8",IF(B290="G","6,5",IF(B290="h","3",)))))))))</f>
        <v>U</v>
      </c>
      <c r="F373" s="170" t="str">
        <f t="shared" si="110"/>
        <v>0,19</v>
      </c>
      <c r="G373" s="170">
        <f t="shared" si="113"/>
        <v>34.200000000000003</v>
      </c>
      <c r="H373" s="14">
        <f t="shared" si="108"/>
        <v>1.8810000000000002</v>
      </c>
      <c r="I373" s="42">
        <f t="shared" si="109"/>
        <v>36.081000000000003</v>
      </c>
    </row>
    <row r="374" spans="1:9">
      <c r="A374" s="21"/>
      <c r="C374" s="1" t="s">
        <v>132</v>
      </c>
      <c r="D374" s="12">
        <v>4.2</v>
      </c>
      <c r="E374" s="11" t="str">
        <f>IF(C374="confit","u",IF(C374="MAGRET","KG",IF(C374="GRATTONS","KG",IF(C374="OEUF","U",IF(C374="ESCALOPE FC","KG",IF(C374="supreme volaille","KG",IF(C374="kg","8",IF(B297="G","6,5",IF(B297="h","3",)))))))))</f>
        <v>KG</v>
      </c>
      <c r="F374" s="96" t="str">
        <f t="shared" si="110"/>
        <v>30</v>
      </c>
      <c r="G374" s="96">
        <f t="shared" si="113"/>
        <v>126</v>
      </c>
      <c r="H374" s="25">
        <f t="shared" si="108"/>
        <v>6.93</v>
      </c>
      <c r="I374" s="54">
        <f t="shared" si="109"/>
        <v>132.93</v>
      </c>
    </row>
    <row r="375" spans="1:9">
      <c r="C375" s="1" t="s">
        <v>140</v>
      </c>
      <c r="D375" s="12">
        <v>5.4</v>
      </c>
      <c r="E375" s="11">
        <f>IF(C375="confit","u",IF(C375="MAGRET","KG",IF(C375="GRATTONS","KG",IF(C375="OEUF","U",IF(C375="ESCALOPE FC","KG",IF(C375="supreme volaille","KG",IF(C375="kg","8",IF(B298="G","6,5",IF(B298="h","3",)))))))))</f>
        <v>0</v>
      </c>
      <c r="F375" s="96" t="str">
        <f t="shared" si="110"/>
        <v>32</v>
      </c>
      <c r="G375" s="96">
        <f t="shared" si="113"/>
        <v>172.8</v>
      </c>
      <c r="H375" s="25">
        <f t="shared" si="108"/>
        <v>9.5040000000000013</v>
      </c>
      <c r="I375" s="54">
        <f t="shared" si="109"/>
        <v>182.304</v>
      </c>
    </row>
    <row r="376" spans="1:9">
      <c r="C376" s="1" t="s">
        <v>152</v>
      </c>
      <c r="D376" s="12">
        <v>5.0999999999999996</v>
      </c>
      <c r="E376" s="11" t="str">
        <f>IF(C376="confit","u",IF(C376="MAGRET","KG",IF(C376="GRATTONS","KG",IF(C376="OEUF","U",IF(C376="ESCALOPE FC","KG",IF(C376="supreme volaille","KG",IF(C376="kg","8",IF(B299="G","6,5",IF(B299="h","3",)))))))))</f>
        <v>KG</v>
      </c>
      <c r="F376" s="96" t="str">
        <f t="shared" si="110"/>
        <v>12,8</v>
      </c>
      <c r="G376" s="96">
        <f t="shared" si="113"/>
        <v>65.28</v>
      </c>
      <c r="H376" s="25">
        <f t="shared" si="108"/>
        <v>3.5904000000000003</v>
      </c>
      <c r="I376" s="54">
        <f t="shared" si="109"/>
        <v>68.870400000000004</v>
      </c>
    </row>
    <row r="377" spans="1:9">
      <c r="A377" s="21">
        <v>43006</v>
      </c>
      <c r="B377">
        <v>19</v>
      </c>
      <c r="C377" s="1" t="s">
        <v>154</v>
      </c>
      <c r="D377" s="12">
        <v>150</v>
      </c>
      <c r="E377" s="11" t="s">
        <v>13</v>
      </c>
      <c r="F377" s="96" t="str">
        <f t="shared" si="110"/>
        <v>2,8</v>
      </c>
      <c r="G377" s="96">
        <f t="shared" si="113"/>
        <v>420</v>
      </c>
      <c r="H377" s="25">
        <f t="shared" si="108"/>
        <v>23.1</v>
      </c>
      <c r="I377" s="54">
        <f t="shared" si="109"/>
        <v>443.1</v>
      </c>
    </row>
    <row r="378" spans="1:9">
      <c r="C378" s="1" t="s">
        <v>152</v>
      </c>
      <c r="D378" s="12">
        <v>3.6</v>
      </c>
      <c r="E378" s="11" t="s">
        <v>12</v>
      </c>
      <c r="F378" s="96" t="str">
        <f t="shared" si="110"/>
        <v>12,8</v>
      </c>
      <c r="G378" s="96">
        <f t="shared" si="113"/>
        <v>46.080000000000005</v>
      </c>
      <c r="H378" s="25">
        <f t="shared" si="108"/>
        <v>2.5344000000000002</v>
      </c>
      <c r="I378" s="54">
        <f t="shared" si="109"/>
        <v>48.614400000000003</v>
      </c>
    </row>
    <row r="379" spans="1:9">
      <c r="A379" s="21"/>
      <c r="C379" s="1" t="s">
        <v>47</v>
      </c>
      <c r="D379" s="12">
        <v>3.2</v>
      </c>
      <c r="E379" s="11" t="str">
        <f t="shared" ref="E379:E381" si="115">IF(C379="confit","u",IF(C379="MAGRET","KG",IF(C379="GRATTONS","KG",IF(C379="OEUF","U",IF(C379="ESCALOPE FC","KG",IF(C379="supreme volaille","KG",IF(C379="kg","8",IF(B298="G","6,5",IF(B298="h","3",)))))))))</f>
        <v>KG</v>
      </c>
      <c r="F379" s="96" t="str">
        <f t="shared" si="110"/>
        <v>10,5</v>
      </c>
      <c r="G379" s="96">
        <f t="shared" si="113"/>
        <v>33.6</v>
      </c>
      <c r="H379" s="25">
        <f t="shared" si="108"/>
        <v>1.8480000000000001</v>
      </c>
      <c r="I379" s="54">
        <f t="shared" si="109"/>
        <v>35.448</v>
      </c>
    </row>
    <row r="380" spans="1:9">
      <c r="A380" s="21"/>
      <c r="C380" s="1" t="s">
        <v>138</v>
      </c>
      <c r="D380" s="12">
        <v>2.2000000000000002</v>
      </c>
      <c r="E380" s="11" t="str">
        <f t="shared" si="115"/>
        <v>KG</v>
      </c>
      <c r="F380" s="96" t="str">
        <f t="shared" si="110"/>
        <v>8,5</v>
      </c>
      <c r="G380" s="96">
        <f t="shared" si="113"/>
        <v>18.700000000000003</v>
      </c>
      <c r="H380" s="25">
        <f t="shared" si="108"/>
        <v>1.0285000000000002</v>
      </c>
      <c r="I380" s="54">
        <f t="shared" si="109"/>
        <v>19.728500000000004</v>
      </c>
    </row>
    <row r="381" spans="1:9">
      <c r="A381" s="21"/>
      <c r="C381" s="1" t="s">
        <v>132</v>
      </c>
      <c r="D381" s="12">
        <v>2.15</v>
      </c>
      <c r="E381" s="11" t="str">
        <f t="shared" si="115"/>
        <v>KG</v>
      </c>
      <c r="F381" s="96" t="str">
        <f t="shared" si="110"/>
        <v>30</v>
      </c>
      <c r="G381" s="96">
        <f t="shared" si="113"/>
        <v>64.5</v>
      </c>
      <c r="H381" s="25">
        <f t="shared" si="108"/>
        <v>3.5474999999999999</v>
      </c>
      <c r="I381" s="54">
        <f t="shared" si="109"/>
        <v>68.047499999999999</v>
      </c>
    </row>
    <row r="382" spans="1:9">
      <c r="A382" s="21"/>
      <c r="C382" s="1" t="s">
        <v>152</v>
      </c>
      <c r="D382" s="12">
        <v>7.65</v>
      </c>
      <c r="E382" s="11"/>
      <c r="F382" s="96" t="str">
        <f t="shared" si="110"/>
        <v>12,8</v>
      </c>
      <c r="G382" s="96">
        <f t="shared" si="113"/>
        <v>97.920000000000016</v>
      </c>
      <c r="H382" s="25">
        <f t="shared" si="108"/>
        <v>5.3856000000000011</v>
      </c>
      <c r="I382" s="54">
        <f t="shared" si="109"/>
        <v>103.30560000000001</v>
      </c>
    </row>
    <row r="383" spans="1:9">
      <c r="C383" s="1" t="s">
        <v>96</v>
      </c>
      <c r="D383" s="12">
        <v>24.15</v>
      </c>
      <c r="E383" s="11">
        <f>IF(C383="confit","u",IF(C383="MAGRET","KG",IF(C383="GRATTONS","KG",IF(C383="OEUF","U",IF(C383="ESCALOPE FC","KG",IF(C383="supreme volaille","KG",IF(C383="kg","8",IF(B303="G","6,5",IF(B303="h","3",)))))))))</f>
        <v>0</v>
      </c>
      <c r="F383" s="96">
        <v>5.1999999999999998E-2</v>
      </c>
      <c r="G383" s="25">
        <f t="shared" si="113"/>
        <v>1.2557999999999998</v>
      </c>
      <c r="H383" s="25">
        <v>0</v>
      </c>
      <c r="I383" s="54">
        <f t="shared" si="109"/>
        <v>1.2557999999999998</v>
      </c>
    </row>
    <row r="384" spans="1:9">
      <c r="C384" s="1" t="s">
        <v>95</v>
      </c>
      <c r="D384" s="12">
        <v>24.15</v>
      </c>
      <c r="E384" s="11">
        <f>IF(C384="confit","u",IF(C384="MAGRET","KG",IF(C384="GRATTONS","KG",IF(C384="OEUF","U",IF(C384="ESCALOPE FC","KG",IF(C384="supreme volaille","KG",IF(C384="kg","8",IF(B304="G","6,5",IF(B304="h","3",)))))))))</f>
        <v>0</v>
      </c>
      <c r="F384" s="96">
        <v>7.4999999999999997E-2</v>
      </c>
      <c r="G384" s="25">
        <f t="shared" si="113"/>
        <v>1.8112499999999998</v>
      </c>
      <c r="H384" s="25">
        <f>G384*20%</f>
        <v>0.36224999999999996</v>
      </c>
      <c r="I384" s="54">
        <f t="shared" si="109"/>
        <v>2.1734999999999998</v>
      </c>
    </row>
    <row r="385" spans="1:10">
      <c r="G385" s="18">
        <f>SUM(G332:G384)</f>
        <v>6196.2570499999983</v>
      </c>
      <c r="H385" s="25">
        <f t="shared" ref="H385" si="116">G385*5.5%</f>
        <v>340.79413774999989</v>
      </c>
      <c r="I385" s="42">
        <f>G385+H385</f>
        <v>6537.0511877499985</v>
      </c>
      <c r="J385" t="s">
        <v>181</v>
      </c>
    </row>
    <row r="386" spans="1:10" ht="23.25">
      <c r="C386" s="226" t="s">
        <v>36</v>
      </c>
      <c r="D386" s="226"/>
      <c r="E386" s="226"/>
      <c r="F386" s="226"/>
      <c r="G386" s="18"/>
      <c r="H386" s="25"/>
      <c r="I386" s="54"/>
    </row>
    <row r="387" spans="1:10">
      <c r="A387" s="21">
        <v>43010</v>
      </c>
      <c r="B387">
        <v>20</v>
      </c>
      <c r="C387" s="1" t="s">
        <v>140</v>
      </c>
      <c r="D387" s="12">
        <v>4.2</v>
      </c>
      <c r="E387" s="11">
        <f t="shared" ref="E387:E399" si="117">IF(C387="confit","u",IF(C387="MAGRET","KG",IF(C387="GRATTONS","KG",IF(C387="OEUF","U",IF(C387="ESCALOPE FC","KG",IF(C387="supreme volaille","KG",IF(C387="kg","8",IF(B301="G","6,5",IF(B301="h","3",)))))))))</f>
        <v>0</v>
      </c>
      <c r="F387" s="96" t="str">
        <f t="shared" si="110"/>
        <v>32</v>
      </c>
      <c r="G387" s="96">
        <f t="shared" si="113"/>
        <v>134.4</v>
      </c>
      <c r="H387" s="25">
        <f t="shared" si="108"/>
        <v>7.3920000000000003</v>
      </c>
      <c r="I387" s="54">
        <f t="shared" si="109"/>
        <v>141.792</v>
      </c>
    </row>
    <row r="388" spans="1:10">
      <c r="C388" s="1" t="s">
        <v>166</v>
      </c>
      <c r="D388" s="12">
        <v>30</v>
      </c>
      <c r="E388" s="11" t="str">
        <f t="shared" si="117"/>
        <v>u</v>
      </c>
      <c r="F388" s="96" t="str">
        <f t="shared" si="110"/>
        <v>2,8</v>
      </c>
      <c r="G388" s="96">
        <f t="shared" si="113"/>
        <v>84</v>
      </c>
      <c r="H388" s="25">
        <f t="shared" si="108"/>
        <v>4.62</v>
      </c>
      <c r="I388" s="54">
        <f t="shared" si="109"/>
        <v>88.62</v>
      </c>
    </row>
    <row r="389" spans="1:10">
      <c r="A389" s="21"/>
      <c r="C389" s="1" t="s">
        <v>132</v>
      </c>
      <c r="D389" s="12">
        <v>2.15</v>
      </c>
      <c r="E389" s="11" t="str">
        <f t="shared" si="117"/>
        <v>KG</v>
      </c>
      <c r="F389" s="96" t="str">
        <f t="shared" si="110"/>
        <v>30</v>
      </c>
      <c r="G389" s="96">
        <f t="shared" si="113"/>
        <v>64.5</v>
      </c>
      <c r="H389" s="25">
        <f t="shared" si="108"/>
        <v>3.5474999999999999</v>
      </c>
      <c r="I389" s="54">
        <f t="shared" si="109"/>
        <v>68.047499999999999</v>
      </c>
    </row>
    <row r="390" spans="1:10">
      <c r="C390" s="1" t="s">
        <v>153</v>
      </c>
      <c r="D390" s="12">
        <v>50</v>
      </c>
      <c r="E390" s="11" t="str">
        <f t="shared" si="117"/>
        <v>U</v>
      </c>
      <c r="F390" s="96" t="str">
        <f t="shared" si="110"/>
        <v>0,19</v>
      </c>
      <c r="G390" s="96">
        <f t="shared" si="113"/>
        <v>9.5</v>
      </c>
      <c r="H390" s="25">
        <f t="shared" si="108"/>
        <v>0.52249999999999996</v>
      </c>
      <c r="I390" s="54">
        <f t="shared" si="109"/>
        <v>10.022500000000001</v>
      </c>
    </row>
    <row r="391" spans="1:10">
      <c r="A391" s="21">
        <v>43013</v>
      </c>
      <c r="B391">
        <v>21</v>
      </c>
      <c r="C391" s="1" t="s">
        <v>72</v>
      </c>
      <c r="D391" s="12">
        <v>180</v>
      </c>
      <c r="E391" s="11" t="str">
        <f t="shared" si="117"/>
        <v>U</v>
      </c>
      <c r="F391" s="96" t="str">
        <f>IF(C391="ESCALOPE FC","30",IF(C391="GRATTONS","10,5",IF(C391="CONFIT","2,8",IF(C391="OEUF","0,19",IF(C391="MAGRET","12,8",IF(C391="FC EXTRA DEV","32",IF(C391="supreme volaille","8,5")))))))</f>
        <v>0,19</v>
      </c>
      <c r="G391" s="96">
        <f t="shared" si="113"/>
        <v>34.200000000000003</v>
      </c>
      <c r="H391" s="25">
        <f t="shared" si="108"/>
        <v>1.8810000000000002</v>
      </c>
      <c r="I391" s="54">
        <f t="shared" si="109"/>
        <v>36.081000000000003</v>
      </c>
    </row>
    <row r="392" spans="1:10">
      <c r="A392" s="21">
        <v>43013</v>
      </c>
      <c r="B392">
        <v>22</v>
      </c>
      <c r="C392" s="1" t="s">
        <v>166</v>
      </c>
      <c r="D392" s="12">
        <v>100</v>
      </c>
      <c r="E392" s="11" t="str">
        <f t="shared" si="117"/>
        <v>u</v>
      </c>
      <c r="F392" s="96" t="str">
        <f t="shared" si="110"/>
        <v>2,8</v>
      </c>
      <c r="G392" s="96">
        <f t="shared" si="113"/>
        <v>280</v>
      </c>
      <c r="H392" s="25">
        <f t="shared" si="108"/>
        <v>15.4</v>
      </c>
      <c r="I392" s="54">
        <f t="shared" si="109"/>
        <v>295.39999999999998</v>
      </c>
    </row>
    <row r="393" spans="1:10">
      <c r="C393" s="1" t="s">
        <v>152</v>
      </c>
      <c r="D393" s="12">
        <v>3.95</v>
      </c>
      <c r="E393" s="11" t="str">
        <f t="shared" si="117"/>
        <v>KG</v>
      </c>
      <c r="F393" s="96" t="str">
        <f t="shared" si="110"/>
        <v>12,8</v>
      </c>
      <c r="G393" s="96">
        <f t="shared" si="113"/>
        <v>50.56</v>
      </c>
      <c r="H393" s="25">
        <f t="shared" si="108"/>
        <v>2.7808000000000002</v>
      </c>
      <c r="I393" s="54">
        <f t="shared" si="109"/>
        <v>53.340800000000002</v>
      </c>
    </row>
    <row r="394" spans="1:10">
      <c r="A394" s="21"/>
      <c r="C394" s="1" t="s">
        <v>47</v>
      </c>
      <c r="D394" s="12">
        <v>2.7</v>
      </c>
      <c r="E394" s="11" t="str">
        <f t="shared" si="117"/>
        <v>KG</v>
      </c>
      <c r="F394" s="96" t="str">
        <f t="shared" si="110"/>
        <v>10,5</v>
      </c>
      <c r="G394" s="96">
        <f t="shared" si="113"/>
        <v>28.35</v>
      </c>
      <c r="H394" s="25">
        <f t="shared" si="108"/>
        <v>1.55925</v>
      </c>
      <c r="I394" s="54">
        <f t="shared" si="109"/>
        <v>29.90925</v>
      </c>
    </row>
    <row r="395" spans="1:10">
      <c r="C395" s="1" t="s">
        <v>138</v>
      </c>
      <c r="D395" s="12">
        <v>2.75</v>
      </c>
      <c r="E395" s="11" t="str">
        <f t="shared" si="117"/>
        <v>KG</v>
      </c>
      <c r="F395" s="96" t="str">
        <f t="shared" si="110"/>
        <v>8,5</v>
      </c>
      <c r="G395" s="96">
        <f t="shared" si="113"/>
        <v>23.375</v>
      </c>
      <c r="H395" s="25">
        <f t="shared" si="108"/>
        <v>1.285625</v>
      </c>
      <c r="I395" s="54">
        <f t="shared" si="109"/>
        <v>24.660625</v>
      </c>
    </row>
    <row r="396" spans="1:10">
      <c r="C396" s="1" t="s">
        <v>132</v>
      </c>
      <c r="D396" s="12">
        <v>1.05</v>
      </c>
      <c r="E396" s="11" t="str">
        <f t="shared" si="117"/>
        <v>KG</v>
      </c>
      <c r="F396" s="96" t="str">
        <f t="shared" si="110"/>
        <v>30</v>
      </c>
      <c r="G396" s="96">
        <f t="shared" si="113"/>
        <v>31.5</v>
      </c>
      <c r="H396" s="25">
        <f t="shared" si="108"/>
        <v>1.7324999999999999</v>
      </c>
      <c r="I396" s="54">
        <f t="shared" si="109"/>
        <v>33.232500000000002</v>
      </c>
    </row>
    <row r="397" spans="1:10">
      <c r="A397" s="21">
        <v>43017</v>
      </c>
      <c r="B397">
        <v>23</v>
      </c>
      <c r="C397" s="1" t="s">
        <v>154</v>
      </c>
      <c r="D397" s="12">
        <v>100</v>
      </c>
      <c r="E397" s="11" t="str">
        <f t="shared" si="117"/>
        <v>u</v>
      </c>
      <c r="F397" s="96" t="str">
        <f t="shared" si="110"/>
        <v>2,8</v>
      </c>
      <c r="G397" s="96">
        <f t="shared" si="113"/>
        <v>280</v>
      </c>
      <c r="H397" s="25">
        <f t="shared" si="108"/>
        <v>15.4</v>
      </c>
      <c r="I397" s="54">
        <f t="shared" si="109"/>
        <v>295.39999999999998</v>
      </c>
    </row>
    <row r="398" spans="1:10">
      <c r="C398" s="1" t="s">
        <v>152</v>
      </c>
      <c r="D398" s="12">
        <v>5.75</v>
      </c>
      <c r="E398" s="11" t="str">
        <f t="shared" si="117"/>
        <v>KG</v>
      </c>
      <c r="F398" s="96" t="str">
        <f t="shared" si="110"/>
        <v>12,8</v>
      </c>
      <c r="G398" s="96">
        <f t="shared" si="113"/>
        <v>73.600000000000009</v>
      </c>
      <c r="H398" s="25">
        <f t="shared" si="108"/>
        <v>4.0480000000000009</v>
      </c>
      <c r="I398" s="54">
        <f t="shared" si="109"/>
        <v>77.64800000000001</v>
      </c>
    </row>
    <row r="399" spans="1:10">
      <c r="C399" s="1" t="s">
        <v>47</v>
      </c>
      <c r="D399" s="12">
        <v>2.4500000000000002</v>
      </c>
      <c r="E399" s="11" t="str">
        <f t="shared" si="117"/>
        <v>KG</v>
      </c>
      <c r="F399" s="96" t="str">
        <f t="shared" si="110"/>
        <v>10,5</v>
      </c>
      <c r="G399" s="96">
        <f t="shared" si="113"/>
        <v>25.725000000000001</v>
      </c>
      <c r="H399" s="25">
        <f t="shared" si="108"/>
        <v>1.4148750000000001</v>
      </c>
      <c r="I399" s="54">
        <f t="shared" si="109"/>
        <v>27.139875</v>
      </c>
    </row>
    <row r="400" spans="1:10">
      <c r="A400" s="21"/>
      <c r="C400" s="1" t="s">
        <v>140</v>
      </c>
      <c r="D400" s="12">
        <v>4</v>
      </c>
      <c r="E400" s="11" t="str">
        <f>IF(C400="confit","u",IF(C400="MAGRET","KG",IF(C400="GRATTONS","KG",IF(C400="OEUF","U",IF(C400="ESCALOPE FC","KG",IF(C400="supreme volaille","KG",IF(C400="fc extra dev","kg",IF(B314="G","6,5",IF(B314="h","3",)))))))))</f>
        <v>kg</v>
      </c>
      <c r="F400" s="96">
        <v>34</v>
      </c>
      <c r="G400" s="96">
        <f t="shared" si="113"/>
        <v>136</v>
      </c>
      <c r="H400" s="25">
        <f t="shared" si="108"/>
        <v>7.48</v>
      </c>
      <c r="I400" s="54">
        <f t="shared" si="109"/>
        <v>143.47999999999999</v>
      </c>
    </row>
    <row r="401" spans="1:9">
      <c r="C401" s="1" t="s">
        <v>132</v>
      </c>
      <c r="D401" s="12">
        <v>2.15</v>
      </c>
      <c r="E401" s="11" t="str">
        <f t="shared" ref="E401:E408" si="118">IF(C401="confit","u",IF(C401="MAGRET","KG",IF(C401="GRATTONS","KG",IF(C401="OEUF","U",IF(C401="ESCALOPE FC","KG",IF(C401="supreme volaille","KG",IF(C401="kg","8",IF(B315="G","6,5",IF(B315="h","3",)))))))))</f>
        <v>KG</v>
      </c>
      <c r="F401" s="96" t="str">
        <f t="shared" ref="F401:F433" si="119">IF(C401="ESCALOPE FC","30",IF(C401="GRATTONS","10,5",IF(C401="CONFIT","2,8",IF(C401="OEUF","0,19",IF(C401="MAGRET","12,8",IF(C401="FC EXTRA DEV","32",IF(C401="supreme volaille","8,5")))))))</f>
        <v>30</v>
      </c>
      <c r="G401" s="96">
        <f t="shared" si="113"/>
        <v>64.5</v>
      </c>
      <c r="H401" s="25">
        <f t="shared" si="108"/>
        <v>3.5474999999999999</v>
      </c>
      <c r="I401" s="54">
        <f t="shared" si="109"/>
        <v>68.047499999999999</v>
      </c>
    </row>
    <row r="402" spans="1:9">
      <c r="C402" s="1" t="s">
        <v>138</v>
      </c>
      <c r="D402" s="12">
        <v>2.65</v>
      </c>
      <c r="E402" s="11" t="str">
        <f t="shared" si="118"/>
        <v>KG</v>
      </c>
      <c r="F402" s="96" t="str">
        <f t="shared" si="119"/>
        <v>8,5</v>
      </c>
      <c r="G402" s="96">
        <f t="shared" si="113"/>
        <v>22.524999999999999</v>
      </c>
      <c r="H402" s="25">
        <f t="shared" si="108"/>
        <v>1.2388749999999999</v>
      </c>
      <c r="I402" s="54">
        <f t="shared" si="109"/>
        <v>23.763874999999999</v>
      </c>
    </row>
    <row r="403" spans="1:9">
      <c r="C403" s="1" t="s">
        <v>72</v>
      </c>
      <c r="D403" s="12">
        <v>100</v>
      </c>
      <c r="E403" s="11" t="str">
        <f t="shared" si="118"/>
        <v>U</v>
      </c>
      <c r="F403" s="96" t="str">
        <f t="shared" si="119"/>
        <v>0,19</v>
      </c>
      <c r="G403" s="96">
        <f t="shared" si="113"/>
        <v>19</v>
      </c>
      <c r="H403" s="25">
        <f t="shared" si="108"/>
        <v>1.0449999999999999</v>
      </c>
      <c r="I403" s="54">
        <f t="shared" si="109"/>
        <v>20.045000000000002</v>
      </c>
    </row>
    <row r="404" spans="1:9">
      <c r="A404" s="21">
        <v>43021</v>
      </c>
      <c r="B404">
        <v>24</v>
      </c>
      <c r="C404" s="1" t="s">
        <v>152</v>
      </c>
      <c r="D404" s="12">
        <v>3.95</v>
      </c>
      <c r="E404" s="11" t="str">
        <f t="shared" si="118"/>
        <v>KG</v>
      </c>
      <c r="F404" s="96" t="str">
        <f t="shared" ref="F404:F408" si="120">IF(C404="ESCALOPE FC","30",IF(C404="GRATTONS","10,5",IF(C404="CONFIT","2,8",IF(C404="OEUF","0,19",IF(C404="MAGRET","12,8",IF(C404="FC EXTRA DEV","32",IF(C404="supreme volaille","8,5")))))))</f>
        <v>12,8</v>
      </c>
      <c r="G404" s="96">
        <f t="shared" ref="G404:G413" si="121">F404*D404</f>
        <v>50.56</v>
      </c>
      <c r="H404" s="25">
        <f t="shared" ref="H404:H413" si="122">G404*5.5%</f>
        <v>2.7808000000000002</v>
      </c>
      <c r="I404" s="54">
        <f t="shared" ref="I404:I413" si="123">G404+H404</f>
        <v>53.340800000000002</v>
      </c>
    </row>
    <row r="405" spans="1:9">
      <c r="C405" s="1" t="s">
        <v>210</v>
      </c>
      <c r="D405" s="12">
        <v>50</v>
      </c>
      <c r="E405" s="11" t="str">
        <f t="shared" si="118"/>
        <v>u</v>
      </c>
      <c r="F405" s="96" t="str">
        <f t="shared" si="120"/>
        <v>2,8</v>
      </c>
      <c r="G405" s="96">
        <f t="shared" si="121"/>
        <v>140</v>
      </c>
      <c r="H405" s="25">
        <f t="shared" si="122"/>
        <v>7.7</v>
      </c>
      <c r="I405" s="54">
        <f t="shared" si="123"/>
        <v>147.69999999999999</v>
      </c>
    </row>
    <row r="406" spans="1:9">
      <c r="C406" s="1" t="s">
        <v>153</v>
      </c>
      <c r="D406" s="12">
        <v>180</v>
      </c>
      <c r="E406" s="11" t="str">
        <f t="shared" si="118"/>
        <v>U</v>
      </c>
      <c r="F406" s="96" t="str">
        <f t="shared" si="120"/>
        <v>0,19</v>
      </c>
      <c r="G406" s="96">
        <f t="shared" si="121"/>
        <v>34.200000000000003</v>
      </c>
      <c r="H406" s="25">
        <f t="shared" si="122"/>
        <v>1.8810000000000002</v>
      </c>
      <c r="I406" s="54">
        <f t="shared" si="123"/>
        <v>36.081000000000003</v>
      </c>
    </row>
    <row r="407" spans="1:9">
      <c r="C407" s="1" t="s">
        <v>132</v>
      </c>
      <c r="D407" s="12">
        <v>1.05</v>
      </c>
      <c r="E407" s="11" t="str">
        <f t="shared" si="118"/>
        <v>KG</v>
      </c>
      <c r="F407" s="96" t="str">
        <f t="shared" si="120"/>
        <v>30</v>
      </c>
      <c r="G407" s="96">
        <f t="shared" si="121"/>
        <v>31.5</v>
      </c>
      <c r="H407" s="25">
        <f t="shared" si="122"/>
        <v>1.7324999999999999</v>
      </c>
      <c r="I407" s="54">
        <f t="shared" si="123"/>
        <v>33.232500000000002</v>
      </c>
    </row>
    <row r="408" spans="1:9" ht="14.25" customHeight="1">
      <c r="C408" s="1" t="s">
        <v>47</v>
      </c>
      <c r="D408" s="12">
        <v>2.6</v>
      </c>
      <c r="E408" s="11" t="str">
        <f t="shared" si="118"/>
        <v>KG</v>
      </c>
      <c r="F408" s="96" t="str">
        <f t="shared" si="120"/>
        <v>10,5</v>
      </c>
      <c r="G408" s="96">
        <f t="shared" si="121"/>
        <v>27.3</v>
      </c>
      <c r="H408" s="25">
        <f t="shared" si="122"/>
        <v>1.5015000000000001</v>
      </c>
      <c r="I408" s="54">
        <f t="shared" si="123"/>
        <v>28.801500000000001</v>
      </c>
    </row>
    <row r="409" spans="1:9" ht="14.25" customHeight="1">
      <c r="A409" s="21">
        <v>43024</v>
      </c>
      <c r="B409">
        <v>25</v>
      </c>
      <c r="C409" s="1" t="s">
        <v>72</v>
      </c>
      <c r="D409" s="12">
        <v>180</v>
      </c>
      <c r="E409" s="11" t="str">
        <f t="shared" ref="E409:E414" si="124">IF(C409="confit","u",IF(C409="MAGRET","KG",IF(C409="GRATTONS","KG",IF(C409="OEUF","U",IF(C409="ESCALOPE FC","KG",IF(C409="supreme volaille","KG",IF(C409="kg","8",IF(B319="G","6,5",IF(B319="h","3",)))))))))</f>
        <v>U</v>
      </c>
      <c r="F409" s="96" t="str">
        <f t="shared" ref="F409:F412" si="125">IF(C409="ESCALOPE FC","30",IF(C409="GRATTONS","10,5",IF(C409="CONFIT","2,8",IF(C409="OEUF","0,19",IF(C409="MAGRET","12,8",IF(C409="FC EXTRA DEV","32",IF(C409="supreme volaille","8,5")))))))</f>
        <v>0,19</v>
      </c>
      <c r="G409" s="96">
        <f t="shared" ref="G409:G412" si="126">F409*D409</f>
        <v>34.200000000000003</v>
      </c>
      <c r="H409" s="25">
        <f t="shared" ref="H409:H412" si="127">G409*5.5%</f>
        <v>1.8810000000000002</v>
      </c>
      <c r="I409" s="54">
        <f t="shared" ref="I409:I411" si="128">G409+H409</f>
        <v>36.081000000000003</v>
      </c>
    </row>
    <row r="410" spans="1:9">
      <c r="C410" s="1" t="s">
        <v>154</v>
      </c>
      <c r="D410" s="12">
        <v>100</v>
      </c>
      <c r="E410" s="11" t="str">
        <f t="shared" si="124"/>
        <v>u</v>
      </c>
      <c r="F410" s="96" t="str">
        <f t="shared" si="125"/>
        <v>2,8</v>
      </c>
      <c r="G410" s="96">
        <f t="shared" si="126"/>
        <v>280</v>
      </c>
      <c r="H410" s="25">
        <f t="shared" si="127"/>
        <v>15.4</v>
      </c>
      <c r="I410" s="54">
        <f t="shared" si="128"/>
        <v>295.39999999999998</v>
      </c>
    </row>
    <row r="411" spans="1:9">
      <c r="C411" s="1" t="s">
        <v>152</v>
      </c>
      <c r="D411" s="12">
        <v>5.5</v>
      </c>
      <c r="E411" s="11" t="str">
        <f t="shared" si="124"/>
        <v>KG</v>
      </c>
      <c r="F411" s="96" t="str">
        <f t="shared" si="125"/>
        <v>12,8</v>
      </c>
      <c r="G411" s="96">
        <f t="shared" si="126"/>
        <v>70.400000000000006</v>
      </c>
      <c r="H411" s="25">
        <f t="shared" si="127"/>
        <v>3.8720000000000003</v>
      </c>
      <c r="I411" s="54">
        <f t="shared" si="128"/>
        <v>74.272000000000006</v>
      </c>
    </row>
    <row r="412" spans="1:9">
      <c r="C412" s="1" t="s">
        <v>132</v>
      </c>
      <c r="D412" s="12">
        <v>2.1</v>
      </c>
      <c r="E412" s="11" t="str">
        <f t="shared" si="124"/>
        <v>KG</v>
      </c>
      <c r="F412" s="96" t="str">
        <f t="shared" si="125"/>
        <v>30</v>
      </c>
      <c r="G412" s="96">
        <f t="shared" si="126"/>
        <v>63</v>
      </c>
      <c r="H412" s="25">
        <f t="shared" si="127"/>
        <v>3.4649999999999999</v>
      </c>
      <c r="I412" s="42">
        <f>G412+H412</f>
        <v>66.465000000000003</v>
      </c>
    </row>
    <row r="413" spans="1:9" ht="14.25" customHeight="1">
      <c r="A413" s="21"/>
      <c r="C413" s="1" t="s">
        <v>140</v>
      </c>
      <c r="D413" s="12">
        <v>5.6</v>
      </c>
      <c r="E413" s="11">
        <f t="shared" si="124"/>
        <v>0</v>
      </c>
      <c r="F413" s="96">
        <v>34</v>
      </c>
      <c r="G413" s="96">
        <f t="shared" si="121"/>
        <v>190.39999999999998</v>
      </c>
      <c r="H413" s="25">
        <f t="shared" si="122"/>
        <v>10.472</v>
      </c>
      <c r="I413" s="54">
        <f t="shared" si="123"/>
        <v>200.87199999999999</v>
      </c>
    </row>
    <row r="414" spans="1:9">
      <c r="C414" s="1" t="s">
        <v>138</v>
      </c>
      <c r="D414" s="12">
        <v>2.5</v>
      </c>
      <c r="E414" s="11" t="str">
        <f t="shared" si="124"/>
        <v>KG</v>
      </c>
      <c r="F414" s="96" t="str">
        <f t="shared" si="119"/>
        <v>8,5</v>
      </c>
      <c r="G414" s="96">
        <f t="shared" si="113"/>
        <v>21.25</v>
      </c>
      <c r="H414" s="25">
        <f t="shared" si="108"/>
        <v>1.16875</v>
      </c>
      <c r="I414" s="54">
        <f t="shared" si="109"/>
        <v>22.418749999999999</v>
      </c>
    </row>
    <row r="415" spans="1:9">
      <c r="A415" s="21">
        <v>43027</v>
      </c>
      <c r="B415">
        <v>26</v>
      </c>
      <c r="C415" s="1" t="s">
        <v>140</v>
      </c>
      <c r="D415" s="12">
        <v>4.2</v>
      </c>
      <c r="E415" s="11">
        <f t="shared" ref="E415:E429" si="129">IF(C415="confit","u",IF(C415="MAGRET","KG",IF(C415="GRATTONS","KG",IF(C415="OEUF","U",IF(C415="ESCALOPE FC","KG",IF(C415="supreme volaille","KG",IF(C415="kg","8",IF(B325="G","6,5",IF(B325="h","3",)))))))))</f>
        <v>0</v>
      </c>
      <c r="F415" s="96">
        <v>34</v>
      </c>
      <c r="G415" s="96">
        <f t="shared" ref="G415:G429" si="130">F415*D415</f>
        <v>142.80000000000001</v>
      </c>
      <c r="H415" s="25">
        <f t="shared" ref="H415:H429" si="131">G415*5.5%</f>
        <v>7.854000000000001</v>
      </c>
      <c r="I415" s="54">
        <f t="shared" ref="I415:I429" si="132">G415+H415</f>
        <v>150.65400000000002</v>
      </c>
    </row>
    <row r="416" spans="1:9">
      <c r="C416" s="1" t="s">
        <v>132</v>
      </c>
      <c r="D416" s="12">
        <v>4.25</v>
      </c>
      <c r="E416" s="11" t="str">
        <f t="shared" si="129"/>
        <v>KG</v>
      </c>
      <c r="F416" s="96" t="str">
        <f t="shared" ref="F416:F429" si="133">IF(C416="ESCALOPE FC","30",IF(C416="GRATTONS","10,5",IF(C416="CONFIT","2,8",IF(C416="OEUF","0,19",IF(C416="MAGRET","12,8",IF(C416="FC EXTRA DEV","32",IF(C416="supreme volaille","8,5")))))))</f>
        <v>30</v>
      </c>
      <c r="G416" s="96">
        <f t="shared" si="130"/>
        <v>127.5</v>
      </c>
      <c r="H416" s="25">
        <f t="shared" si="131"/>
        <v>7.0125000000000002</v>
      </c>
      <c r="I416" s="54">
        <f t="shared" si="132"/>
        <v>134.51249999999999</v>
      </c>
    </row>
    <row r="417" spans="1:9">
      <c r="C417" s="1" t="s">
        <v>204</v>
      </c>
      <c r="D417" s="12">
        <v>150</v>
      </c>
      <c r="E417" s="11" t="str">
        <f t="shared" si="129"/>
        <v>u</v>
      </c>
      <c r="F417" s="96" t="str">
        <f t="shared" si="133"/>
        <v>2,8</v>
      </c>
      <c r="G417" s="96">
        <f t="shared" si="130"/>
        <v>420</v>
      </c>
      <c r="H417" s="25">
        <f t="shared" si="131"/>
        <v>23.1</v>
      </c>
      <c r="I417" s="54">
        <f t="shared" si="132"/>
        <v>443.1</v>
      </c>
    </row>
    <row r="418" spans="1:9">
      <c r="C418" s="1" t="s">
        <v>168</v>
      </c>
      <c r="D418" s="12">
        <v>5.9</v>
      </c>
      <c r="E418" s="11" t="str">
        <f t="shared" si="129"/>
        <v>KG</v>
      </c>
      <c r="F418" s="96" t="str">
        <f t="shared" si="133"/>
        <v>12,8</v>
      </c>
      <c r="G418" s="96">
        <f t="shared" si="130"/>
        <v>75.52000000000001</v>
      </c>
      <c r="H418" s="25">
        <f t="shared" si="131"/>
        <v>4.1536000000000008</v>
      </c>
      <c r="I418" s="54">
        <f t="shared" si="132"/>
        <v>79.673600000000008</v>
      </c>
    </row>
    <row r="419" spans="1:9">
      <c r="C419" s="1" t="s">
        <v>47</v>
      </c>
      <c r="D419" s="12">
        <v>4.8</v>
      </c>
      <c r="E419" s="11" t="str">
        <f t="shared" si="129"/>
        <v>KG</v>
      </c>
      <c r="F419" s="96" t="str">
        <f t="shared" si="133"/>
        <v>10,5</v>
      </c>
      <c r="G419" s="96">
        <f t="shared" si="130"/>
        <v>50.4</v>
      </c>
      <c r="H419" s="25">
        <f t="shared" si="131"/>
        <v>2.7719999999999998</v>
      </c>
      <c r="I419" s="54">
        <f t="shared" si="132"/>
        <v>53.171999999999997</v>
      </c>
    </row>
    <row r="420" spans="1:9">
      <c r="C420" s="1" t="s">
        <v>72</v>
      </c>
      <c r="D420" s="12">
        <v>180</v>
      </c>
      <c r="E420" s="11" t="str">
        <f t="shared" si="129"/>
        <v>U</v>
      </c>
      <c r="F420" s="96" t="str">
        <f t="shared" si="133"/>
        <v>0,19</v>
      </c>
      <c r="G420" s="96">
        <f t="shared" si="130"/>
        <v>34.200000000000003</v>
      </c>
      <c r="H420" s="25">
        <f t="shared" si="131"/>
        <v>1.8810000000000002</v>
      </c>
      <c r="I420" s="54">
        <f t="shared" si="132"/>
        <v>36.081000000000003</v>
      </c>
    </row>
    <row r="421" spans="1:9">
      <c r="C421" s="1" t="s">
        <v>138</v>
      </c>
      <c r="D421" s="12">
        <v>2.5499999999999998</v>
      </c>
      <c r="E421" s="11" t="str">
        <f t="shared" si="129"/>
        <v>KG</v>
      </c>
      <c r="F421" s="96" t="str">
        <f t="shared" si="133"/>
        <v>8,5</v>
      </c>
      <c r="G421" s="96">
        <f t="shared" si="130"/>
        <v>21.674999999999997</v>
      </c>
      <c r="H421" s="25">
        <f t="shared" si="131"/>
        <v>1.1921249999999999</v>
      </c>
      <c r="I421" s="54">
        <f t="shared" si="132"/>
        <v>22.867124999999998</v>
      </c>
    </row>
    <row r="422" spans="1:9">
      <c r="A422" s="21">
        <v>43031</v>
      </c>
      <c r="B422">
        <v>27</v>
      </c>
      <c r="C422" s="1" t="s">
        <v>166</v>
      </c>
      <c r="D422" s="12">
        <v>100</v>
      </c>
      <c r="E422" s="11" t="str">
        <f t="shared" si="129"/>
        <v>u</v>
      </c>
      <c r="F422" s="96" t="str">
        <f t="shared" si="133"/>
        <v>2,8</v>
      </c>
      <c r="G422" s="96">
        <f t="shared" si="130"/>
        <v>280</v>
      </c>
      <c r="H422" s="25">
        <f t="shared" si="131"/>
        <v>15.4</v>
      </c>
      <c r="I422" s="54">
        <f t="shared" si="132"/>
        <v>295.39999999999998</v>
      </c>
    </row>
    <row r="423" spans="1:9">
      <c r="C423" s="1" t="s">
        <v>168</v>
      </c>
      <c r="D423" s="12">
        <v>5.95</v>
      </c>
      <c r="E423" s="11" t="str">
        <f t="shared" si="129"/>
        <v>KG</v>
      </c>
      <c r="F423" s="96" t="str">
        <f t="shared" si="133"/>
        <v>12,8</v>
      </c>
      <c r="G423" s="96">
        <f t="shared" si="130"/>
        <v>76.160000000000011</v>
      </c>
      <c r="H423" s="25">
        <f t="shared" si="131"/>
        <v>4.1888000000000005</v>
      </c>
      <c r="I423" s="54">
        <f t="shared" si="132"/>
        <v>80.348800000000011</v>
      </c>
    </row>
    <row r="424" spans="1:9">
      <c r="C424" s="1" t="s">
        <v>132</v>
      </c>
      <c r="D424" s="12">
        <v>2.15</v>
      </c>
      <c r="E424" s="11" t="str">
        <f t="shared" si="129"/>
        <v>KG</v>
      </c>
      <c r="F424" s="96" t="str">
        <f t="shared" si="133"/>
        <v>30</v>
      </c>
      <c r="G424" s="96">
        <f t="shared" si="130"/>
        <v>64.5</v>
      </c>
      <c r="H424" s="25">
        <f t="shared" si="131"/>
        <v>3.5474999999999999</v>
      </c>
      <c r="I424" s="54">
        <f t="shared" si="132"/>
        <v>68.047499999999999</v>
      </c>
    </row>
    <row r="425" spans="1:9">
      <c r="C425" s="1" t="s">
        <v>140</v>
      </c>
      <c r="D425" s="12">
        <v>4.7</v>
      </c>
      <c r="E425" s="11">
        <f t="shared" si="129"/>
        <v>0</v>
      </c>
      <c r="F425" s="96">
        <v>34</v>
      </c>
      <c r="G425" s="96">
        <f t="shared" si="130"/>
        <v>159.80000000000001</v>
      </c>
      <c r="H425" s="25">
        <f t="shared" si="131"/>
        <v>8.7890000000000015</v>
      </c>
      <c r="I425" s="54">
        <f t="shared" si="132"/>
        <v>168.589</v>
      </c>
    </row>
    <row r="426" spans="1:9">
      <c r="C426" s="1" t="s">
        <v>47</v>
      </c>
      <c r="D426" s="12">
        <v>3</v>
      </c>
      <c r="E426" s="11" t="str">
        <f t="shared" si="129"/>
        <v>KG</v>
      </c>
      <c r="F426" s="96" t="str">
        <f t="shared" si="133"/>
        <v>10,5</v>
      </c>
      <c r="G426" s="96">
        <f t="shared" si="130"/>
        <v>31.5</v>
      </c>
      <c r="H426" s="25">
        <f t="shared" si="131"/>
        <v>1.7324999999999999</v>
      </c>
      <c r="I426" s="54">
        <f t="shared" si="132"/>
        <v>33.232500000000002</v>
      </c>
    </row>
    <row r="427" spans="1:9">
      <c r="C427" s="1" t="s">
        <v>153</v>
      </c>
      <c r="D427" s="12">
        <v>120</v>
      </c>
      <c r="E427" s="11" t="str">
        <f t="shared" si="129"/>
        <v>U</v>
      </c>
      <c r="F427" s="96" t="str">
        <f t="shared" si="133"/>
        <v>0,19</v>
      </c>
      <c r="G427" s="96">
        <f t="shared" si="130"/>
        <v>22.8</v>
      </c>
      <c r="H427" s="25">
        <f t="shared" si="131"/>
        <v>1.254</v>
      </c>
      <c r="I427" s="54">
        <f t="shared" si="132"/>
        <v>24.054000000000002</v>
      </c>
    </row>
    <row r="428" spans="1:9">
      <c r="A428" s="21">
        <v>43034</v>
      </c>
      <c r="B428">
        <v>28</v>
      </c>
      <c r="C428" s="1" t="s">
        <v>227</v>
      </c>
      <c r="D428" s="12">
        <v>100</v>
      </c>
      <c r="E428" s="11" t="str">
        <f t="shared" si="129"/>
        <v>u</v>
      </c>
      <c r="F428" s="96" t="str">
        <f t="shared" si="133"/>
        <v>2,8</v>
      </c>
      <c r="G428" s="96">
        <f t="shared" si="130"/>
        <v>280</v>
      </c>
      <c r="H428" s="25">
        <f t="shared" si="131"/>
        <v>15.4</v>
      </c>
      <c r="I428" s="54">
        <f t="shared" si="132"/>
        <v>295.39999999999998</v>
      </c>
    </row>
    <row r="429" spans="1:9">
      <c r="C429" s="1" t="s">
        <v>47</v>
      </c>
      <c r="D429" s="12">
        <v>4.3</v>
      </c>
      <c r="E429" s="11" t="str">
        <f t="shared" si="129"/>
        <v>KG</v>
      </c>
      <c r="F429" s="96" t="str">
        <f t="shared" si="133"/>
        <v>10,5</v>
      </c>
      <c r="G429" s="96">
        <f t="shared" si="130"/>
        <v>45.15</v>
      </c>
      <c r="H429" s="25">
        <f t="shared" si="131"/>
        <v>2.48325</v>
      </c>
      <c r="I429" s="54">
        <f t="shared" si="132"/>
        <v>47.633249999999997</v>
      </c>
    </row>
    <row r="430" spans="1:9">
      <c r="C430" s="1" t="s">
        <v>168</v>
      </c>
      <c r="D430" s="12">
        <v>5.8</v>
      </c>
      <c r="E430" s="11" t="str">
        <f>IF(C430="confit","u",IF(C430="MAGRET","KG",IF(C430="GRATTONS","KG",IF(C430="OEUF","U",IF(C430="ESCALOPE FC","KG",IF(C430="supreme volaille","KG",IF(C430="kg","8",IF(B325="G","6,5",IF(B325="h","3",)))))))))</f>
        <v>KG</v>
      </c>
      <c r="F430" s="96" t="str">
        <f t="shared" si="119"/>
        <v>12,8</v>
      </c>
      <c r="G430" s="96">
        <f t="shared" si="113"/>
        <v>74.239999999999995</v>
      </c>
      <c r="H430" s="25">
        <f t="shared" si="108"/>
        <v>4.0831999999999997</v>
      </c>
      <c r="I430" s="54">
        <f t="shared" si="109"/>
        <v>78.3232</v>
      </c>
    </row>
    <row r="431" spans="1:9">
      <c r="C431" s="1" t="s">
        <v>72</v>
      </c>
      <c r="D431" s="12">
        <v>100</v>
      </c>
      <c r="E431" s="11"/>
      <c r="F431" s="96" t="str">
        <f t="shared" si="119"/>
        <v>0,19</v>
      </c>
      <c r="G431" s="96">
        <f t="shared" si="113"/>
        <v>19</v>
      </c>
      <c r="H431" s="25">
        <f t="shared" si="108"/>
        <v>1.0449999999999999</v>
      </c>
      <c r="I431" s="54">
        <f t="shared" si="109"/>
        <v>20.045000000000002</v>
      </c>
    </row>
    <row r="432" spans="1:9">
      <c r="C432" s="1" t="s">
        <v>132</v>
      </c>
      <c r="D432" s="12">
        <v>3.15</v>
      </c>
      <c r="E432" s="11"/>
      <c r="F432" s="96" t="str">
        <f t="shared" si="119"/>
        <v>30</v>
      </c>
      <c r="G432" s="96">
        <f t="shared" si="113"/>
        <v>94.5</v>
      </c>
      <c r="H432" s="25">
        <f t="shared" si="108"/>
        <v>5.1974999999999998</v>
      </c>
      <c r="I432" s="54">
        <f t="shared" si="109"/>
        <v>99.697500000000005</v>
      </c>
    </row>
    <row r="433" spans="1:9">
      <c r="C433" s="1" t="s">
        <v>138</v>
      </c>
      <c r="D433" s="12">
        <v>2.35</v>
      </c>
      <c r="E433" s="11"/>
      <c r="F433" s="96" t="str">
        <f t="shared" si="119"/>
        <v>8,5</v>
      </c>
      <c r="G433" s="96">
        <f t="shared" si="113"/>
        <v>19.975000000000001</v>
      </c>
      <c r="H433" s="25">
        <f t="shared" si="108"/>
        <v>1.0986250000000002</v>
      </c>
      <c r="I433" s="54">
        <f t="shared" si="109"/>
        <v>21.073625</v>
      </c>
    </row>
    <row r="434" spans="1:9">
      <c r="A434" s="21">
        <v>43038</v>
      </c>
      <c r="B434">
        <v>29</v>
      </c>
      <c r="C434" s="1" t="s">
        <v>166</v>
      </c>
      <c r="D434" s="12">
        <v>1</v>
      </c>
      <c r="E434" s="11" t="s">
        <v>130</v>
      </c>
      <c r="F434" s="96">
        <v>68</v>
      </c>
      <c r="G434" s="96">
        <f t="shared" si="113"/>
        <v>68</v>
      </c>
      <c r="H434" s="25">
        <f t="shared" si="108"/>
        <v>3.74</v>
      </c>
      <c r="I434" s="54">
        <f t="shared" si="109"/>
        <v>71.739999999999995</v>
      </c>
    </row>
    <row r="435" spans="1:9">
      <c r="C435" s="1" t="s">
        <v>152</v>
      </c>
      <c r="D435" s="12">
        <v>5.6</v>
      </c>
      <c r="E435" s="11" t="s">
        <v>6</v>
      </c>
      <c r="F435" s="96" t="str">
        <f t="shared" ref="F435" si="134">IF(C435="ESCALOPE FC","30",IF(C435="GRATTONS","10,5",IF(C435="CONFIT","2,8",IF(C435="OEUF","0,19",IF(C435="MAGRET","12,8",IF(C435="FC EXTRA DEV","32",IF(C435="supreme volaille","8,5")))))))</f>
        <v>12,8</v>
      </c>
      <c r="G435" s="96">
        <f t="shared" ref="G435" si="135">F435*D435</f>
        <v>71.679999999999993</v>
      </c>
      <c r="H435" s="25">
        <f t="shared" ref="H435" si="136">G435*5.5%</f>
        <v>3.9423999999999997</v>
      </c>
      <c r="I435" s="54">
        <f t="shared" ref="I435" si="137">G435+H435</f>
        <v>75.622399999999999</v>
      </c>
    </row>
    <row r="436" spans="1:9">
      <c r="C436" s="1" t="s">
        <v>47</v>
      </c>
      <c r="D436" s="12">
        <v>4</v>
      </c>
      <c r="E436" s="11"/>
      <c r="F436" s="96" t="str">
        <f t="shared" ref="F436:F437" si="138">IF(C436="ESCALOPE FC","30",IF(C436="GRATTONS","10,5",IF(C436="CONFIT","2,8",IF(C436="OEUF","0,19",IF(C436="MAGRET","12,8",IF(C436="FC EXTRA DEV","32",IF(C436="supreme volaille","8,5")))))))</f>
        <v>10,5</v>
      </c>
      <c r="G436" s="96">
        <f t="shared" ref="G436:G437" si="139">F436*D436</f>
        <v>42</v>
      </c>
      <c r="H436" s="25">
        <f t="shared" ref="H436:H437" si="140">G436*5.5%</f>
        <v>2.31</v>
      </c>
      <c r="I436" s="54">
        <f t="shared" ref="I436:I437" si="141">G436+H436</f>
        <v>44.31</v>
      </c>
    </row>
    <row r="437" spans="1:9">
      <c r="C437" s="1" t="s">
        <v>138</v>
      </c>
      <c r="D437" s="12">
        <v>2.5499999999999998</v>
      </c>
      <c r="E437" s="11"/>
      <c r="F437" s="96" t="str">
        <f t="shared" si="138"/>
        <v>8,5</v>
      </c>
      <c r="G437" s="96">
        <f t="shared" si="139"/>
        <v>21.674999999999997</v>
      </c>
      <c r="H437" s="25">
        <f t="shared" si="140"/>
        <v>1.1921249999999999</v>
      </c>
      <c r="I437" s="54">
        <f t="shared" si="141"/>
        <v>22.867124999999998</v>
      </c>
    </row>
    <row r="438" spans="1:9">
      <c r="G438" s="18">
        <f>SUM(G387:G437)</f>
        <v>4547.6200000000008</v>
      </c>
      <c r="H438" s="25">
        <f t="shared" si="108"/>
        <v>250.11910000000003</v>
      </c>
      <c r="I438" s="42">
        <f>G438+H438</f>
        <v>4797.7391000000007</v>
      </c>
    </row>
    <row r="439" spans="1:9" ht="23.25">
      <c r="C439" s="226" t="s">
        <v>18</v>
      </c>
      <c r="D439" s="226"/>
      <c r="E439" s="226"/>
      <c r="F439" s="226"/>
      <c r="G439" s="18"/>
      <c r="H439" s="25"/>
      <c r="I439" s="54"/>
    </row>
    <row r="440" spans="1:9">
      <c r="A440" s="21">
        <v>43041</v>
      </c>
      <c r="B440">
        <v>30</v>
      </c>
      <c r="C440" s="1" t="s">
        <v>47</v>
      </c>
      <c r="D440" s="12">
        <v>4.75</v>
      </c>
      <c r="E440" s="11" t="str">
        <f t="shared" ref="E440:E445" si="142">IF(C440="confit","u",IF(C440="MAGRET","KG",IF(C440="GRATTONS","KG",IF(C440="OEUF","U",IF(C440="ESCALOPE FC","KG",IF(C440="supreme volaille","KG",IF(C440="kg","8",IF(B351="G","6,5",IF(B351="h","3",)))))))))</f>
        <v>KG</v>
      </c>
      <c r="F440" s="96" t="str">
        <f t="shared" ref="F440:F443" si="143">IF(C440="ESCALOPE FC","30",IF(C440="GRATTONS","10,5",IF(C440="CONFIT","2,8",IF(C440="OEUF","0,19",IF(C440="MAGRET","12,8",IF(C440="FC EXTRA DEV","32",IF(C440="supreme volaille","8,5")))))))</f>
        <v>10,5</v>
      </c>
      <c r="G440" s="96">
        <f t="shared" ref="G440:G445" si="144">F440*D440</f>
        <v>49.875</v>
      </c>
      <c r="H440" s="25">
        <f t="shared" ref="H440:H447" si="145">G440*5.5%</f>
        <v>2.743125</v>
      </c>
      <c r="I440" s="54">
        <f t="shared" ref="I440:I445" si="146">G440+H440</f>
        <v>52.618124999999999</v>
      </c>
    </row>
    <row r="441" spans="1:9">
      <c r="C441" s="1" t="s">
        <v>166</v>
      </c>
      <c r="D441" s="12">
        <v>100</v>
      </c>
      <c r="E441" s="11" t="str">
        <f t="shared" si="142"/>
        <v>u</v>
      </c>
      <c r="F441" s="96" t="str">
        <f t="shared" si="143"/>
        <v>2,8</v>
      </c>
      <c r="G441" s="96">
        <f t="shared" si="144"/>
        <v>280</v>
      </c>
      <c r="H441" s="25">
        <f t="shared" si="145"/>
        <v>15.4</v>
      </c>
      <c r="I441" s="54">
        <f t="shared" si="146"/>
        <v>295.39999999999998</v>
      </c>
    </row>
    <row r="442" spans="1:9">
      <c r="A442" s="21"/>
      <c r="C442" s="1" t="s">
        <v>138</v>
      </c>
      <c r="D442" s="12">
        <v>2.8</v>
      </c>
      <c r="E442" s="11" t="str">
        <f t="shared" si="142"/>
        <v>KG</v>
      </c>
      <c r="F442" s="96" t="str">
        <f t="shared" ref="F442" si="147">IF(C442="ESCALOPE FC","30",IF(C442="GRATTONS","10,5",IF(C442="CONFIT","2,8",IF(C442="OEUF","0,19",IF(C442="MAGRET","12,8",IF(C442="FC EXTRA DEV","32",IF(C442="supreme volaille","8,5")))))))</f>
        <v>8,5</v>
      </c>
      <c r="G442" s="96">
        <f t="shared" ref="G442" si="148">F442*D442</f>
        <v>23.799999999999997</v>
      </c>
      <c r="H442" s="25">
        <f t="shared" ref="H442" si="149">G442*5.5%</f>
        <v>1.3089999999999999</v>
      </c>
      <c r="I442" s="54">
        <f t="shared" ref="I442" si="150">G442+H442</f>
        <v>25.108999999999998</v>
      </c>
    </row>
    <row r="443" spans="1:9">
      <c r="C443" s="1" t="s">
        <v>153</v>
      </c>
      <c r="D443" s="12">
        <v>180</v>
      </c>
      <c r="E443" s="11" t="str">
        <f t="shared" si="142"/>
        <v>U</v>
      </c>
      <c r="F443" s="96" t="str">
        <f t="shared" si="143"/>
        <v>0,19</v>
      </c>
      <c r="G443" s="96">
        <f t="shared" si="144"/>
        <v>34.200000000000003</v>
      </c>
      <c r="H443" s="25">
        <f t="shared" si="145"/>
        <v>1.8810000000000002</v>
      </c>
      <c r="I443" s="54">
        <f t="shared" si="146"/>
        <v>36.081000000000003</v>
      </c>
    </row>
    <row r="444" spans="1:9">
      <c r="A444" s="21"/>
      <c r="C444" s="1" t="s">
        <v>229</v>
      </c>
      <c r="D444" s="12">
        <v>5.5</v>
      </c>
      <c r="E444" s="11" t="str">
        <f t="shared" si="142"/>
        <v>KG</v>
      </c>
      <c r="F444" s="96" t="str">
        <f>IF(C444="ESCALOPE FC","30",IF(C444="GRATTONS","10,5",IF(C444="CONFIT","2,8",IF(C444="OEUF","0,19",IF(C444="MAGRET","12,8",IF(C444="FC EXTRA DEV","32",IF(C444="supreme volaille","8,5")))))))</f>
        <v>12,8</v>
      </c>
      <c r="G444" s="96">
        <f t="shared" si="144"/>
        <v>70.400000000000006</v>
      </c>
      <c r="H444" s="25">
        <f t="shared" si="145"/>
        <v>3.8720000000000003</v>
      </c>
      <c r="I444" s="54">
        <f t="shared" si="146"/>
        <v>74.272000000000006</v>
      </c>
    </row>
    <row r="445" spans="1:9">
      <c r="A445" s="21"/>
      <c r="C445" s="1" t="s">
        <v>132</v>
      </c>
      <c r="D445" s="12">
        <v>3.2</v>
      </c>
      <c r="E445" s="11" t="str">
        <f t="shared" si="142"/>
        <v>KG</v>
      </c>
      <c r="F445" s="96">
        <v>32</v>
      </c>
      <c r="G445" s="96">
        <f t="shared" si="144"/>
        <v>102.4</v>
      </c>
      <c r="H445" s="25">
        <f t="shared" si="145"/>
        <v>5.6320000000000006</v>
      </c>
      <c r="I445" s="54">
        <f t="shared" si="146"/>
        <v>108.03200000000001</v>
      </c>
    </row>
    <row r="446" spans="1:9">
      <c r="A446" s="21"/>
      <c r="E446" s="11"/>
      <c r="F446" s="96"/>
      <c r="G446" s="96"/>
      <c r="H446" s="25"/>
      <c r="I446" s="54"/>
    </row>
    <row r="447" spans="1:9">
      <c r="G447" s="18">
        <f>SUM(G440:G445)</f>
        <v>560.67499999999995</v>
      </c>
      <c r="H447" s="25">
        <f t="shared" si="145"/>
        <v>30.837124999999997</v>
      </c>
      <c r="I447" s="42">
        <f>G447+H447</f>
        <v>591.51212499999997</v>
      </c>
    </row>
  </sheetData>
  <autoFilter ref="C1:C438"/>
  <mergeCells count="9">
    <mergeCell ref="K89:K91"/>
    <mergeCell ref="C139:G139"/>
    <mergeCell ref="C196:G196"/>
    <mergeCell ref="C439:F439"/>
    <mergeCell ref="C386:F386"/>
    <mergeCell ref="C331:G331"/>
    <mergeCell ref="C256:G256"/>
    <mergeCell ref="A36:I36"/>
    <mergeCell ref="A81:I81"/>
  </mergeCells>
  <hyperlinks>
    <hyperlink ref="G195" location="Recap!A1" display="Recap!A1"/>
    <hyperlink ref="G255" location="Recap!A1" display="Recap!A1"/>
  </hyperlinks>
  <pageMargins left="0.27" right="0.12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4"/>
  <sheetViews>
    <sheetView topLeftCell="A67" workbookViewId="0">
      <selection activeCell="D85" sqref="D85"/>
    </sheetView>
  </sheetViews>
  <sheetFormatPr baseColWidth="10" defaultRowHeight="15"/>
  <cols>
    <col min="1" max="1" width="9.28515625" customWidth="1"/>
    <col min="2" max="2" width="10.85546875" customWidth="1"/>
    <col min="3" max="3" width="28.85546875" customWidth="1"/>
    <col min="4" max="4" width="10.42578125" customWidth="1"/>
    <col min="5" max="5" width="7" customWidth="1"/>
  </cols>
  <sheetData>
    <row r="1" spans="1:9" ht="15.75" thickBot="1">
      <c r="A1" s="207" t="s">
        <v>66</v>
      </c>
      <c r="B1" s="208"/>
      <c r="C1" s="208"/>
      <c r="D1" s="208"/>
      <c r="E1" s="208"/>
      <c r="F1" s="209"/>
      <c r="G1" s="4"/>
    </row>
    <row r="2" spans="1:9">
      <c r="A2" s="37" t="s">
        <v>23</v>
      </c>
      <c r="B2" s="37" t="s">
        <v>81</v>
      </c>
      <c r="C2" s="37" t="s">
        <v>25</v>
      </c>
      <c r="D2" s="37" t="s">
        <v>26</v>
      </c>
      <c r="E2" s="37" t="s">
        <v>7</v>
      </c>
      <c r="F2" s="37" t="s">
        <v>27</v>
      </c>
      <c r="G2" s="4"/>
    </row>
    <row r="3" spans="1:9">
      <c r="A3" s="58">
        <v>42810</v>
      </c>
      <c r="B3" s="16">
        <v>17037995</v>
      </c>
      <c r="C3" s="16" t="s">
        <v>82</v>
      </c>
      <c r="D3" s="8">
        <v>70.34</v>
      </c>
      <c r="E3" s="8">
        <f t="shared" ref="E3:E7" si="0">D3*5.5/100</f>
        <v>3.8687</v>
      </c>
      <c r="F3" s="8">
        <f>D3+E3</f>
        <v>74.208700000000007</v>
      </c>
      <c r="G3" s="4"/>
    </row>
    <row r="4" spans="1:9">
      <c r="A4" s="58">
        <v>42811</v>
      </c>
      <c r="B4" s="66">
        <v>17001903</v>
      </c>
      <c r="C4" s="66" t="s">
        <v>98</v>
      </c>
      <c r="D4" s="8">
        <v>-395.62</v>
      </c>
      <c r="E4" s="8"/>
      <c r="F4" s="8">
        <v>-417.38</v>
      </c>
      <c r="G4" s="4"/>
      <c r="H4" s="5"/>
      <c r="I4" s="5"/>
    </row>
    <row r="5" spans="1:9">
      <c r="A5" s="58">
        <v>42811</v>
      </c>
      <c r="B5" s="16">
        <v>17039124</v>
      </c>
      <c r="C5" s="16" t="s">
        <v>82</v>
      </c>
      <c r="D5" s="8">
        <v>378.4</v>
      </c>
      <c r="E5" s="8">
        <f t="shared" si="0"/>
        <v>20.811999999999998</v>
      </c>
      <c r="F5" s="8">
        <f t="shared" ref="F5:F7" si="1">D5+E5</f>
        <v>399.21199999999999</v>
      </c>
      <c r="G5" s="4"/>
    </row>
    <row r="6" spans="1:9">
      <c r="A6" s="58">
        <v>42817</v>
      </c>
      <c r="B6" s="16">
        <v>17042459</v>
      </c>
      <c r="C6" s="16" t="s">
        <v>82</v>
      </c>
      <c r="D6" s="8">
        <v>104.67</v>
      </c>
      <c r="E6" s="8">
        <f t="shared" ref="E6" si="2">D6*5.5/100</f>
        <v>5.7568500000000009</v>
      </c>
      <c r="F6" s="8">
        <f t="shared" ref="F6" si="3">D6+E6</f>
        <v>110.42685</v>
      </c>
      <c r="G6" s="4"/>
    </row>
    <row r="7" spans="1:9">
      <c r="A7" s="58">
        <v>42824</v>
      </c>
      <c r="B7" s="16">
        <v>17046278</v>
      </c>
      <c r="C7" s="59" t="s">
        <v>82</v>
      </c>
      <c r="D7" s="8">
        <v>121.67</v>
      </c>
      <c r="E7" s="8">
        <f t="shared" si="0"/>
        <v>6.6918500000000005</v>
      </c>
      <c r="F7" s="8">
        <f t="shared" si="1"/>
        <v>128.36185</v>
      </c>
      <c r="G7" s="4"/>
    </row>
    <row r="8" spans="1:9">
      <c r="A8" s="58">
        <v>42825</v>
      </c>
      <c r="B8" s="16">
        <v>17046986</v>
      </c>
      <c r="C8" s="16" t="s">
        <v>82</v>
      </c>
      <c r="D8" s="8">
        <v>248.95</v>
      </c>
      <c r="E8" s="8">
        <f>D8*5.5/100</f>
        <v>13.69225</v>
      </c>
      <c r="F8" s="8">
        <f>E8+D8</f>
        <v>262.64224999999999</v>
      </c>
      <c r="G8" s="4"/>
      <c r="H8" s="5"/>
    </row>
    <row r="9" spans="1:9">
      <c r="A9" s="52"/>
      <c r="B9" s="52"/>
      <c r="C9" s="28" t="s">
        <v>28</v>
      </c>
      <c r="D9" s="39">
        <f>SUM(D3:D8)</f>
        <v>528.41000000000008</v>
      </c>
      <c r="E9" s="8">
        <f t="shared" ref="E9" si="4">D9*5.5/100</f>
        <v>29.062550000000005</v>
      </c>
      <c r="F9" s="40">
        <f>D9+E9</f>
        <v>557.47255000000007</v>
      </c>
      <c r="G9" s="68"/>
      <c r="H9" s="30"/>
    </row>
    <row r="10" spans="1:9" ht="15.75" thickBot="1">
      <c r="F10" s="38"/>
    </row>
    <row r="11" spans="1:9" ht="15.75" thickBot="1">
      <c r="A11" s="50"/>
      <c r="B11" s="47"/>
      <c r="C11" s="55" t="s">
        <v>30</v>
      </c>
      <c r="D11" s="47"/>
      <c r="E11" s="47"/>
      <c r="F11" s="48"/>
    </row>
    <row r="12" spans="1:9">
      <c r="A12" s="21">
        <v>42831</v>
      </c>
      <c r="B12">
        <v>17050400</v>
      </c>
      <c r="C12" t="s">
        <v>99</v>
      </c>
      <c r="D12">
        <v>436.92</v>
      </c>
      <c r="E12" s="8">
        <f t="shared" ref="E12" si="5">D12*5.5/100</f>
        <v>24.0306</v>
      </c>
      <c r="F12" s="8">
        <f t="shared" ref="F12" si="6">D12+E12</f>
        <v>460.95060000000001</v>
      </c>
    </row>
    <row r="13" spans="1:9">
      <c r="A13" s="21">
        <v>42838</v>
      </c>
      <c r="B13">
        <v>17055176</v>
      </c>
      <c r="C13" t="s">
        <v>111</v>
      </c>
      <c r="D13">
        <v>291.39</v>
      </c>
      <c r="E13" s="8">
        <f t="shared" ref="E13:E18" si="7">D13*5.5/100</f>
        <v>16.026450000000001</v>
      </c>
      <c r="F13" s="8">
        <f t="shared" ref="F13:F18" si="8">D13+E13</f>
        <v>307.41645</v>
      </c>
    </row>
    <row r="14" spans="1:9">
      <c r="A14" s="21">
        <v>42845</v>
      </c>
      <c r="B14">
        <v>17059212</v>
      </c>
      <c r="C14" t="s">
        <v>111</v>
      </c>
      <c r="D14">
        <v>284.5</v>
      </c>
      <c r="E14" s="8">
        <f t="shared" si="7"/>
        <v>15.647500000000001</v>
      </c>
      <c r="F14" s="8">
        <f t="shared" si="8"/>
        <v>300.14749999999998</v>
      </c>
    </row>
    <row r="15" spans="1:9">
      <c r="A15" s="21">
        <v>42852</v>
      </c>
      <c r="B15">
        <v>17063378</v>
      </c>
      <c r="C15" t="s">
        <v>111</v>
      </c>
      <c r="D15">
        <v>81.28</v>
      </c>
      <c r="E15" s="8">
        <f t="shared" si="7"/>
        <v>4.4704000000000006</v>
      </c>
      <c r="F15" s="8">
        <f t="shared" si="8"/>
        <v>85.750399999999999</v>
      </c>
    </row>
    <row r="16" spans="1:9">
      <c r="D16">
        <v>0</v>
      </c>
      <c r="E16" s="8">
        <f t="shared" si="7"/>
        <v>0</v>
      </c>
      <c r="F16" s="8">
        <f t="shared" si="8"/>
        <v>0</v>
      </c>
    </row>
    <row r="18" spans="1:7" ht="15.75" thickBot="1">
      <c r="D18" s="29">
        <f ca="1">SUM(D12:D21)</f>
        <v>1094.0899999999999</v>
      </c>
      <c r="E18" s="8">
        <f t="shared" ca="1" si="7"/>
        <v>60.174949999999995</v>
      </c>
      <c r="F18" s="14">
        <f t="shared" ca="1" si="8"/>
        <v>1154.26495</v>
      </c>
    </row>
    <row r="19" spans="1:7" ht="16.5" thickBot="1">
      <c r="A19" s="21"/>
      <c r="C19" s="214" t="s">
        <v>31</v>
      </c>
      <c r="D19" s="216"/>
      <c r="E19" s="8"/>
      <c r="F19" s="8"/>
    </row>
    <row r="20" spans="1:7">
      <c r="A20" s="21">
        <v>42856</v>
      </c>
      <c r="B20">
        <v>17064994</v>
      </c>
      <c r="C20" t="s">
        <v>124</v>
      </c>
      <c r="D20">
        <v>174.78</v>
      </c>
      <c r="E20" s="8">
        <f>D20*5.5/100</f>
        <v>9.6128999999999998</v>
      </c>
      <c r="F20" s="79">
        <f>D20+E20</f>
        <v>184.3929</v>
      </c>
    </row>
    <row r="21" spans="1:7">
      <c r="A21" s="21">
        <v>42859</v>
      </c>
      <c r="B21">
        <v>17067843</v>
      </c>
      <c r="C21" t="s">
        <v>124</v>
      </c>
      <c r="D21">
        <v>179.32</v>
      </c>
      <c r="E21" s="8">
        <f>D21*5.5/100</f>
        <v>9.8626000000000005</v>
      </c>
      <c r="F21" s="83">
        <f>D21+E21</f>
        <v>189.18259999999998</v>
      </c>
      <c r="G21" t="s">
        <v>144</v>
      </c>
    </row>
    <row r="22" spans="1:7">
      <c r="A22" s="21">
        <v>42863</v>
      </c>
      <c r="B22">
        <v>17068985</v>
      </c>
      <c r="C22" s="52" t="s">
        <v>124</v>
      </c>
      <c r="D22" s="54">
        <v>132.22999999999999</v>
      </c>
      <c r="E22" s="8">
        <f t="shared" ref="E22:E28" si="9">D22*5.5/100</f>
        <v>7.2726499999999996</v>
      </c>
      <c r="F22" s="83">
        <f t="shared" ref="F22:F28" si="10">D22+E22</f>
        <v>139.50264999999999</v>
      </c>
    </row>
    <row r="23" spans="1:7" ht="15.75" thickBot="1">
      <c r="A23" s="21">
        <v>42870</v>
      </c>
      <c r="B23">
        <v>17072862</v>
      </c>
      <c r="C23" s="52" t="s">
        <v>124</v>
      </c>
      <c r="D23" s="54">
        <v>181.04</v>
      </c>
      <c r="E23" s="8">
        <f t="shared" si="9"/>
        <v>9.9571999999999985</v>
      </c>
      <c r="F23" s="80">
        <f t="shared" si="10"/>
        <v>190.99719999999999</v>
      </c>
    </row>
    <row r="24" spans="1:7">
      <c r="A24" s="21">
        <v>42873</v>
      </c>
      <c r="B24">
        <v>17076334</v>
      </c>
      <c r="C24" s="52" t="s">
        <v>124</v>
      </c>
      <c r="D24" s="54">
        <v>148.1</v>
      </c>
      <c r="E24" s="8">
        <f t="shared" ref="E24:E25" si="11">D24*5.5/100</f>
        <v>8.1455000000000002</v>
      </c>
      <c r="F24" s="82">
        <f t="shared" ref="F24:F25" si="12">D24+E24</f>
        <v>156.24549999999999</v>
      </c>
    </row>
    <row r="25" spans="1:7">
      <c r="A25" s="21">
        <v>42873</v>
      </c>
      <c r="B25">
        <v>17076347</v>
      </c>
      <c r="C25" s="52" t="s">
        <v>124</v>
      </c>
      <c r="D25" s="54">
        <v>22.5</v>
      </c>
      <c r="E25" s="8">
        <f t="shared" si="11"/>
        <v>1.2375</v>
      </c>
      <c r="F25" s="82">
        <f t="shared" si="12"/>
        <v>23.737500000000001</v>
      </c>
    </row>
    <row r="26" spans="1:7">
      <c r="A26" s="21">
        <v>42877</v>
      </c>
      <c r="B26">
        <v>17077870</v>
      </c>
      <c r="C26" s="52" t="s">
        <v>124</v>
      </c>
      <c r="D26" s="54">
        <v>415.09</v>
      </c>
      <c r="E26" s="8">
        <f t="shared" si="9"/>
        <v>22.82995</v>
      </c>
      <c r="F26" s="8">
        <f t="shared" si="10"/>
        <v>437.91994999999997</v>
      </c>
    </row>
    <row r="27" spans="1:7">
      <c r="A27" s="21">
        <v>42879</v>
      </c>
      <c r="B27">
        <v>17080165</v>
      </c>
      <c r="C27" s="52" t="s">
        <v>124</v>
      </c>
      <c r="D27" s="54">
        <v>98.28</v>
      </c>
      <c r="E27" s="8">
        <f t="shared" si="9"/>
        <v>5.4053999999999993</v>
      </c>
      <c r="F27" s="8">
        <f t="shared" si="10"/>
        <v>103.6854</v>
      </c>
    </row>
    <row r="28" spans="1:7">
      <c r="A28" s="21">
        <v>42884</v>
      </c>
      <c r="B28">
        <v>17082010</v>
      </c>
      <c r="C28" s="52" t="s">
        <v>124</v>
      </c>
      <c r="D28" s="54">
        <v>65.44</v>
      </c>
      <c r="E28" s="25">
        <f t="shared" si="9"/>
        <v>3.5991999999999997</v>
      </c>
      <c r="F28" s="25">
        <f t="shared" si="10"/>
        <v>69.039199999999994</v>
      </c>
    </row>
    <row r="29" spans="1:7">
      <c r="D29" s="18"/>
      <c r="E29" s="8"/>
      <c r="F29" s="8"/>
    </row>
    <row r="30" spans="1:7" ht="15.75" thickBot="1">
      <c r="A30" s="52"/>
      <c r="B30" s="52"/>
      <c r="C30" s="52"/>
      <c r="D30" s="29">
        <f>SUM(D20:D29)</f>
        <v>1416.78</v>
      </c>
      <c r="E30" s="8">
        <f t="shared" ref="E30" si="13">D30*5.5/100</f>
        <v>77.922899999999998</v>
      </c>
      <c r="F30" s="14">
        <f t="shared" ref="F30" si="14">D30+E30</f>
        <v>1494.7029</v>
      </c>
    </row>
    <row r="31" spans="1:7" s="52" customFormat="1" ht="19.5" thickBot="1">
      <c r="C31" s="232" t="s">
        <v>32</v>
      </c>
      <c r="D31" s="233"/>
      <c r="E31" s="25"/>
      <c r="F31" s="25"/>
    </row>
    <row r="32" spans="1:7">
      <c r="A32" s="58">
        <v>42887</v>
      </c>
      <c r="B32" s="52">
        <v>17084842</v>
      </c>
      <c r="C32" s="52" t="s">
        <v>124</v>
      </c>
      <c r="D32" s="54">
        <v>272.10000000000002</v>
      </c>
      <c r="E32" s="25">
        <f>D32*5.5/100</f>
        <v>14.965500000000002</v>
      </c>
      <c r="F32" s="25">
        <f>E32+D32</f>
        <v>287.06550000000004</v>
      </c>
      <c r="G32" s="235" t="s">
        <v>175</v>
      </c>
    </row>
    <row r="33" spans="1:7">
      <c r="A33" s="58">
        <v>42894</v>
      </c>
      <c r="B33" s="52">
        <v>17089545</v>
      </c>
      <c r="C33" s="52" t="s">
        <v>124</v>
      </c>
      <c r="D33" s="54">
        <v>187.93</v>
      </c>
      <c r="E33" s="25">
        <f t="shared" ref="E33:E37" si="15">D33*5.5/100</f>
        <v>10.33615</v>
      </c>
      <c r="F33" s="25">
        <f t="shared" ref="F33:F37" si="16">E33+D33</f>
        <v>198.26615000000001</v>
      </c>
      <c r="G33" s="236"/>
    </row>
    <row r="34" spans="1:7">
      <c r="A34" s="58">
        <v>42894</v>
      </c>
      <c r="B34" s="52">
        <v>17089625</v>
      </c>
      <c r="C34" s="52" t="s">
        <v>124</v>
      </c>
      <c r="D34" s="54">
        <v>49.5</v>
      </c>
      <c r="E34" s="25">
        <f t="shared" si="15"/>
        <v>2.7225000000000001</v>
      </c>
      <c r="F34" s="25">
        <f t="shared" si="16"/>
        <v>52.222499999999997</v>
      </c>
      <c r="G34" s="236"/>
    </row>
    <row r="35" spans="1:7" ht="15.75" thickBot="1">
      <c r="A35" s="58">
        <v>42898</v>
      </c>
      <c r="B35" s="98">
        <v>17091158</v>
      </c>
      <c r="C35" s="52" t="s">
        <v>124</v>
      </c>
      <c r="D35" s="54">
        <v>178.94</v>
      </c>
      <c r="E35" s="25">
        <f t="shared" si="15"/>
        <v>9.8416999999999994</v>
      </c>
      <c r="F35" s="25">
        <f t="shared" si="16"/>
        <v>188.7817</v>
      </c>
      <c r="G35" s="237"/>
    </row>
    <row r="36" spans="1:7">
      <c r="A36" s="58">
        <v>42905</v>
      </c>
      <c r="B36" s="98">
        <v>17096816</v>
      </c>
      <c r="C36" s="52" t="s">
        <v>124</v>
      </c>
      <c r="D36" s="54">
        <v>248.42</v>
      </c>
      <c r="E36" s="25">
        <f t="shared" si="15"/>
        <v>13.6631</v>
      </c>
      <c r="F36" s="25">
        <f t="shared" si="16"/>
        <v>262.0831</v>
      </c>
      <c r="G36" s="235" t="s">
        <v>175</v>
      </c>
    </row>
    <row r="37" spans="1:7" ht="15.75" thickBot="1">
      <c r="A37" s="58">
        <v>42912</v>
      </c>
      <c r="B37" s="98">
        <v>17101622</v>
      </c>
      <c r="C37" s="52" t="s">
        <v>124</v>
      </c>
      <c r="D37" s="54">
        <v>338.89</v>
      </c>
      <c r="E37" s="25">
        <f t="shared" si="15"/>
        <v>18.638950000000001</v>
      </c>
      <c r="F37" s="25">
        <f t="shared" si="16"/>
        <v>357.52895000000001</v>
      </c>
      <c r="G37" s="237"/>
    </row>
    <row r="38" spans="1:7" ht="15.75" thickBot="1">
      <c r="D38" s="42">
        <f>SUM(D32:D37)</f>
        <v>1275.78</v>
      </c>
      <c r="E38">
        <f>D38*5.5/100</f>
        <v>70.167900000000003</v>
      </c>
      <c r="F38" s="42">
        <f>D38+E38</f>
        <v>1345.9478999999999</v>
      </c>
    </row>
    <row r="39" spans="1:7" ht="19.5" thickBot="1">
      <c r="A39" s="52"/>
      <c r="B39" s="52"/>
      <c r="C39" s="232" t="s">
        <v>33</v>
      </c>
      <c r="D39" s="233"/>
      <c r="E39" s="25"/>
      <c r="F39" s="25"/>
    </row>
    <row r="40" spans="1:7">
      <c r="A40" s="58">
        <v>42919</v>
      </c>
      <c r="B40" s="52">
        <v>17106597</v>
      </c>
      <c r="C40" s="52" t="s">
        <v>124</v>
      </c>
      <c r="D40" s="54">
        <v>267.41000000000003</v>
      </c>
      <c r="E40" s="25">
        <f>D40*5.5/100</f>
        <v>14.707550000000001</v>
      </c>
      <c r="F40" s="90">
        <f>E40+D40</f>
        <v>282.11755000000005</v>
      </c>
      <c r="G40" s="235" t="s">
        <v>175</v>
      </c>
    </row>
    <row r="41" spans="1:7">
      <c r="A41" s="58">
        <v>42922</v>
      </c>
      <c r="B41" s="98">
        <v>17109722</v>
      </c>
      <c r="C41" s="52" t="s">
        <v>124</v>
      </c>
      <c r="D41" s="54">
        <v>261.98</v>
      </c>
      <c r="E41" s="25">
        <f t="shared" ref="E41:E49" si="17">D41*5.5/100</f>
        <v>14.408900000000001</v>
      </c>
      <c r="F41" s="88">
        <f t="shared" ref="F41:F49" si="18">E41+D41</f>
        <v>276.38890000000004</v>
      </c>
      <c r="G41" s="236"/>
    </row>
    <row r="42" spans="1:7" ht="15.75" thickBot="1">
      <c r="A42" s="58">
        <v>42928</v>
      </c>
      <c r="B42" s="98">
        <v>17114151</v>
      </c>
      <c r="C42" s="52" t="s">
        <v>124</v>
      </c>
      <c r="D42" s="54">
        <v>233.49</v>
      </c>
      <c r="E42" s="25">
        <f t="shared" si="17"/>
        <v>12.841950000000002</v>
      </c>
      <c r="F42" s="91">
        <f t="shared" si="18"/>
        <v>246.33195000000001</v>
      </c>
      <c r="G42" s="237"/>
    </row>
    <row r="43" spans="1:7">
      <c r="A43" s="58">
        <v>42933</v>
      </c>
      <c r="B43" s="98">
        <v>17116143</v>
      </c>
      <c r="C43" s="52" t="s">
        <v>124</v>
      </c>
      <c r="D43" s="54">
        <v>128.05000000000001</v>
      </c>
      <c r="E43" s="25">
        <f t="shared" si="17"/>
        <v>7.0427500000000007</v>
      </c>
      <c r="F43" s="25">
        <f t="shared" si="18"/>
        <v>135.09275000000002</v>
      </c>
    </row>
    <row r="44" spans="1:7">
      <c r="A44" s="58">
        <v>42933</v>
      </c>
      <c r="B44" s="98">
        <v>17116494</v>
      </c>
      <c r="C44" s="52" t="s">
        <v>124</v>
      </c>
      <c r="D44" s="54">
        <v>269.77</v>
      </c>
      <c r="E44" s="25">
        <f t="shared" si="17"/>
        <v>14.837349999999999</v>
      </c>
      <c r="F44" s="25">
        <f t="shared" si="18"/>
        <v>284.60735</v>
      </c>
    </row>
    <row r="45" spans="1:7">
      <c r="A45" s="58">
        <v>42936</v>
      </c>
      <c r="B45" s="98">
        <v>1719637</v>
      </c>
      <c r="C45" s="52" t="s">
        <v>124</v>
      </c>
      <c r="D45" s="54">
        <v>208.58</v>
      </c>
      <c r="E45" s="25">
        <f t="shared" si="17"/>
        <v>11.4719</v>
      </c>
      <c r="F45" s="25">
        <f t="shared" si="18"/>
        <v>220.05190000000002</v>
      </c>
    </row>
    <row r="46" spans="1:7">
      <c r="A46" s="58">
        <v>42940</v>
      </c>
      <c r="B46" s="98">
        <v>17121773</v>
      </c>
      <c r="C46" s="52" t="s">
        <v>124</v>
      </c>
      <c r="D46" s="54">
        <v>327.48</v>
      </c>
      <c r="E46" s="25">
        <f t="shared" si="17"/>
        <v>18.011400000000002</v>
      </c>
      <c r="F46" s="25">
        <f t="shared" si="18"/>
        <v>345.4914</v>
      </c>
    </row>
    <row r="47" spans="1:7">
      <c r="A47" s="58">
        <v>42943</v>
      </c>
      <c r="B47" s="98">
        <v>17124521</v>
      </c>
      <c r="C47" s="52" t="s">
        <v>124</v>
      </c>
      <c r="D47" s="54">
        <v>157.27000000000001</v>
      </c>
      <c r="E47" s="25">
        <f t="shared" si="17"/>
        <v>8.6498500000000007</v>
      </c>
      <c r="F47" s="25">
        <f t="shared" si="18"/>
        <v>165.91985</v>
      </c>
    </row>
    <row r="48" spans="1:7">
      <c r="A48" s="58">
        <v>42947</v>
      </c>
      <c r="B48" s="98">
        <v>17125691</v>
      </c>
      <c r="C48" s="52" t="s">
        <v>124</v>
      </c>
      <c r="D48" s="54">
        <v>108.85</v>
      </c>
      <c r="E48" s="25">
        <f t="shared" si="17"/>
        <v>5.9867499999999998</v>
      </c>
      <c r="F48" s="25">
        <f t="shared" si="18"/>
        <v>114.83674999999999</v>
      </c>
    </row>
    <row r="49" spans="1:7">
      <c r="A49" s="58">
        <v>42947</v>
      </c>
      <c r="B49" s="98">
        <v>17126552</v>
      </c>
      <c r="C49" s="52" t="s">
        <v>124</v>
      </c>
      <c r="D49" s="54">
        <v>209.11</v>
      </c>
      <c r="E49" s="25">
        <f t="shared" si="17"/>
        <v>11.501049999999999</v>
      </c>
      <c r="F49" s="25">
        <f t="shared" si="18"/>
        <v>220.61105000000001</v>
      </c>
    </row>
    <row r="50" spans="1:7" ht="15.75" thickBot="1">
      <c r="D50" s="138">
        <f>SUM(D40:D49)</f>
        <v>2171.9899999999998</v>
      </c>
      <c r="E50">
        <f>D50*5.5/100</f>
        <v>119.45945</v>
      </c>
      <c r="F50" s="42">
        <f>D50+E50</f>
        <v>2291.4494499999996</v>
      </c>
    </row>
    <row r="51" spans="1:7" ht="19.5" thickBot="1">
      <c r="A51" s="52"/>
      <c r="B51" s="52"/>
      <c r="C51" s="232" t="s">
        <v>34</v>
      </c>
      <c r="D51" s="233"/>
      <c r="E51" s="25"/>
      <c r="F51" s="92"/>
      <c r="G51" s="153"/>
    </row>
    <row r="52" spans="1:7">
      <c r="A52" s="58">
        <v>42950</v>
      </c>
      <c r="B52" s="98">
        <v>17129711</v>
      </c>
      <c r="C52" s="52" t="s">
        <v>124</v>
      </c>
      <c r="D52" s="54">
        <v>145.13</v>
      </c>
      <c r="E52" s="25">
        <f>D52*5.5/100</f>
        <v>7.982149999999999</v>
      </c>
      <c r="F52" s="92">
        <f>E52+D52</f>
        <v>153.11214999999999</v>
      </c>
      <c r="G52" s="234" t="s">
        <v>196</v>
      </c>
    </row>
    <row r="53" spans="1:7">
      <c r="A53" s="58">
        <v>42950</v>
      </c>
      <c r="B53" s="98">
        <v>17129704</v>
      </c>
      <c r="C53" s="52" t="s">
        <v>124</v>
      </c>
      <c r="D53" s="54">
        <v>242.64</v>
      </c>
      <c r="E53" s="25">
        <f t="shared" ref="E53:E62" si="19">D53*5.5/100</f>
        <v>13.3452</v>
      </c>
      <c r="F53" s="92">
        <f t="shared" ref="F53:F62" si="20">E53+D53</f>
        <v>255.98519999999999</v>
      </c>
      <c r="G53" s="234"/>
    </row>
    <row r="54" spans="1:7">
      <c r="A54" s="58">
        <v>42951</v>
      </c>
      <c r="B54" s="98">
        <v>17130220</v>
      </c>
      <c r="C54" s="52" t="s">
        <v>124</v>
      </c>
      <c r="D54" s="54">
        <v>72.56</v>
      </c>
      <c r="E54" s="25">
        <f t="shared" si="19"/>
        <v>3.9908000000000006</v>
      </c>
      <c r="F54" s="92">
        <f t="shared" si="20"/>
        <v>76.55080000000001</v>
      </c>
      <c r="G54" s="234"/>
    </row>
    <row r="55" spans="1:7">
      <c r="A55" s="58">
        <v>42954</v>
      </c>
      <c r="B55" s="98">
        <v>17131511</v>
      </c>
      <c r="C55" s="52" t="s">
        <v>124</v>
      </c>
      <c r="D55" s="54">
        <v>211.33</v>
      </c>
      <c r="E55" s="25">
        <f t="shared" si="19"/>
        <v>11.623150000000001</v>
      </c>
      <c r="F55" s="92">
        <f t="shared" si="20"/>
        <v>222.95315000000002</v>
      </c>
      <c r="G55" s="234"/>
    </row>
    <row r="56" spans="1:7">
      <c r="A56" s="58">
        <v>42957</v>
      </c>
      <c r="B56" s="98">
        <v>17134455</v>
      </c>
      <c r="C56" s="52" t="s">
        <v>124</v>
      </c>
      <c r="D56" s="54">
        <v>150.22999999999999</v>
      </c>
      <c r="E56" s="25">
        <f t="shared" si="19"/>
        <v>8.2626500000000007</v>
      </c>
      <c r="F56" s="92">
        <f t="shared" si="20"/>
        <v>158.49265</v>
      </c>
      <c r="G56" s="234"/>
    </row>
    <row r="57" spans="1:7">
      <c r="A57" s="58">
        <v>42958</v>
      </c>
      <c r="B57" s="98">
        <v>17134760</v>
      </c>
      <c r="C57" s="52" t="s">
        <v>124</v>
      </c>
      <c r="D57" s="54">
        <v>145.13</v>
      </c>
      <c r="E57" s="25">
        <f t="shared" si="19"/>
        <v>7.982149999999999</v>
      </c>
      <c r="F57" s="25">
        <f t="shared" si="20"/>
        <v>153.11214999999999</v>
      </c>
      <c r="G57" s="234"/>
    </row>
    <row r="58" spans="1:7">
      <c r="A58" s="58">
        <v>42961</v>
      </c>
      <c r="B58" s="98">
        <v>17135695</v>
      </c>
      <c r="C58" s="52" t="s">
        <v>124</v>
      </c>
      <c r="D58" s="54">
        <v>47.2</v>
      </c>
      <c r="E58" s="25">
        <f t="shared" si="19"/>
        <v>2.5960000000000001</v>
      </c>
      <c r="F58" s="25">
        <f t="shared" si="20"/>
        <v>49.796000000000006</v>
      </c>
      <c r="G58" s="234"/>
    </row>
    <row r="59" spans="1:7">
      <c r="A59" s="58">
        <v>42964</v>
      </c>
      <c r="B59" s="98">
        <v>17138015</v>
      </c>
      <c r="C59" s="52" t="s">
        <v>124</v>
      </c>
      <c r="D59" s="54">
        <v>194.63</v>
      </c>
      <c r="E59" s="25">
        <f>D59*5.5/100</f>
        <v>10.704649999999999</v>
      </c>
      <c r="F59" s="25">
        <f>E59+D59</f>
        <v>205.33464999999998</v>
      </c>
    </row>
    <row r="60" spans="1:7">
      <c r="A60" s="58">
        <v>42968</v>
      </c>
      <c r="B60" s="98">
        <v>17140519</v>
      </c>
      <c r="C60" s="52" t="s">
        <v>124</v>
      </c>
      <c r="D60" s="54">
        <v>149.41</v>
      </c>
      <c r="E60" s="25">
        <f>D60*5.5/100</f>
        <v>8.2175499999999992</v>
      </c>
      <c r="F60" s="25">
        <f>E60+D60</f>
        <v>157.62754999999999</v>
      </c>
    </row>
    <row r="61" spans="1:7">
      <c r="A61" s="21">
        <v>42971</v>
      </c>
      <c r="B61" s="98">
        <v>17143402</v>
      </c>
      <c r="C61" s="52" t="s">
        <v>124</v>
      </c>
      <c r="D61" s="54">
        <v>139.63</v>
      </c>
      <c r="E61" s="25">
        <f>D61*5.5/100</f>
        <v>7.6796499999999988</v>
      </c>
      <c r="F61" s="25">
        <f>E61+D61</f>
        <v>147.30965</v>
      </c>
    </row>
    <row r="62" spans="1:7">
      <c r="A62" s="58">
        <v>42975</v>
      </c>
      <c r="B62" s="98">
        <v>17145291</v>
      </c>
      <c r="C62" s="52" t="s">
        <v>124</v>
      </c>
      <c r="D62" s="54">
        <v>197.02</v>
      </c>
      <c r="E62" s="25">
        <f t="shared" si="19"/>
        <v>10.836100000000002</v>
      </c>
      <c r="F62" s="25">
        <f t="shared" si="20"/>
        <v>207.85610000000003</v>
      </c>
    </row>
    <row r="63" spans="1:7">
      <c r="A63" s="58"/>
      <c r="B63" s="98"/>
      <c r="C63" s="52"/>
      <c r="D63" s="54"/>
      <c r="E63" s="25"/>
      <c r="F63" s="25"/>
    </row>
    <row r="64" spans="1:7" ht="15.75" thickBot="1">
      <c r="D64" s="138">
        <f>SUM(D52:D62)</f>
        <v>1694.9099999999999</v>
      </c>
      <c r="E64">
        <f>D64*5.5/100</f>
        <v>93.220049999999986</v>
      </c>
      <c r="F64" s="42">
        <f>D64+E64</f>
        <v>1788.1300499999998</v>
      </c>
    </row>
    <row r="65" spans="1:7" ht="19.5" thickBot="1">
      <c r="A65" s="52"/>
      <c r="B65" s="52"/>
      <c r="C65" s="232" t="s">
        <v>35</v>
      </c>
      <c r="D65" s="233"/>
      <c r="E65" s="25"/>
      <c r="F65" s="92"/>
      <c r="G65" s="153"/>
    </row>
    <row r="66" spans="1:7" ht="15" customHeight="1">
      <c r="A66" s="58">
        <v>42982</v>
      </c>
      <c r="B66" s="98">
        <v>17149380</v>
      </c>
      <c r="C66" s="52" t="s">
        <v>124</v>
      </c>
      <c r="D66" s="54">
        <v>163.25</v>
      </c>
      <c r="E66" s="25">
        <f>D66*5.5/100</f>
        <v>8.9787499999999998</v>
      </c>
      <c r="F66" s="92">
        <f>E66+D66</f>
        <v>172.22874999999999</v>
      </c>
      <c r="G66" s="234" t="s">
        <v>212</v>
      </c>
    </row>
    <row r="67" spans="1:7">
      <c r="A67" s="58">
        <v>42985</v>
      </c>
      <c r="B67" s="98">
        <v>17152364</v>
      </c>
      <c r="C67" s="52" t="s">
        <v>124</v>
      </c>
      <c r="D67" s="54">
        <v>135.69999999999999</v>
      </c>
      <c r="E67" s="25">
        <f t="shared" ref="E67:E71" si="21">D67*5.5/100</f>
        <v>7.4634999999999989</v>
      </c>
      <c r="F67" s="92">
        <f t="shared" ref="F67:F71" si="22">E67+D67</f>
        <v>143.1635</v>
      </c>
      <c r="G67" s="234"/>
    </row>
    <row r="68" spans="1:7">
      <c r="A68" s="58">
        <v>42992</v>
      </c>
      <c r="B68" s="98">
        <v>17156449</v>
      </c>
      <c r="C68" s="52" t="s">
        <v>124</v>
      </c>
      <c r="D68" s="54">
        <v>123.66</v>
      </c>
      <c r="E68" s="25">
        <f t="shared" si="21"/>
        <v>6.8013000000000003</v>
      </c>
      <c r="F68" s="92">
        <f t="shared" si="22"/>
        <v>130.46129999999999</v>
      </c>
      <c r="G68" s="234"/>
    </row>
    <row r="69" spans="1:7" ht="15" customHeight="1">
      <c r="A69" s="58">
        <v>42999</v>
      </c>
      <c r="B69" s="98">
        <v>17159849</v>
      </c>
      <c r="C69" s="52" t="s">
        <v>124</v>
      </c>
      <c r="D69" s="54">
        <v>185.86</v>
      </c>
      <c r="E69" s="25">
        <f t="shared" si="21"/>
        <v>10.222300000000001</v>
      </c>
      <c r="F69" s="92">
        <f t="shared" si="22"/>
        <v>196.0823</v>
      </c>
      <c r="G69" s="234" t="s">
        <v>221</v>
      </c>
    </row>
    <row r="70" spans="1:7">
      <c r="A70" s="58">
        <v>43006</v>
      </c>
      <c r="B70" s="98">
        <v>17164146</v>
      </c>
      <c r="C70" s="52" t="s">
        <v>124</v>
      </c>
      <c r="D70" s="54">
        <v>206.48</v>
      </c>
      <c r="E70" s="25">
        <f t="shared" si="21"/>
        <v>11.356399999999999</v>
      </c>
      <c r="F70" s="92">
        <f t="shared" si="22"/>
        <v>217.8364</v>
      </c>
      <c r="G70" s="234"/>
    </row>
    <row r="71" spans="1:7" ht="15" customHeight="1">
      <c r="A71" s="58"/>
      <c r="B71" s="98"/>
      <c r="C71" s="52" t="s">
        <v>124</v>
      </c>
      <c r="D71" s="54"/>
      <c r="E71" s="25">
        <f t="shared" si="21"/>
        <v>0</v>
      </c>
      <c r="F71" s="25">
        <f t="shared" si="22"/>
        <v>0</v>
      </c>
      <c r="G71" s="234"/>
    </row>
    <row r="72" spans="1:7">
      <c r="A72" s="58"/>
      <c r="B72" s="98"/>
      <c r="C72" s="52"/>
      <c r="D72" s="54"/>
      <c r="E72" s="25"/>
      <c r="F72" s="25"/>
      <c r="G72" s="234"/>
    </row>
    <row r="73" spans="1:7" ht="15.75" thickBot="1">
      <c r="D73" s="138">
        <f>SUM(D66:D71)</f>
        <v>814.95</v>
      </c>
      <c r="E73">
        <f>D73*5.5/100</f>
        <v>44.822250000000004</v>
      </c>
      <c r="F73" s="42">
        <f>D73+E73</f>
        <v>859.7722500000001</v>
      </c>
    </row>
    <row r="74" spans="1:7" ht="19.5" thickBot="1">
      <c r="A74" s="52"/>
      <c r="B74" s="52"/>
      <c r="C74" s="232" t="s">
        <v>36</v>
      </c>
      <c r="D74" s="233"/>
      <c r="E74" s="25"/>
      <c r="F74" s="92"/>
      <c r="G74" s="153"/>
    </row>
    <row r="75" spans="1:7" ht="15" customHeight="1">
      <c r="A75" s="58">
        <v>43013</v>
      </c>
      <c r="B75" s="98">
        <v>17167724</v>
      </c>
      <c r="C75" s="52" t="s">
        <v>124</v>
      </c>
      <c r="D75" s="54">
        <v>119.64</v>
      </c>
      <c r="E75" s="25">
        <f>D75*5.5/100</f>
        <v>6.5801999999999996</v>
      </c>
      <c r="F75" s="92">
        <f>E75+D75</f>
        <v>126.22020000000001</v>
      </c>
      <c r="G75" s="234"/>
    </row>
    <row r="76" spans="1:7">
      <c r="A76" s="58">
        <v>43020</v>
      </c>
      <c r="B76" s="98">
        <v>17171329</v>
      </c>
      <c r="C76" s="52" t="s">
        <v>124</v>
      </c>
      <c r="D76" s="54">
        <v>166.19</v>
      </c>
      <c r="E76" s="25">
        <f t="shared" ref="E76:E80" si="23">D76*5.5/100</f>
        <v>9.1404499999999995</v>
      </c>
      <c r="F76" s="92">
        <f t="shared" ref="F76:F80" si="24">E76+D76</f>
        <v>175.33044999999998</v>
      </c>
      <c r="G76" s="234"/>
    </row>
    <row r="77" spans="1:7">
      <c r="A77" s="58">
        <v>43034</v>
      </c>
      <c r="B77" s="98">
        <v>17178680</v>
      </c>
      <c r="C77" s="52" t="s">
        <v>124</v>
      </c>
      <c r="D77" s="54">
        <v>125.16</v>
      </c>
      <c r="E77" s="25">
        <f t="shared" si="23"/>
        <v>6.8837999999999999</v>
      </c>
      <c r="F77" s="92">
        <f t="shared" si="24"/>
        <v>132.0438</v>
      </c>
      <c r="G77" s="234"/>
    </row>
    <row r="78" spans="1:7">
      <c r="A78" s="58"/>
      <c r="B78" s="98" t="s">
        <v>226</v>
      </c>
      <c r="C78" s="52" t="s">
        <v>124</v>
      </c>
      <c r="D78" s="54">
        <v>191.71</v>
      </c>
      <c r="E78" s="25">
        <f t="shared" si="23"/>
        <v>10.54405</v>
      </c>
      <c r="F78" s="92">
        <f t="shared" si="24"/>
        <v>202.25405000000001</v>
      </c>
      <c r="G78" s="167"/>
    </row>
    <row r="79" spans="1:7">
      <c r="A79" s="58">
        <v>43033</v>
      </c>
      <c r="B79" s="98">
        <v>17177848</v>
      </c>
      <c r="C79" s="52" t="s">
        <v>124</v>
      </c>
      <c r="D79" s="54">
        <v>51.63</v>
      </c>
      <c r="E79" s="25">
        <f t="shared" si="23"/>
        <v>2.8396500000000002</v>
      </c>
      <c r="F79" s="92">
        <f t="shared" si="24"/>
        <v>54.469650000000001</v>
      </c>
      <c r="G79" s="167"/>
    </row>
    <row r="80" spans="1:7">
      <c r="A80" s="58"/>
      <c r="B80" s="98"/>
      <c r="C80" s="52" t="s">
        <v>124</v>
      </c>
      <c r="D80" s="54"/>
      <c r="E80" s="25">
        <f t="shared" si="23"/>
        <v>0</v>
      </c>
      <c r="F80" s="25">
        <f t="shared" si="24"/>
        <v>0</v>
      </c>
      <c r="G80" s="167"/>
    </row>
    <row r="81" spans="1:7">
      <c r="A81" s="58"/>
      <c r="B81" s="98"/>
      <c r="C81" s="52"/>
      <c r="D81" s="54"/>
      <c r="E81" s="25"/>
      <c r="F81" s="25"/>
    </row>
    <row r="82" spans="1:7" ht="15.75" thickBot="1">
      <c r="D82" s="138">
        <f>SUM(D75:D80)</f>
        <v>654.33000000000004</v>
      </c>
      <c r="E82">
        <f>D82*5.5/100</f>
        <v>35.988149999999997</v>
      </c>
      <c r="F82" s="42">
        <f>D82+E82</f>
        <v>690.31815000000006</v>
      </c>
    </row>
    <row r="83" spans="1:7" ht="19.5" thickBot="1">
      <c r="A83" s="52"/>
      <c r="B83" s="52"/>
      <c r="C83" s="232" t="s">
        <v>18</v>
      </c>
      <c r="D83" s="233"/>
      <c r="E83" s="25"/>
      <c r="F83" s="92"/>
      <c r="G83" s="153"/>
    </row>
    <row r="84" spans="1:7" ht="15" customHeight="1">
      <c r="A84" s="58">
        <v>43041</v>
      </c>
      <c r="B84" s="98">
        <v>17182110</v>
      </c>
      <c r="C84" s="52" t="s">
        <v>124</v>
      </c>
      <c r="D84" s="54">
        <v>67.13</v>
      </c>
      <c r="E84" s="25">
        <f>D84*5.5/100</f>
        <v>3.6921499999999998</v>
      </c>
      <c r="F84" s="92">
        <f>E84+D84</f>
        <v>70.822149999999993</v>
      </c>
    </row>
  </sheetData>
  <mergeCells count="15">
    <mergeCell ref="G52:G58"/>
    <mergeCell ref="C51:D51"/>
    <mergeCell ref="G40:G42"/>
    <mergeCell ref="G66:G68"/>
    <mergeCell ref="A1:F1"/>
    <mergeCell ref="C19:D19"/>
    <mergeCell ref="C31:D31"/>
    <mergeCell ref="G32:G35"/>
    <mergeCell ref="C39:D39"/>
    <mergeCell ref="G36:G37"/>
    <mergeCell ref="C83:D83"/>
    <mergeCell ref="C74:D74"/>
    <mergeCell ref="G75:G77"/>
    <mergeCell ref="G69:G72"/>
    <mergeCell ref="C65:D65"/>
  </mergeCells>
  <hyperlinks>
    <hyperlink ref="D50" location="Recap!A1" display="Recap!A1"/>
    <hyperlink ref="D64" location="Recap!A1" display="Recap!A1"/>
    <hyperlink ref="D73" location="Recap!A1" display="Recap!A1"/>
    <hyperlink ref="D82" location="Recap!A1" display="Recap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2"/>
  <sheetViews>
    <sheetView topLeftCell="A49" workbookViewId="0">
      <selection activeCell="C62" sqref="C62"/>
    </sheetView>
  </sheetViews>
  <sheetFormatPr baseColWidth="10" defaultRowHeight="15"/>
  <cols>
    <col min="1" max="1" width="10.42578125" customWidth="1"/>
    <col min="2" max="2" width="11.7109375" customWidth="1"/>
    <col min="3" max="3" width="10.42578125" customWidth="1"/>
    <col min="4" max="4" width="7" customWidth="1"/>
  </cols>
  <sheetData>
    <row r="1" spans="1:9" ht="15.75" thickBot="1">
      <c r="A1" s="207" t="s">
        <v>63</v>
      </c>
      <c r="B1" s="208"/>
      <c r="C1" s="208"/>
      <c r="D1" s="208"/>
      <c r="E1" s="209"/>
      <c r="F1" s="4"/>
    </row>
    <row r="2" spans="1:9">
      <c r="A2" s="37" t="s">
        <v>23</v>
      </c>
      <c r="B2" s="37" t="s">
        <v>62</v>
      </c>
      <c r="C2" s="37" t="s">
        <v>26</v>
      </c>
      <c r="D2" s="37" t="s">
        <v>7</v>
      </c>
      <c r="E2" s="37" t="s">
        <v>27</v>
      </c>
      <c r="F2" s="4"/>
    </row>
    <row r="3" spans="1:9">
      <c r="A3" s="13">
        <v>42814</v>
      </c>
      <c r="B3" s="1">
        <v>17030185</v>
      </c>
      <c r="C3" s="8">
        <v>1813.54</v>
      </c>
      <c r="D3" s="8">
        <f t="shared" ref="D3" si="0">C3*5.5/100</f>
        <v>99.744699999999995</v>
      </c>
      <c r="E3" s="8">
        <f>C3+D3</f>
        <v>1913.2846999999999</v>
      </c>
      <c r="F3" s="4"/>
      <c r="H3" s="46"/>
    </row>
    <row r="4" spans="1:9">
      <c r="A4" s="13">
        <v>42814</v>
      </c>
      <c r="B4" s="1">
        <v>17030185</v>
      </c>
      <c r="C4" s="8">
        <v>20.8</v>
      </c>
      <c r="D4" s="8">
        <f>C4*20/100</f>
        <v>4.16</v>
      </c>
      <c r="E4" s="8">
        <f t="shared" ref="E4:E5" si="1">C4+D4</f>
        <v>24.96</v>
      </c>
      <c r="F4" s="4"/>
      <c r="H4" s="5"/>
    </row>
    <row r="5" spans="1:9">
      <c r="A5" s="21">
        <v>42825</v>
      </c>
      <c r="B5" s="1">
        <v>17030315</v>
      </c>
      <c r="C5" s="8">
        <v>1180.71</v>
      </c>
      <c r="D5" s="8">
        <f t="shared" ref="D5" si="2">C5*5.5/100</f>
        <v>64.939050000000009</v>
      </c>
      <c r="E5" s="8">
        <f t="shared" si="1"/>
        <v>1245.64905</v>
      </c>
      <c r="F5" s="4"/>
      <c r="H5" s="5"/>
      <c r="I5" s="5"/>
    </row>
    <row r="6" spans="1:9" ht="15.75" thickBot="1">
      <c r="A6" t="s">
        <v>64</v>
      </c>
      <c r="B6" t="s">
        <v>65</v>
      </c>
      <c r="C6" s="39">
        <f>SUM(C3:C5)</f>
        <v>3015.05</v>
      </c>
      <c r="D6" s="8">
        <f t="shared" ref="D6" si="3">C6*5.5/100</f>
        <v>165.82775000000001</v>
      </c>
      <c r="E6" s="40">
        <f>SUM(E3:E5)</f>
        <v>3183.8937500000002</v>
      </c>
      <c r="F6" s="1"/>
    </row>
    <row r="7" spans="1:9" ht="16.5" thickBot="1">
      <c r="A7" s="58"/>
      <c r="B7" s="241" t="s">
        <v>30</v>
      </c>
      <c r="C7" s="242"/>
      <c r="D7" s="243"/>
      <c r="E7" s="25"/>
      <c r="F7" s="65"/>
    </row>
    <row r="8" spans="1:9">
      <c r="A8" s="21">
        <v>42835</v>
      </c>
      <c r="B8" s="1">
        <v>17040093</v>
      </c>
      <c r="C8" s="8">
        <v>1582.81</v>
      </c>
      <c r="D8" s="8">
        <f t="shared" ref="D8" si="4">C8*5.5/100</f>
        <v>87.054550000000006</v>
      </c>
      <c r="E8" s="8">
        <f t="shared" ref="E8:E9" si="5">C8+D8</f>
        <v>1669.86455</v>
      </c>
      <c r="F8" s="52"/>
    </row>
    <row r="9" spans="1:9">
      <c r="A9" s="58"/>
      <c r="B9" s="16"/>
      <c r="C9" s="25">
        <v>14.79</v>
      </c>
      <c r="D9" s="8">
        <f>C9*20/100</f>
        <v>2.9579999999999997</v>
      </c>
      <c r="E9" s="8">
        <f t="shared" si="5"/>
        <v>17.747999999999998</v>
      </c>
      <c r="F9" s="52"/>
    </row>
    <row r="10" spans="1:9">
      <c r="A10" s="58">
        <v>42845</v>
      </c>
      <c r="B10" s="66">
        <v>17040223</v>
      </c>
      <c r="C10" s="25">
        <v>3029.18</v>
      </c>
      <c r="D10" s="8">
        <f t="shared" ref="D10" si="6">C10*5.5/100</f>
        <v>166.60489999999999</v>
      </c>
      <c r="E10" s="8">
        <f t="shared" ref="E10:E11" si="7">C10+D10</f>
        <v>3195.7848999999997</v>
      </c>
      <c r="F10" s="52"/>
    </row>
    <row r="11" spans="1:9" ht="15.75" thickBot="1">
      <c r="A11" s="58"/>
      <c r="B11" s="16"/>
      <c r="C11" s="16">
        <v>3.84</v>
      </c>
      <c r="D11" s="8">
        <f>C11*20/100</f>
        <v>0.76800000000000002</v>
      </c>
      <c r="E11" s="8">
        <f t="shared" si="7"/>
        <v>4.6079999999999997</v>
      </c>
      <c r="F11" s="52"/>
    </row>
    <row r="12" spans="1:9">
      <c r="A12" s="58">
        <v>42855</v>
      </c>
      <c r="B12" s="16">
        <v>17040341</v>
      </c>
      <c r="C12" s="16">
        <v>2108.21</v>
      </c>
      <c r="D12" s="8">
        <f>C12*5.5/100</f>
        <v>115.95155000000001</v>
      </c>
      <c r="E12" s="79">
        <f t="shared" ref="E12" si="8">C12+D12</f>
        <v>2224.1615500000003</v>
      </c>
      <c r="F12" s="52"/>
    </row>
    <row r="13" spans="1:9" ht="15.75" thickBot="1">
      <c r="A13" s="58"/>
      <c r="B13" s="66"/>
      <c r="C13" s="25">
        <v>18.68</v>
      </c>
      <c r="D13" s="8">
        <f>C13*20/100</f>
        <v>3.7360000000000002</v>
      </c>
      <c r="E13" s="80">
        <f t="shared" ref="E13" si="9">C13+D13</f>
        <v>22.416</v>
      </c>
      <c r="F13" s="52"/>
    </row>
    <row r="14" spans="1:9">
      <c r="A14" s="52"/>
      <c r="B14" s="52"/>
      <c r="C14" s="36">
        <f>SUM(C8:C13)</f>
        <v>6757.51</v>
      </c>
      <c r="D14" s="38">
        <v>0</v>
      </c>
      <c r="E14" s="36">
        <f>SUM(E8:E13)</f>
        <v>7134.5829999999996</v>
      </c>
      <c r="F14" s="52"/>
    </row>
    <row r="15" spans="1:9" ht="15.75" thickBot="1">
      <c r="A15" s="52"/>
      <c r="B15" s="52"/>
      <c r="C15" s="52"/>
      <c r="D15" s="52"/>
      <c r="E15" s="52"/>
      <c r="F15" s="52"/>
    </row>
    <row r="16" spans="1:9" ht="16.5" thickBot="1">
      <c r="A16" s="52"/>
      <c r="B16" s="244" t="s">
        <v>31</v>
      </c>
      <c r="C16" s="245"/>
      <c r="D16" s="245"/>
      <c r="E16" s="246"/>
      <c r="F16" s="52"/>
    </row>
    <row r="17" spans="1:6">
      <c r="A17" s="58">
        <v>42865</v>
      </c>
      <c r="B17" s="52">
        <v>17050097</v>
      </c>
      <c r="C17" s="52">
        <v>1571.21</v>
      </c>
      <c r="D17" s="52">
        <f>C17*5.5/100</f>
        <v>86.416550000000001</v>
      </c>
      <c r="E17" s="104">
        <f>D17+C17</f>
        <v>1657.62655</v>
      </c>
      <c r="F17" s="52"/>
    </row>
    <row r="18" spans="1:6" ht="15.75" thickBot="1">
      <c r="A18" s="52"/>
      <c r="B18" s="52" t="s">
        <v>76</v>
      </c>
      <c r="C18" s="52">
        <v>28.39</v>
      </c>
      <c r="D18" s="52">
        <f>C18*20/100</f>
        <v>5.6779999999999999</v>
      </c>
      <c r="E18" s="105">
        <f>D18+C18</f>
        <v>34.067999999999998</v>
      </c>
      <c r="F18" s="52"/>
    </row>
    <row r="19" spans="1:6">
      <c r="A19" s="58">
        <v>42875</v>
      </c>
      <c r="B19" s="52" t="s">
        <v>158</v>
      </c>
      <c r="C19" s="52">
        <v>1850.85</v>
      </c>
      <c r="D19" s="52">
        <f>C19*5.5/100</f>
        <v>101.79674999999999</v>
      </c>
      <c r="E19" s="104">
        <f>D19+C19</f>
        <v>1952.6467499999999</v>
      </c>
      <c r="F19" s="52"/>
    </row>
    <row r="20" spans="1:6" ht="15.75" thickBot="1">
      <c r="A20" s="52"/>
      <c r="B20" s="52"/>
      <c r="C20" s="52">
        <v>59.59</v>
      </c>
      <c r="D20" s="52">
        <f>C20*20/100</f>
        <v>11.918000000000001</v>
      </c>
      <c r="E20" s="112">
        <f>D20+C20</f>
        <v>71.50800000000001</v>
      </c>
      <c r="F20" s="52"/>
    </row>
    <row r="21" spans="1:6">
      <c r="A21" s="52"/>
      <c r="B21" s="52"/>
      <c r="C21" s="52"/>
      <c r="D21" s="52"/>
      <c r="E21" s="52"/>
      <c r="F21" s="52"/>
    </row>
    <row r="22" spans="1:6" ht="15.75" thickBot="1">
      <c r="A22" s="52"/>
      <c r="B22" s="52"/>
      <c r="C22" s="36">
        <f>SUM(C17:C21)</f>
        <v>3510.04</v>
      </c>
      <c r="D22" s="38">
        <v>0</v>
      </c>
      <c r="E22" s="36">
        <f>SUM(E17:E21)</f>
        <v>3715.8492999999999</v>
      </c>
      <c r="F22" s="52"/>
    </row>
    <row r="23" spans="1:6" ht="19.5" thickBot="1">
      <c r="A23" s="52"/>
      <c r="B23" s="238" t="s">
        <v>32</v>
      </c>
      <c r="C23" s="239"/>
      <c r="D23" s="239"/>
      <c r="E23" s="240"/>
      <c r="F23" s="52"/>
    </row>
    <row r="24" spans="1:6">
      <c r="A24" s="58">
        <v>42896</v>
      </c>
      <c r="B24" s="52">
        <v>17060116</v>
      </c>
      <c r="C24" s="52">
        <v>2350.09</v>
      </c>
      <c r="D24" s="52">
        <f>C24*5.5/100</f>
        <v>129.25495000000001</v>
      </c>
      <c r="E24" s="104">
        <f t="shared" ref="E24:E29" si="10">D24+C24</f>
        <v>2479.3449500000002</v>
      </c>
      <c r="F24" s="52"/>
    </row>
    <row r="25" spans="1:6" ht="15.75" thickBot="1">
      <c r="A25" s="52"/>
      <c r="B25" s="52"/>
      <c r="C25" s="52">
        <v>83.64</v>
      </c>
      <c r="D25" s="101">
        <f>C25*20/100</f>
        <v>16.727999999999998</v>
      </c>
      <c r="E25" s="130">
        <f t="shared" si="10"/>
        <v>100.36799999999999</v>
      </c>
      <c r="F25" s="52"/>
    </row>
    <row r="26" spans="1:6">
      <c r="A26" s="21">
        <v>42906</v>
      </c>
      <c r="B26">
        <v>17060258</v>
      </c>
      <c r="C26">
        <v>2031.61</v>
      </c>
      <c r="D26" s="52">
        <f>C26*5.5/100</f>
        <v>111.73854999999999</v>
      </c>
      <c r="E26" s="104">
        <f t="shared" si="10"/>
        <v>2143.3485499999997</v>
      </c>
    </row>
    <row r="27" spans="1:6" ht="15.75" thickBot="1">
      <c r="C27">
        <v>27.62</v>
      </c>
      <c r="D27" s="101">
        <f>C27*20/100</f>
        <v>5.524</v>
      </c>
      <c r="E27" s="134">
        <f t="shared" si="10"/>
        <v>33.143999999999998</v>
      </c>
    </row>
    <row r="28" spans="1:6">
      <c r="A28" s="21">
        <v>42916</v>
      </c>
      <c r="B28">
        <v>17060419</v>
      </c>
      <c r="C28">
        <v>2197.36</v>
      </c>
      <c r="D28" s="52">
        <f>C28*5.5/100</f>
        <v>120.85480000000001</v>
      </c>
      <c r="E28" s="104">
        <f t="shared" si="10"/>
        <v>2318.2148000000002</v>
      </c>
    </row>
    <row r="29" spans="1:6">
      <c r="C29">
        <v>27.72</v>
      </c>
      <c r="D29" s="101">
        <f>C29*20/100</f>
        <v>5.5439999999999996</v>
      </c>
      <c r="E29" s="134">
        <f t="shared" si="10"/>
        <v>33.263999999999996</v>
      </c>
    </row>
    <row r="30" spans="1:6" ht="15.75" thickBot="1">
      <c r="C30" s="137">
        <f>SUM(C24:C29)</f>
        <v>6718.04</v>
      </c>
      <c r="E30" s="36">
        <f>SUM(E24:E29)</f>
        <v>7107.6842999999999</v>
      </c>
    </row>
    <row r="31" spans="1:6" ht="19.5" thickBot="1">
      <c r="A31" s="52"/>
      <c r="B31" s="238" t="s">
        <v>33</v>
      </c>
      <c r="C31" s="239"/>
      <c r="D31" s="239"/>
      <c r="E31" s="240"/>
    </row>
    <row r="32" spans="1:6" ht="15.75" thickBot="1">
      <c r="A32" s="58">
        <v>42926</v>
      </c>
      <c r="B32" s="52">
        <v>17070096</v>
      </c>
      <c r="C32" s="52">
        <v>3149.3</v>
      </c>
      <c r="D32" s="52">
        <f>C32*5.5/100</f>
        <v>173.2115</v>
      </c>
      <c r="E32" s="151">
        <f t="shared" ref="E32:E37" si="11">D32+C32</f>
        <v>3322.5115000000001</v>
      </c>
    </row>
    <row r="33" spans="1:5" ht="15.75" thickBot="1">
      <c r="A33" s="58">
        <v>42936</v>
      </c>
      <c r="B33" s="52">
        <v>17070232</v>
      </c>
      <c r="C33" s="52">
        <v>3267.34</v>
      </c>
      <c r="D33" s="101">
        <f>C33*20/100</f>
        <v>653.46800000000007</v>
      </c>
      <c r="E33" s="130">
        <f t="shared" si="11"/>
        <v>3920.808</v>
      </c>
    </row>
    <row r="34" spans="1:5">
      <c r="A34" s="21">
        <v>42947</v>
      </c>
      <c r="B34">
        <v>17070373</v>
      </c>
      <c r="C34" s="52">
        <v>3881.36</v>
      </c>
      <c r="D34" s="52">
        <f>C34*5.5/100</f>
        <v>213.47479999999999</v>
      </c>
      <c r="E34" s="104">
        <f t="shared" si="11"/>
        <v>4094.8348000000001</v>
      </c>
    </row>
    <row r="35" spans="1:5" ht="15.75" thickBot="1">
      <c r="C35" s="52">
        <v>136.61000000000001</v>
      </c>
      <c r="D35" s="101">
        <f>C35*20/100</f>
        <v>27.322000000000003</v>
      </c>
      <c r="E35" s="134">
        <f t="shared" si="11"/>
        <v>163.93200000000002</v>
      </c>
    </row>
    <row r="36" spans="1:5">
      <c r="A36" s="21"/>
      <c r="D36" s="52">
        <f>C36*5.5/100</f>
        <v>0</v>
      </c>
      <c r="E36" s="104">
        <f t="shared" si="11"/>
        <v>0</v>
      </c>
    </row>
    <row r="37" spans="1:5">
      <c r="D37" s="101">
        <f>C37*20/100</f>
        <v>0</v>
      </c>
      <c r="E37" s="134">
        <f t="shared" si="11"/>
        <v>0</v>
      </c>
    </row>
    <row r="38" spans="1:5" ht="15.75" thickBot="1">
      <c r="C38" s="137">
        <f>SUM(C32:C37)</f>
        <v>10434.61</v>
      </c>
      <c r="E38" s="36">
        <f>SUM(E32:E37)</f>
        <v>11502.086300000001</v>
      </c>
    </row>
    <row r="39" spans="1:5" ht="19.5" thickBot="1">
      <c r="A39" s="52"/>
      <c r="B39" s="238" t="s">
        <v>34</v>
      </c>
      <c r="C39" s="239"/>
      <c r="D39" s="239"/>
      <c r="E39" s="240"/>
    </row>
    <row r="40" spans="1:5" ht="15.75" thickBot="1">
      <c r="A40" s="58">
        <v>42957</v>
      </c>
      <c r="B40" s="52">
        <v>7080099</v>
      </c>
      <c r="C40" s="52">
        <v>3591.49</v>
      </c>
      <c r="D40" s="52">
        <f>C40*5.5/100</f>
        <v>197.53194999999999</v>
      </c>
      <c r="E40" s="104">
        <f t="shared" ref="E40:E45" si="12">D40+C40</f>
        <v>3789.0219499999998</v>
      </c>
    </row>
    <row r="41" spans="1:5">
      <c r="A41" s="58">
        <v>42967</v>
      </c>
      <c r="B41" s="52">
        <v>17080229</v>
      </c>
      <c r="C41" s="52">
        <v>4168.6000000000004</v>
      </c>
      <c r="D41" s="101">
        <f>C41*5.5/100</f>
        <v>229.27300000000002</v>
      </c>
      <c r="E41" s="163">
        <f t="shared" si="12"/>
        <v>4397.8730000000005</v>
      </c>
    </row>
    <row r="42" spans="1:5" ht="15.75" thickBot="1">
      <c r="A42" s="21"/>
      <c r="C42" s="52">
        <v>54.31</v>
      </c>
      <c r="D42" s="52">
        <f>C42*20/100</f>
        <v>10.862</v>
      </c>
      <c r="E42" s="112">
        <f t="shared" si="12"/>
        <v>65.171999999999997</v>
      </c>
    </row>
    <row r="43" spans="1:5" ht="15.75" thickBot="1">
      <c r="A43" s="21">
        <v>42978</v>
      </c>
      <c r="B43">
        <v>17080355</v>
      </c>
      <c r="C43" s="52">
        <v>127.39</v>
      </c>
      <c r="D43" s="101">
        <f>C43*20/100</f>
        <v>25.478000000000002</v>
      </c>
      <c r="E43" s="134">
        <f t="shared" si="12"/>
        <v>152.86799999999999</v>
      </c>
    </row>
    <row r="44" spans="1:5">
      <c r="A44" s="21"/>
      <c r="C44" s="52">
        <v>3509.6</v>
      </c>
      <c r="D44" s="52">
        <f>C44*5.5/100</f>
        <v>193.02799999999999</v>
      </c>
      <c r="E44" s="104">
        <f t="shared" si="12"/>
        <v>3702.6279999999997</v>
      </c>
    </row>
    <row r="45" spans="1:5">
      <c r="D45" s="101">
        <f>C45*20/100</f>
        <v>0</v>
      </c>
      <c r="E45" s="134">
        <f t="shared" si="12"/>
        <v>0</v>
      </c>
    </row>
    <row r="46" spans="1:5" ht="15.75" thickBot="1">
      <c r="C46" s="137">
        <f>SUM(C40:C45)</f>
        <v>11451.390000000001</v>
      </c>
      <c r="E46" s="36">
        <f>SUM(E40:E45)</f>
        <v>12107.56295</v>
      </c>
    </row>
    <row r="47" spans="1:5" ht="19.5" thickBot="1">
      <c r="A47" s="52"/>
      <c r="B47" s="238" t="s">
        <v>35</v>
      </c>
      <c r="C47" s="239"/>
      <c r="D47" s="239"/>
      <c r="E47" s="247"/>
    </row>
    <row r="48" spans="1:5">
      <c r="A48" s="58">
        <v>42988</v>
      </c>
      <c r="B48" s="52">
        <v>17090099</v>
      </c>
      <c r="C48" s="52">
        <v>2254.56</v>
      </c>
      <c r="D48" s="54">
        <f>C48*5.5/100</f>
        <v>124.0008</v>
      </c>
      <c r="E48" s="104">
        <f t="shared" ref="E48:E53" si="13">D48+C48</f>
        <v>2378.5607999999997</v>
      </c>
    </row>
    <row r="49" spans="1:6" ht="15.75" thickBot="1">
      <c r="A49" s="58"/>
      <c r="B49" s="52"/>
      <c r="C49" s="52">
        <v>1.8</v>
      </c>
      <c r="D49" s="101">
        <f>C49*20/100</f>
        <v>0.36</v>
      </c>
      <c r="E49" s="168">
        <f t="shared" si="13"/>
        <v>2.16</v>
      </c>
    </row>
    <row r="50" spans="1:6">
      <c r="A50" s="21">
        <v>42998</v>
      </c>
      <c r="B50">
        <v>17090222</v>
      </c>
      <c r="C50" s="52">
        <v>2413.8200000000002</v>
      </c>
      <c r="D50" s="52">
        <f>C50*5.5/100</f>
        <v>132.76009999999999</v>
      </c>
      <c r="E50" s="104">
        <f t="shared" si="13"/>
        <v>2546.5801000000001</v>
      </c>
    </row>
    <row r="51" spans="1:6" ht="15.75" thickBot="1">
      <c r="A51" s="21"/>
      <c r="C51" s="52">
        <v>41.78</v>
      </c>
      <c r="D51" s="101">
        <f>C51*20/100</f>
        <v>8.3559999999999999</v>
      </c>
      <c r="E51" s="130">
        <f t="shared" si="13"/>
        <v>50.136000000000003</v>
      </c>
    </row>
    <row r="52" spans="1:6">
      <c r="A52" s="21">
        <v>43008</v>
      </c>
      <c r="B52">
        <v>17090356</v>
      </c>
      <c r="C52" s="52">
        <v>2036.71</v>
      </c>
      <c r="D52" s="52">
        <f>C52*5.5/100</f>
        <v>112.01905000000001</v>
      </c>
      <c r="E52" s="136">
        <f t="shared" si="13"/>
        <v>2148.7290499999999</v>
      </c>
    </row>
    <row r="53" spans="1:6">
      <c r="C53" s="52">
        <v>45.33</v>
      </c>
      <c r="D53" s="101">
        <f>C53*20/100</f>
        <v>9.0659999999999989</v>
      </c>
      <c r="E53" s="134">
        <f t="shared" si="13"/>
        <v>54.396000000000001</v>
      </c>
    </row>
    <row r="54" spans="1:6" ht="15.75" thickBot="1">
      <c r="C54" s="137">
        <f>SUM(C48:C53)</f>
        <v>6794</v>
      </c>
      <c r="E54" s="36">
        <f>SUM(E48:E53)</f>
        <v>7180.5619500000003</v>
      </c>
    </row>
    <row r="55" spans="1:6" ht="19.5" thickBot="1">
      <c r="A55" s="52"/>
      <c r="B55" s="238" t="s">
        <v>36</v>
      </c>
      <c r="C55" s="239"/>
      <c r="D55" s="239"/>
      <c r="E55" s="247"/>
    </row>
    <row r="56" spans="1:6">
      <c r="A56" s="58">
        <v>43018</v>
      </c>
      <c r="B56" s="52">
        <v>17100093</v>
      </c>
      <c r="C56" s="52">
        <v>1275.93</v>
      </c>
      <c r="D56" s="54">
        <f>C56*5.5/100</f>
        <v>70.176150000000007</v>
      </c>
      <c r="E56" s="195">
        <f t="shared" ref="E56:E61" si="14">D56+C56</f>
        <v>1346.1061500000001</v>
      </c>
      <c r="F56" s="248" t="s">
        <v>222</v>
      </c>
    </row>
    <row r="57" spans="1:6" ht="15.75" thickBot="1">
      <c r="A57" s="58"/>
      <c r="B57" s="52"/>
      <c r="C57" s="52">
        <v>0.84</v>
      </c>
      <c r="D57" s="101">
        <f>C57*20/100</f>
        <v>0.16800000000000001</v>
      </c>
      <c r="E57" s="196">
        <f t="shared" si="14"/>
        <v>1.008</v>
      </c>
      <c r="F57" s="248"/>
    </row>
    <row r="58" spans="1:6">
      <c r="A58" s="21">
        <v>43028</v>
      </c>
      <c r="B58">
        <v>17100217</v>
      </c>
      <c r="C58" s="52">
        <v>1821.33</v>
      </c>
      <c r="D58" s="52">
        <f>C58*5.5/100</f>
        <v>100.17314999999999</v>
      </c>
      <c r="E58" s="195">
        <f t="shared" si="14"/>
        <v>1921.50315</v>
      </c>
      <c r="F58" s="248">
        <f>B58</f>
        <v>17100217</v>
      </c>
    </row>
    <row r="59" spans="1:6" ht="15.75" thickBot="1">
      <c r="A59" s="21"/>
      <c r="C59" s="52">
        <v>44.72</v>
      </c>
      <c r="D59" s="101">
        <f>C59*20/100</f>
        <v>8.9439999999999991</v>
      </c>
      <c r="E59" s="197">
        <f t="shared" si="14"/>
        <v>53.664000000000001</v>
      </c>
      <c r="F59" s="248"/>
    </row>
    <row r="60" spans="1:6">
      <c r="A60" s="21">
        <v>43039</v>
      </c>
      <c r="B60">
        <v>17100310</v>
      </c>
      <c r="C60" s="52">
        <v>2396.6</v>
      </c>
      <c r="D60" s="52">
        <f>C60*5.5/100</f>
        <v>131.81299999999999</v>
      </c>
      <c r="E60" s="198">
        <f t="shared" si="14"/>
        <v>2528.413</v>
      </c>
      <c r="F60" s="248">
        <v>17100310</v>
      </c>
    </row>
    <row r="61" spans="1:6">
      <c r="C61" s="52">
        <v>1.19</v>
      </c>
      <c r="D61" s="101">
        <f>C61*20/100</f>
        <v>0.23799999999999996</v>
      </c>
      <c r="E61" s="199">
        <f t="shared" si="14"/>
        <v>1.4279999999999999</v>
      </c>
      <c r="F61" s="248"/>
    </row>
    <row r="62" spans="1:6">
      <c r="C62" s="137">
        <f>SUM(C56:C61)</f>
        <v>5540.61</v>
      </c>
      <c r="E62" s="36">
        <f>SUM(E56:E61)</f>
        <v>5852.1223</v>
      </c>
    </row>
  </sheetData>
  <mergeCells count="11">
    <mergeCell ref="B55:E55"/>
    <mergeCell ref="F56:F57"/>
    <mergeCell ref="F58:F59"/>
    <mergeCell ref="F60:F61"/>
    <mergeCell ref="B47:E47"/>
    <mergeCell ref="B39:E39"/>
    <mergeCell ref="A1:E1"/>
    <mergeCell ref="B7:D7"/>
    <mergeCell ref="B16:E16"/>
    <mergeCell ref="B23:E23"/>
    <mergeCell ref="B31:E31"/>
  </mergeCells>
  <hyperlinks>
    <hyperlink ref="C30" location="Recap!A1" display="Recap!A1"/>
    <hyperlink ref="C38" location="Recap!A1" display="Recap!A1"/>
    <hyperlink ref="C46" location="Recap!A1" display="Recap!A1"/>
    <hyperlink ref="C54" location="Recap!A1" display="Recap!A1"/>
    <hyperlink ref="C62" location="Recap!A1" display="Recap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9"/>
  <sheetViews>
    <sheetView topLeftCell="A61" workbookViewId="0">
      <selection activeCell="D76" sqref="D76"/>
    </sheetView>
  </sheetViews>
  <sheetFormatPr baseColWidth="10" defaultRowHeight="15"/>
  <cols>
    <col min="1" max="1" width="11.5703125" customWidth="1"/>
    <col min="2" max="2" width="13.28515625" customWidth="1"/>
    <col min="3" max="3" width="25.140625" customWidth="1"/>
    <col min="4" max="5" width="10.140625" customWidth="1"/>
    <col min="6" max="6" width="13.28515625" customWidth="1"/>
    <col min="10" max="10" width="22.7109375" customWidth="1"/>
  </cols>
  <sheetData>
    <row r="1" spans="1:11" s="2" customFormat="1">
      <c r="A1" s="2" t="s">
        <v>9</v>
      </c>
      <c r="B1" s="2" t="s">
        <v>10</v>
      </c>
      <c r="C1" s="2" t="s">
        <v>0</v>
      </c>
      <c r="D1" s="2" t="s">
        <v>21</v>
      </c>
      <c r="E1" s="2" t="s">
        <v>86</v>
      </c>
      <c r="F1" s="9" t="s">
        <v>4</v>
      </c>
      <c r="G1" s="2" t="s">
        <v>7</v>
      </c>
      <c r="H1" s="2" t="s">
        <v>8</v>
      </c>
      <c r="I1" s="3"/>
    </row>
    <row r="2" spans="1:11">
      <c r="A2" s="13">
        <v>42815</v>
      </c>
      <c r="B2" s="11">
        <v>20170304116</v>
      </c>
      <c r="C2" s="1" t="s">
        <v>85</v>
      </c>
      <c r="D2" s="1">
        <v>12</v>
      </c>
      <c r="E2" s="1">
        <v>3.95</v>
      </c>
      <c r="F2" s="8">
        <f>E2*D2</f>
        <v>47.400000000000006</v>
      </c>
      <c r="G2" s="8">
        <f>F2*5.5/100</f>
        <v>2.6070000000000007</v>
      </c>
      <c r="H2" s="8">
        <f>F2+G2</f>
        <v>50.007000000000005</v>
      </c>
      <c r="I2" s="4"/>
    </row>
    <row r="3" spans="1:11" ht="15.75" thickBot="1">
      <c r="A3" s="13">
        <v>42812</v>
      </c>
      <c r="B3" s="11">
        <v>7</v>
      </c>
      <c r="C3" s="1" t="s">
        <v>85</v>
      </c>
      <c r="D3" s="1">
        <v>10</v>
      </c>
      <c r="E3" s="1">
        <v>3.95</v>
      </c>
      <c r="F3" s="8">
        <f t="shared" ref="F3" si="0">E3*D3</f>
        <v>39.5</v>
      </c>
      <c r="G3" s="8">
        <f t="shared" ref="G3" si="1">F3*5.5/100</f>
        <v>2.1724999999999999</v>
      </c>
      <c r="H3" s="8">
        <f t="shared" ref="H3" si="2">F3+G3</f>
        <v>41.672499999999999</v>
      </c>
      <c r="I3" s="4"/>
    </row>
    <row r="4" spans="1:11" ht="15.75" thickBot="1">
      <c r="C4" s="8" t="s">
        <v>11</v>
      </c>
      <c r="D4" s="8"/>
      <c r="E4" s="8"/>
      <c r="F4" s="25">
        <f>SUM(F2:F3)</f>
        <v>86.9</v>
      </c>
      <c r="G4" s="8">
        <f t="shared" ref="G4" si="3">F4*5.5/100</f>
        <v>4.7795000000000005</v>
      </c>
      <c r="H4" s="15">
        <f>SUM(H2:H3)</f>
        <v>91.679500000000004</v>
      </c>
      <c r="I4" s="4"/>
    </row>
    <row r="5" spans="1:11" ht="15.75" thickBot="1">
      <c r="A5" s="252" t="s">
        <v>30</v>
      </c>
      <c r="B5" s="253"/>
      <c r="C5" s="253"/>
      <c r="D5" s="253"/>
      <c r="E5" s="253"/>
      <c r="F5" s="253"/>
      <c r="G5" s="253"/>
      <c r="H5" s="254"/>
      <c r="I5" s="4"/>
    </row>
    <row r="6" spans="1:11">
      <c r="A6" s="21">
        <v>42828</v>
      </c>
      <c r="B6">
        <v>20170404148</v>
      </c>
      <c r="C6" s="16" t="s">
        <v>85</v>
      </c>
      <c r="D6" s="1">
        <v>12</v>
      </c>
      <c r="E6" s="1">
        <v>3.95</v>
      </c>
      <c r="F6" s="8">
        <f>E6*D6</f>
        <v>47.400000000000006</v>
      </c>
      <c r="G6" s="8">
        <f>F6*5.5/100</f>
        <v>2.6070000000000007</v>
      </c>
      <c r="H6" s="8">
        <f>F6+G6</f>
        <v>50.007000000000005</v>
      </c>
      <c r="I6" s="4"/>
      <c r="J6" s="32"/>
      <c r="K6" s="5"/>
    </row>
    <row r="7" spans="1:11">
      <c r="A7" s="21"/>
      <c r="B7">
        <v>20170404148</v>
      </c>
      <c r="C7" s="16" t="s">
        <v>88</v>
      </c>
      <c r="D7" s="1">
        <v>5</v>
      </c>
      <c r="E7" s="1">
        <v>10</v>
      </c>
      <c r="F7" s="8">
        <f>E7*D7</f>
        <v>50</v>
      </c>
      <c r="G7" s="8">
        <f>F7*5.5/100</f>
        <v>2.75</v>
      </c>
      <c r="H7" s="8">
        <f>F7+G7</f>
        <v>52.75</v>
      </c>
      <c r="I7" s="1"/>
    </row>
    <row r="8" spans="1:11">
      <c r="A8" s="21">
        <v>42828</v>
      </c>
      <c r="B8">
        <v>8</v>
      </c>
      <c r="C8" s="66" t="s">
        <v>103</v>
      </c>
      <c r="D8" s="16">
        <v>12</v>
      </c>
      <c r="E8" s="16">
        <v>10</v>
      </c>
      <c r="F8" s="8">
        <f t="shared" ref="F8:F17" si="4">E8*D8</f>
        <v>120</v>
      </c>
      <c r="G8" s="8">
        <f t="shared" ref="G8:G18" si="5">F8*5.5/100</f>
        <v>6.6</v>
      </c>
      <c r="H8" s="8">
        <f t="shared" ref="H8:H18" si="6">F8+G8</f>
        <v>126.6</v>
      </c>
      <c r="I8" s="5"/>
    </row>
    <row r="9" spans="1:11">
      <c r="A9" s="21">
        <v>42832</v>
      </c>
      <c r="B9">
        <v>20170404159</v>
      </c>
      <c r="C9" s="67" t="s">
        <v>85</v>
      </c>
      <c r="D9" s="16">
        <v>12</v>
      </c>
      <c r="E9" s="16">
        <v>3.95</v>
      </c>
      <c r="F9" s="8">
        <f t="shared" si="4"/>
        <v>47.400000000000006</v>
      </c>
      <c r="G9" s="8">
        <f t="shared" si="5"/>
        <v>2.6070000000000007</v>
      </c>
      <c r="H9" s="8">
        <f t="shared" si="6"/>
        <v>50.007000000000005</v>
      </c>
    </row>
    <row r="10" spans="1:11">
      <c r="A10" s="21">
        <v>42832</v>
      </c>
      <c r="B10">
        <v>20140404163</v>
      </c>
      <c r="C10" s="67" t="s">
        <v>85</v>
      </c>
      <c r="D10" s="16">
        <v>12</v>
      </c>
      <c r="E10" s="16">
        <v>3.95</v>
      </c>
      <c r="F10" s="8">
        <f t="shared" si="4"/>
        <v>47.400000000000006</v>
      </c>
      <c r="G10" s="8">
        <f t="shared" si="5"/>
        <v>2.6070000000000007</v>
      </c>
      <c r="H10" s="8">
        <f t="shared" si="6"/>
        <v>50.007000000000005</v>
      </c>
    </row>
    <row r="11" spans="1:11">
      <c r="A11" s="21">
        <v>42835</v>
      </c>
      <c r="B11">
        <v>14</v>
      </c>
      <c r="C11" s="67" t="s">
        <v>103</v>
      </c>
      <c r="D11" s="16">
        <v>12</v>
      </c>
      <c r="E11" s="16">
        <v>10</v>
      </c>
      <c r="F11" s="8">
        <f t="shared" si="4"/>
        <v>120</v>
      </c>
      <c r="G11" s="8">
        <f t="shared" si="5"/>
        <v>6.6</v>
      </c>
      <c r="H11" s="8">
        <f t="shared" si="6"/>
        <v>126.6</v>
      </c>
    </row>
    <row r="12" spans="1:11">
      <c r="A12" s="21">
        <v>42843</v>
      </c>
      <c r="B12">
        <v>7</v>
      </c>
      <c r="C12" s="78" t="s">
        <v>103</v>
      </c>
      <c r="D12" s="78">
        <v>12</v>
      </c>
      <c r="E12" s="78">
        <v>10</v>
      </c>
      <c r="F12" s="8">
        <f t="shared" si="4"/>
        <v>120</v>
      </c>
      <c r="G12" s="8">
        <f t="shared" si="5"/>
        <v>6.6</v>
      </c>
      <c r="H12" s="8">
        <f t="shared" si="6"/>
        <v>126.6</v>
      </c>
    </row>
    <row r="13" spans="1:11">
      <c r="A13" s="21">
        <v>42843</v>
      </c>
      <c r="B13">
        <v>20170404212</v>
      </c>
      <c r="C13" s="78" t="s">
        <v>85</v>
      </c>
      <c r="D13" s="78">
        <v>24</v>
      </c>
      <c r="E13" s="78">
        <v>3.95</v>
      </c>
      <c r="F13" s="8">
        <f t="shared" si="4"/>
        <v>94.800000000000011</v>
      </c>
      <c r="G13" s="8">
        <f t="shared" si="5"/>
        <v>5.2140000000000013</v>
      </c>
      <c r="H13" s="82">
        <f t="shared" si="6"/>
        <v>100.01400000000001</v>
      </c>
    </row>
    <row r="14" spans="1:11">
      <c r="A14" s="21"/>
      <c r="C14" s="78" t="s">
        <v>88</v>
      </c>
      <c r="D14" s="78">
        <v>10</v>
      </c>
      <c r="E14" s="78">
        <v>10</v>
      </c>
      <c r="F14" s="8">
        <f t="shared" si="4"/>
        <v>100</v>
      </c>
      <c r="G14" s="8">
        <f t="shared" si="5"/>
        <v>5.5</v>
      </c>
      <c r="H14" s="82">
        <f t="shared" si="6"/>
        <v>105.5</v>
      </c>
    </row>
    <row r="15" spans="1:11">
      <c r="A15" s="21">
        <v>42849</v>
      </c>
      <c r="C15" s="96" t="s">
        <v>85</v>
      </c>
      <c r="D15" s="96">
        <v>24</v>
      </c>
      <c r="E15" s="96">
        <v>3.95</v>
      </c>
      <c r="F15" s="8">
        <f t="shared" si="4"/>
        <v>94.800000000000011</v>
      </c>
      <c r="G15" s="8">
        <f t="shared" si="5"/>
        <v>5.2140000000000013</v>
      </c>
      <c r="H15" s="82">
        <f t="shared" si="6"/>
        <v>100.01400000000001</v>
      </c>
    </row>
    <row r="16" spans="1:11">
      <c r="A16" s="21">
        <v>42851</v>
      </c>
      <c r="B16">
        <v>20170404255</v>
      </c>
      <c r="C16" s="89" t="s">
        <v>85</v>
      </c>
      <c r="D16" s="78">
        <v>12</v>
      </c>
      <c r="E16" s="89">
        <v>3.95</v>
      </c>
      <c r="F16" s="8">
        <f t="shared" si="4"/>
        <v>47.400000000000006</v>
      </c>
      <c r="G16" s="8">
        <f t="shared" ref="G16:G17" si="7">F16*5.5/100</f>
        <v>2.6070000000000007</v>
      </c>
      <c r="H16" s="82">
        <f t="shared" ref="H16:H17" si="8">F16+G16</f>
        <v>50.007000000000005</v>
      </c>
    </row>
    <row r="17" spans="1:9">
      <c r="A17" s="21"/>
      <c r="C17" s="89" t="s">
        <v>88</v>
      </c>
      <c r="D17" s="78">
        <v>5</v>
      </c>
      <c r="E17" s="89">
        <v>10</v>
      </c>
      <c r="F17" s="8">
        <f t="shared" si="4"/>
        <v>50</v>
      </c>
      <c r="G17" s="8">
        <f t="shared" si="7"/>
        <v>2.75</v>
      </c>
      <c r="H17" s="82">
        <f t="shared" si="8"/>
        <v>52.75</v>
      </c>
    </row>
    <row r="18" spans="1:9" ht="15.75" thickBot="1">
      <c r="F18" s="14">
        <f ca="1">SUM(F6:F21)</f>
        <v>844.4</v>
      </c>
      <c r="G18" s="8">
        <f t="shared" ca="1" si="5"/>
        <v>46.442</v>
      </c>
      <c r="H18" s="14">
        <f t="shared" ca="1" si="6"/>
        <v>890.84199999999998</v>
      </c>
    </row>
    <row r="19" spans="1:9" ht="16.5" thickBot="1">
      <c r="C19" s="214" t="s">
        <v>31</v>
      </c>
      <c r="D19" s="215"/>
      <c r="E19" s="215"/>
      <c r="F19" s="216"/>
    </row>
    <row r="20" spans="1:9">
      <c r="A20" s="21">
        <v>42857</v>
      </c>
      <c r="B20">
        <v>20170504272</v>
      </c>
      <c r="C20" s="94" t="s">
        <v>85</v>
      </c>
      <c r="D20" s="16">
        <v>12</v>
      </c>
      <c r="E20" s="16">
        <v>3.95</v>
      </c>
      <c r="F20" s="79">
        <f>E20*D20</f>
        <v>47.400000000000006</v>
      </c>
      <c r="G20" s="8">
        <f>F20*5.5/100</f>
        <v>2.6070000000000007</v>
      </c>
      <c r="H20" s="8">
        <f>F20+G20</f>
        <v>50.007000000000005</v>
      </c>
    </row>
    <row r="21" spans="1:9" ht="15.75" thickBot="1">
      <c r="C21" s="94" t="s">
        <v>103</v>
      </c>
      <c r="D21" s="16">
        <v>12</v>
      </c>
      <c r="E21" s="16">
        <v>10</v>
      </c>
      <c r="F21" s="80">
        <f>E21*D21</f>
        <v>120</v>
      </c>
      <c r="G21" s="8">
        <f>F21*5.5/100</f>
        <v>6.6</v>
      </c>
      <c r="H21" s="8">
        <f>F21+G21</f>
        <v>126.6</v>
      </c>
    </row>
    <row r="22" spans="1:9">
      <c r="A22" s="21">
        <v>42864</v>
      </c>
      <c r="B22">
        <v>20170504298</v>
      </c>
      <c r="C22" s="96" t="s">
        <v>85</v>
      </c>
      <c r="D22" s="96">
        <v>12</v>
      </c>
      <c r="E22" s="96">
        <v>3.95</v>
      </c>
      <c r="F22" s="79">
        <f t="shared" ref="F22:F32" si="9">E22*D22</f>
        <v>47.400000000000006</v>
      </c>
      <c r="G22" s="8">
        <f t="shared" ref="G22:G32" si="10">F22*5.5/100</f>
        <v>2.6070000000000007</v>
      </c>
      <c r="H22" s="8">
        <f t="shared" ref="H22:H32" si="11">F22+G22</f>
        <v>50.007000000000005</v>
      </c>
    </row>
    <row r="23" spans="1:9" ht="15.75" thickBot="1">
      <c r="C23" s="96" t="s">
        <v>88</v>
      </c>
      <c r="D23" s="96">
        <v>5</v>
      </c>
      <c r="E23" s="96">
        <v>10</v>
      </c>
      <c r="F23" s="80">
        <f t="shared" si="9"/>
        <v>50</v>
      </c>
      <c r="G23" s="8">
        <f t="shared" si="10"/>
        <v>2.75</v>
      </c>
      <c r="H23" s="8">
        <f t="shared" si="11"/>
        <v>52.75</v>
      </c>
    </row>
    <row r="24" spans="1:9">
      <c r="A24" s="21">
        <v>42877</v>
      </c>
      <c r="B24">
        <v>20170504335</v>
      </c>
      <c r="C24" s="96" t="s">
        <v>85</v>
      </c>
      <c r="D24" s="96">
        <v>24</v>
      </c>
      <c r="E24" s="96">
        <v>3.95</v>
      </c>
      <c r="F24" s="79">
        <f t="shared" si="9"/>
        <v>94.800000000000011</v>
      </c>
      <c r="G24" s="8">
        <f t="shared" si="10"/>
        <v>5.2140000000000013</v>
      </c>
      <c r="H24" s="8">
        <f t="shared" si="11"/>
        <v>100.01400000000001</v>
      </c>
    </row>
    <row r="25" spans="1:9" ht="15.75" thickBot="1">
      <c r="C25" s="96" t="s">
        <v>88</v>
      </c>
      <c r="D25" s="96">
        <v>5</v>
      </c>
      <c r="E25" s="95">
        <v>10</v>
      </c>
      <c r="F25" s="80">
        <f t="shared" si="9"/>
        <v>50</v>
      </c>
      <c r="G25" s="8">
        <f t="shared" si="10"/>
        <v>2.75</v>
      </c>
      <c r="H25" s="8">
        <f t="shared" si="11"/>
        <v>52.75</v>
      </c>
    </row>
    <row r="26" spans="1:9">
      <c r="A26" s="21">
        <v>42884</v>
      </c>
      <c r="B26">
        <v>20170504363</v>
      </c>
      <c r="C26" s="96" t="s">
        <v>85</v>
      </c>
      <c r="D26" s="11">
        <v>12</v>
      </c>
      <c r="E26" s="11">
        <v>3.95</v>
      </c>
      <c r="F26" s="79">
        <f t="shared" si="9"/>
        <v>47.400000000000006</v>
      </c>
      <c r="G26" s="8">
        <f t="shared" si="10"/>
        <v>2.6070000000000007</v>
      </c>
      <c r="H26" s="8">
        <f t="shared" si="11"/>
        <v>50.007000000000005</v>
      </c>
    </row>
    <row r="27" spans="1:9" ht="15.75" thickBot="1">
      <c r="C27" s="96" t="s">
        <v>88</v>
      </c>
      <c r="D27" s="11">
        <v>5</v>
      </c>
      <c r="E27" s="11">
        <v>10</v>
      </c>
      <c r="F27" s="80">
        <f t="shared" si="9"/>
        <v>50</v>
      </c>
      <c r="G27" s="8">
        <f t="shared" si="10"/>
        <v>2.75</v>
      </c>
      <c r="H27" s="8">
        <f t="shared" si="11"/>
        <v>52.75</v>
      </c>
    </row>
    <row r="28" spans="1:9">
      <c r="F28" s="8">
        <f t="shared" si="9"/>
        <v>0</v>
      </c>
      <c r="G28" s="8">
        <f t="shared" si="10"/>
        <v>0</v>
      </c>
      <c r="H28" s="8">
        <f t="shared" si="11"/>
        <v>0</v>
      </c>
    </row>
    <row r="29" spans="1:9" ht="15.75" thickBot="1">
      <c r="F29" s="42">
        <f>SUM(F20:F28)</f>
        <v>507</v>
      </c>
      <c r="G29" s="8">
        <f>F29*5.5/100</f>
        <v>27.885000000000002</v>
      </c>
      <c r="H29" s="42">
        <f>SUM(H20:H28)</f>
        <v>534.88499999999999</v>
      </c>
      <c r="I29" t="s">
        <v>159</v>
      </c>
    </row>
    <row r="30" spans="1:9" ht="19.5" thickBot="1">
      <c r="C30" s="249" t="s">
        <v>32</v>
      </c>
      <c r="D30" s="250"/>
      <c r="E30" s="251"/>
      <c r="F30" s="8"/>
      <c r="G30" s="8"/>
      <c r="H30" s="8"/>
    </row>
    <row r="31" spans="1:9">
      <c r="A31" s="21">
        <v>42898</v>
      </c>
      <c r="B31">
        <v>20170604424</v>
      </c>
      <c r="C31" t="s">
        <v>85</v>
      </c>
      <c r="D31">
        <v>24</v>
      </c>
      <c r="E31" s="96">
        <v>3.95</v>
      </c>
      <c r="F31" s="8">
        <f t="shared" si="9"/>
        <v>94.800000000000011</v>
      </c>
      <c r="G31" s="8">
        <f t="shared" si="10"/>
        <v>5.2140000000000013</v>
      </c>
      <c r="H31" s="79">
        <f t="shared" si="11"/>
        <v>100.01400000000001</v>
      </c>
    </row>
    <row r="32" spans="1:9" ht="15.75" thickBot="1">
      <c r="C32" t="s">
        <v>88</v>
      </c>
      <c r="D32">
        <v>5</v>
      </c>
      <c r="E32" s="96" t="str">
        <f>IF(C32="CERNEAUX NOIX S/V","10",IF(B32="GRATTONS","10,5",IF(B32="CONFIT","2,6",IF(B32="OEUF","0,19",IF(B32="MAGRET","11,5",IF(B32="FC EXTRA DEV","30",IF(B32="supreme volaille","12,9")))))))</f>
        <v>10</v>
      </c>
      <c r="F32" s="8">
        <f t="shared" si="9"/>
        <v>50</v>
      </c>
      <c r="G32" s="8">
        <f t="shared" si="10"/>
        <v>2.75</v>
      </c>
      <c r="H32" s="80">
        <f t="shared" si="11"/>
        <v>52.75</v>
      </c>
    </row>
    <row r="33" spans="1:8">
      <c r="A33" s="21">
        <v>42905</v>
      </c>
      <c r="B33">
        <v>20170604448</v>
      </c>
      <c r="C33" t="s">
        <v>85</v>
      </c>
      <c r="D33">
        <v>12</v>
      </c>
      <c r="E33" s="96">
        <v>3.95</v>
      </c>
      <c r="F33" s="8">
        <f t="shared" ref="F33:F34" si="12">E33*D33</f>
        <v>47.400000000000006</v>
      </c>
      <c r="G33" s="8">
        <f t="shared" ref="G33:G34" si="13">F33*5.5/100</f>
        <v>2.6070000000000007</v>
      </c>
      <c r="H33" s="79">
        <f t="shared" ref="H33:H34" si="14">F33+G33</f>
        <v>50.007000000000005</v>
      </c>
    </row>
    <row r="34" spans="1:8" ht="15.75" thickBot="1">
      <c r="C34" t="s">
        <v>88</v>
      </c>
      <c r="D34">
        <v>5</v>
      </c>
      <c r="E34" s="96" t="str">
        <f>IF(C34="CERNEAUX NOIX S/V","10",IF(B34="GRATTONS","10,5",IF(B34="CONFIT","2,6",IF(B34="OEUF","0,19",IF(B34="MAGRET","11,5",IF(B34="FC EXTRA DEV","30",IF(B34="supreme volaille","12,9")))))))</f>
        <v>10</v>
      </c>
      <c r="F34" s="8">
        <f t="shared" si="12"/>
        <v>50</v>
      </c>
      <c r="G34" s="8">
        <f t="shared" si="13"/>
        <v>2.75</v>
      </c>
      <c r="H34" s="80">
        <f t="shared" si="14"/>
        <v>52.75</v>
      </c>
    </row>
    <row r="35" spans="1:8" ht="15.75" thickBot="1">
      <c r="F35" s="18">
        <f>SUM(F30:F34)</f>
        <v>242.20000000000002</v>
      </c>
      <c r="G35">
        <f>F35*5.5/100</f>
        <v>13.321000000000002</v>
      </c>
      <c r="H35" s="42">
        <f>G35+F35</f>
        <v>255.52100000000002</v>
      </c>
    </row>
    <row r="36" spans="1:8" ht="19.5" thickBot="1">
      <c r="C36" s="249" t="s">
        <v>33</v>
      </c>
      <c r="D36" s="250"/>
      <c r="E36" s="251"/>
      <c r="F36" s="8"/>
      <c r="G36" s="8"/>
      <c r="H36" s="8"/>
    </row>
    <row r="37" spans="1:8">
      <c r="A37" s="21">
        <v>42919</v>
      </c>
      <c r="B37">
        <v>20170704504</v>
      </c>
      <c r="C37" t="s">
        <v>85</v>
      </c>
      <c r="D37">
        <v>24</v>
      </c>
      <c r="E37" s="96">
        <v>3.95</v>
      </c>
      <c r="F37" s="8">
        <f t="shared" ref="F37:F40" si="15">E37*D37</f>
        <v>94.800000000000011</v>
      </c>
      <c r="G37" s="8">
        <f t="shared" ref="G37:G40" si="16">F37*5.5/100</f>
        <v>5.2140000000000013</v>
      </c>
      <c r="H37" s="79">
        <f t="shared" ref="H37:H40" si="17">F37+G37</f>
        <v>100.01400000000001</v>
      </c>
    </row>
    <row r="38" spans="1:8" ht="15.75" thickBot="1">
      <c r="C38" t="s">
        <v>88</v>
      </c>
      <c r="D38">
        <v>5</v>
      </c>
      <c r="E38" s="96" t="str">
        <f>IF(C38="CERNEAUX NOIX S/V","10",IF(B39="GRATTONS","10,5",IF(B39="CONFIT","2,6",IF(B39="OEUF","0,19",IF(B39="MAGRET","11,5",IF(B39="FC EXTRA DEV","30",IF(B39="supreme volaille","12,9")))))))</f>
        <v>10</v>
      </c>
      <c r="F38" s="8">
        <f t="shared" si="15"/>
        <v>50</v>
      </c>
      <c r="G38" s="8">
        <f t="shared" si="16"/>
        <v>2.75</v>
      </c>
      <c r="H38" s="80">
        <f t="shared" si="17"/>
        <v>52.75</v>
      </c>
    </row>
    <row r="39" spans="1:8">
      <c r="A39" s="21">
        <v>42928</v>
      </c>
      <c r="B39">
        <v>20170704566</v>
      </c>
      <c r="C39" t="s">
        <v>85</v>
      </c>
      <c r="D39">
        <v>24</v>
      </c>
      <c r="E39" s="96">
        <v>3.95</v>
      </c>
      <c r="F39" s="8">
        <f t="shared" si="15"/>
        <v>94.800000000000011</v>
      </c>
      <c r="G39" s="8">
        <f t="shared" si="16"/>
        <v>5.2140000000000013</v>
      </c>
      <c r="H39" s="79">
        <f t="shared" si="17"/>
        <v>100.01400000000001</v>
      </c>
    </row>
    <row r="40" spans="1:8" ht="15.75" thickBot="1">
      <c r="C40" t="s">
        <v>88</v>
      </c>
      <c r="D40">
        <v>5</v>
      </c>
      <c r="E40" s="96" t="str">
        <f>IF(C40="CERNEAUX NOIX S/V","10",IF(B40="GRATTONS","10,5",IF(B40="CONFIT","2,6",IF(B40="OEUF","0,19",IF(B40="MAGRET","11,5",IF(B40="FC EXTRA DEV","30",IF(B40="supreme volaille","12,9")))))))</f>
        <v>10</v>
      </c>
      <c r="F40" s="8">
        <f t="shared" si="15"/>
        <v>50</v>
      </c>
      <c r="G40" s="8">
        <f t="shared" si="16"/>
        <v>2.75</v>
      </c>
      <c r="H40" s="80">
        <f t="shared" si="17"/>
        <v>52.75</v>
      </c>
    </row>
    <row r="41" spans="1:8">
      <c r="A41" s="21">
        <v>42933</v>
      </c>
      <c r="B41">
        <v>20170704579</v>
      </c>
      <c r="C41" t="s">
        <v>85</v>
      </c>
      <c r="D41">
        <v>24</v>
      </c>
      <c r="E41" s="96">
        <v>3.95</v>
      </c>
      <c r="F41" s="8">
        <f t="shared" ref="F41:F44" si="18">E41*D41</f>
        <v>94.800000000000011</v>
      </c>
      <c r="G41" s="8">
        <f t="shared" ref="G41:G44" si="19">F41*5.5/100</f>
        <v>5.2140000000000013</v>
      </c>
      <c r="H41" s="79">
        <f t="shared" ref="H41:H44" si="20">F41+G41</f>
        <v>100.01400000000001</v>
      </c>
    </row>
    <row r="42" spans="1:8" ht="15.75" thickBot="1">
      <c r="C42" t="s">
        <v>88</v>
      </c>
      <c r="D42">
        <v>5</v>
      </c>
      <c r="E42" s="96">
        <v>10</v>
      </c>
      <c r="F42" s="8">
        <f t="shared" si="18"/>
        <v>50</v>
      </c>
      <c r="G42" s="8">
        <f t="shared" si="19"/>
        <v>2.75</v>
      </c>
      <c r="H42" s="80">
        <f t="shared" si="20"/>
        <v>52.75</v>
      </c>
    </row>
    <row r="43" spans="1:8">
      <c r="A43" s="21">
        <v>42940</v>
      </c>
      <c r="B43">
        <v>20170704630</v>
      </c>
      <c r="C43" t="s">
        <v>85</v>
      </c>
      <c r="D43">
        <v>12</v>
      </c>
      <c r="E43" s="96">
        <v>3.95</v>
      </c>
      <c r="F43" s="8">
        <f t="shared" si="18"/>
        <v>47.400000000000006</v>
      </c>
      <c r="G43" s="8">
        <f t="shared" si="19"/>
        <v>2.6070000000000007</v>
      </c>
      <c r="H43" s="79">
        <f t="shared" si="20"/>
        <v>50.007000000000005</v>
      </c>
    </row>
    <row r="44" spans="1:8" ht="15.75" thickBot="1">
      <c r="C44" t="s">
        <v>88</v>
      </c>
      <c r="D44">
        <v>5</v>
      </c>
      <c r="E44" s="96">
        <v>10</v>
      </c>
      <c r="F44" s="8">
        <f t="shared" si="18"/>
        <v>50</v>
      </c>
      <c r="G44" s="8">
        <f t="shared" si="19"/>
        <v>2.75</v>
      </c>
      <c r="H44" s="80">
        <f t="shared" si="20"/>
        <v>52.75</v>
      </c>
    </row>
    <row r="45" spans="1:8" ht="15.75" thickBot="1">
      <c r="F45" s="18">
        <f>SUM(F37:F44)</f>
        <v>531.80000000000007</v>
      </c>
      <c r="G45">
        <f>F45*5.5/100</f>
        <v>29.249000000000006</v>
      </c>
      <c r="H45" s="42">
        <f>G45+F45</f>
        <v>561.04900000000009</v>
      </c>
    </row>
    <row r="46" spans="1:8" ht="19.5" thickBot="1">
      <c r="C46" s="249" t="s">
        <v>34</v>
      </c>
      <c r="D46" s="250"/>
      <c r="E46" s="251"/>
      <c r="F46" s="8"/>
      <c r="G46" s="8"/>
      <c r="H46" s="8"/>
    </row>
    <row r="47" spans="1:8">
      <c r="A47" s="21">
        <v>42949</v>
      </c>
      <c r="B47">
        <v>20170804705</v>
      </c>
      <c r="C47" t="s">
        <v>85</v>
      </c>
      <c r="D47">
        <v>24</v>
      </c>
      <c r="E47" s="96">
        <v>3.95</v>
      </c>
      <c r="F47" s="8">
        <f t="shared" ref="F47:F55" si="21">E47*D47</f>
        <v>94.800000000000011</v>
      </c>
      <c r="G47" s="8">
        <f t="shared" ref="G47:G55" si="22">F47*5.5/100</f>
        <v>5.2140000000000013</v>
      </c>
      <c r="H47" s="79">
        <f t="shared" ref="H47:H55" si="23">F47+G47</f>
        <v>100.01400000000001</v>
      </c>
    </row>
    <row r="48" spans="1:8" ht="15.75" thickBot="1">
      <c r="C48" t="s">
        <v>88</v>
      </c>
      <c r="D48">
        <v>5</v>
      </c>
      <c r="E48" s="96" t="str">
        <f>IF(C48="CERNEAUX NOIX S/V","10",IF(B49="GRATTONS","10,5",IF(B49="CONFIT","2,6",IF(B49="OEUF","0,19",IF(B49="MAGRET","11,5",IF(B49="FC EXTRA DEV","30",IF(B49="supreme volaille","12,9")))))))</f>
        <v>10</v>
      </c>
      <c r="F48" s="8">
        <f t="shared" si="21"/>
        <v>50</v>
      </c>
      <c r="G48" s="8">
        <f t="shared" si="22"/>
        <v>2.75</v>
      </c>
      <c r="H48" s="80">
        <f t="shared" si="23"/>
        <v>52.75</v>
      </c>
    </row>
    <row r="49" spans="1:9">
      <c r="A49" s="21">
        <v>42954</v>
      </c>
      <c r="B49">
        <v>20170804726</v>
      </c>
      <c r="C49" t="s">
        <v>85</v>
      </c>
      <c r="D49">
        <v>36</v>
      </c>
      <c r="E49" s="96">
        <v>3.95</v>
      </c>
      <c r="F49" s="8">
        <f t="shared" si="21"/>
        <v>142.20000000000002</v>
      </c>
      <c r="G49" s="8">
        <f t="shared" si="22"/>
        <v>7.8210000000000015</v>
      </c>
      <c r="H49" s="79">
        <f t="shared" si="23"/>
        <v>150.02100000000002</v>
      </c>
    </row>
    <row r="50" spans="1:9" ht="15.75" thickBot="1">
      <c r="C50" t="s">
        <v>88</v>
      </c>
      <c r="D50">
        <v>10</v>
      </c>
      <c r="E50" s="96" t="str">
        <f>IF(C50="CERNEAUX NOIX S/V","10",IF(B50="GRATTONS","10,5",IF(B50="CONFIT","2,6",IF(B50="OEUF","0,19",IF(B50="MAGRET","11,5",IF(B50="FC EXTRA DEV","30",IF(B50="supreme volaille","12,9")))))))</f>
        <v>10</v>
      </c>
      <c r="F50" s="8">
        <f t="shared" si="21"/>
        <v>100</v>
      </c>
      <c r="G50" s="8">
        <f t="shared" si="22"/>
        <v>5.5</v>
      </c>
      <c r="H50" s="80">
        <f t="shared" si="23"/>
        <v>105.5</v>
      </c>
    </row>
    <row r="51" spans="1:9">
      <c r="A51" s="21">
        <v>42963</v>
      </c>
      <c r="B51">
        <v>20170804802</v>
      </c>
      <c r="C51" t="s">
        <v>85</v>
      </c>
      <c r="D51">
        <v>24</v>
      </c>
      <c r="E51" s="96">
        <v>3.95</v>
      </c>
      <c r="F51" s="8">
        <f t="shared" si="21"/>
        <v>94.800000000000011</v>
      </c>
      <c r="G51" s="8">
        <f t="shared" si="22"/>
        <v>5.2140000000000013</v>
      </c>
      <c r="H51" s="79">
        <f t="shared" si="23"/>
        <v>100.01400000000001</v>
      </c>
    </row>
    <row r="52" spans="1:9" ht="15.75" thickBot="1">
      <c r="C52" t="s">
        <v>88</v>
      </c>
      <c r="D52">
        <v>5</v>
      </c>
      <c r="E52" s="96">
        <v>10.5</v>
      </c>
      <c r="F52" s="8">
        <f t="shared" si="21"/>
        <v>52.5</v>
      </c>
      <c r="G52" s="8">
        <f t="shared" si="22"/>
        <v>2.8875000000000002</v>
      </c>
      <c r="H52" s="80">
        <f t="shared" si="23"/>
        <v>55.387500000000003</v>
      </c>
    </row>
    <row r="53" spans="1:9" ht="15.75" thickBot="1">
      <c r="A53" s="21">
        <v>42968</v>
      </c>
      <c r="B53">
        <v>20170804823</v>
      </c>
      <c r="C53" t="s">
        <v>85</v>
      </c>
      <c r="D53">
        <v>12</v>
      </c>
      <c r="E53" s="96">
        <v>3.95</v>
      </c>
      <c r="F53" s="8">
        <f t="shared" si="21"/>
        <v>47.400000000000006</v>
      </c>
      <c r="G53" s="8">
        <f t="shared" si="22"/>
        <v>2.6070000000000007</v>
      </c>
      <c r="H53" s="79">
        <f t="shared" si="23"/>
        <v>50.007000000000005</v>
      </c>
    </row>
    <row r="54" spans="1:9">
      <c r="A54" s="21">
        <v>42975</v>
      </c>
      <c r="B54">
        <v>20170804865</v>
      </c>
      <c r="C54" t="s">
        <v>88</v>
      </c>
      <c r="D54">
        <v>5</v>
      </c>
      <c r="E54" s="96">
        <v>10.5</v>
      </c>
      <c r="F54" s="8">
        <f t="shared" si="21"/>
        <v>52.5</v>
      </c>
      <c r="G54" s="8">
        <f t="shared" si="22"/>
        <v>2.8875000000000002</v>
      </c>
      <c r="H54" s="79">
        <f t="shared" si="23"/>
        <v>55.387500000000003</v>
      </c>
    </row>
    <row r="55" spans="1:9" ht="15.75" thickBot="1">
      <c r="C55" t="s">
        <v>85</v>
      </c>
      <c r="D55">
        <v>12</v>
      </c>
      <c r="E55" s="96">
        <v>3.95</v>
      </c>
      <c r="F55" s="8">
        <f t="shared" si="21"/>
        <v>47.400000000000006</v>
      </c>
      <c r="G55" s="8">
        <f t="shared" si="22"/>
        <v>2.6070000000000007</v>
      </c>
      <c r="H55" s="80">
        <f t="shared" si="23"/>
        <v>50.007000000000005</v>
      </c>
    </row>
    <row r="56" spans="1:9" ht="15.75" thickBot="1">
      <c r="F56" s="18">
        <f>SUM(F47:F55)</f>
        <v>681.59999999999991</v>
      </c>
      <c r="G56">
        <f>F56*5.5/100</f>
        <v>37.487999999999992</v>
      </c>
      <c r="H56" s="42">
        <f>G56+F56</f>
        <v>719.08799999999985</v>
      </c>
      <c r="I56" t="s">
        <v>215</v>
      </c>
    </row>
    <row r="57" spans="1:9" ht="19.5" thickBot="1">
      <c r="C57" s="249" t="s">
        <v>35</v>
      </c>
      <c r="D57" s="250"/>
      <c r="E57" s="251"/>
      <c r="F57" s="8"/>
      <c r="G57" s="8"/>
      <c r="H57" s="8"/>
    </row>
    <row r="58" spans="1:9" ht="15.75" thickBot="1">
      <c r="A58" s="21">
        <v>42985</v>
      </c>
      <c r="B58">
        <v>20170904929</v>
      </c>
      <c r="C58" t="s">
        <v>85</v>
      </c>
      <c r="D58">
        <v>12</v>
      </c>
      <c r="E58" s="96">
        <v>3.95</v>
      </c>
      <c r="F58" s="8">
        <f t="shared" ref="F58:F66" si="24">E58*D58</f>
        <v>47.400000000000006</v>
      </c>
      <c r="G58" s="8">
        <f t="shared" ref="G58:G66" si="25">F58*5.5/100</f>
        <v>2.6070000000000007</v>
      </c>
      <c r="H58" s="79">
        <f t="shared" ref="H58:H66" si="26">F58+G58</f>
        <v>50.007000000000005</v>
      </c>
    </row>
    <row r="59" spans="1:9">
      <c r="A59" s="21">
        <v>42990</v>
      </c>
      <c r="B59">
        <v>20170904944</v>
      </c>
      <c r="C59" t="s">
        <v>88</v>
      </c>
      <c r="D59">
        <v>5</v>
      </c>
      <c r="E59" s="96">
        <v>10.5</v>
      </c>
      <c r="F59" s="8">
        <f t="shared" si="24"/>
        <v>52.5</v>
      </c>
      <c r="G59" s="8">
        <f t="shared" si="25"/>
        <v>2.8875000000000002</v>
      </c>
      <c r="H59" s="79">
        <f t="shared" si="26"/>
        <v>55.387500000000003</v>
      </c>
    </row>
    <row r="60" spans="1:9" ht="15.75" thickBot="1">
      <c r="C60" t="s">
        <v>85</v>
      </c>
      <c r="D60">
        <v>12</v>
      </c>
      <c r="E60" s="96">
        <v>3.95</v>
      </c>
      <c r="F60" s="8">
        <f t="shared" si="24"/>
        <v>47.400000000000006</v>
      </c>
      <c r="G60" s="8">
        <f t="shared" si="25"/>
        <v>2.6070000000000007</v>
      </c>
      <c r="H60" s="80">
        <f t="shared" si="26"/>
        <v>50.007000000000005</v>
      </c>
    </row>
    <row r="61" spans="1:9">
      <c r="A61" s="21">
        <v>42996</v>
      </c>
      <c r="B61">
        <v>20170904964</v>
      </c>
      <c r="C61" t="s">
        <v>85</v>
      </c>
      <c r="D61">
        <v>24</v>
      </c>
      <c r="E61" s="96">
        <v>3.95</v>
      </c>
      <c r="F61" s="8">
        <f t="shared" si="24"/>
        <v>94.800000000000011</v>
      </c>
      <c r="G61" s="8">
        <f t="shared" si="25"/>
        <v>5.2140000000000013</v>
      </c>
      <c r="H61" s="173">
        <f t="shared" si="26"/>
        <v>100.01400000000001</v>
      </c>
    </row>
    <row r="62" spans="1:9" ht="15.75" thickBot="1">
      <c r="A62" s="21"/>
      <c r="C62" t="s">
        <v>85</v>
      </c>
      <c r="E62" s="96">
        <v>3.95</v>
      </c>
      <c r="F62" s="8">
        <f t="shared" si="24"/>
        <v>0</v>
      </c>
      <c r="G62" s="8">
        <f t="shared" si="25"/>
        <v>0</v>
      </c>
      <c r="H62" s="82">
        <f t="shared" si="26"/>
        <v>0</v>
      </c>
    </row>
    <row r="63" spans="1:9">
      <c r="A63" s="21">
        <v>43003</v>
      </c>
      <c r="B63">
        <v>20170904993</v>
      </c>
      <c r="C63" t="s">
        <v>88</v>
      </c>
      <c r="D63">
        <v>5</v>
      </c>
      <c r="E63" s="96">
        <v>10.5</v>
      </c>
      <c r="F63" s="8">
        <f t="shared" si="24"/>
        <v>52.5</v>
      </c>
      <c r="G63" s="8">
        <f t="shared" si="25"/>
        <v>2.8875000000000002</v>
      </c>
      <c r="H63" s="79">
        <f t="shared" si="26"/>
        <v>55.387500000000003</v>
      </c>
    </row>
    <row r="64" spans="1:9" ht="15.75" thickBot="1">
      <c r="A64" s="21"/>
      <c r="C64" t="s">
        <v>85</v>
      </c>
      <c r="D64">
        <v>24</v>
      </c>
      <c r="E64" s="96">
        <v>3.95</v>
      </c>
      <c r="F64" s="8">
        <f t="shared" si="24"/>
        <v>94.800000000000011</v>
      </c>
      <c r="G64" s="8">
        <f t="shared" si="25"/>
        <v>5.2140000000000013</v>
      </c>
      <c r="H64" s="80">
        <f t="shared" si="26"/>
        <v>100.01400000000001</v>
      </c>
    </row>
    <row r="65" spans="1:8">
      <c r="A65" s="21"/>
      <c r="C65" t="s">
        <v>88</v>
      </c>
      <c r="E65" s="96">
        <v>10.5</v>
      </c>
      <c r="F65" s="8">
        <f t="shared" si="24"/>
        <v>0</v>
      </c>
      <c r="G65" s="8">
        <f t="shared" si="25"/>
        <v>0</v>
      </c>
      <c r="H65" s="82">
        <f t="shared" si="26"/>
        <v>0</v>
      </c>
    </row>
    <row r="66" spans="1:8">
      <c r="C66" t="s">
        <v>85</v>
      </c>
      <c r="E66" s="96">
        <v>3.95</v>
      </c>
      <c r="F66" s="8">
        <f t="shared" si="24"/>
        <v>0</v>
      </c>
      <c r="G66" s="8">
        <f t="shared" si="25"/>
        <v>0</v>
      </c>
      <c r="H66" s="82">
        <f t="shared" si="26"/>
        <v>0</v>
      </c>
    </row>
    <row r="67" spans="1:8" ht="15.75" thickBot="1">
      <c r="F67" s="42">
        <f>SUM(F58:F66)</f>
        <v>389.40000000000003</v>
      </c>
      <c r="G67">
        <f>F67*5.5/100</f>
        <v>21.417000000000002</v>
      </c>
      <c r="H67" s="42">
        <f>G67+F67</f>
        <v>410.81700000000001</v>
      </c>
    </row>
    <row r="68" spans="1:8" ht="19.5" thickBot="1">
      <c r="C68" s="249" t="s">
        <v>36</v>
      </c>
      <c r="D68" s="250"/>
      <c r="E68" s="251"/>
      <c r="F68" s="8"/>
      <c r="G68" s="8"/>
      <c r="H68" s="8"/>
    </row>
    <row r="69" spans="1:8">
      <c r="A69" s="21">
        <v>43017</v>
      </c>
      <c r="B69">
        <v>20171005021</v>
      </c>
      <c r="C69" t="s">
        <v>85</v>
      </c>
      <c r="D69">
        <v>12</v>
      </c>
      <c r="E69" s="96">
        <v>3.95</v>
      </c>
      <c r="F69" s="8">
        <f t="shared" ref="F69:F72" si="27">E69*D69</f>
        <v>47.400000000000006</v>
      </c>
      <c r="G69" s="8">
        <f t="shared" ref="G69:G72" si="28">F69*5.5/100</f>
        <v>2.6070000000000007</v>
      </c>
      <c r="H69" s="79">
        <f t="shared" ref="H69:H72" si="29">F69+G69</f>
        <v>50.007000000000005</v>
      </c>
    </row>
    <row r="70" spans="1:8" ht="15.75" thickBot="1">
      <c r="C70" t="s">
        <v>88</v>
      </c>
      <c r="D70">
        <v>5</v>
      </c>
      <c r="E70" s="96">
        <v>10.5</v>
      </c>
      <c r="F70" s="8">
        <f t="shared" si="27"/>
        <v>52.5</v>
      </c>
      <c r="G70" s="8">
        <f t="shared" si="28"/>
        <v>2.8875000000000002</v>
      </c>
      <c r="H70" s="83">
        <f t="shared" si="29"/>
        <v>55.387500000000003</v>
      </c>
    </row>
    <row r="71" spans="1:8">
      <c r="A71" s="21">
        <v>43026</v>
      </c>
      <c r="B71">
        <v>20171005046</v>
      </c>
      <c r="C71" t="s">
        <v>85</v>
      </c>
      <c r="D71">
        <v>24</v>
      </c>
      <c r="E71" s="96">
        <v>3.95</v>
      </c>
      <c r="F71" s="8">
        <f t="shared" si="27"/>
        <v>94.800000000000011</v>
      </c>
      <c r="G71" s="8">
        <f t="shared" si="28"/>
        <v>5.2140000000000013</v>
      </c>
      <c r="H71" s="79">
        <f t="shared" si="29"/>
        <v>100.01400000000001</v>
      </c>
    </row>
    <row r="72" spans="1:8" ht="15.75" thickBot="1">
      <c r="A72" s="21"/>
      <c r="C72" t="s">
        <v>88</v>
      </c>
      <c r="D72">
        <v>5</v>
      </c>
      <c r="E72" s="96">
        <v>10.5</v>
      </c>
      <c r="F72" s="8">
        <f t="shared" si="27"/>
        <v>52.5</v>
      </c>
      <c r="G72" s="8">
        <f t="shared" si="28"/>
        <v>2.8875000000000002</v>
      </c>
      <c r="H72" s="80">
        <f t="shared" si="29"/>
        <v>55.387500000000003</v>
      </c>
    </row>
    <row r="73" spans="1:8">
      <c r="F73" s="42">
        <f>SUM(F69:F72)</f>
        <v>247.20000000000002</v>
      </c>
      <c r="G73">
        <f>F73*5.5/100</f>
        <v>13.596000000000002</v>
      </c>
      <c r="H73" s="42">
        <f>G73+F73</f>
        <v>260.79599999999999</v>
      </c>
    </row>
    <row r="74" spans="1:8">
      <c r="C74" s="225" t="s">
        <v>18</v>
      </c>
      <c r="D74" s="225"/>
      <c r="E74" s="225"/>
    </row>
    <row r="75" spans="1:8" ht="15.75" thickBot="1">
      <c r="A75" s="21">
        <v>43041</v>
      </c>
      <c r="B75">
        <v>20171105082</v>
      </c>
      <c r="C75" t="s">
        <v>85</v>
      </c>
      <c r="D75">
        <v>12</v>
      </c>
      <c r="E75" s="96">
        <v>3.95</v>
      </c>
      <c r="F75" s="8">
        <f>E75*D75</f>
        <v>47.400000000000006</v>
      </c>
      <c r="G75" s="8">
        <f>F75*5.5/100</f>
        <v>2.6070000000000007</v>
      </c>
      <c r="H75" s="82">
        <f>F75+G75</f>
        <v>50.007000000000005</v>
      </c>
    </row>
    <row r="76" spans="1:8">
      <c r="A76" s="21"/>
      <c r="C76" t="s">
        <v>88</v>
      </c>
      <c r="E76" s="96">
        <v>10.5</v>
      </c>
      <c r="F76" s="8">
        <f>E76*D76</f>
        <v>0</v>
      </c>
      <c r="G76" s="8">
        <f>F76*5.5/100</f>
        <v>0</v>
      </c>
      <c r="H76" s="79">
        <f>F76+G76</f>
        <v>0</v>
      </c>
    </row>
    <row r="77" spans="1:8" ht="15.75" thickBot="1">
      <c r="A77" s="21"/>
      <c r="C77" t="s">
        <v>85</v>
      </c>
      <c r="E77" s="96">
        <v>3.95</v>
      </c>
      <c r="F77" s="8">
        <f>E77*D77</f>
        <v>0</v>
      </c>
      <c r="G77" s="8">
        <f>F77*5.5/100</f>
        <v>0</v>
      </c>
      <c r="H77" s="80">
        <f>F77+G77</f>
        <v>0</v>
      </c>
    </row>
    <row r="78" spans="1:8">
      <c r="A78" s="21"/>
      <c r="C78" t="s">
        <v>88</v>
      </c>
      <c r="E78" s="96">
        <v>10.5</v>
      </c>
      <c r="F78" s="8">
        <f>E78*D78</f>
        <v>0</v>
      </c>
      <c r="G78" s="8">
        <f>F78*5.5/100</f>
        <v>0</v>
      </c>
      <c r="H78" s="82">
        <f>F78+G78</f>
        <v>0</v>
      </c>
    </row>
    <row r="79" spans="1:8">
      <c r="C79" t="s">
        <v>85</v>
      </c>
      <c r="E79" s="96">
        <v>3.95</v>
      </c>
      <c r="F79" s="8">
        <f>E79*D79</f>
        <v>0</v>
      </c>
      <c r="G79" s="8">
        <f>F79*5.5/100</f>
        <v>0</v>
      </c>
      <c r="H79" s="82">
        <f>F79+G79</f>
        <v>0</v>
      </c>
    </row>
  </sheetData>
  <mergeCells count="8">
    <mergeCell ref="C74:E74"/>
    <mergeCell ref="C68:E68"/>
    <mergeCell ref="C57:E57"/>
    <mergeCell ref="A5:H5"/>
    <mergeCell ref="C19:F19"/>
    <mergeCell ref="C30:E30"/>
    <mergeCell ref="C36:E36"/>
    <mergeCell ref="C46:E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51"/>
  <sheetViews>
    <sheetView topLeftCell="A137" workbookViewId="0">
      <selection activeCell="F147" sqref="F147:F148"/>
    </sheetView>
  </sheetViews>
  <sheetFormatPr baseColWidth="10" defaultRowHeight="15"/>
  <cols>
    <col min="1" max="1" width="13.42578125" customWidth="1"/>
    <col min="2" max="2" width="13.28515625" customWidth="1"/>
    <col min="3" max="3" width="28.28515625" customWidth="1"/>
    <col min="4" max="4" width="13.28515625" customWidth="1"/>
    <col min="7" max="7" width="16.28515625" customWidth="1"/>
  </cols>
  <sheetData>
    <row r="1" spans="1:7" s="2" customFormat="1">
      <c r="A1" s="2" t="s">
        <v>9</v>
      </c>
      <c r="B1" s="2" t="s">
        <v>10</v>
      </c>
      <c r="C1" s="2" t="s">
        <v>0</v>
      </c>
      <c r="D1" s="9" t="s">
        <v>4</v>
      </c>
      <c r="E1" s="2" t="s">
        <v>7</v>
      </c>
      <c r="F1" s="2" t="s">
        <v>8</v>
      </c>
      <c r="G1" s="3"/>
    </row>
    <row r="2" spans="1:7">
      <c r="A2" s="13">
        <v>42811</v>
      </c>
      <c r="B2" s="11">
        <v>8270472623</v>
      </c>
      <c r="C2" s="1" t="s">
        <v>55</v>
      </c>
      <c r="D2" s="1">
        <v>205.88</v>
      </c>
      <c r="E2" s="8">
        <f>D2*20%</f>
        <v>41.176000000000002</v>
      </c>
      <c r="F2" s="8">
        <f>D2+E2</f>
        <v>247.05599999999998</v>
      </c>
      <c r="G2" s="4"/>
    </row>
    <row r="3" spans="1:7">
      <c r="A3" s="13">
        <v>42811</v>
      </c>
      <c r="B3" s="11">
        <v>8270472626</v>
      </c>
      <c r="C3" s="1" t="s">
        <v>54</v>
      </c>
      <c r="D3" s="8">
        <v>336.67</v>
      </c>
      <c r="E3" s="8">
        <f>(7.4*20%)+329.27*5.5%</f>
        <v>19.589849999999998</v>
      </c>
      <c r="F3" s="8">
        <f>D3+E3</f>
        <v>356.25985000000003</v>
      </c>
      <c r="G3" s="4"/>
    </row>
    <row r="4" spans="1:7">
      <c r="A4" s="13">
        <v>42811</v>
      </c>
      <c r="B4" s="11">
        <v>8270472624</v>
      </c>
      <c r="C4" s="17" t="s">
        <v>54</v>
      </c>
      <c r="D4" s="8">
        <v>95.1</v>
      </c>
      <c r="E4" s="8">
        <v>9.51</v>
      </c>
      <c r="F4" s="8">
        <v>104.61</v>
      </c>
      <c r="G4" s="4"/>
    </row>
    <row r="5" spans="1:7">
      <c r="B5" s="11"/>
      <c r="C5" s="1"/>
      <c r="D5" s="14">
        <f>SUM(D2:D4)</f>
        <v>637.65</v>
      </c>
      <c r="E5" s="8">
        <f>SUM(E2:E4)</f>
        <v>70.275850000000005</v>
      </c>
      <c r="F5" s="8">
        <f t="shared" ref="F5:F10" si="0">D5+E5</f>
        <v>707.92584999999997</v>
      </c>
      <c r="G5" s="4"/>
    </row>
    <row r="6" spans="1:7">
      <c r="A6" s="21">
        <v>42825</v>
      </c>
      <c r="B6" s="11">
        <v>8270477741</v>
      </c>
      <c r="C6" s="8" t="s">
        <v>76</v>
      </c>
      <c r="D6" s="8">
        <v>20</v>
      </c>
      <c r="E6" s="8">
        <f t="shared" ref="E6" si="1">D6*20%</f>
        <v>4</v>
      </c>
      <c r="F6" s="8">
        <f t="shared" si="0"/>
        <v>24</v>
      </c>
      <c r="G6" s="4"/>
    </row>
    <row r="7" spans="1:7">
      <c r="A7" s="21">
        <v>42825</v>
      </c>
      <c r="B7" s="11">
        <v>8270477742</v>
      </c>
      <c r="C7" s="1" t="s">
        <v>54</v>
      </c>
      <c r="D7" s="8">
        <v>32.200000000000003</v>
      </c>
      <c r="E7" s="8">
        <v>2.84</v>
      </c>
      <c r="F7" s="8">
        <f t="shared" si="0"/>
        <v>35.040000000000006</v>
      </c>
      <c r="G7" s="4"/>
    </row>
    <row r="8" spans="1:7">
      <c r="A8" s="21">
        <v>42825</v>
      </c>
      <c r="B8" s="11">
        <v>8270477743</v>
      </c>
      <c r="C8" s="1" t="s">
        <v>77</v>
      </c>
      <c r="D8" s="8">
        <v>31.4</v>
      </c>
      <c r="E8" s="8">
        <v>4.63</v>
      </c>
      <c r="F8" s="8">
        <f t="shared" si="0"/>
        <v>36.03</v>
      </c>
      <c r="G8" s="4"/>
    </row>
    <row r="9" spans="1:7">
      <c r="A9" s="21">
        <v>42825</v>
      </c>
      <c r="B9" s="11">
        <v>8270477744</v>
      </c>
      <c r="C9" s="1" t="s">
        <v>54</v>
      </c>
      <c r="D9" s="8">
        <v>29.45</v>
      </c>
      <c r="E9" s="8">
        <v>1.62</v>
      </c>
      <c r="F9" s="8">
        <f t="shared" si="0"/>
        <v>31.07</v>
      </c>
      <c r="G9" s="4"/>
    </row>
    <row r="10" spans="1:7">
      <c r="B10" s="11"/>
      <c r="C10" s="1"/>
      <c r="D10" s="25">
        <f>SUM(D6:D8)</f>
        <v>83.6</v>
      </c>
      <c r="E10" s="8">
        <f>SUM(E6:E9)</f>
        <v>13.09</v>
      </c>
      <c r="F10" s="8">
        <f t="shared" si="0"/>
        <v>96.69</v>
      </c>
      <c r="G10" s="4"/>
    </row>
    <row r="11" spans="1:7" ht="15.75" thickBot="1">
      <c r="B11" s="11"/>
      <c r="C11" s="1" t="s">
        <v>15</v>
      </c>
      <c r="D11" s="14">
        <f>D5+D10</f>
        <v>721.25</v>
      </c>
      <c r="E11" s="8">
        <f>SUM(E2:E10)</f>
        <v>166.73170000000002</v>
      </c>
      <c r="F11" s="14">
        <f>SUM(F2:F10)</f>
        <v>1638.6816999999999</v>
      </c>
      <c r="G11" s="4"/>
    </row>
    <row r="12" spans="1:7" ht="15.75" thickBot="1">
      <c r="A12" s="207" t="s">
        <v>30</v>
      </c>
      <c r="B12" s="208"/>
      <c r="C12" s="208"/>
      <c r="D12" s="208"/>
      <c r="E12" s="208"/>
      <c r="F12" s="209"/>
      <c r="G12" s="5"/>
    </row>
    <row r="13" spans="1:7">
      <c r="A13" s="21">
        <v>42829</v>
      </c>
      <c r="B13" s="11">
        <v>8270478672</v>
      </c>
      <c r="C13" s="1" t="s">
        <v>54</v>
      </c>
      <c r="D13" s="1">
        <v>222.75</v>
      </c>
      <c r="E13" s="8">
        <f>D13*5.5/100</f>
        <v>12.251250000000001</v>
      </c>
      <c r="F13" s="8">
        <f>D13+E13</f>
        <v>235.00125</v>
      </c>
      <c r="G13" s="1"/>
    </row>
    <row r="14" spans="1:7">
      <c r="A14" s="21">
        <v>42829</v>
      </c>
      <c r="B14" s="11">
        <v>8270478672</v>
      </c>
      <c r="C14" s="1" t="s">
        <v>55</v>
      </c>
      <c r="D14" s="1">
        <v>19.899999999999999</v>
      </c>
      <c r="E14" s="8">
        <f>D14*20/100</f>
        <v>3.98</v>
      </c>
      <c r="F14" s="8">
        <f>D14+E14</f>
        <v>23.88</v>
      </c>
      <c r="G14" s="5"/>
    </row>
    <row r="15" spans="1:7">
      <c r="A15" s="21">
        <v>42832</v>
      </c>
      <c r="B15" s="11">
        <v>8270480377</v>
      </c>
      <c r="C15" s="1" t="s">
        <v>76</v>
      </c>
      <c r="D15" s="1">
        <v>20</v>
      </c>
      <c r="E15" s="8">
        <f>D15*20/100</f>
        <v>4</v>
      </c>
      <c r="F15" s="8">
        <f>D15+E15</f>
        <v>24</v>
      </c>
    </row>
    <row r="16" spans="1:7">
      <c r="A16" s="21">
        <v>42832</v>
      </c>
      <c r="B16" s="11">
        <v>8270480378</v>
      </c>
      <c r="C16" s="1" t="s">
        <v>97</v>
      </c>
      <c r="D16" s="1">
        <v>11.8</v>
      </c>
      <c r="E16" s="8">
        <f>D16*5.5/100</f>
        <v>0.64900000000000002</v>
      </c>
      <c r="F16" s="8">
        <f>D16+E16</f>
        <v>12.449000000000002</v>
      </c>
    </row>
    <row r="17" spans="1:6" ht="15.75" thickBot="1">
      <c r="A17" s="21">
        <v>42832</v>
      </c>
      <c r="B17" s="11">
        <v>8270480378</v>
      </c>
      <c r="C17" s="1" t="s">
        <v>54</v>
      </c>
      <c r="D17" s="1">
        <v>96.8</v>
      </c>
      <c r="E17" s="8">
        <f>D17*20/100</f>
        <v>19.36</v>
      </c>
      <c r="F17" s="8">
        <f>D17+E17</f>
        <v>116.16</v>
      </c>
    </row>
    <row r="18" spans="1:6" ht="15.75" thickBot="1">
      <c r="A18" s="21">
        <v>42836</v>
      </c>
      <c r="B18" s="11">
        <v>8270481360</v>
      </c>
      <c r="C18" s="1" t="s">
        <v>54</v>
      </c>
      <c r="D18" s="1">
        <v>120.68</v>
      </c>
      <c r="E18" s="8">
        <f>D18*5.5/100</f>
        <v>6.6374000000000004</v>
      </c>
      <c r="F18" s="81">
        <f t="shared" ref="F18:F20" si="2">D18+E18</f>
        <v>127.31740000000001</v>
      </c>
    </row>
    <row r="19" spans="1:6">
      <c r="A19" s="21">
        <v>42839</v>
      </c>
      <c r="B19" s="11">
        <v>8270482900</v>
      </c>
      <c r="C19" s="1" t="s">
        <v>54</v>
      </c>
      <c r="D19" s="1">
        <v>168.15</v>
      </c>
      <c r="E19" s="8">
        <f>D19*5.5/100</f>
        <v>9.2482500000000005</v>
      </c>
      <c r="F19" s="79">
        <f t="shared" si="2"/>
        <v>177.39825000000002</v>
      </c>
    </row>
    <row r="20" spans="1:6" ht="15.75" thickBot="1">
      <c r="A20" s="21">
        <v>42839</v>
      </c>
      <c r="B20" s="11">
        <v>8270482900</v>
      </c>
      <c r="C20" s="1" t="s">
        <v>55</v>
      </c>
      <c r="D20" s="1">
        <v>68.5</v>
      </c>
      <c r="E20" s="8">
        <f t="shared" ref="E20" si="3">D20*20/100</f>
        <v>13.7</v>
      </c>
      <c r="F20" s="80">
        <f t="shared" si="2"/>
        <v>82.2</v>
      </c>
    </row>
    <row r="21" spans="1:6">
      <c r="A21" s="21">
        <v>42839</v>
      </c>
      <c r="B21" s="11">
        <v>8270482899</v>
      </c>
      <c r="C21" s="1" t="s">
        <v>54</v>
      </c>
      <c r="D21" s="1">
        <v>45.5</v>
      </c>
      <c r="E21" s="8">
        <f>D21*5.5/100</f>
        <v>2.5024999999999999</v>
      </c>
      <c r="F21" s="79">
        <f>D21+E21</f>
        <v>48.002499999999998</v>
      </c>
    </row>
    <row r="22" spans="1:6" ht="15.75" thickBot="1">
      <c r="A22" s="21">
        <v>42839</v>
      </c>
      <c r="B22" s="11">
        <v>8270482899</v>
      </c>
      <c r="C22" s="1" t="s">
        <v>55</v>
      </c>
      <c r="D22" s="1">
        <v>36</v>
      </c>
      <c r="E22" s="8">
        <f>D22*20/100</f>
        <v>7.2</v>
      </c>
      <c r="F22" s="80">
        <f>D22+E22</f>
        <v>43.2</v>
      </c>
    </row>
    <row r="23" spans="1:6">
      <c r="A23" s="21">
        <v>42846</v>
      </c>
      <c r="B23" s="11">
        <v>8270485005</v>
      </c>
      <c r="C23" s="1" t="s">
        <v>54</v>
      </c>
      <c r="D23" s="1">
        <v>13.5</v>
      </c>
      <c r="E23" s="8">
        <f>D23*5.5/100</f>
        <v>0.74250000000000005</v>
      </c>
      <c r="F23" s="79">
        <f t="shared" ref="F23:F30" si="4">E23+D23</f>
        <v>14.2425</v>
      </c>
    </row>
    <row r="24" spans="1:6" ht="15.75" thickBot="1">
      <c r="A24" s="21"/>
      <c r="B24" s="11">
        <v>8270485005</v>
      </c>
      <c r="C24" s="1" t="s">
        <v>55</v>
      </c>
      <c r="D24" s="1">
        <v>36</v>
      </c>
      <c r="E24" s="8">
        <f>D24*20/100</f>
        <v>7.2</v>
      </c>
      <c r="F24" s="80">
        <f t="shared" si="4"/>
        <v>43.2</v>
      </c>
    </row>
    <row r="25" spans="1:6">
      <c r="A25" s="21">
        <v>42846</v>
      </c>
      <c r="B25" s="11">
        <v>8270485006</v>
      </c>
      <c r="C25" s="1" t="s">
        <v>54</v>
      </c>
      <c r="D25" s="1">
        <v>146.09</v>
      </c>
      <c r="E25" s="8">
        <f>D25*5.5/100</f>
        <v>8.0349500000000003</v>
      </c>
      <c r="F25" s="79">
        <f t="shared" si="4"/>
        <v>154.12495000000001</v>
      </c>
    </row>
    <row r="26" spans="1:6" ht="15.75" thickBot="1">
      <c r="A26" s="21"/>
      <c r="B26" s="11">
        <v>8270485006</v>
      </c>
      <c r="C26" s="1" t="s">
        <v>55</v>
      </c>
      <c r="D26" s="1">
        <v>36.799999999999997</v>
      </c>
      <c r="E26" s="8">
        <f>D26*20/100</f>
        <v>7.36</v>
      </c>
      <c r="F26" s="80">
        <f t="shared" si="4"/>
        <v>44.16</v>
      </c>
    </row>
    <row r="27" spans="1:6" ht="15.75" thickBot="1">
      <c r="A27" s="21">
        <v>42846</v>
      </c>
      <c r="B27" s="11">
        <v>82704885007</v>
      </c>
      <c r="C27" s="1" t="s">
        <v>113</v>
      </c>
      <c r="D27" s="1">
        <v>2.5</v>
      </c>
      <c r="E27" s="8">
        <f>D27*20/100</f>
        <v>0.5</v>
      </c>
      <c r="F27" s="82">
        <f t="shared" si="4"/>
        <v>3</v>
      </c>
    </row>
    <row r="28" spans="1:6">
      <c r="A28" s="21">
        <v>42853</v>
      </c>
      <c r="B28" s="11">
        <v>8270487068</v>
      </c>
      <c r="C28" s="1" t="s">
        <v>54</v>
      </c>
      <c r="D28" s="1">
        <v>59.5</v>
      </c>
      <c r="E28" s="8">
        <f>D28*20/100</f>
        <v>11.9</v>
      </c>
      <c r="F28" s="79">
        <f t="shared" si="4"/>
        <v>71.400000000000006</v>
      </c>
    </row>
    <row r="29" spans="1:6" ht="15.75" thickBot="1">
      <c r="A29" s="21"/>
      <c r="B29" s="11"/>
      <c r="C29" s="1" t="s">
        <v>54</v>
      </c>
      <c r="D29" s="1">
        <v>59</v>
      </c>
      <c r="E29" s="92">
        <f>D29*5.5/100</f>
        <v>3.2450000000000001</v>
      </c>
      <c r="F29" s="91">
        <f t="shared" si="4"/>
        <v>62.244999999999997</v>
      </c>
    </row>
    <row r="30" spans="1:6" ht="15.75" thickBot="1">
      <c r="A30" s="21"/>
      <c r="B30" s="11"/>
      <c r="C30" s="1" t="s">
        <v>54</v>
      </c>
      <c r="D30" s="1">
        <v>89.34</v>
      </c>
      <c r="E30" s="8">
        <f>D30*5.5/100</f>
        <v>4.9137000000000004</v>
      </c>
      <c r="F30" s="82">
        <f t="shared" si="4"/>
        <v>94.253700000000009</v>
      </c>
    </row>
    <row r="31" spans="1:6">
      <c r="A31" s="21">
        <v>42850</v>
      </c>
      <c r="B31" s="11"/>
      <c r="C31" s="1"/>
      <c r="D31" s="1">
        <v>236.19</v>
      </c>
      <c r="E31" s="8">
        <f>D31*5.5/100</f>
        <v>12.990450000000001</v>
      </c>
      <c r="F31" s="79">
        <f>E31+D31</f>
        <v>249.18045000000001</v>
      </c>
    </row>
    <row r="32" spans="1:6" hidden="1">
      <c r="A32" s="21"/>
      <c r="B32" s="11"/>
      <c r="C32" s="1"/>
      <c r="D32" s="1"/>
      <c r="E32" s="8">
        <f t="shared" ref="E32:E34" si="5">D32*5.5/100</f>
        <v>0</v>
      </c>
      <c r="F32" s="83">
        <f t="shared" ref="F32:F35" si="6">E32+D32</f>
        <v>0</v>
      </c>
    </row>
    <row r="33" spans="1:7" hidden="1">
      <c r="A33" s="21"/>
      <c r="B33" s="11"/>
      <c r="C33" s="1"/>
      <c r="D33" s="8"/>
      <c r="E33" s="8">
        <f t="shared" si="5"/>
        <v>0</v>
      </c>
      <c r="F33" s="83">
        <f t="shared" si="6"/>
        <v>0</v>
      </c>
    </row>
    <row r="34" spans="1:7" hidden="1">
      <c r="A34" s="21"/>
      <c r="B34" s="11"/>
      <c r="C34" s="1"/>
      <c r="D34" s="1"/>
      <c r="E34" s="8">
        <f t="shared" si="5"/>
        <v>0</v>
      </c>
      <c r="F34" s="83">
        <f t="shared" si="6"/>
        <v>0</v>
      </c>
      <c r="G34" s="18"/>
    </row>
    <row r="35" spans="1:7" ht="15.75" thickBot="1">
      <c r="A35" s="21"/>
      <c r="B35" s="11"/>
      <c r="C35" s="1"/>
      <c r="D35" s="1">
        <v>12.11</v>
      </c>
      <c r="E35" s="8">
        <f>D35*20/100</f>
        <v>2.4219999999999997</v>
      </c>
      <c r="F35" s="80">
        <f t="shared" si="6"/>
        <v>14.532</v>
      </c>
      <c r="G35" s="18"/>
    </row>
    <row r="36" spans="1:7" ht="15.75" thickBot="1">
      <c r="D36" s="14">
        <f>SUM(D13:D34)</f>
        <v>1489</v>
      </c>
      <c r="E36" s="8">
        <f>SUM(E13:E35)</f>
        <v>138.83700000000002</v>
      </c>
      <c r="F36" s="14">
        <f>SUM(F13:F34)</f>
        <v>1625.4150000000004</v>
      </c>
    </row>
    <row r="37" spans="1:7" ht="16.5" thickBot="1">
      <c r="B37" s="214" t="s">
        <v>31</v>
      </c>
      <c r="C37" s="215"/>
      <c r="D37" s="215"/>
      <c r="E37" s="216"/>
    </row>
    <row r="38" spans="1:7">
      <c r="A38" s="21">
        <v>42860</v>
      </c>
      <c r="B38">
        <v>8270489418</v>
      </c>
      <c r="C38" t="s">
        <v>54</v>
      </c>
      <c r="D38">
        <v>243</v>
      </c>
      <c r="E38" s="8">
        <f>D38*5.5/100</f>
        <v>13.365</v>
      </c>
      <c r="F38" s="79">
        <f t="shared" ref="F38" si="7">E38+D38</f>
        <v>256.36500000000001</v>
      </c>
    </row>
    <row r="39" spans="1:7" ht="15.75" thickBot="1">
      <c r="A39" s="21">
        <v>42860</v>
      </c>
      <c r="D39">
        <v>52.2</v>
      </c>
      <c r="E39" s="8">
        <f>D39*20/100</f>
        <v>10.44</v>
      </c>
      <c r="F39" s="80">
        <f t="shared" ref="F39" si="8">E39+D39</f>
        <v>62.64</v>
      </c>
    </row>
    <row r="40" spans="1:7" ht="15.75" thickBot="1">
      <c r="A40" s="21">
        <v>42860</v>
      </c>
      <c r="B40" t="s">
        <v>122</v>
      </c>
      <c r="C40" t="s">
        <v>123</v>
      </c>
      <c r="D40">
        <v>-14</v>
      </c>
      <c r="E40" s="8">
        <f>D40*20/100</f>
        <v>-2.8</v>
      </c>
      <c r="F40" s="80">
        <f t="shared" ref="F40" si="9">E40+D40</f>
        <v>-16.8</v>
      </c>
    </row>
    <row r="41" spans="1:7">
      <c r="A41" s="21">
        <v>42864</v>
      </c>
      <c r="B41">
        <v>8270490034</v>
      </c>
      <c r="C41" t="s">
        <v>54</v>
      </c>
      <c r="D41">
        <v>32.4</v>
      </c>
      <c r="E41">
        <f>D41*5.5/100</f>
        <v>1.7819999999999998</v>
      </c>
      <c r="F41" s="100">
        <f t="shared" ref="F41:F51" si="10">E41+D41</f>
        <v>34.181999999999995</v>
      </c>
    </row>
    <row r="42" spans="1:7" ht="15.75" thickBot="1">
      <c r="A42" s="21">
        <v>42864</v>
      </c>
      <c r="B42">
        <v>8270490034</v>
      </c>
      <c r="C42" t="s">
        <v>55</v>
      </c>
      <c r="D42">
        <v>14</v>
      </c>
      <c r="E42">
        <f>D42*20/100</f>
        <v>2.8</v>
      </c>
      <c r="F42" s="91">
        <f t="shared" si="10"/>
        <v>16.8</v>
      </c>
    </row>
    <row r="43" spans="1:7">
      <c r="A43" s="21">
        <v>42864</v>
      </c>
      <c r="B43">
        <v>8270490035</v>
      </c>
      <c r="C43" t="s">
        <v>54</v>
      </c>
      <c r="D43">
        <v>118</v>
      </c>
      <c r="E43">
        <f>D43*5.5/100</f>
        <v>6.49</v>
      </c>
      <c r="F43" s="88">
        <f>E43+D43</f>
        <v>124.49</v>
      </c>
    </row>
    <row r="44" spans="1:7">
      <c r="A44" s="21">
        <v>42867</v>
      </c>
      <c r="B44">
        <v>8270491862</v>
      </c>
      <c r="C44" t="s">
        <v>141</v>
      </c>
      <c r="D44">
        <v>48.5</v>
      </c>
      <c r="E44" s="18">
        <f>D44*5.5/100</f>
        <v>2.6675</v>
      </c>
      <c r="F44" s="88">
        <f>E44+D44</f>
        <v>51.167499999999997</v>
      </c>
    </row>
    <row r="45" spans="1:7">
      <c r="A45" s="21">
        <v>42867</v>
      </c>
      <c r="B45">
        <v>8270491861</v>
      </c>
      <c r="C45" t="s">
        <v>141</v>
      </c>
      <c r="D45">
        <v>47.63</v>
      </c>
      <c r="E45" s="18">
        <f>D45*5.5/100</f>
        <v>2.6196500000000005</v>
      </c>
      <c r="F45" s="88">
        <f>E45+D45</f>
        <v>50.249650000000003</v>
      </c>
    </row>
    <row r="46" spans="1:7" ht="15.75" thickBot="1">
      <c r="A46" s="21"/>
      <c r="C46" t="s">
        <v>54</v>
      </c>
      <c r="D46">
        <v>13.63</v>
      </c>
      <c r="E46" s="18">
        <f>D46*20/100</f>
        <v>2.7260000000000004</v>
      </c>
      <c r="F46" s="88">
        <f>E46+D46</f>
        <v>16.356000000000002</v>
      </c>
    </row>
    <row r="47" spans="1:7">
      <c r="A47" s="21">
        <v>42871</v>
      </c>
      <c r="B47">
        <v>8270492847</v>
      </c>
      <c r="C47" t="s">
        <v>141</v>
      </c>
      <c r="D47">
        <v>37.799999999999997</v>
      </c>
      <c r="E47">
        <f>D47*20/100</f>
        <v>7.56</v>
      </c>
      <c r="F47" s="90">
        <f t="shared" si="10"/>
        <v>45.36</v>
      </c>
    </row>
    <row r="48" spans="1:7" ht="15.75" thickBot="1">
      <c r="C48" t="s">
        <v>54</v>
      </c>
      <c r="D48">
        <v>77</v>
      </c>
      <c r="E48">
        <f>D48*5.5/100</f>
        <v>4.2350000000000003</v>
      </c>
      <c r="F48" s="91">
        <f t="shared" si="10"/>
        <v>81.234999999999999</v>
      </c>
    </row>
    <row r="49" spans="1:13">
      <c r="A49" s="21">
        <v>42874</v>
      </c>
      <c r="B49">
        <v>8270494515</v>
      </c>
      <c r="C49" t="s">
        <v>54</v>
      </c>
      <c r="D49">
        <v>44</v>
      </c>
      <c r="E49">
        <f>D49*5.5/100</f>
        <v>2.42</v>
      </c>
      <c r="F49" s="90">
        <f t="shared" si="10"/>
        <v>46.42</v>
      </c>
    </row>
    <row r="50" spans="1:13" ht="15.75" thickBot="1">
      <c r="C50" s="106" t="s">
        <v>146</v>
      </c>
      <c r="D50">
        <v>93.5</v>
      </c>
      <c r="E50">
        <f>D50*20/100</f>
        <v>18.7</v>
      </c>
      <c r="F50" s="112">
        <f t="shared" si="10"/>
        <v>112.2</v>
      </c>
      <c r="G50" s="108" t="s">
        <v>147</v>
      </c>
      <c r="H50" s="108"/>
      <c r="I50" s="108"/>
      <c r="J50" s="108"/>
      <c r="K50" s="108"/>
      <c r="L50" s="109">
        <v>14.5</v>
      </c>
      <c r="M50" t="s">
        <v>184</v>
      </c>
    </row>
    <row r="51" spans="1:13" ht="15.75" thickBot="1">
      <c r="A51" s="21">
        <v>42874</v>
      </c>
      <c r="B51">
        <v>8270494517</v>
      </c>
      <c r="C51" s="107" t="s">
        <v>145</v>
      </c>
      <c r="D51">
        <v>60</v>
      </c>
      <c r="E51">
        <f>D51*20/100</f>
        <v>12</v>
      </c>
      <c r="F51" s="144">
        <f t="shared" si="10"/>
        <v>72</v>
      </c>
    </row>
    <row r="52" spans="1:13">
      <c r="A52" s="21">
        <v>42878</v>
      </c>
      <c r="B52">
        <v>8270495666</v>
      </c>
      <c r="C52" t="s">
        <v>141</v>
      </c>
      <c r="D52">
        <v>186.85</v>
      </c>
      <c r="E52">
        <f>D52*5.5/100</f>
        <v>10.27675</v>
      </c>
      <c r="F52" s="90">
        <f>E52+D52</f>
        <v>197.12674999999999</v>
      </c>
    </row>
    <row r="53" spans="1:13" ht="15.75" thickBot="1">
      <c r="B53">
        <v>8270495666</v>
      </c>
      <c r="C53" t="s">
        <v>141</v>
      </c>
      <c r="D53">
        <v>8.75</v>
      </c>
      <c r="E53">
        <f>D53*20/100</f>
        <v>1.75</v>
      </c>
      <c r="F53" s="91">
        <f>E53+D53</f>
        <v>10.5</v>
      </c>
    </row>
    <row r="54" spans="1:13">
      <c r="A54" s="21">
        <v>42878</v>
      </c>
      <c r="F54" s="88"/>
    </row>
    <row r="55" spans="1:13">
      <c r="A55" s="21">
        <v>42873</v>
      </c>
      <c r="B55">
        <v>8270494731</v>
      </c>
      <c r="C55" t="s">
        <v>148</v>
      </c>
      <c r="D55">
        <v>-18</v>
      </c>
      <c r="E55">
        <f>D55*20/100</f>
        <v>-3.6</v>
      </c>
      <c r="F55" s="88">
        <f>E55+D55</f>
        <v>-21.6</v>
      </c>
    </row>
    <row r="56" spans="1:13" ht="15.75" thickBot="1">
      <c r="A56" s="21">
        <v>42874</v>
      </c>
      <c r="B56">
        <v>8270495150</v>
      </c>
      <c r="C56" t="s">
        <v>149</v>
      </c>
      <c r="D56">
        <v>-0.94</v>
      </c>
      <c r="E56">
        <f>D56*5.5/100</f>
        <v>-5.1699999999999996E-2</v>
      </c>
      <c r="F56" s="88">
        <f>E56+D56</f>
        <v>-0.99169999999999991</v>
      </c>
      <c r="G56" t="s">
        <v>150</v>
      </c>
    </row>
    <row r="57" spans="1:13">
      <c r="A57" s="21">
        <v>42878</v>
      </c>
      <c r="B57">
        <v>8270495667</v>
      </c>
      <c r="C57" t="s">
        <v>141</v>
      </c>
      <c r="D57">
        <v>186.85</v>
      </c>
      <c r="E57">
        <f>D57*5.5/100</f>
        <v>10.27675</v>
      </c>
      <c r="F57" s="90">
        <f>E57+D57</f>
        <v>197.12674999999999</v>
      </c>
    </row>
    <row r="58" spans="1:13" ht="15.75" thickBot="1">
      <c r="D58">
        <v>8.75</v>
      </c>
      <c r="E58">
        <f>D58*20/100</f>
        <v>1.75</v>
      </c>
      <c r="F58" s="91">
        <f>E58+D58</f>
        <v>10.5</v>
      </c>
    </row>
    <row r="59" spans="1:13" ht="15.75" thickBot="1">
      <c r="A59" s="21">
        <v>42878</v>
      </c>
      <c r="B59">
        <v>8270495666</v>
      </c>
      <c r="C59" t="s">
        <v>76</v>
      </c>
      <c r="D59">
        <v>39.200000000000003</v>
      </c>
      <c r="E59">
        <f>D59*20/100</f>
        <v>7.84</v>
      </c>
      <c r="F59" s="88">
        <f>E59+D59</f>
        <v>47.040000000000006</v>
      </c>
    </row>
    <row r="60" spans="1:13">
      <c r="A60" s="21">
        <v>42885</v>
      </c>
      <c r="B60">
        <v>8270497749</v>
      </c>
      <c r="C60" t="s">
        <v>157</v>
      </c>
      <c r="D60">
        <v>226.88</v>
      </c>
      <c r="E60" s="18">
        <f>D60*5.5/100</f>
        <v>12.478399999999999</v>
      </c>
      <c r="F60" s="90">
        <f t="shared" ref="F60:F61" si="11">E60+D60</f>
        <v>239.35839999999999</v>
      </c>
    </row>
    <row r="61" spans="1:13" ht="15.75" thickBot="1">
      <c r="D61">
        <v>27.2</v>
      </c>
      <c r="E61">
        <f>D61*20/100</f>
        <v>5.44</v>
      </c>
      <c r="F61" s="91">
        <f t="shared" si="11"/>
        <v>32.64</v>
      </c>
    </row>
    <row r="63" spans="1:13">
      <c r="D63" s="29">
        <f>SUM(D38:D62)</f>
        <v>1533.2</v>
      </c>
      <c r="E63" s="18">
        <f>SUM(E38:E62)</f>
        <v>131.16535000000002</v>
      </c>
      <c r="F63" s="42">
        <f>E63+D63</f>
        <v>1664.36535</v>
      </c>
    </row>
    <row r="64" spans="1:13" ht="19.5" thickBot="1">
      <c r="C64" s="117" t="s">
        <v>32</v>
      </c>
    </row>
    <row r="65" spans="1:7">
      <c r="A65" s="21">
        <v>42888</v>
      </c>
      <c r="B65">
        <v>8270499437</v>
      </c>
      <c r="C65" t="s">
        <v>54</v>
      </c>
      <c r="D65">
        <v>109.7</v>
      </c>
      <c r="E65" s="18">
        <f>D65*5.5/100</f>
        <v>6.0335000000000001</v>
      </c>
      <c r="F65" s="90">
        <f t="shared" ref="F65:F66" si="12">E65+D65</f>
        <v>115.73350000000001</v>
      </c>
      <c r="G65" s="213" t="s">
        <v>170</v>
      </c>
    </row>
    <row r="66" spans="1:7" ht="15.75" thickBot="1">
      <c r="D66">
        <v>42.4</v>
      </c>
      <c r="E66" s="18">
        <f>D66*20/100</f>
        <v>8.48</v>
      </c>
      <c r="F66" s="91">
        <f t="shared" si="12"/>
        <v>50.879999999999995</v>
      </c>
      <c r="G66" s="213"/>
    </row>
    <row r="67" spans="1:7">
      <c r="A67" s="21">
        <v>42888</v>
      </c>
      <c r="B67">
        <v>8270499438</v>
      </c>
      <c r="C67" t="s">
        <v>164</v>
      </c>
      <c r="D67">
        <v>28</v>
      </c>
      <c r="E67" s="18">
        <f>D67*20/100</f>
        <v>5.6</v>
      </c>
      <c r="F67" s="88">
        <f t="shared" ref="F67:F74" si="13">E67+D67</f>
        <v>33.6</v>
      </c>
      <c r="G67" s="213"/>
    </row>
    <row r="68" spans="1:7" ht="15.75" thickBot="1">
      <c r="A68" s="21">
        <v>42892</v>
      </c>
      <c r="B68">
        <v>8270500057</v>
      </c>
      <c r="C68" t="s">
        <v>163</v>
      </c>
      <c r="D68">
        <v>100</v>
      </c>
      <c r="E68" s="18">
        <f>D68*5.5/100</f>
        <v>5.5</v>
      </c>
      <c r="F68" s="132">
        <f t="shared" si="13"/>
        <v>105.5</v>
      </c>
      <c r="G68" s="213"/>
    </row>
    <row r="69" spans="1:7">
      <c r="A69" s="21">
        <v>42899</v>
      </c>
      <c r="B69">
        <v>8270502758</v>
      </c>
      <c r="C69" t="s">
        <v>163</v>
      </c>
      <c r="D69">
        <v>223.75</v>
      </c>
      <c r="E69" s="18">
        <f>D69*5.5/100</f>
        <v>12.30625</v>
      </c>
      <c r="F69" s="90">
        <f t="shared" si="13"/>
        <v>236.05625000000001</v>
      </c>
      <c r="G69" s="213" t="s">
        <v>178</v>
      </c>
    </row>
    <row r="70" spans="1:7" ht="15.75" thickBot="1">
      <c r="D70">
        <v>74</v>
      </c>
      <c r="E70">
        <f>D70*20/100</f>
        <v>14.8</v>
      </c>
      <c r="F70" s="91">
        <f t="shared" si="13"/>
        <v>88.8</v>
      </c>
      <c r="G70" s="213"/>
    </row>
    <row r="71" spans="1:7">
      <c r="A71" s="21">
        <v>42902</v>
      </c>
      <c r="B71">
        <v>8270504359</v>
      </c>
      <c r="C71" t="s">
        <v>163</v>
      </c>
      <c r="D71">
        <v>42.7</v>
      </c>
      <c r="E71" s="18">
        <f>D71*5.5/100</f>
        <v>2.3485</v>
      </c>
      <c r="F71" s="90">
        <f t="shared" si="13"/>
        <v>45.048500000000004</v>
      </c>
      <c r="G71" s="213"/>
    </row>
    <row r="72" spans="1:7" ht="15.75" thickBot="1">
      <c r="B72">
        <v>8270504360</v>
      </c>
      <c r="C72" t="s">
        <v>163</v>
      </c>
      <c r="D72">
        <v>93.57</v>
      </c>
      <c r="E72" s="18">
        <f>D72*5.5/100</f>
        <v>5.14635</v>
      </c>
      <c r="F72" s="91">
        <f t="shared" si="13"/>
        <v>98.716349999999991</v>
      </c>
      <c r="G72" s="213"/>
    </row>
    <row r="73" spans="1:7">
      <c r="A73" s="21">
        <v>42906</v>
      </c>
      <c r="B73">
        <v>8270505268</v>
      </c>
      <c r="C73" t="s">
        <v>163</v>
      </c>
      <c r="D73">
        <v>47.43</v>
      </c>
      <c r="E73" s="18">
        <f>D73*5.5/100</f>
        <v>2.6086499999999999</v>
      </c>
      <c r="F73" s="90">
        <f t="shared" si="13"/>
        <v>50.038649999999997</v>
      </c>
      <c r="G73" s="213"/>
    </row>
    <row r="74" spans="1:7" ht="15.75" thickBot="1">
      <c r="D74">
        <v>81.2</v>
      </c>
      <c r="E74" s="18">
        <f>D74*20/100</f>
        <v>16.239999999999998</v>
      </c>
      <c r="F74" s="135">
        <f t="shared" si="13"/>
        <v>97.44</v>
      </c>
      <c r="G74" s="213"/>
    </row>
    <row r="75" spans="1:7" ht="15.75" thickBot="1">
      <c r="A75" s="21">
        <v>42909</v>
      </c>
      <c r="B75">
        <v>8270506932</v>
      </c>
      <c r="C75" t="s">
        <v>163</v>
      </c>
      <c r="D75">
        <v>147.30000000000001</v>
      </c>
      <c r="E75" s="18">
        <f t="shared" ref="E75" si="14">D75*5.5/100</f>
        <v>8.1015000000000015</v>
      </c>
      <c r="F75" s="144">
        <f t="shared" ref="F75:F78" si="15">E75+D75</f>
        <v>155.4015</v>
      </c>
    </row>
    <row r="76" spans="1:7">
      <c r="B76">
        <v>8270506933</v>
      </c>
      <c r="C76" t="s">
        <v>163</v>
      </c>
      <c r="D76">
        <v>146</v>
      </c>
      <c r="E76" s="18">
        <f t="shared" ref="E76" si="16">D76*20/100</f>
        <v>29.2</v>
      </c>
      <c r="F76" s="90">
        <f t="shared" si="15"/>
        <v>175.2</v>
      </c>
    </row>
    <row r="77" spans="1:7" ht="15.75" thickBot="1">
      <c r="D77">
        <v>95.15</v>
      </c>
      <c r="E77" s="18">
        <f t="shared" ref="E77" si="17">D77*5.5/100</f>
        <v>5.2332500000000008</v>
      </c>
      <c r="F77" s="91">
        <f t="shared" si="15"/>
        <v>100.38325</v>
      </c>
    </row>
    <row r="78" spans="1:7" ht="15.75" thickBot="1">
      <c r="A78" s="21">
        <v>42908</v>
      </c>
      <c r="B78">
        <v>8270507103</v>
      </c>
      <c r="C78" t="s">
        <v>122</v>
      </c>
      <c r="D78">
        <v>-5.2</v>
      </c>
      <c r="E78">
        <v>-1.04</v>
      </c>
      <c r="F78" s="88">
        <f t="shared" si="15"/>
        <v>-6.24</v>
      </c>
    </row>
    <row r="79" spans="1:7">
      <c r="A79" s="21">
        <v>42913</v>
      </c>
      <c r="B79">
        <v>8270507807</v>
      </c>
      <c r="C79" t="s">
        <v>163</v>
      </c>
      <c r="D79">
        <v>136.75</v>
      </c>
      <c r="E79" s="18">
        <f t="shared" ref="E79" si="18">D79*5.5/100</f>
        <v>7.5212500000000002</v>
      </c>
      <c r="F79" s="90">
        <f t="shared" ref="F79" si="19">E79+D79</f>
        <v>144.27125000000001</v>
      </c>
    </row>
    <row r="80" spans="1:7" ht="15.75" thickBot="1">
      <c r="D80">
        <v>29.7</v>
      </c>
      <c r="E80" s="18">
        <f>D80*20/100</f>
        <v>5.94</v>
      </c>
      <c r="F80" s="91">
        <f t="shared" ref="F80:F81" si="20">E80+D80</f>
        <v>35.64</v>
      </c>
    </row>
    <row r="81" spans="1:7" ht="15.75" thickBot="1">
      <c r="A81" s="21">
        <v>42916</v>
      </c>
      <c r="B81">
        <v>8270509185</v>
      </c>
      <c r="C81" t="s">
        <v>163</v>
      </c>
      <c r="D81">
        <v>93.57</v>
      </c>
      <c r="E81" s="18">
        <f t="shared" ref="E81" si="21">D81*5.5/100</f>
        <v>5.14635</v>
      </c>
      <c r="F81" s="90">
        <f t="shared" si="20"/>
        <v>98.716349999999991</v>
      </c>
    </row>
    <row r="82" spans="1:7" ht="15.75" thickBot="1">
      <c r="A82" s="21">
        <v>42916</v>
      </c>
      <c r="B82">
        <v>8270509187</v>
      </c>
      <c r="C82" t="s">
        <v>179</v>
      </c>
      <c r="D82">
        <v>26</v>
      </c>
      <c r="E82" s="18">
        <f t="shared" ref="E82" si="22">D82*5.5/100</f>
        <v>1.43</v>
      </c>
      <c r="F82" s="90">
        <f>E82+D82</f>
        <v>27.43</v>
      </c>
    </row>
    <row r="83" spans="1:7">
      <c r="A83" s="21">
        <v>42916</v>
      </c>
      <c r="B83">
        <v>8270509186</v>
      </c>
      <c r="C83" t="s">
        <v>163</v>
      </c>
      <c r="D83">
        <v>63.89</v>
      </c>
      <c r="E83" s="18">
        <f t="shared" ref="E83" si="23">D83*5.5/100</f>
        <v>3.5139499999999999</v>
      </c>
      <c r="F83" s="90">
        <f t="shared" ref="F83:F84" si="24">E83+D83</f>
        <v>67.403949999999995</v>
      </c>
    </row>
    <row r="84" spans="1:7" ht="15.75" thickBot="1">
      <c r="D84">
        <v>16.2</v>
      </c>
      <c r="E84" s="18">
        <f>D84*20/100</f>
        <v>3.24</v>
      </c>
      <c r="F84" s="91">
        <f t="shared" si="24"/>
        <v>19.439999999999998</v>
      </c>
    </row>
    <row r="85" spans="1:7">
      <c r="D85" s="137">
        <f>SUM(D65:D84)</f>
        <v>1592.1100000000004</v>
      </c>
      <c r="E85" s="18">
        <f>SUM(E65:E84)</f>
        <v>147.34955000000002</v>
      </c>
      <c r="F85" s="42">
        <f>E85+D85</f>
        <v>1739.4595500000005</v>
      </c>
    </row>
    <row r="86" spans="1:7" ht="19.5" thickBot="1">
      <c r="C86" s="117" t="s">
        <v>33</v>
      </c>
    </row>
    <row r="87" spans="1:7">
      <c r="A87" s="21">
        <v>42920</v>
      </c>
      <c r="B87">
        <v>8270510249</v>
      </c>
      <c r="C87" t="s">
        <v>54</v>
      </c>
      <c r="D87">
        <v>88.7</v>
      </c>
      <c r="E87" s="18">
        <f>D87*5.5/100</f>
        <v>4.8784999999999998</v>
      </c>
      <c r="F87" s="90">
        <f t="shared" ref="F87:F102" si="25">E87+D87</f>
        <v>93.578500000000005</v>
      </c>
      <c r="G87" s="235" t="s">
        <v>185</v>
      </c>
    </row>
    <row r="88" spans="1:7" ht="15.75" thickBot="1">
      <c r="D88">
        <v>15.5</v>
      </c>
      <c r="E88" s="18">
        <f>D88*20/100</f>
        <v>3.1</v>
      </c>
      <c r="F88" s="91">
        <f t="shared" si="25"/>
        <v>18.600000000000001</v>
      </c>
      <c r="G88" s="236"/>
    </row>
    <row r="89" spans="1:7">
      <c r="A89" s="21">
        <v>42923</v>
      </c>
      <c r="B89">
        <v>8270511856</v>
      </c>
      <c r="C89" t="s">
        <v>183</v>
      </c>
      <c r="D89">
        <v>10</v>
      </c>
      <c r="E89" s="18">
        <f>D89*20/100</f>
        <v>2</v>
      </c>
      <c r="F89" s="88">
        <f t="shared" si="25"/>
        <v>12</v>
      </c>
      <c r="G89" s="236"/>
    </row>
    <row r="90" spans="1:7" ht="15.75" thickBot="1">
      <c r="A90" s="21"/>
      <c r="B90">
        <v>8270511856</v>
      </c>
      <c r="C90" t="s">
        <v>163</v>
      </c>
      <c r="D90">
        <v>116.05</v>
      </c>
      <c r="E90" s="18">
        <f>D90*5.5/100</f>
        <v>6.3827499999999997</v>
      </c>
      <c r="F90" s="116">
        <f t="shared" si="25"/>
        <v>122.43275</v>
      </c>
      <c r="G90" s="236"/>
    </row>
    <row r="91" spans="1:7">
      <c r="A91" s="21"/>
      <c r="B91">
        <v>8270511857</v>
      </c>
      <c r="C91" t="s">
        <v>163</v>
      </c>
      <c r="D91">
        <v>104.2</v>
      </c>
      <c r="E91" s="18">
        <f>D91*5.5/100</f>
        <v>5.7309999999999999</v>
      </c>
      <c r="F91" s="90">
        <f t="shared" si="25"/>
        <v>109.931</v>
      </c>
      <c r="G91" s="236"/>
    </row>
    <row r="92" spans="1:7" ht="15.75" thickBot="1">
      <c r="D92">
        <v>31.6</v>
      </c>
      <c r="E92">
        <f>D92*20/100</f>
        <v>6.32</v>
      </c>
      <c r="F92" s="91">
        <f t="shared" si="25"/>
        <v>37.92</v>
      </c>
      <c r="G92" s="237"/>
    </row>
    <row r="93" spans="1:7">
      <c r="A93" s="21">
        <v>42929</v>
      </c>
      <c r="B93">
        <v>8270513821</v>
      </c>
      <c r="C93" t="s">
        <v>163</v>
      </c>
      <c r="D93">
        <v>75.3</v>
      </c>
      <c r="E93" s="18">
        <f>D93*5.5/100</f>
        <v>4.1414999999999997</v>
      </c>
      <c r="F93" s="90">
        <f t="shared" si="25"/>
        <v>79.441499999999991</v>
      </c>
      <c r="G93" s="235" t="s">
        <v>188</v>
      </c>
    </row>
    <row r="94" spans="1:7" ht="15.75" thickBot="1">
      <c r="C94" t="s">
        <v>163</v>
      </c>
      <c r="D94">
        <v>46</v>
      </c>
      <c r="E94" s="18">
        <f>D94*20/100</f>
        <v>9.1999999999999993</v>
      </c>
      <c r="F94" s="91">
        <f t="shared" si="25"/>
        <v>55.2</v>
      </c>
      <c r="G94" s="236"/>
    </row>
    <row r="95" spans="1:7">
      <c r="A95" s="21">
        <v>42934</v>
      </c>
      <c r="B95">
        <v>8270514781</v>
      </c>
      <c r="C95" t="s">
        <v>163</v>
      </c>
      <c r="D95">
        <v>130.36000000000001</v>
      </c>
      <c r="E95" s="18">
        <f>D95*5.5/100</f>
        <v>7.1698000000000004</v>
      </c>
      <c r="F95" s="90">
        <f t="shared" si="25"/>
        <v>137.52980000000002</v>
      </c>
      <c r="G95" s="236"/>
    </row>
    <row r="96" spans="1:7" ht="15.75" thickBot="1">
      <c r="C96" t="s">
        <v>163</v>
      </c>
      <c r="D96">
        <v>22.45</v>
      </c>
      <c r="E96" s="18">
        <f>D96*20/100</f>
        <v>4.49</v>
      </c>
      <c r="F96" s="135">
        <f t="shared" si="25"/>
        <v>26.939999999999998</v>
      </c>
      <c r="G96" s="237"/>
    </row>
    <row r="97" spans="1:7" ht="15.75" thickBot="1">
      <c r="A97" s="21">
        <v>42937</v>
      </c>
      <c r="B97">
        <v>8270514781</v>
      </c>
      <c r="C97" t="s">
        <v>92</v>
      </c>
      <c r="D97">
        <v>169.76</v>
      </c>
      <c r="E97" s="18">
        <f t="shared" ref="E97:E98" si="26">D97*5.5/100</f>
        <v>9.3368000000000002</v>
      </c>
      <c r="F97" s="90">
        <f t="shared" si="25"/>
        <v>179.0968</v>
      </c>
      <c r="G97" s="235" t="s">
        <v>193</v>
      </c>
    </row>
    <row r="98" spans="1:7">
      <c r="A98" s="21">
        <v>42941</v>
      </c>
      <c r="B98">
        <v>8270517169</v>
      </c>
      <c r="D98">
        <v>109.82</v>
      </c>
      <c r="E98" s="18">
        <f t="shared" si="26"/>
        <v>6.0400999999999998</v>
      </c>
      <c r="F98" s="90">
        <f t="shared" si="25"/>
        <v>115.86009999999999</v>
      </c>
      <c r="G98" s="257"/>
    </row>
    <row r="99" spans="1:7" ht="15.75" thickBot="1">
      <c r="A99" s="21"/>
      <c r="D99">
        <v>52.1</v>
      </c>
      <c r="E99" s="18">
        <f t="shared" ref="E99:E100" si="27">D99*20/100</f>
        <v>10.42</v>
      </c>
      <c r="F99" s="91">
        <f t="shared" si="25"/>
        <v>62.52</v>
      </c>
      <c r="G99" s="257"/>
    </row>
    <row r="100" spans="1:7">
      <c r="A100" s="21">
        <v>42944</v>
      </c>
      <c r="B100">
        <v>8270518427</v>
      </c>
      <c r="C100" t="s">
        <v>163</v>
      </c>
      <c r="D100">
        <v>104</v>
      </c>
      <c r="E100" s="18">
        <f t="shared" si="27"/>
        <v>20.8</v>
      </c>
      <c r="F100" s="88">
        <f t="shared" si="25"/>
        <v>124.8</v>
      </c>
      <c r="G100" s="236"/>
    </row>
    <row r="101" spans="1:7" ht="15.75" thickBot="1">
      <c r="C101" t="s">
        <v>163</v>
      </c>
      <c r="D101">
        <v>31.79</v>
      </c>
      <c r="E101" s="18">
        <f t="shared" ref="E101" si="28">D101*5.5/100</f>
        <v>1.7484500000000001</v>
      </c>
      <c r="F101" s="91">
        <f t="shared" si="25"/>
        <v>33.538449999999997</v>
      </c>
      <c r="G101" s="236"/>
    </row>
    <row r="102" spans="1:7" ht="15.75" thickBot="1">
      <c r="A102" s="21"/>
      <c r="C102" t="s">
        <v>163</v>
      </c>
      <c r="D102">
        <v>31.5</v>
      </c>
      <c r="E102" s="18">
        <f>D102*20/100</f>
        <v>6.3</v>
      </c>
      <c r="F102" s="144">
        <f t="shared" si="25"/>
        <v>37.799999999999997</v>
      </c>
      <c r="G102" s="237"/>
    </row>
    <row r="103" spans="1:7">
      <c r="D103" s="137">
        <f ca="1">SUM(D87:D149)</f>
        <v>977.21</v>
      </c>
      <c r="E103" s="18">
        <v>91.6</v>
      </c>
      <c r="F103" s="42">
        <f ca="1">E103+D103</f>
        <v>1068.8088</v>
      </c>
    </row>
    <row r="104" spans="1:7" ht="19.5" thickBot="1">
      <c r="C104" s="117" t="s">
        <v>34</v>
      </c>
    </row>
    <row r="105" spans="1:7">
      <c r="A105" s="21">
        <v>42948</v>
      </c>
      <c r="B105">
        <v>8270519346</v>
      </c>
      <c r="C105" t="s">
        <v>54</v>
      </c>
      <c r="D105">
        <v>106.8</v>
      </c>
      <c r="E105" s="18">
        <f>D105*5.5/100</f>
        <v>5.8739999999999997</v>
      </c>
      <c r="F105" s="154">
        <f t="shared" ref="F105:F118" si="29">E105+D105</f>
        <v>112.67399999999999</v>
      </c>
      <c r="G105" s="256" t="s">
        <v>195</v>
      </c>
    </row>
    <row r="106" spans="1:7" ht="15.75" thickBot="1">
      <c r="C106" t="s">
        <v>183</v>
      </c>
      <c r="D106">
        <v>18.600000000000001</v>
      </c>
      <c r="E106" s="18">
        <f>D106*20/100</f>
        <v>3.72</v>
      </c>
      <c r="F106" s="155">
        <f t="shared" si="29"/>
        <v>22.32</v>
      </c>
      <c r="G106" s="256"/>
    </row>
    <row r="107" spans="1:7">
      <c r="A107" s="21">
        <v>42951</v>
      </c>
      <c r="B107">
        <v>8270520651</v>
      </c>
      <c r="C107" t="s">
        <v>183</v>
      </c>
      <c r="D107">
        <v>205.8</v>
      </c>
      <c r="E107" s="18">
        <f>D107*20/100</f>
        <v>41.16</v>
      </c>
      <c r="F107" s="156">
        <f t="shared" si="29"/>
        <v>246.96</v>
      </c>
      <c r="G107" s="256"/>
    </row>
    <row r="108" spans="1:7" ht="15.75" thickBot="1">
      <c r="A108" s="21"/>
      <c r="C108" t="s">
        <v>163</v>
      </c>
      <c r="D108">
        <v>152.65</v>
      </c>
      <c r="E108" s="18">
        <f>D108*5.5/100</f>
        <v>8.3957499999999996</v>
      </c>
      <c r="F108" s="157">
        <f t="shared" si="29"/>
        <v>161.04575</v>
      </c>
      <c r="G108" s="256"/>
    </row>
    <row r="109" spans="1:7" ht="15.75" thickBot="1">
      <c r="A109" s="21"/>
      <c r="B109">
        <v>8270520650</v>
      </c>
      <c r="C109" t="s">
        <v>163</v>
      </c>
      <c r="D109">
        <v>21</v>
      </c>
      <c r="E109" s="18">
        <f>D109*20/100</f>
        <v>4.2</v>
      </c>
      <c r="F109" s="90">
        <f t="shared" si="29"/>
        <v>25.2</v>
      </c>
      <c r="G109" s="256"/>
    </row>
    <row r="110" spans="1:7">
      <c r="A110" s="21">
        <v>42955</v>
      </c>
      <c r="B110">
        <v>8270521456</v>
      </c>
      <c r="C110" t="s">
        <v>92</v>
      </c>
      <c r="D110">
        <v>63.1</v>
      </c>
      <c r="E110" s="18">
        <f>D110*5.5/100</f>
        <v>3.4704999999999999</v>
      </c>
      <c r="F110" s="90">
        <f t="shared" si="29"/>
        <v>66.570499999999996</v>
      </c>
      <c r="G110" s="256"/>
    </row>
    <row r="111" spans="1:7" ht="15.75" thickBot="1">
      <c r="A111" s="21"/>
      <c r="C111" t="s">
        <v>163</v>
      </c>
      <c r="D111">
        <v>40</v>
      </c>
      <c r="E111" s="18">
        <f>D111*20/100</f>
        <v>8</v>
      </c>
      <c r="F111" s="91">
        <f t="shared" si="29"/>
        <v>48</v>
      </c>
      <c r="G111" s="256"/>
    </row>
    <row r="112" spans="1:7" ht="15.75" thickBot="1">
      <c r="A112" s="21">
        <v>42955</v>
      </c>
      <c r="B112">
        <v>8270521457</v>
      </c>
      <c r="C112" t="s">
        <v>163</v>
      </c>
      <c r="D112">
        <v>42</v>
      </c>
      <c r="E112" s="18">
        <f>D112*5.5/100</f>
        <v>2.31</v>
      </c>
      <c r="F112" s="144">
        <f t="shared" si="29"/>
        <v>44.31</v>
      </c>
      <c r="G112" s="256"/>
    </row>
    <row r="113" spans="1:7">
      <c r="A113" s="21">
        <v>42958</v>
      </c>
      <c r="B113">
        <v>8270522760</v>
      </c>
      <c r="C113" t="s">
        <v>92</v>
      </c>
      <c r="D113">
        <v>200.25</v>
      </c>
      <c r="E113" s="18">
        <f>D113*5.5/100</f>
        <v>11.01375</v>
      </c>
      <c r="F113" s="90">
        <f t="shared" si="29"/>
        <v>211.26374999999999</v>
      </c>
      <c r="G113" s="261" t="s">
        <v>195</v>
      </c>
    </row>
    <row r="114" spans="1:7" ht="15.75" thickBot="1">
      <c r="C114" t="s">
        <v>163</v>
      </c>
      <c r="D114">
        <v>96.4</v>
      </c>
      <c r="E114" s="18">
        <f>D114*20/100</f>
        <v>19.28</v>
      </c>
      <c r="F114" s="91">
        <f t="shared" si="29"/>
        <v>115.68</v>
      </c>
      <c r="G114" s="261"/>
    </row>
    <row r="115" spans="1:7">
      <c r="A115" s="21">
        <v>42963</v>
      </c>
      <c r="B115">
        <v>8270523668</v>
      </c>
      <c r="C115" t="s">
        <v>92</v>
      </c>
      <c r="D115">
        <v>93.81</v>
      </c>
      <c r="E115" s="18">
        <f t="shared" ref="E115" si="30">D115*5.5/100</f>
        <v>5.1595500000000003</v>
      </c>
      <c r="F115" s="90">
        <f t="shared" si="29"/>
        <v>98.969549999999998</v>
      </c>
      <c r="G115" s="261"/>
    </row>
    <row r="116" spans="1:7" ht="15.75" thickBot="1">
      <c r="A116" s="21"/>
      <c r="C116" t="s">
        <v>163</v>
      </c>
      <c r="D116">
        <v>23</v>
      </c>
      <c r="E116" s="18">
        <f t="shared" ref="E116" si="31">D116*20/100</f>
        <v>4.5999999999999996</v>
      </c>
      <c r="F116" s="88">
        <f t="shared" si="29"/>
        <v>27.6</v>
      </c>
      <c r="G116" s="261"/>
    </row>
    <row r="117" spans="1:7">
      <c r="A117" s="21">
        <v>42972</v>
      </c>
      <c r="B117">
        <v>8270526832</v>
      </c>
      <c r="C117" t="s">
        <v>92</v>
      </c>
      <c r="D117">
        <v>120.57</v>
      </c>
      <c r="E117" s="18">
        <f t="shared" ref="E117" si="32">D117*5.5/100</f>
        <v>6.6313500000000003</v>
      </c>
      <c r="F117" s="90">
        <f t="shared" si="29"/>
        <v>127.20134999999999</v>
      </c>
      <c r="G117" s="261" t="s">
        <v>202</v>
      </c>
    </row>
    <row r="118" spans="1:7" ht="15.75" thickBot="1">
      <c r="A118" s="21"/>
      <c r="C118" t="s">
        <v>163</v>
      </c>
      <c r="D118">
        <v>20</v>
      </c>
      <c r="E118" s="18">
        <f>D118*20/100</f>
        <v>4</v>
      </c>
      <c r="F118" s="91">
        <f t="shared" si="29"/>
        <v>24</v>
      </c>
      <c r="G118" s="261"/>
    </row>
    <row r="119" spans="1:7">
      <c r="A119" s="21">
        <v>42972</v>
      </c>
      <c r="B119">
        <v>8270526833</v>
      </c>
      <c r="C119" t="s">
        <v>92</v>
      </c>
      <c r="D119">
        <v>183.02</v>
      </c>
      <c r="E119" s="18">
        <f t="shared" ref="E119" si="33">D119*5.5/100</f>
        <v>10.0661</v>
      </c>
      <c r="F119" s="90">
        <f t="shared" ref="F119:F120" si="34">E119+D119</f>
        <v>193.08610000000002</v>
      </c>
      <c r="G119" s="261"/>
    </row>
    <row r="120" spans="1:7" ht="15.75" thickBot="1">
      <c r="A120" s="21"/>
      <c r="C120" t="s">
        <v>163</v>
      </c>
      <c r="D120">
        <v>64.599999999999994</v>
      </c>
      <c r="E120" s="18">
        <f>D120*20/100</f>
        <v>12.92</v>
      </c>
      <c r="F120" s="91">
        <f t="shared" si="34"/>
        <v>77.52</v>
      </c>
      <c r="G120" s="261"/>
    </row>
    <row r="121" spans="1:7">
      <c r="D121" s="137">
        <f>SUM(D105:D118)</f>
        <v>1203.98</v>
      </c>
      <c r="E121" s="18">
        <f>SUM(E105:E120)</f>
        <v>150.80099999999999</v>
      </c>
      <c r="F121" s="42">
        <f>E121+D121</f>
        <v>1354.7809999999999</v>
      </c>
    </row>
    <row r="122" spans="1:7">
      <c r="A122" s="21"/>
      <c r="E122" s="18"/>
      <c r="F122" s="92"/>
    </row>
    <row r="123" spans="1:7" ht="19.5" thickBot="1">
      <c r="C123" s="117" t="s">
        <v>35</v>
      </c>
    </row>
    <row r="124" spans="1:7">
      <c r="A124" s="21">
        <v>42979</v>
      </c>
      <c r="B124">
        <v>8270529683</v>
      </c>
      <c r="C124" t="s">
        <v>92</v>
      </c>
      <c r="D124">
        <v>89.1</v>
      </c>
      <c r="E124" s="18">
        <f>D124*5.5/100</f>
        <v>4.9004999999999992</v>
      </c>
      <c r="F124" s="90">
        <f t="shared" ref="F124:F142" si="35">E124+D124</f>
        <v>94.000499999999988</v>
      </c>
      <c r="G124" s="255" t="s">
        <v>213</v>
      </c>
    </row>
    <row r="125" spans="1:7" ht="15.75" thickBot="1">
      <c r="C125" t="s">
        <v>163</v>
      </c>
      <c r="D125">
        <v>20</v>
      </c>
      <c r="E125" s="18">
        <f>D125*20/100</f>
        <v>4</v>
      </c>
      <c r="F125" s="91">
        <f t="shared" si="35"/>
        <v>24</v>
      </c>
      <c r="G125" s="255"/>
    </row>
    <row r="126" spans="1:7">
      <c r="A126" s="21">
        <v>42979</v>
      </c>
      <c r="B126">
        <v>8270529684</v>
      </c>
      <c r="C126" t="s">
        <v>92</v>
      </c>
      <c r="D126">
        <v>118.95</v>
      </c>
      <c r="E126" s="18">
        <f>D126*5.5/100</f>
        <v>6.5422500000000001</v>
      </c>
      <c r="F126" s="79">
        <f t="shared" si="35"/>
        <v>125.49225</v>
      </c>
      <c r="G126" s="255"/>
    </row>
    <row r="127" spans="1:7" ht="15.75" thickBot="1">
      <c r="C127" t="s">
        <v>163</v>
      </c>
      <c r="D127">
        <v>24.95</v>
      </c>
      <c r="E127" s="18">
        <f>D127*20/100</f>
        <v>4.99</v>
      </c>
      <c r="F127" s="91">
        <f t="shared" si="35"/>
        <v>29.939999999999998</v>
      </c>
      <c r="G127" s="255"/>
    </row>
    <row r="128" spans="1:7">
      <c r="A128" s="21">
        <v>42983</v>
      </c>
      <c r="B128">
        <v>8270530857</v>
      </c>
      <c r="C128" t="s">
        <v>92</v>
      </c>
      <c r="D128">
        <v>71.41</v>
      </c>
      <c r="E128" s="18">
        <f>D128*5.5/100</f>
        <v>3.9275500000000001</v>
      </c>
      <c r="F128" s="90">
        <f t="shared" si="35"/>
        <v>75.337549999999993</v>
      </c>
      <c r="G128" s="255"/>
    </row>
    <row r="129" spans="1:7" ht="15.75" thickBot="1">
      <c r="A129" s="21"/>
      <c r="C129" t="s">
        <v>163</v>
      </c>
      <c r="D129">
        <v>154.04</v>
      </c>
      <c r="E129" s="18">
        <f>D129*20/100</f>
        <v>30.807999999999996</v>
      </c>
      <c r="F129" s="91">
        <f t="shared" si="35"/>
        <v>184.84799999999998</v>
      </c>
      <c r="G129" s="255"/>
    </row>
    <row r="130" spans="1:7" ht="15.75" thickBot="1">
      <c r="A130" s="21">
        <v>42986</v>
      </c>
      <c r="B130">
        <v>8270532481</v>
      </c>
      <c r="C130" t="s">
        <v>92</v>
      </c>
      <c r="D130">
        <v>21</v>
      </c>
      <c r="E130" s="18">
        <f>D130*5.5/100</f>
        <v>1.155</v>
      </c>
      <c r="F130" s="144">
        <f t="shared" si="35"/>
        <v>22.155000000000001</v>
      </c>
      <c r="G130" s="255"/>
    </row>
    <row r="131" spans="1:7" ht="15.75" thickBot="1">
      <c r="A131" s="21">
        <v>42986</v>
      </c>
      <c r="B131">
        <v>8270532479</v>
      </c>
      <c r="C131" t="s">
        <v>163</v>
      </c>
      <c r="D131">
        <v>10</v>
      </c>
      <c r="E131" s="18">
        <f>D131*20/100</f>
        <v>2</v>
      </c>
      <c r="F131" s="144">
        <f t="shared" si="35"/>
        <v>12</v>
      </c>
      <c r="G131" s="255"/>
    </row>
    <row r="132" spans="1:7">
      <c r="A132" s="21">
        <v>42986</v>
      </c>
      <c r="B132">
        <v>8270532480</v>
      </c>
      <c r="C132" t="s">
        <v>92</v>
      </c>
      <c r="D132">
        <v>9.4</v>
      </c>
      <c r="E132" s="18">
        <f t="shared" ref="E132" si="36">D132*5.5/100</f>
        <v>0.51700000000000002</v>
      </c>
      <c r="F132" s="90">
        <f t="shared" si="35"/>
        <v>9.9169999999999998</v>
      </c>
      <c r="G132" s="255"/>
    </row>
    <row r="133" spans="1:7" ht="15.75" thickBot="1">
      <c r="A133" s="21"/>
      <c r="C133" t="s">
        <v>163</v>
      </c>
      <c r="D133">
        <v>133</v>
      </c>
      <c r="E133" s="18">
        <f t="shared" ref="E133" si="37">D133*20/100</f>
        <v>26.6</v>
      </c>
      <c r="F133" s="91">
        <f t="shared" si="35"/>
        <v>159.6</v>
      </c>
      <c r="G133" s="255"/>
    </row>
    <row r="134" spans="1:7" ht="15.75" thickBot="1">
      <c r="A134" s="21">
        <v>43000</v>
      </c>
      <c r="B134">
        <v>8270537506</v>
      </c>
      <c r="C134" t="s">
        <v>163</v>
      </c>
      <c r="D134">
        <v>31.5</v>
      </c>
      <c r="E134" s="18">
        <f>D134*20/100</f>
        <v>6.3</v>
      </c>
      <c r="F134" s="174">
        <f t="shared" si="35"/>
        <v>37.799999999999997</v>
      </c>
      <c r="G134" s="165"/>
    </row>
    <row r="135" spans="1:7" ht="15.75" customHeight="1" thickBot="1">
      <c r="A135" s="21">
        <v>42998</v>
      </c>
      <c r="B135">
        <v>8270537234</v>
      </c>
      <c r="C135" t="s">
        <v>163</v>
      </c>
      <c r="D135">
        <v>-96.043000000000006</v>
      </c>
      <c r="E135" s="18">
        <f>D135*20/100</f>
        <v>-19.208600000000001</v>
      </c>
      <c r="F135" s="144">
        <f t="shared" si="35"/>
        <v>-115.25160000000001</v>
      </c>
      <c r="G135" s="259" t="s">
        <v>214</v>
      </c>
    </row>
    <row r="136" spans="1:7" ht="15.75" thickBot="1">
      <c r="A136" s="21"/>
      <c r="B136">
        <v>8270537235</v>
      </c>
      <c r="C136" t="s">
        <v>163</v>
      </c>
      <c r="D136">
        <v>74</v>
      </c>
      <c r="E136" s="18">
        <f>D136*20/100</f>
        <v>14.8</v>
      </c>
      <c r="F136" s="144">
        <f t="shared" si="35"/>
        <v>88.8</v>
      </c>
      <c r="G136" s="260"/>
    </row>
    <row r="137" spans="1:7" ht="25.5" customHeight="1">
      <c r="A137" s="21">
        <v>43004</v>
      </c>
      <c r="B137">
        <v>8270538503</v>
      </c>
      <c r="C137" t="s">
        <v>92</v>
      </c>
      <c r="D137">
        <v>152.30000000000001</v>
      </c>
      <c r="E137" s="18">
        <f>D137*5.5/100</f>
        <v>8.3765000000000001</v>
      </c>
      <c r="F137" s="90">
        <f t="shared" si="35"/>
        <v>160.6765</v>
      </c>
      <c r="G137" s="258" t="s">
        <v>220</v>
      </c>
    </row>
    <row r="138" spans="1:7" ht="15.75" thickBot="1">
      <c r="A138" s="21"/>
      <c r="C138" t="s">
        <v>163</v>
      </c>
      <c r="D138">
        <v>103.96</v>
      </c>
      <c r="E138" s="18">
        <f>D138*20/100</f>
        <v>20.791999999999998</v>
      </c>
      <c r="F138" s="91">
        <f t="shared" si="35"/>
        <v>124.752</v>
      </c>
      <c r="G138" s="255"/>
    </row>
    <row r="139" spans="1:7">
      <c r="A139" s="21">
        <v>43004</v>
      </c>
      <c r="B139">
        <v>8270538504</v>
      </c>
      <c r="C139" t="s">
        <v>92</v>
      </c>
      <c r="D139">
        <v>40.14</v>
      </c>
      <c r="E139" s="18">
        <f>D139*5.5/100</f>
        <v>2.2077</v>
      </c>
      <c r="F139" s="88">
        <f t="shared" si="35"/>
        <v>42.347700000000003</v>
      </c>
      <c r="G139" s="255"/>
    </row>
    <row r="140" spans="1:7" ht="15.75" thickBot="1">
      <c r="A140" s="21"/>
      <c r="C140" t="s">
        <v>163</v>
      </c>
      <c r="D140">
        <v>6.9</v>
      </c>
      <c r="E140" s="18">
        <f>D140*20/100</f>
        <v>1.38</v>
      </c>
      <c r="F140" s="88">
        <f t="shared" si="35"/>
        <v>8.2800000000000011</v>
      </c>
      <c r="G140" s="255"/>
    </row>
    <row r="141" spans="1:7" ht="15" customHeight="1">
      <c r="A141" s="21">
        <v>43007</v>
      </c>
      <c r="B141">
        <v>8270540115</v>
      </c>
      <c r="C141" t="s">
        <v>92</v>
      </c>
      <c r="D141">
        <v>25.7</v>
      </c>
      <c r="E141" s="18">
        <f>D141*5.5/100</f>
        <v>1.4135</v>
      </c>
      <c r="F141" s="90">
        <f t="shared" si="35"/>
        <v>27.113499999999998</v>
      </c>
      <c r="G141" s="255"/>
    </row>
    <row r="142" spans="1:7" ht="15.75" thickBot="1">
      <c r="A142" s="21"/>
      <c r="C142" t="s">
        <v>163</v>
      </c>
      <c r="D142">
        <v>180.4</v>
      </c>
      <c r="E142" s="18">
        <f>D142*20/100</f>
        <v>36.08</v>
      </c>
      <c r="F142" s="91">
        <f t="shared" si="35"/>
        <v>216.48000000000002</v>
      </c>
      <c r="G142" s="255"/>
    </row>
    <row r="143" spans="1:7" ht="15.75" thickBot="1">
      <c r="A143" s="21">
        <v>43007</v>
      </c>
      <c r="B143">
        <v>8270540116</v>
      </c>
      <c r="C143" t="s">
        <v>92</v>
      </c>
      <c r="D143">
        <v>12.3</v>
      </c>
      <c r="E143" s="18">
        <f>D143*5.5/100</f>
        <v>0.6765000000000001</v>
      </c>
      <c r="F143" s="144">
        <f t="shared" ref="F143:F144" si="38">E143+D143</f>
        <v>12.976500000000001</v>
      </c>
      <c r="G143" s="255"/>
    </row>
    <row r="144" spans="1:7">
      <c r="A144" s="21"/>
      <c r="E144" s="18">
        <f t="shared" ref="E144" si="39">D144*20/100</f>
        <v>0</v>
      </c>
      <c r="F144" s="92">
        <f t="shared" si="38"/>
        <v>0</v>
      </c>
      <c r="G144" s="175"/>
    </row>
    <row r="145" spans="1:7">
      <c r="D145" s="137">
        <f>SUM(D124:D143)</f>
        <v>1183.0070000000001</v>
      </c>
      <c r="E145" s="18">
        <f>SUM(E124:E142)</f>
        <v>157.5814</v>
      </c>
      <c r="F145" s="42">
        <f>E145+D145</f>
        <v>1340.5884000000001</v>
      </c>
      <c r="G145" s="175"/>
    </row>
    <row r="146" spans="1:7" ht="19.5" thickBot="1">
      <c r="C146" s="117" t="s">
        <v>36</v>
      </c>
    </row>
    <row r="147" spans="1:7">
      <c r="A147" s="21">
        <v>43021</v>
      </c>
      <c r="B147">
        <v>8270545165</v>
      </c>
      <c r="C147" t="s">
        <v>92</v>
      </c>
      <c r="D147">
        <v>158.26</v>
      </c>
      <c r="E147" s="18">
        <f>D147*5.5/100</f>
        <v>8.7042999999999999</v>
      </c>
      <c r="F147" s="90">
        <f t="shared" ref="F147:F150" si="40">E147+D147</f>
        <v>166.96429999999998</v>
      </c>
      <c r="G147" s="255" t="s">
        <v>224</v>
      </c>
    </row>
    <row r="148" spans="1:7" ht="15.75" thickBot="1">
      <c r="C148" t="s">
        <v>163</v>
      </c>
      <c r="D148">
        <v>96.3</v>
      </c>
      <c r="E148" s="18">
        <f>D148*20/100</f>
        <v>19.260000000000002</v>
      </c>
      <c r="F148" s="91">
        <f t="shared" si="40"/>
        <v>115.56</v>
      </c>
      <c r="G148" s="255"/>
    </row>
    <row r="149" spans="1:7">
      <c r="A149" s="21">
        <v>43032</v>
      </c>
      <c r="B149">
        <v>8270548406</v>
      </c>
      <c r="C149" t="s">
        <v>92</v>
      </c>
      <c r="D149">
        <v>119.1</v>
      </c>
      <c r="E149" s="18">
        <f>D149*5.5/100</f>
        <v>6.5504999999999995</v>
      </c>
      <c r="F149" s="79">
        <f t="shared" si="40"/>
        <v>125.65049999999999</v>
      </c>
      <c r="G149" s="255" t="s">
        <v>230</v>
      </c>
    </row>
    <row r="150" spans="1:7" ht="15.75" thickBot="1">
      <c r="C150" t="s">
        <v>163</v>
      </c>
      <c r="D150">
        <v>39</v>
      </c>
      <c r="E150" s="18">
        <f>D150*20/100</f>
        <v>7.8</v>
      </c>
      <c r="F150" s="91">
        <f t="shared" si="40"/>
        <v>46.8</v>
      </c>
      <c r="G150" s="255"/>
    </row>
    <row r="151" spans="1:7">
      <c r="D151" s="137">
        <f>SUM(D147:D150)</f>
        <v>412.65999999999997</v>
      </c>
      <c r="E151" s="18">
        <f>SUM(E147:E150)</f>
        <v>42.314799999999998</v>
      </c>
      <c r="F151" s="42">
        <f>E151+D151</f>
        <v>454.97479999999996</v>
      </c>
      <c r="G151" s="175"/>
    </row>
  </sheetData>
  <mergeCells count="15">
    <mergeCell ref="G147:G148"/>
    <mergeCell ref="G149:G150"/>
    <mergeCell ref="G105:G112"/>
    <mergeCell ref="G97:G102"/>
    <mergeCell ref="G137:G143"/>
    <mergeCell ref="G135:G136"/>
    <mergeCell ref="G124:G133"/>
    <mergeCell ref="G117:G120"/>
    <mergeCell ref="G113:G116"/>
    <mergeCell ref="G93:G96"/>
    <mergeCell ref="A12:F12"/>
    <mergeCell ref="B37:E37"/>
    <mergeCell ref="G65:G68"/>
    <mergeCell ref="G69:G74"/>
    <mergeCell ref="G87:G92"/>
  </mergeCells>
  <hyperlinks>
    <hyperlink ref="D85" location="Recap!A1" display="Recap!A1"/>
    <hyperlink ref="D103" location="Recap!A1" display="Recap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Recap</vt:lpstr>
      <vt:lpstr>krill</vt:lpstr>
      <vt:lpstr>Transgourmet</vt:lpstr>
      <vt:lpstr>VAUX</vt:lpstr>
      <vt:lpstr>PELLEGRIS</vt:lpstr>
      <vt:lpstr>Compagnie DES DESSERTS</vt:lpstr>
      <vt:lpstr>QUARTIER DES HALLES</vt:lpstr>
      <vt:lpstr>PAPIN </vt:lpstr>
      <vt:lpstr>POMONA</vt:lpstr>
      <vt:lpstr>ESCARGOT</vt:lpstr>
      <vt:lpstr>ROCAMADOUR</vt:lpstr>
      <vt:lpstr>MAREE</vt:lpstr>
      <vt:lpstr>TOQUE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2017-11-08T09:13:36Z</dcterms:modified>
</cp:coreProperties>
</file>