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que\Documents\"/>
    </mc:Choice>
  </mc:AlternateContent>
  <bookViews>
    <workbookView xWindow="0" yWindow="0" windowWidth="28800" windowHeight="12135"/>
  </bookViews>
  <sheets>
    <sheet name="DEPENSE" sheetId="1" r:id="rId1"/>
  </sheets>
  <externalReferences>
    <externalReference r:id="rId2"/>
  </externalReferences>
  <definedNames>
    <definedName name="ANNEES">[1]param!$C$2:$C$12</definedName>
    <definedName name="MODE_PAIEMENT">[1]param!$D$2:$D$4</definedName>
    <definedName name="MOIS">[1]param!$B$2:$B$13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Q27" i="1"/>
  <c r="Q28" i="1"/>
  <c r="Q29" i="1"/>
  <c r="Q30" i="1"/>
  <c r="Q31" i="1"/>
  <c r="Q32" i="1"/>
  <c r="L8" i="1"/>
  <c r="M8" i="1" s="1"/>
  <c r="N8" i="1"/>
  <c r="O8" i="1"/>
  <c r="L9" i="1"/>
  <c r="M9" i="1" s="1"/>
  <c r="N9" i="1"/>
  <c r="O9" i="1"/>
  <c r="L10" i="1"/>
  <c r="M10" i="1" s="1"/>
  <c r="N10" i="1"/>
  <c r="O10" i="1"/>
  <c r="L11" i="1"/>
  <c r="M11" i="1" s="1"/>
  <c r="N11" i="1"/>
  <c r="O11" i="1"/>
  <c r="L12" i="1"/>
  <c r="M12" i="1"/>
  <c r="N12" i="1"/>
  <c r="O12" i="1"/>
  <c r="L13" i="1"/>
  <c r="M13" i="1" s="1"/>
  <c r="N13" i="1"/>
  <c r="O13" i="1"/>
  <c r="L14" i="1"/>
  <c r="M14" i="1" s="1"/>
  <c r="N14" i="1"/>
  <c r="O14" i="1"/>
  <c r="L15" i="1"/>
  <c r="M15" i="1" s="1"/>
  <c r="P15" i="1" s="1"/>
  <c r="N15" i="1"/>
  <c r="O15" i="1"/>
  <c r="L16" i="1"/>
  <c r="M16" i="1" s="1"/>
  <c r="N16" i="1"/>
  <c r="O16" i="1"/>
  <c r="L17" i="1"/>
  <c r="M17" i="1" s="1"/>
  <c r="N17" i="1"/>
  <c r="O17" i="1"/>
  <c r="L18" i="1"/>
  <c r="M18" i="1" s="1"/>
  <c r="N18" i="1"/>
  <c r="O18" i="1"/>
  <c r="L19" i="1"/>
  <c r="M19" i="1" s="1"/>
  <c r="N19" i="1"/>
  <c r="O19" i="1"/>
  <c r="L20" i="1"/>
  <c r="M20" i="1"/>
  <c r="P20" i="1" s="1"/>
  <c r="N20" i="1"/>
  <c r="O20" i="1"/>
  <c r="L21" i="1"/>
  <c r="M21" i="1" s="1"/>
  <c r="N21" i="1"/>
  <c r="O21" i="1"/>
  <c r="L22" i="1"/>
  <c r="M22" i="1" s="1"/>
  <c r="N22" i="1"/>
  <c r="O22" i="1"/>
  <c r="L23" i="1"/>
  <c r="M23" i="1" s="1"/>
  <c r="N23" i="1"/>
  <c r="O23" i="1"/>
  <c r="L24" i="1"/>
  <c r="M24" i="1" s="1"/>
  <c r="N24" i="1"/>
  <c r="O24" i="1"/>
  <c r="L25" i="1"/>
  <c r="M25" i="1" s="1"/>
  <c r="N25" i="1"/>
  <c r="O25" i="1"/>
  <c r="L26" i="1"/>
  <c r="M26" i="1" s="1"/>
  <c r="P26" i="1" s="1"/>
  <c r="N26" i="1"/>
  <c r="O26" i="1"/>
  <c r="L27" i="1"/>
  <c r="M27" i="1" s="1"/>
  <c r="N27" i="1"/>
  <c r="O27" i="1"/>
  <c r="L28" i="1"/>
  <c r="M28" i="1" s="1"/>
  <c r="P28" i="1" s="1"/>
  <c r="N28" i="1"/>
  <c r="O28" i="1"/>
  <c r="L29" i="1"/>
  <c r="M29" i="1" s="1"/>
  <c r="N29" i="1"/>
  <c r="O29" i="1"/>
  <c r="L30" i="1"/>
  <c r="M30" i="1" s="1"/>
  <c r="N30" i="1"/>
  <c r="O30" i="1"/>
  <c r="L31" i="1"/>
  <c r="M31" i="1" s="1"/>
  <c r="N31" i="1"/>
  <c r="O31" i="1"/>
  <c r="L32" i="1"/>
  <c r="M32" i="1" s="1"/>
  <c r="N32" i="1"/>
  <c r="O32" i="1"/>
  <c r="L33" i="1"/>
  <c r="M33" i="1" s="1"/>
  <c r="P33" i="1" s="1"/>
  <c r="N33" i="1"/>
  <c r="O33" i="1"/>
  <c r="N7" i="1"/>
  <c r="M7" i="1"/>
  <c r="L7" i="1"/>
  <c r="O7" i="1"/>
  <c r="P30" i="1" l="1"/>
  <c r="P25" i="1"/>
  <c r="P10" i="1"/>
  <c r="Q10" i="1" s="1"/>
  <c r="P22" i="1"/>
  <c r="P17" i="1"/>
  <c r="P32" i="1"/>
  <c r="P27" i="1"/>
  <c r="P24" i="1"/>
  <c r="P19" i="1"/>
  <c r="P9" i="1"/>
  <c r="Q9" i="1" s="1"/>
  <c r="P16" i="1"/>
  <c r="P18" i="1"/>
  <c r="P8" i="1"/>
  <c r="P21" i="1"/>
  <c r="P14" i="1"/>
  <c r="P23" i="1"/>
  <c r="P11" i="1"/>
  <c r="P29" i="1"/>
  <c r="P13" i="1"/>
  <c r="Q13" i="1" s="1"/>
  <c r="P31" i="1"/>
  <c r="P12" i="1"/>
  <c r="Q12" i="1" s="1"/>
  <c r="P7" i="1"/>
  <c r="Q7" i="1" s="1"/>
  <c r="Q8" i="1"/>
  <c r="Q11" i="1"/>
  <c r="J34" i="1" l="1"/>
  <c r="Z15" i="1"/>
  <c r="W13" i="1"/>
  <c r="Q25" i="1"/>
  <c r="Q23" i="1"/>
  <c r="Q22" i="1"/>
  <c r="Q19" i="1"/>
  <c r="W10" i="1"/>
  <c r="Q14" i="1"/>
  <c r="I34" i="1"/>
  <c r="W9" i="1"/>
  <c r="X9" i="1"/>
  <c r="W8" i="1"/>
  <c r="W7" i="1"/>
  <c r="J3" i="1"/>
  <c r="J2" i="1"/>
  <c r="Q17" i="1" l="1"/>
  <c r="Q21" i="1"/>
  <c r="Q24" i="1"/>
  <c r="Q33" i="1"/>
  <c r="L34" i="1"/>
  <c r="Q20" i="1"/>
  <c r="Q18" i="1"/>
  <c r="N34" i="1"/>
  <c r="O34" i="1"/>
  <c r="W15" i="1"/>
  <c r="Q16" i="1"/>
  <c r="X8" i="1"/>
  <c r="Q15" i="1"/>
  <c r="X7" i="1"/>
  <c r="X13" i="1" l="1"/>
  <c r="P34" i="1"/>
  <c r="Q34" i="1" s="1"/>
  <c r="M34" i="1"/>
  <c r="X10" i="1"/>
  <c r="X15" i="1" s="1"/>
</calcChain>
</file>

<file path=xl/sharedStrings.xml><?xml version="1.0" encoding="utf-8"?>
<sst xmlns="http://schemas.openxmlformats.org/spreadsheetml/2006/main" count="85" uniqueCount="56">
  <si>
    <t>RECAPITULATIF DES DEPENSES</t>
  </si>
  <si>
    <t>TOTAL DES ACHATS REELS</t>
  </si>
  <si>
    <t>CLIENT</t>
  </si>
  <si>
    <t>TOTAL DES MO PAYEES</t>
  </si>
  <si>
    <t>TVX</t>
  </si>
  <si>
    <t>Colonne1</t>
  </si>
  <si>
    <t>DATE</t>
  </si>
  <si>
    <t>TIERS</t>
  </si>
  <si>
    <t>CATEGORIE</t>
  </si>
  <si>
    <t>ACHAT MO</t>
  </si>
  <si>
    <t>N° FCT</t>
  </si>
  <si>
    <t>DESIGNATION DEP2NSES</t>
  </si>
  <si>
    <t>ENTREES</t>
  </si>
  <si>
    <t>SORTIES</t>
  </si>
  <si>
    <t>VER DOC</t>
  </si>
  <si>
    <t>MO *0,02 - TRSP * 0,01 - ACHAT * 0,1</t>
  </si>
  <si>
    <t>MARGE 5%</t>
  </si>
  <si>
    <t>IMPONDERABLE 2%</t>
  </si>
  <si>
    <t>TOTAL A FCT</t>
  </si>
  <si>
    <t>POURCENTAGE</t>
  </si>
  <si>
    <t>VERIF</t>
  </si>
  <si>
    <t>CAT DEPENSES</t>
  </si>
  <si>
    <t>Colonne19</t>
  </si>
  <si>
    <t>TRAVAUX</t>
  </si>
  <si>
    <t>DEP REELLES</t>
  </si>
  <si>
    <t>A FACTURER</t>
  </si>
  <si>
    <t>SOLDE A PAYER</t>
  </si>
  <si>
    <t>FACTURATION</t>
  </si>
  <si>
    <t>MACON</t>
  </si>
  <si>
    <t>TF 31110</t>
  </si>
  <si>
    <t>AVANCE CASSE MACON</t>
  </si>
  <si>
    <t>ACHAT</t>
  </si>
  <si>
    <t>TF 31010</t>
  </si>
  <si>
    <t>PLOMBIER</t>
  </si>
  <si>
    <t>ELEC</t>
  </si>
  <si>
    <t>TF 31130</t>
  </si>
  <si>
    <t>1ER AVANCE MO ELETRICIEN</t>
  </si>
  <si>
    <t>ELECTRICIEN</t>
  </si>
  <si>
    <t>CARR</t>
  </si>
  <si>
    <t>TF 31170</t>
  </si>
  <si>
    <t>1ER AVANCE CASSE CARRELEUR</t>
  </si>
  <si>
    <t>CARRELAGE</t>
  </si>
  <si>
    <t>A PAYER</t>
  </si>
  <si>
    <t>CS</t>
  </si>
  <si>
    <t>ARTHUR</t>
  </si>
  <si>
    <t>S/FCT</t>
  </si>
  <si>
    <t xml:space="preserve">transport </t>
  </si>
  <si>
    <t>BACHE ET PERCHE</t>
  </si>
  <si>
    <t>1ER ACHATS MACON + TRANSPORT</t>
  </si>
  <si>
    <t>tsp</t>
  </si>
  <si>
    <t>Colonne2</t>
  </si>
  <si>
    <t>mo</t>
  </si>
  <si>
    <t>F GENERAUX * 1,10</t>
  </si>
  <si>
    <t>plomb</t>
  </si>
  <si>
    <t xml:space="preserve">RENOVAT° VILLA </t>
  </si>
  <si>
    <t>FEUILLES DE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</si>
</sst>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Fcfa&quot;_-;\-* #,##0\ &quot;Fcfa&quot;_-;_-* &quot;-&quot;??\ &quot;Fcfa&quot;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20"/>
      <color theme="4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right"/>
    </xf>
    <xf numFmtId="164" fontId="5" fillId="0" borderId="3" xfId="0" applyNumberFormat="1" applyFont="1" applyBorder="1"/>
    <xf numFmtId="0" fontId="6" fillId="0" borderId="0" xfId="0" applyFont="1"/>
    <xf numFmtId="0" fontId="0" fillId="2" borderId="0" xfId="0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0" fillId="0" borderId="4" xfId="0" applyBorder="1"/>
    <xf numFmtId="0" fontId="4" fillId="0" borderId="5" xfId="0" applyFont="1" applyBorder="1" applyAlignment="1">
      <alignment horizontal="right"/>
    </xf>
    <xf numFmtId="164" fontId="5" fillId="0" borderId="6" xfId="0" applyNumberFormat="1" applyFont="1" applyBorder="1"/>
    <xf numFmtId="164" fontId="0" fillId="0" borderId="0" xfId="0" applyNumberFormat="1"/>
    <xf numFmtId="0" fontId="8" fillId="0" borderId="0" xfId="0" applyFont="1" applyAlignment="1"/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10" xfId="0" applyFont="1" applyBorder="1"/>
    <xf numFmtId="14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0" fillId="0" borderId="10" xfId="0" applyNumberFormat="1" applyFont="1" applyBorder="1"/>
    <xf numFmtId="0" fontId="0" fillId="0" borderId="0" xfId="0" applyAlignment="1">
      <alignment horizontal="right"/>
    </xf>
    <xf numFmtId="0" fontId="10" fillId="0" borderId="11" xfId="0" applyFont="1" applyBorder="1"/>
    <xf numFmtId="14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10" fillId="0" borderId="11" xfId="0" applyNumberFormat="1" applyFont="1" applyBorder="1"/>
    <xf numFmtId="10" fontId="10" fillId="0" borderId="11" xfId="0" applyNumberFormat="1" applyFont="1" applyBorder="1"/>
    <xf numFmtId="14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/>
    <xf numFmtId="164" fontId="11" fillId="0" borderId="11" xfId="0" applyNumberFormat="1" applyFont="1" applyBorder="1"/>
    <xf numFmtId="14" fontId="12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/>
    <xf numFmtId="164" fontId="13" fillId="0" borderId="11" xfId="0" applyNumberFormat="1" applyFont="1" applyBorder="1"/>
    <xf numFmtId="164" fontId="12" fillId="0" borderId="11" xfId="0" applyNumberFormat="1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0" fillId="3" borderId="0" xfId="0" applyFill="1" applyAlignment="1">
      <alignment horizontal="right"/>
    </xf>
    <xf numFmtId="164" fontId="2" fillId="3" borderId="0" xfId="0" applyNumberFormat="1" applyFont="1" applyFill="1"/>
    <xf numFmtId="164" fontId="14" fillId="3" borderId="12" xfId="0" applyNumberFormat="1" applyFont="1" applyFill="1" applyBorder="1" applyAlignment="1">
      <alignment vertical="center"/>
    </xf>
    <xf numFmtId="164" fontId="14" fillId="3" borderId="12" xfId="0" applyNumberFormat="1" applyFont="1" applyFill="1" applyBorder="1" applyAlignment="1">
      <alignment horizontal="center" vertical="center"/>
    </xf>
    <xf numFmtId="10" fontId="2" fillId="3" borderId="1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" fillId="0" borderId="0" xfId="0" applyFont="1"/>
    <xf numFmtId="0" fontId="17" fillId="0" borderId="0" xfId="0" applyFont="1" applyAlignment="1"/>
  </cellXfs>
  <cellStyles count="1">
    <cellStyle name="Normal" xfId="0" builtinId="0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4" formatCode="0.00%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&quot;Fcfa&quot;_-;\-* #,##0\ &quot;Fcfa&quot;_-;_-* &quot;-&quot;??\ &quot;Fcfa&quot;_-;_-@_-"/>
    </dxf>
    <dxf>
      <numFmt numFmtId="164" formatCode="_-* #,##0\ &quot;Fcfa&quot;_-;\-* #,##0\ &quot;Fcfa&quot;_-;_-* &quot;-&quot;??\ &quot;Fcfa&quot;_-;_-@_-"/>
    </dxf>
    <dxf>
      <numFmt numFmtId="164" formatCode="_-* #,##0\ &quot;Fcfa&quot;_-;\-* #,##0\ &quot;Fcfa&quot;_-;_-* &quot;-&quot;??\ &quot;Fcfa&quot;_-;_-@_-"/>
    </dxf>
    <dxf>
      <numFmt numFmtId="164" formatCode="_-* #,##0\ &quot;Fcfa&quot;_-;\-* #,##0\ &quot;Fcfa&quot;_-;_-* &quot;-&quot;??\ &quot;Fcfa&quot;_-;_-@_-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outline="0">
        <right style="thin">
          <color indexed="64"/>
        </right>
      </border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\ &quot;Fcfa&quot;_-;\-* #,##0\ &quot;Fcfa&quot;_-;_-* &quot;-&quot;??\ &quot;Fcfa&quot;_-;_-@_-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SC(5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ier"/>
      <sheetName val="Justificatif"/>
      <sheetName val="Chèques encaissés"/>
      <sheetName val="Chèques émis"/>
      <sheetName val="param"/>
      <sheetName val="Feuil1"/>
      <sheetName val="LISTE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A2">
            <v>1</v>
          </cell>
          <cell r="B2" t="str">
            <v>Janvier</v>
          </cell>
          <cell r="C2">
            <v>2010</v>
          </cell>
          <cell r="D2" t="str">
            <v>CB</v>
          </cell>
        </row>
        <row r="3">
          <cell r="B3" t="str">
            <v>Février</v>
          </cell>
          <cell r="C3">
            <v>2011</v>
          </cell>
          <cell r="D3" t="str">
            <v>Chèques</v>
          </cell>
        </row>
        <row r="4">
          <cell r="B4" t="str">
            <v>Mars</v>
          </cell>
          <cell r="C4">
            <v>2012</v>
          </cell>
          <cell r="D4" t="str">
            <v>Espèces</v>
          </cell>
        </row>
        <row r="5">
          <cell r="B5" t="str">
            <v>Avril</v>
          </cell>
          <cell r="C5">
            <v>2013</v>
          </cell>
        </row>
        <row r="6">
          <cell r="B6" t="str">
            <v>Mai</v>
          </cell>
          <cell r="C6">
            <v>2014</v>
          </cell>
        </row>
        <row r="7">
          <cell r="B7" t="str">
            <v>Juin</v>
          </cell>
          <cell r="C7">
            <v>2015</v>
          </cell>
        </row>
        <row r="8">
          <cell r="B8" t="str">
            <v>Juillet</v>
          </cell>
          <cell r="C8">
            <v>2016</v>
          </cell>
        </row>
        <row r="9">
          <cell r="B9" t="str">
            <v>Août</v>
          </cell>
          <cell r="C9">
            <v>2017</v>
          </cell>
        </row>
        <row r="10">
          <cell r="B10" t="str">
            <v>Septembre</v>
          </cell>
          <cell r="C10">
            <v>2018</v>
          </cell>
        </row>
        <row r="11">
          <cell r="B11" t="str">
            <v>Octobre</v>
          </cell>
          <cell r="C11">
            <v>2019</v>
          </cell>
        </row>
        <row r="12">
          <cell r="B12" t="str">
            <v>Novembre</v>
          </cell>
          <cell r="C12">
            <v>2020</v>
          </cell>
        </row>
        <row r="13">
          <cell r="B13" t="str">
            <v>Décembre</v>
          </cell>
        </row>
      </sheetData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6:T34" totalsRowCount="1" headerRowDxfId="54" dataDxfId="53" totalsRowDxfId="52" headerRowBorderDxfId="51">
  <autoFilter ref="A6:T33"/>
  <sortState ref="A7:S50">
    <sortCondition ref="B7:B50"/>
  </sortState>
  <tableColumns count="20">
    <tableColumn id="1" name="Colonne1" dataDxfId="50" totalsRowDxfId="19"/>
    <tableColumn id="2" name="DATE" dataDxfId="49" totalsRowDxfId="18"/>
    <tableColumn id="3" name="TIERS" dataDxfId="48" totalsRowDxfId="17"/>
    <tableColumn id="4" name="CATEGORIE" dataDxfId="47" totalsRowDxfId="16"/>
    <tableColumn id="20" name="Colonne2" dataDxfId="25" totalsRowDxfId="15"/>
    <tableColumn id="5" name="ACHAT MO" dataDxfId="46" totalsRowDxfId="14"/>
    <tableColumn id="6" name="N° FCT" dataDxfId="45" totalsRowDxfId="13"/>
    <tableColumn id="7" name="DESIGNATION DEP2NSES" dataDxfId="44" totalsRowDxfId="12"/>
    <tableColumn id="8" name="ENTREES" totalsRowFunction="sum" dataDxfId="43" totalsRowDxfId="11"/>
    <tableColumn id="9" name="SORTIES" totalsRowFunction="sum" dataDxfId="42" totalsRowDxfId="10"/>
    <tableColumn id="10" name="VER DOC" dataDxfId="41" totalsRowDxfId="9"/>
    <tableColumn id="11" name="MO *0,02 - TRSP * 0,01 - ACHAT * 0,1" totalsRowFunction="sum" dataDxfId="40" totalsRowDxfId="8">
      <calculatedColumnFormula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calculatedColumnFormula>
    </tableColumn>
    <tableColumn id="12" name="F GENERAUX * 1,10" totalsRowFunction="sum" dataDxfId="39" totalsRowDxfId="7">
      <calculatedColumnFormula>Tableau1[[#This Row],[SORTIES]]+Tableau1[[#This Row],[MO *0,02 - TRSP * 0,01 - ACHAT * 0,1]]*1.1</calculatedColumnFormula>
    </tableColumn>
    <tableColumn id="13" name="MARGE 5%" totalsRowFunction="sum" dataDxfId="38" totalsRowDxfId="6">
      <calculatedColumnFormula>Tableau1[[#This Row],[SORTIES]]*0.05</calculatedColumnFormula>
    </tableColumn>
    <tableColumn id="14" name="IMPONDERABLE 2%" totalsRowFunction="sum" dataDxfId="37" totalsRowDxfId="5">
      <calculatedColumnFormula>Tableau1[[#This Row],[SORTIES]]*0.02</calculatedColumnFormula>
    </tableColumn>
    <tableColumn id="15" name="TOTAL A FCT" totalsRowFunction="sum" dataDxfId="36" totalsRowDxfId="4">
      <calculatedColumnFormula>Tableau1[[#This Row],[F GENERAUX * 1,10]]+Tableau1[[#This Row],[MARGE 5%]]+Tableau1[[#This Row],[IMPONDERABLE 2%]]</calculatedColumnFormula>
    </tableColumn>
    <tableColumn id="16" name="POURCENTAGE" totalsRowFunction="custom" dataDxfId="35" totalsRowDxfId="3">
      <calculatedColumnFormula>(Tableau1[[#This Row],[TOTAL A FCT]]-Tableau1[[#This Row],[SORTIES]])/Tableau1[[#This Row],[SORTIES]]</calculatedColumnFormula>
      <totalsRowFormula>(Tableau1[[#Totals],[TOTAL A FCT]]-Tableau1[[#Totals],[SORTIES]])/Tableau1[[#Totals],[SORTIES]]</totalsRowFormula>
    </tableColumn>
    <tableColumn id="17" name="VERIF" dataDxfId="34" totalsRowDxfId="2"/>
    <tableColumn id="18" name="CAT DEPENSES" dataDxfId="33" totalsRowDxfId="1"/>
    <tableColumn id="19" name="Colonne19" dataDxfId="32" totalsRow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V6:Z15" totalsRowCount="1" headerRowDxfId="31">
  <autoFilter ref="V6:Z14"/>
  <tableColumns count="5">
    <tableColumn id="1" name="TRAVAUX" dataDxfId="30" totalsRowDxfId="24"/>
    <tableColumn id="2" name="DEP REELLES" totalsRowFunction="sum" dataDxfId="29" totalsRowDxfId="23"/>
    <tableColumn id="3" name="A FACTURER" totalsRowFunction="sum" dataDxfId="28" totalsRowDxfId="22"/>
    <tableColumn id="4" name="SOLDE A PAYER" dataDxfId="27" totalsRowDxfId="21"/>
    <tableColumn id="5" name="FACTURATION" totalsRowFunction="sum" dataDxfId="26" totalsRowDxfId="2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E4" sqref="E4"/>
    </sheetView>
  </sheetViews>
  <sheetFormatPr baseColWidth="10" defaultRowHeight="15" x14ac:dyDescent="0.25"/>
  <cols>
    <col min="1" max="1" width="6.42578125" customWidth="1"/>
    <col min="2" max="7" width="11.5703125" customWidth="1"/>
    <col min="8" max="8" width="37.42578125" customWidth="1"/>
    <col min="9" max="9" width="14.85546875" customWidth="1"/>
    <col min="10" max="10" width="15.140625" customWidth="1"/>
    <col min="11" max="11" width="6.28515625" style="2" customWidth="1"/>
    <col min="12" max="12" width="12.5703125" customWidth="1"/>
    <col min="13" max="13" width="14.42578125" customWidth="1"/>
    <col min="14" max="15" width="12.5703125" customWidth="1"/>
    <col min="16" max="16" width="15.28515625" customWidth="1"/>
    <col min="17" max="17" width="12.5703125" customWidth="1"/>
    <col min="18" max="18" width="6.28515625" style="2" customWidth="1"/>
    <col min="19" max="19" width="12.5703125" customWidth="1"/>
    <col min="20" max="20" width="5.140625" customWidth="1"/>
    <col min="21" max="21" width="3.140625" customWidth="1"/>
    <col min="22" max="26" width="15.7109375" customWidth="1"/>
  </cols>
  <sheetData>
    <row r="1" spans="1:26" ht="33" customHeight="1" thickBot="1" x14ac:dyDescent="0.45">
      <c r="A1" s="1" t="s">
        <v>0</v>
      </c>
      <c r="B1" s="1"/>
      <c r="C1" s="1"/>
      <c r="F1" s="50" t="s">
        <v>55</v>
      </c>
    </row>
    <row r="2" spans="1:26" ht="18" customHeight="1" x14ac:dyDescent="0.25">
      <c r="H2" s="3"/>
      <c r="I2" s="4" t="s">
        <v>1</v>
      </c>
      <c r="J2" s="5">
        <f>+SUMIF(Tableau1[ACHAT MO],"achat",Tableau1[SORTIES])</f>
        <v>66500</v>
      </c>
    </row>
    <row r="3" spans="1:26" ht="25.5" customHeight="1" thickBot="1" x14ac:dyDescent="0.45">
      <c r="A3" s="6" t="s">
        <v>2</v>
      </c>
      <c r="B3" s="48" t="s">
        <v>44</v>
      </c>
      <c r="C3" s="48"/>
      <c r="D3" s="7"/>
      <c r="E3" s="7"/>
      <c r="F3" s="8"/>
      <c r="G3" s="9"/>
      <c r="H3" s="10"/>
      <c r="I3" s="11" t="s">
        <v>3</v>
      </c>
      <c r="J3" s="12">
        <f>+SUMIF(Tableau1[ACHAT MO],"mo",Tableau1[SORTIES])</f>
        <v>120000</v>
      </c>
      <c r="L3" s="13"/>
      <c r="N3" s="13"/>
    </row>
    <row r="4" spans="1:26" ht="26.25" x14ac:dyDescent="0.4">
      <c r="A4" s="6" t="s">
        <v>4</v>
      </c>
      <c r="B4" s="51" t="s">
        <v>54</v>
      </c>
      <c r="C4" s="14"/>
      <c r="D4" s="14"/>
      <c r="E4" s="14"/>
    </row>
    <row r="5" spans="1:26" ht="15.75" thickBot="1" x14ac:dyDescent="0.3"/>
    <row r="6" spans="1:26" ht="54" customHeight="1" thickBot="1" x14ac:dyDescent="0.3">
      <c r="A6" s="15" t="s">
        <v>5</v>
      </c>
      <c r="B6" s="16" t="s">
        <v>6</v>
      </c>
      <c r="C6" s="16" t="s">
        <v>7</v>
      </c>
      <c r="D6" s="16" t="s">
        <v>8</v>
      </c>
      <c r="E6" s="16" t="s">
        <v>50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7" t="s">
        <v>14</v>
      </c>
      <c r="L6" s="16" t="s">
        <v>15</v>
      </c>
      <c r="M6" s="16" t="s">
        <v>52</v>
      </c>
      <c r="N6" s="16" t="s">
        <v>16</v>
      </c>
      <c r="O6" s="16" t="s">
        <v>17</v>
      </c>
      <c r="P6" s="16" t="s">
        <v>18</v>
      </c>
      <c r="Q6" s="16" t="s">
        <v>19</v>
      </c>
      <c r="R6" s="17" t="s">
        <v>20</v>
      </c>
      <c r="S6" s="16" t="s">
        <v>21</v>
      </c>
      <c r="T6" s="18" t="s">
        <v>22</v>
      </c>
      <c r="V6" s="19" t="s">
        <v>23</v>
      </c>
      <c r="W6" s="19" t="s">
        <v>24</v>
      </c>
      <c r="X6" s="19" t="s">
        <v>25</v>
      </c>
      <c r="Y6" s="19" t="s">
        <v>26</v>
      </c>
      <c r="Z6" s="19" t="s">
        <v>27</v>
      </c>
    </row>
    <row r="7" spans="1:26" ht="18" customHeight="1" x14ac:dyDescent="0.25">
      <c r="A7" s="20" t="s">
        <v>43</v>
      </c>
      <c r="B7" s="21">
        <v>43013</v>
      </c>
      <c r="C7" s="22" t="s">
        <v>23</v>
      </c>
      <c r="D7" s="22" t="s">
        <v>44</v>
      </c>
      <c r="E7" s="22" t="s">
        <v>28</v>
      </c>
      <c r="F7" s="22" t="s">
        <v>49</v>
      </c>
      <c r="G7" s="22" t="s">
        <v>45</v>
      </c>
      <c r="H7" s="20" t="s">
        <v>46</v>
      </c>
      <c r="I7" s="23">
        <v>0</v>
      </c>
      <c r="J7" s="23">
        <v>12500</v>
      </c>
      <c r="K7" s="22">
        <v>0</v>
      </c>
      <c r="L7" s="28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125</v>
      </c>
      <c r="M7" s="28">
        <f>Tableau1[[#This Row],[SORTIES]]+Tableau1[[#This Row],[MO *0,02 - TRSP * 0,01 - ACHAT * 0,1]]*1.1</f>
        <v>12637.5</v>
      </c>
      <c r="N7" s="28">
        <f>Tableau1[[#This Row],[SORTIES]]*0.05</f>
        <v>625</v>
      </c>
      <c r="O7" s="28">
        <f>Tableau1[[#This Row],[SORTIES]]*0.02</f>
        <v>250</v>
      </c>
      <c r="P7" s="28">
        <f>Tableau1[[#This Row],[F GENERAUX * 1,10]]+Tableau1[[#This Row],[MARGE 5%]]+Tableau1[[#This Row],[IMPONDERABLE 2%]]</f>
        <v>13512.5</v>
      </c>
      <c r="Q7" s="29">
        <f>(Tableau1[[#This Row],[TOTAL A FCT]]-Tableau1[[#This Row],[SORTIES]])/Tableau1[[#This Row],[SORTIES]]</f>
        <v>8.1000000000000003E-2</v>
      </c>
      <c r="R7" s="22"/>
      <c r="S7" s="49" t="s">
        <v>28</v>
      </c>
      <c r="T7" s="20"/>
      <c r="V7" s="24" t="s">
        <v>28</v>
      </c>
      <c r="W7" s="13">
        <f>+SUMIF($S:$S,"macon",$J:$J)</f>
        <v>117500</v>
      </c>
      <c r="X7" s="13">
        <f>+SUMIF($S:$S,"macon",$P:$P)</f>
        <v>133452.5</v>
      </c>
      <c r="Y7" s="13"/>
      <c r="Z7" s="13"/>
    </row>
    <row r="8" spans="1:26" ht="18" customHeight="1" x14ac:dyDescent="0.25">
      <c r="A8" s="25" t="s">
        <v>43</v>
      </c>
      <c r="B8" s="26">
        <v>43015</v>
      </c>
      <c r="C8" s="27" t="s">
        <v>23</v>
      </c>
      <c r="D8" s="22" t="s">
        <v>44</v>
      </c>
      <c r="E8" s="22" t="s">
        <v>53</v>
      </c>
      <c r="F8" s="22" t="s">
        <v>31</v>
      </c>
      <c r="G8" s="27">
        <v>17020539</v>
      </c>
      <c r="H8" s="25" t="s">
        <v>47</v>
      </c>
      <c r="I8" s="28">
        <v>0</v>
      </c>
      <c r="J8" s="28">
        <v>6500</v>
      </c>
      <c r="K8" s="27">
        <v>0</v>
      </c>
      <c r="L8" s="28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650</v>
      </c>
      <c r="M8" s="28">
        <f>Tableau1[[#This Row],[SORTIES]]+Tableau1[[#This Row],[MO *0,02 - TRSP * 0,01 - ACHAT * 0,1]]*1.1</f>
        <v>7215</v>
      </c>
      <c r="N8" s="28">
        <f>Tableau1[[#This Row],[SORTIES]]*0.05</f>
        <v>325</v>
      </c>
      <c r="O8" s="28">
        <f>Tableau1[[#This Row],[SORTIES]]*0.02</f>
        <v>130</v>
      </c>
      <c r="P8" s="28">
        <f>Tableau1[[#This Row],[F GENERAUX * 1,10]]+Tableau1[[#This Row],[MARGE 5%]]+Tableau1[[#This Row],[IMPONDERABLE 2%]]</f>
        <v>7670</v>
      </c>
      <c r="Q8" s="29">
        <f>(Tableau1[[#This Row],[TOTAL A FCT]]-Tableau1[[#This Row],[SORTIES]])/Tableau1[[#This Row],[SORTIES]]</f>
        <v>0.18</v>
      </c>
      <c r="R8" s="27"/>
      <c r="S8" s="49" t="s">
        <v>53</v>
      </c>
      <c r="T8" s="25"/>
      <c r="V8" s="24" t="s">
        <v>33</v>
      </c>
      <c r="W8" s="13">
        <f>+SUMIF($S:$S,"plomb",$J:$J)</f>
        <v>6500</v>
      </c>
      <c r="X8" s="13">
        <f>+SUMIF($S:$S,"plomb",$P:$P)</f>
        <v>7670</v>
      </c>
      <c r="Y8" s="13"/>
      <c r="Z8" s="13"/>
    </row>
    <row r="9" spans="1:26" ht="18" customHeight="1" x14ac:dyDescent="0.25">
      <c r="A9" s="25" t="s">
        <v>43</v>
      </c>
      <c r="B9" s="26">
        <v>43017</v>
      </c>
      <c r="C9" s="27" t="s">
        <v>23</v>
      </c>
      <c r="D9" s="22" t="s">
        <v>44</v>
      </c>
      <c r="E9" s="22" t="s">
        <v>28</v>
      </c>
      <c r="F9" s="22" t="s">
        <v>31</v>
      </c>
      <c r="G9" s="27" t="s">
        <v>32</v>
      </c>
      <c r="H9" s="25" t="s">
        <v>48</v>
      </c>
      <c r="I9" s="28">
        <v>0</v>
      </c>
      <c r="J9" s="28">
        <v>60000</v>
      </c>
      <c r="K9" s="27">
        <v>0</v>
      </c>
      <c r="L9" s="28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6000</v>
      </c>
      <c r="M9" s="28">
        <f>Tableau1[[#This Row],[SORTIES]]+Tableau1[[#This Row],[MO *0,02 - TRSP * 0,01 - ACHAT * 0,1]]*1.1</f>
        <v>66600</v>
      </c>
      <c r="N9" s="28">
        <f>Tableau1[[#This Row],[SORTIES]]*0.05</f>
        <v>3000</v>
      </c>
      <c r="O9" s="28">
        <f>Tableau1[[#This Row],[SORTIES]]*0.02</f>
        <v>1200</v>
      </c>
      <c r="P9" s="28">
        <f>Tableau1[[#This Row],[F GENERAUX * 1,10]]+Tableau1[[#This Row],[MARGE 5%]]+Tableau1[[#This Row],[IMPONDERABLE 2%]]</f>
        <v>70800</v>
      </c>
      <c r="Q9" s="29">
        <f>(Tableau1[[#This Row],[TOTAL A FCT]]-Tableau1[[#This Row],[SORTIES]])/Tableau1[[#This Row],[SORTIES]]</f>
        <v>0.18</v>
      </c>
      <c r="R9" s="27"/>
      <c r="S9" s="49" t="s">
        <v>28</v>
      </c>
      <c r="T9" s="25"/>
      <c r="V9" s="24" t="s">
        <v>37</v>
      </c>
      <c r="W9" s="13">
        <f>+SUMIF($S:$S,"elec",$J:$J)</f>
        <v>25000</v>
      </c>
      <c r="X9" s="13">
        <f>+SUMIF($S:$S,"elec",$P:$P)</f>
        <v>27300</v>
      </c>
      <c r="Y9" s="13"/>
      <c r="Z9" s="13"/>
    </row>
    <row r="10" spans="1:26" ht="18" customHeight="1" x14ac:dyDescent="0.25">
      <c r="A10" s="25" t="s">
        <v>43</v>
      </c>
      <c r="B10" s="26">
        <v>43017</v>
      </c>
      <c r="C10" s="27" t="s">
        <v>23</v>
      </c>
      <c r="D10" s="22" t="s">
        <v>44</v>
      </c>
      <c r="E10" s="22" t="s">
        <v>38</v>
      </c>
      <c r="F10" s="22" t="s">
        <v>51</v>
      </c>
      <c r="G10" s="27" t="s">
        <v>39</v>
      </c>
      <c r="H10" s="25" t="s">
        <v>40</v>
      </c>
      <c r="I10" s="28">
        <v>0</v>
      </c>
      <c r="J10" s="28">
        <v>50000</v>
      </c>
      <c r="K10" s="27">
        <v>0</v>
      </c>
      <c r="L10" s="28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1000</v>
      </c>
      <c r="M10" s="28">
        <f>Tableau1[[#This Row],[SORTIES]]+Tableau1[[#This Row],[MO *0,02 - TRSP * 0,01 - ACHAT * 0,1]]*1.1</f>
        <v>51100</v>
      </c>
      <c r="N10" s="28">
        <f>Tableau1[[#This Row],[SORTIES]]*0.05</f>
        <v>2500</v>
      </c>
      <c r="O10" s="28">
        <f>Tableau1[[#This Row],[SORTIES]]*0.02</f>
        <v>1000</v>
      </c>
      <c r="P10" s="28">
        <f>Tableau1[[#This Row],[F GENERAUX * 1,10]]+Tableau1[[#This Row],[MARGE 5%]]+Tableau1[[#This Row],[IMPONDERABLE 2%]]</f>
        <v>54600</v>
      </c>
      <c r="Q10" s="29">
        <f>(Tableau1[[#This Row],[TOTAL A FCT]]-Tableau1[[#This Row],[SORTIES]])/Tableau1[[#This Row],[SORTIES]]</f>
        <v>9.1999999999999998E-2</v>
      </c>
      <c r="R10" s="27"/>
      <c r="S10" s="49" t="s">
        <v>38</v>
      </c>
      <c r="T10" s="25"/>
      <c r="V10" s="24" t="s">
        <v>41</v>
      </c>
      <c r="W10" s="13">
        <f>+SUMIF($S:$S,"carr",$J:$J)</f>
        <v>50000</v>
      </c>
      <c r="X10" s="13">
        <f>+SUMIF($S:$S,"carr",$P:$P)</f>
        <v>54600</v>
      </c>
      <c r="Y10" s="13"/>
      <c r="Z10" s="13"/>
    </row>
    <row r="11" spans="1:26" ht="18" customHeight="1" x14ac:dyDescent="0.25">
      <c r="A11" s="25" t="s">
        <v>43</v>
      </c>
      <c r="B11" s="26">
        <v>43017</v>
      </c>
      <c r="C11" s="27" t="s">
        <v>23</v>
      </c>
      <c r="D11" s="22" t="s">
        <v>44</v>
      </c>
      <c r="E11" s="22" t="s">
        <v>34</v>
      </c>
      <c r="F11" s="22" t="s">
        <v>51</v>
      </c>
      <c r="G11" s="27" t="s">
        <v>35</v>
      </c>
      <c r="H11" s="25" t="s">
        <v>36</v>
      </c>
      <c r="I11" s="28">
        <v>0</v>
      </c>
      <c r="J11" s="28">
        <v>25000</v>
      </c>
      <c r="K11" s="27">
        <v>0</v>
      </c>
      <c r="L11" s="28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500</v>
      </c>
      <c r="M11" s="28">
        <f>Tableau1[[#This Row],[SORTIES]]+Tableau1[[#This Row],[MO *0,02 - TRSP * 0,01 - ACHAT * 0,1]]*1.1</f>
        <v>25550</v>
      </c>
      <c r="N11" s="28">
        <f>Tableau1[[#This Row],[SORTIES]]*0.05</f>
        <v>1250</v>
      </c>
      <c r="O11" s="28">
        <f>Tableau1[[#This Row],[SORTIES]]*0.02</f>
        <v>500</v>
      </c>
      <c r="P11" s="28">
        <f>Tableau1[[#This Row],[F GENERAUX * 1,10]]+Tableau1[[#This Row],[MARGE 5%]]+Tableau1[[#This Row],[IMPONDERABLE 2%]]</f>
        <v>27300</v>
      </c>
      <c r="Q11" s="29">
        <f>(Tableau1[[#This Row],[TOTAL A FCT]]-Tableau1[[#This Row],[SORTIES]])/Tableau1[[#This Row],[SORTIES]]</f>
        <v>9.1999999999999998E-2</v>
      </c>
      <c r="R11" s="27"/>
      <c r="S11" s="49" t="s">
        <v>34</v>
      </c>
      <c r="T11" s="25"/>
      <c r="V11" s="24"/>
      <c r="W11" s="13"/>
      <c r="X11" s="13"/>
      <c r="Y11" s="13"/>
      <c r="Z11" s="13"/>
    </row>
    <row r="12" spans="1:26" ht="18" customHeight="1" x14ac:dyDescent="0.25">
      <c r="A12" s="25" t="s">
        <v>43</v>
      </c>
      <c r="B12" s="30">
        <v>43017</v>
      </c>
      <c r="C12" s="31" t="s">
        <v>23</v>
      </c>
      <c r="D12" s="31" t="s">
        <v>44</v>
      </c>
      <c r="E12" s="32" t="s">
        <v>28</v>
      </c>
      <c r="F12" s="32" t="s">
        <v>51</v>
      </c>
      <c r="G12" s="31" t="s">
        <v>29</v>
      </c>
      <c r="H12" s="33" t="s">
        <v>30</v>
      </c>
      <c r="I12" s="34">
        <v>0</v>
      </c>
      <c r="J12" s="28">
        <v>45000</v>
      </c>
      <c r="K12" s="27">
        <v>0</v>
      </c>
      <c r="L12" s="28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900</v>
      </c>
      <c r="M12" s="28">
        <f>Tableau1[[#This Row],[SORTIES]]+Tableau1[[#This Row],[MO *0,02 - TRSP * 0,01 - ACHAT * 0,1]]*1.1</f>
        <v>45990</v>
      </c>
      <c r="N12" s="28">
        <f>Tableau1[[#This Row],[SORTIES]]*0.05</f>
        <v>2250</v>
      </c>
      <c r="O12" s="28">
        <f>Tableau1[[#This Row],[SORTIES]]*0.02</f>
        <v>900</v>
      </c>
      <c r="P12" s="28">
        <f>Tableau1[[#This Row],[F GENERAUX * 1,10]]+Tableau1[[#This Row],[MARGE 5%]]+Tableau1[[#This Row],[IMPONDERABLE 2%]]</f>
        <v>49140</v>
      </c>
      <c r="Q12" s="29">
        <f>(Tableau1[[#This Row],[TOTAL A FCT]]-Tableau1[[#This Row],[SORTIES]])/Tableau1[[#This Row],[SORTIES]]</f>
        <v>9.1999999999999998E-2</v>
      </c>
      <c r="R12" s="27"/>
      <c r="S12" s="49" t="s">
        <v>28</v>
      </c>
      <c r="T12" s="25"/>
      <c r="V12" s="24"/>
      <c r="W12" s="13"/>
      <c r="X12" s="13"/>
      <c r="Y12" s="13"/>
      <c r="Z12" s="13"/>
    </row>
    <row r="13" spans="1:26" ht="18" customHeight="1" x14ac:dyDescent="0.25">
      <c r="A13" s="25"/>
      <c r="B13" s="30"/>
      <c r="C13" s="31"/>
      <c r="D13" s="31"/>
      <c r="E13" s="32"/>
      <c r="F13" s="32"/>
      <c r="G13" s="31"/>
      <c r="H13" s="33"/>
      <c r="I13" s="34"/>
      <c r="J13" s="28"/>
      <c r="K13" s="27">
        <v>2</v>
      </c>
      <c r="L13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13" s="28">
        <f>Tableau1[[#This Row],[SORTIES]]+Tableau1[[#This Row],[MO *0,02 - TRSP * 0,01 - ACHAT * 0,1]]*1.1</f>
        <v>0</v>
      </c>
      <c r="N13" s="28">
        <f>Tableau1[[#This Row],[SORTIES]]*0.05</f>
        <v>0</v>
      </c>
      <c r="O13" s="28">
        <f>Tableau1[[#This Row],[SORTIES]]*0.02</f>
        <v>0</v>
      </c>
      <c r="P13" s="28">
        <f>Tableau1[[#This Row],[F GENERAUX * 1,10]]+Tableau1[[#This Row],[MARGE 5%]]+Tableau1[[#This Row],[IMPONDERABLE 2%]]</f>
        <v>0</v>
      </c>
      <c r="Q13" s="29" t="e">
        <f>(Tableau1[[#This Row],[TOTAL A FCT]]-Tableau1[[#This Row],[SORTIES]])/Tableau1[[#This Row],[SORTIES]]</f>
        <v>#DIV/0!</v>
      </c>
      <c r="R13" s="27"/>
      <c r="S13" s="31"/>
      <c r="T13" s="25"/>
      <c r="V13" s="41" t="s">
        <v>42</v>
      </c>
      <c r="W13" s="42">
        <f>+SUMIF($S:$S,"A PAYER",$J:$J)</f>
        <v>0</v>
      </c>
      <c r="X13" s="42">
        <f>+SUMIF($S:$S,"A PAYER",$P:$P)</f>
        <v>0</v>
      </c>
      <c r="Y13" s="13"/>
      <c r="Z13" s="13"/>
    </row>
    <row r="14" spans="1:26" ht="18" customHeight="1" x14ac:dyDescent="0.25">
      <c r="A14" s="25"/>
      <c r="B14" s="35"/>
      <c r="C14" s="27"/>
      <c r="D14" s="27"/>
      <c r="E14" s="22"/>
      <c r="F14" s="22"/>
      <c r="G14" s="27"/>
      <c r="H14" s="25"/>
      <c r="I14" s="28"/>
      <c r="J14" s="28"/>
      <c r="K14" s="27">
        <v>2</v>
      </c>
      <c r="L14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14" s="28">
        <f>Tableau1[[#This Row],[SORTIES]]+Tableau1[[#This Row],[MO *0,02 - TRSP * 0,01 - ACHAT * 0,1]]*1.1</f>
        <v>0</v>
      </c>
      <c r="N14" s="28">
        <f>Tableau1[[#This Row],[SORTIES]]*0.05</f>
        <v>0</v>
      </c>
      <c r="O14" s="28">
        <f>Tableau1[[#This Row],[SORTIES]]*0.02</f>
        <v>0</v>
      </c>
      <c r="P14" s="28">
        <f>Tableau1[[#This Row],[F GENERAUX * 1,10]]+Tableau1[[#This Row],[MARGE 5%]]+Tableau1[[#This Row],[IMPONDERABLE 2%]]</f>
        <v>0</v>
      </c>
      <c r="Q14" s="29" t="e">
        <f>(Tableau1[[#This Row],[TOTAL A FCT]]-Tableau1[[#This Row],[SORTIES]])/Tableau1[[#This Row],[SORTIES]]</f>
        <v>#DIV/0!</v>
      </c>
      <c r="R14" s="27"/>
      <c r="S14" s="27"/>
      <c r="T14" s="25"/>
      <c r="V14" s="24"/>
      <c r="W14" s="13"/>
      <c r="X14" s="13"/>
      <c r="Y14" s="13"/>
      <c r="Z14" s="13"/>
    </row>
    <row r="15" spans="1:26" ht="18" customHeight="1" x14ac:dyDescent="0.25">
      <c r="A15" s="25"/>
      <c r="B15" s="26"/>
      <c r="C15" s="27"/>
      <c r="D15" s="22"/>
      <c r="E15" s="22"/>
      <c r="F15" s="22"/>
      <c r="G15" s="27"/>
      <c r="H15" s="25"/>
      <c r="I15" s="28"/>
      <c r="J15" s="28"/>
      <c r="K15" s="27">
        <v>2</v>
      </c>
      <c r="L15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15" s="28">
        <f>Tableau1[[#This Row],[SORTIES]]+Tableau1[[#This Row],[MO *0,02 - TRSP * 0,01 - ACHAT * 0,1]]*1.1</f>
        <v>0</v>
      </c>
      <c r="N15" s="28">
        <f>Tableau1[[#This Row],[SORTIES]]*0.05</f>
        <v>0</v>
      </c>
      <c r="O15" s="28">
        <f>Tableau1[[#This Row],[SORTIES]]*0.02</f>
        <v>0</v>
      </c>
      <c r="P15" s="28">
        <f>Tableau1[[#This Row],[F GENERAUX * 1,10]]+Tableau1[[#This Row],[MARGE 5%]]+Tableau1[[#This Row],[IMPONDERABLE 2%]]</f>
        <v>0</v>
      </c>
      <c r="Q15" s="29" t="e">
        <f>(Tableau1[[#This Row],[TOTAL A FCT]]-Tableau1[[#This Row],[SORTIES]])/Tableau1[[#This Row],[SORTIES]]</f>
        <v>#DIV/0!</v>
      </c>
      <c r="R15" s="27"/>
      <c r="S15" s="22"/>
      <c r="T15" s="25"/>
      <c r="V15" s="43"/>
      <c r="W15" s="44">
        <f>SUBTOTAL(109,Tableau2[DEP REELLES])</f>
        <v>199000</v>
      </c>
      <c r="X15" s="44">
        <f>SUBTOTAL(109,Tableau2[A FACTURER])</f>
        <v>223022.5</v>
      </c>
      <c r="Y15" s="44"/>
      <c r="Z15" s="44">
        <f>SUBTOTAL(109,Tableau2[FACTURATION])</f>
        <v>0</v>
      </c>
    </row>
    <row r="16" spans="1:26" ht="18" customHeight="1" x14ac:dyDescent="0.25">
      <c r="A16" s="25"/>
      <c r="B16" s="35"/>
      <c r="C16" s="27"/>
      <c r="D16" s="27"/>
      <c r="E16" s="22"/>
      <c r="F16" s="22"/>
      <c r="G16" s="27"/>
      <c r="H16" s="25"/>
      <c r="I16" s="28"/>
      <c r="J16" s="28"/>
      <c r="K16" s="27">
        <v>2</v>
      </c>
      <c r="L16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16" s="28">
        <f>Tableau1[[#This Row],[SORTIES]]+Tableau1[[#This Row],[MO *0,02 - TRSP * 0,01 - ACHAT * 0,1]]*1.1</f>
        <v>0</v>
      </c>
      <c r="N16" s="28">
        <f>Tableau1[[#This Row],[SORTIES]]*0.05</f>
        <v>0</v>
      </c>
      <c r="O16" s="28">
        <f>Tableau1[[#This Row],[SORTIES]]*0.02</f>
        <v>0</v>
      </c>
      <c r="P16" s="28">
        <f>Tableau1[[#This Row],[F GENERAUX * 1,10]]+Tableau1[[#This Row],[MARGE 5%]]+Tableau1[[#This Row],[IMPONDERABLE 2%]]</f>
        <v>0</v>
      </c>
      <c r="Q16" s="29" t="e">
        <f>(Tableau1[[#This Row],[TOTAL A FCT]]-Tableau1[[#This Row],[SORTIES]])/Tableau1[[#This Row],[SORTIES]]</f>
        <v>#DIV/0!</v>
      </c>
      <c r="R16" s="27"/>
      <c r="S16" s="27"/>
      <c r="T16" s="25"/>
    </row>
    <row r="17" spans="1:20" ht="18" customHeight="1" x14ac:dyDescent="0.25">
      <c r="A17" s="25"/>
      <c r="B17" s="35"/>
      <c r="C17" s="27"/>
      <c r="D17" s="27"/>
      <c r="E17" s="22"/>
      <c r="F17" s="22"/>
      <c r="G17" s="27"/>
      <c r="H17" s="25"/>
      <c r="I17" s="28"/>
      <c r="J17" s="28"/>
      <c r="K17" s="27">
        <v>2</v>
      </c>
      <c r="L17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17" s="28">
        <f>Tableau1[[#This Row],[SORTIES]]+Tableau1[[#This Row],[MO *0,02 - TRSP * 0,01 - ACHAT * 0,1]]*1.1</f>
        <v>0</v>
      </c>
      <c r="N17" s="28">
        <f>Tableau1[[#This Row],[SORTIES]]*0.05</f>
        <v>0</v>
      </c>
      <c r="O17" s="28">
        <f>Tableau1[[#This Row],[SORTIES]]*0.02</f>
        <v>0</v>
      </c>
      <c r="P17" s="28">
        <f>Tableau1[[#This Row],[F GENERAUX * 1,10]]+Tableau1[[#This Row],[MARGE 5%]]+Tableau1[[#This Row],[IMPONDERABLE 2%]]</f>
        <v>0</v>
      </c>
      <c r="Q17" s="29" t="e">
        <f>(Tableau1[[#This Row],[TOTAL A FCT]]-Tableau1[[#This Row],[SORTIES]])/Tableau1[[#This Row],[SORTIES]]</f>
        <v>#DIV/0!</v>
      </c>
      <c r="R17" s="27"/>
      <c r="S17" s="27"/>
      <c r="T17" s="25"/>
    </row>
    <row r="18" spans="1:20" ht="18" customHeight="1" x14ac:dyDescent="0.25">
      <c r="A18" s="25"/>
      <c r="B18" s="35"/>
      <c r="C18" s="27"/>
      <c r="D18" s="27"/>
      <c r="E18" s="22"/>
      <c r="F18" s="22"/>
      <c r="G18" s="27"/>
      <c r="H18" s="25"/>
      <c r="I18" s="28"/>
      <c r="J18" s="28"/>
      <c r="K18" s="27">
        <v>2</v>
      </c>
      <c r="L18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18" s="28">
        <f>Tableau1[[#This Row],[SORTIES]]+Tableau1[[#This Row],[MO *0,02 - TRSP * 0,01 - ACHAT * 0,1]]*1.1</f>
        <v>0</v>
      </c>
      <c r="N18" s="28">
        <f>Tableau1[[#This Row],[SORTIES]]*0.05</f>
        <v>0</v>
      </c>
      <c r="O18" s="28">
        <f>Tableau1[[#This Row],[SORTIES]]*0.02</f>
        <v>0</v>
      </c>
      <c r="P18" s="28">
        <f>Tableau1[[#This Row],[F GENERAUX * 1,10]]+Tableau1[[#This Row],[MARGE 5%]]+Tableau1[[#This Row],[IMPONDERABLE 2%]]</f>
        <v>0</v>
      </c>
      <c r="Q18" s="29" t="e">
        <f>(Tableau1[[#This Row],[TOTAL A FCT]]-Tableau1[[#This Row],[SORTIES]])/Tableau1[[#This Row],[SORTIES]]</f>
        <v>#DIV/0!</v>
      </c>
      <c r="R18" s="27"/>
      <c r="S18" s="27"/>
      <c r="T18" s="25"/>
    </row>
    <row r="19" spans="1:20" ht="18" customHeight="1" x14ac:dyDescent="0.25">
      <c r="A19" s="25"/>
      <c r="B19" s="35"/>
      <c r="C19" s="27"/>
      <c r="D19" s="27"/>
      <c r="E19" s="22"/>
      <c r="F19" s="22"/>
      <c r="G19" s="27"/>
      <c r="H19" s="25"/>
      <c r="I19" s="28"/>
      <c r="J19" s="28"/>
      <c r="K19" s="27">
        <v>2</v>
      </c>
      <c r="L19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19" s="28">
        <f>Tableau1[[#This Row],[SORTIES]]+Tableau1[[#This Row],[MO *0,02 - TRSP * 0,01 - ACHAT * 0,1]]*1.1</f>
        <v>0</v>
      </c>
      <c r="N19" s="28">
        <f>Tableau1[[#This Row],[SORTIES]]*0.05</f>
        <v>0</v>
      </c>
      <c r="O19" s="28">
        <f>Tableau1[[#This Row],[SORTIES]]*0.02</f>
        <v>0</v>
      </c>
      <c r="P19" s="28">
        <f>Tableau1[[#This Row],[F GENERAUX * 1,10]]+Tableau1[[#This Row],[MARGE 5%]]+Tableau1[[#This Row],[IMPONDERABLE 2%]]</f>
        <v>0</v>
      </c>
      <c r="Q19" s="29" t="e">
        <f>(Tableau1[[#This Row],[TOTAL A FCT]]-Tableau1[[#This Row],[SORTIES]])/Tableau1[[#This Row],[SORTIES]]</f>
        <v>#DIV/0!</v>
      </c>
      <c r="R19" s="27"/>
      <c r="S19" s="27"/>
      <c r="T19" s="25"/>
    </row>
    <row r="20" spans="1:20" ht="18" customHeight="1" x14ac:dyDescent="0.25">
      <c r="A20" s="25"/>
      <c r="B20" s="35"/>
      <c r="C20" s="27"/>
      <c r="D20" s="36"/>
      <c r="E20" s="37"/>
      <c r="F20" s="37"/>
      <c r="G20" s="36"/>
      <c r="H20" s="38"/>
      <c r="I20" s="39"/>
      <c r="J20" s="40"/>
      <c r="K20" s="27">
        <v>2</v>
      </c>
      <c r="L20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0" s="28">
        <f>Tableau1[[#This Row],[SORTIES]]+Tableau1[[#This Row],[MO *0,02 - TRSP * 0,01 - ACHAT * 0,1]]*1.1</f>
        <v>0</v>
      </c>
      <c r="N20" s="28">
        <f>Tableau1[[#This Row],[SORTIES]]*0.05</f>
        <v>0</v>
      </c>
      <c r="O20" s="28">
        <f>Tableau1[[#This Row],[SORTIES]]*0.02</f>
        <v>0</v>
      </c>
      <c r="P20" s="28">
        <f>Tableau1[[#This Row],[F GENERAUX * 1,10]]+Tableau1[[#This Row],[MARGE 5%]]+Tableau1[[#This Row],[IMPONDERABLE 2%]]</f>
        <v>0</v>
      </c>
      <c r="Q20" s="29" t="e">
        <f>(Tableau1[[#This Row],[TOTAL A FCT]]-Tableau1[[#This Row],[SORTIES]])/Tableau1[[#This Row],[SORTIES]]</f>
        <v>#DIV/0!</v>
      </c>
      <c r="R20" s="27"/>
      <c r="S20" s="27"/>
      <c r="T20" s="25"/>
    </row>
    <row r="21" spans="1:20" ht="18" customHeight="1" x14ac:dyDescent="0.25">
      <c r="A21" s="25"/>
      <c r="B21" s="35"/>
      <c r="C21" s="27"/>
      <c r="D21" s="27"/>
      <c r="E21" s="22"/>
      <c r="F21" s="22"/>
      <c r="G21" s="27"/>
      <c r="H21" s="25"/>
      <c r="I21" s="28"/>
      <c r="J21" s="28"/>
      <c r="K21" s="27">
        <v>2</v>
      </c>
      <c r="L21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1" s="28">
        <f>Tableau1[[#This Row],[SORTIES]]+Tableau1[[#This Row],[MO *0,02 - TRSP * 0,01 - ACHAT * 0,1]]*1.1</f>
        <v>0</v>
      </c>
      <c r="N21" s="28">
        <f>Tableau1[[#This Row],[SORTIES]]*0.05</f>
        <v>0</v>
      </c>
      <c r="O21" s="28">
        <f>Tableau1[[#This Row],[SORTIES]]*0.02</f>
        <v>0</v>
      </c>
      <c r="P21" s="28">
        <f>Tableau1[[#This Row],[F GENERAUX * 1,10]]+Tableau1[[#This Row],[MARGE 5%]]+Tableau1[[#This Row],[IMPONDERABLE 2%]]</f>
        <v>0</v>
      </c>
      <c r="Q21" s="29" t="e">
        <f>(Tableau1[[#This Row],[TOTAL A FCT]]-Tableau1[[#This Row],[SORTIES]])/Tableau1[[#This Row],[SORTIES]]</f>
        <v>#DIV/0!</v>
      </c>
      <c r="R21" s="27"/>
      <c r="S21" s="27"/>
      <c r="T21" s="25"/>
    </row>
    <row r="22" spans="1:20" ht="18" customHeight="1" x14ac:dyDescent="0.25">
      <c r="A22" s="25"/>
      <c r="B22" s="35"/>
      <c r="C22" s="27"/>
      <c r="D22" s="27"/>
      <c r="E22" s="22"/>
      <c r="F22" s="22"/>
      <c r="G22" s="27"/>
      <c r="H22" s="25"/>
      <c r="I22" s="28"/>
      <c r="J22" s="28"/>
      <c r="K22" s="27">
        <v>2</v>
      </c>
      <c r="L22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2" s="28">
        <f>Tableau1[[#This Row],[SORTIES]]+Tableau1[[#This Row],[MO *0,02 - TRSP * 0,01 - ACHAT * 0,1]]*1.1</f>
        <v>0</v>
      </c>
      <c r="N22" s="28">
        <f>Tableau1[[#This Row],[SORTIES]]*0.05</f>
        <v>0</v>
      </c>
      <c r="O22" s="28">
        <f>Tableau1[[#This Row],[SORTIES]]*0.02</f>
        <v>0</v>
      </c>
      <c r="P22" s="28">
        <f>Tableau1[[#This Row],[F GENERAUX * 1,10]]+Tableau1[[#This Row],[MARGE 5%]]+Tableau1[[#This Row],[IMPONDERABLE 2%]]</f>
        <v>0</v>
      </c>
      <c r="Q22" s="29" t="e">
        <f>(Tableau1[[#This Row],[TOTAL A FCT]]-Tableau1[[#This Row],[SORTIES]])/Tableau1[[#This Row],[SORTIES]]</f>
        <v>#DIV/0!</v>
      </c>
      <c r="R22" s="27"/>
      <c r="S22" s="27"/>
      <c r="T22" s="25"/>
    </row>
    <row r="23" spans="1:20" ht="18" customHeight="1" x14ac:dyDescent="0.25">
      <c r="A23" s="25"/>
      <c r="B23" s="26"/>
      <c r="C23" s="27"/>
      <c r="D23" s="27"/>
      <c r="E23" s="27"/>
      <c r="F23" s="27"/>
      <c r="G23" s="27"/>
      <c r="H23" s="25"/>
      <c r="I23" s="28"/>
      <c r="J23" s="28"/>
      <c r="K23" s="27">
        <v>1</v>
      </c>
      <c r="L23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3" s="28">
        <f>Tableau1[[#This Row],[SORTIES]]+Tableau1[[#This Row],[MO *0,02 - TRSP * 0,01 - ACHAT * 0,1]]*1.1</f>
        <v>0</v>
      </c>
      <c r="N23" s="28">
        <f>Tableau1[[#This Row],[SORTIES]]*0.05</f>
        <v>0</v>
      </c>
      <c r="O23" s="28">
        <f>Tableau1[[#This Row],[SORTIES]]*0.02</f>
        <v>0</v>
      </c>
      <c r="P23" s="28">
        <f>Tableau1[[#This Row],[F GENERAUX * 1,10]]+Tableau1[[#This Row],[MARGE 5%]]+Tableau1[[#This Row],[IMPONDERABLE 2%]]</f>
        <v>0</v>
      </c>
      <c r="Q23" s="29" t="e">
        <f>(Tableau1[[#This Row],[TOTAL A FCT]]-Tableau1[[#This Row],[SORTIES]])/Tableau1[[#This Row],[SORTIES]]</f>
        <v>#DIV/0!</v>
      </c>
      <c r="R23" s="27"/>
      <c r="S23" s="27"/>
      <c r="T23" s="25"/>
    </row>
    <row r="24" spans="1:20" ht="18" customHeight="1" x14ac:dyDescent="0.25">
      <c r="A24" s="25"/>
      <c r="B24" s="26"/>
      <c r="C24" s="27"/>
      <c r="D24" s="27"/>
      <c r="E24" s="27"/>
      <c r="F24" s="27"/>
      <c r="G24" s="27"/>
      <c r="H24" s="25"/>
      <c r="I24" s="28"/>
      <c r="J24" s="28"/>
      <c r="K24" s="27">
        <v>2</v>
      </c>
      <c r="L24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4" s="28">
        <f>Tableau1[[#This Row],[SORTIES]]+Tableau1[[#This Row],[MO *0,02 - TRSP * 0,01 - ACHAT * 0,1]]*1.1</f>
        <v>0</v>
      </c>
      <c r="N24" s="28">
        <f>Tableau1[[#This Row],[SORTIES]]*0.05</f>
        <v>0</v>
      </c>
      <c r="O24" s="28">
        <f>Tableau1[[#This Row],[SORTIES]]*0.02</f>
        <v>0</v>
      </c>
      <c r="P24" s="28">
        <f>Tableau1[[#This Row],[F GENERAUX * 1,10]]+Tableau1[[#This Row],[MARGE 5%]]+Tableau1[[#This Row],[IMPONDERABLE 2%]]</f>
        <v>0</v>
      </c>
      <c r="Q24" s="29" t="e">
        <f>(Tableau1[[#This Row],[TOTAL A FCT]]-Tableau1[[#This Row],[SORTIES]])/Tableau1[[#This Row],[SORTIES]]</f>
        <v>#DIV/0!</v>
      </c>
      <c r="R24" s="27"/>
      <c r="S24" s="27"/>
      <c r="T24" s="25"/>
    </row>
    <row r="25" spans="1:20" ht="18" customHeight="1" x14ac:dyDescent="0.25">
      <c r="A25" s="25"/>
      <c r="B25" s="26"/>
      <c r="C25" s="27"/>
      <c r="D25" s="27"/>
      <c r="E25" s="27"/>
      <c r="F25" s="27"/>
      <c r="G25" s="27"/>
      <c r="H25" s="25"/>
      <c r="I25" s="28"/>
      <c r="J25" s="28"/>
      <c r="K25" s="27">
        <v>2</v>
      </c>
      <c r="L25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5" s="28">
        <f>Tableau1[[#This Row],[SORTIES]]+Tableau1[[#This Row],[MO *0,02 - TRSP * 0,01 - ACHAT * 0,1]]*1.1</f>
        <v>0</v>
      </c>
      <c r="N25" s="28">
        <f>Tableau1[[#This Row],[SORTIES]]*0.05</f>
        <v>0</v>
      </c>
      <c r="O25" s="28">
        <f>Tableau1[[#This Row],[SORTIES]]*0.02</f>
        <v>0</v>
      </c>
      <c r="P25" s="28">
        <f>Tableau1[[#This Row],[F GENERAUX * 1,10]]+Tableau1[[#This Row],[MARGE 5%]]+Tableau1[[#This Row],[IMPONDERABLE 2%]]</f>
        <v>0</v>
      </c>
      <c r="Q25" s="29" t="e">
        <f>(Tableau1[[#This Row],[TOTAL A FCT]]-Tableau1[[#This Row],[SORTIES]])/Tableau1[[#This Row],[SORTIES]]</f>
        <v>#DIV/0!</v>
      </c>
      <c r="R25" s="27"/>
      <c r="S25" s="27"/>
      <c r="T25" s="25"/>
    </row>
    <row r="26" spans="1:20" ht="18" customHeight="1" x14ac:dyDescent="0.25">
      <c r="A26" s="25"/>
      <c r="B26" s="30"/>
      <c r="C26" s="31"/>
      <c r="D26" s="31"/>
      <c r="E26" s="31"/>
      <c r="F26" s="31"/>
      <c r="G26" s="31"/>
      <c r="H26" s="33"/>
      <c r="I26" s="34"/>
      <c r="J26" s="28"/>
      <c r="K26" s="27">
        <v>2</v>
      </c>
      <c r="L26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6" s="28">
        <f>Tableau1[[#This Row],[SORTIES]]+Tableau1[[#This Row],[MO *0,02 - TRSP * 0,01 - ACHAT * 0,1]]*1.1</f>
        <v>0</v>
      </c>
      <c r="N26" s="28">
        <f>Tableau1[[#This Row],[SORTIES]]*0.05</f>
        <v>0</v>
      </c>
      <c r="O26" s="28">
        <f>Tableau1[[#This Row],[SORTIES]]*0.02</f>
        <v>0</v>
      </c>
      <c r="P26" s="28">
        <f>Tableau1[[#This Row],[F GENERAUX * 1,10]]+Tableau1[[#This Row],[MARGE 5%]]+Tableau1[[#This Row],[IMPONDERABLE 2%]]</f>
        <v>0</v>
      </c>
      <c r="Q26" s="29" t="e">
        <f>(Tableau1[[#This Row],[TOTAL A FCT]]-Tableau1[[#This Row],[SORTIES]])/Tableau1[[#This Row],[SORTIES]]</f>
        <v>#DIV/0!</v>
      </c>
      <c r="R26" s="27"/>
      <c r="S26" s="31"/>
      <c r="T26" s="25"/>
    </row>
    <row r="27" spans="1:20" ht="18" customHeight="1" x14ac:dyDescent="0.25">
      <c r="A27" s="25"/>
      <c r="B27" s="26"/>
      <c r="C27" s="27"/>
      <c r="D27" s="27"/>
      <c r="E27" s="27"/>
      <c r="F27" s="27"/>
      <c r="G27" s="27"/>
      <c r="H27" s="25"/>
      <c r="I27" s="28"/>
      <c r="J27" s="28"/>
      <c r="K27" s="27">
        <v>2</v>
      </c>
      <c r="L27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7" s="28">
        <f>Tableau1[[#This Row],[SORTIES]]+Tableau1[[#This Row],[MO *0,02 - TRSP * 0,01 - ACHAT * 0,1]]*1.1</f>
        <v>0</v>
      </c>
      <c r="N27" s="28">
        <f>Tableau1[[#This Row],[SORTIES]]*0.05</f>
        <v>0</v>
      </c>
      <c r="O27" s="28">
        <f>Tableau1[[#This Row],[SORTIES]]*0.02</f>
        <v>0</v>
      </c>
      <c r="P27" s="28">
        <f>Tableau1[[#This Row],[F GENERAUX * 1,10]]+Tableau1[[#This Row],[MARGE 5%]]+Tableau1[[#This Row],[IMPONDERABLE 2%]]</f>
        <v>0</v>
      </c>
      <c r="Q27" s="29" t="e">
        <f>(Tableau1[[#This Row],[TOTAL A FCT]]-Tableau1[[#This Row],[SORTIES]])/Tableau1[[#This Row],[SORTIES]]</f>
        <v>#DIV/0!</v>
      </c>
      <c r="R27" s="27"/>
      <c r="S27" s="27"/>
      <c r="T27" s="25"/>
    </row>
    <row r="28" spans="1:20" ht="18" customHeight="1" x14ac:dyDescent="0.25">
      <c r="A28" s="25"/>
      <c r="B28" s="26"/>
      <c r="C28" s="27"/>
      <c r="D28" s="27"/>
      <c r="E28" s="27"/>
      <c r="F28" s="27"/>
      <c r="G28" s="27"/>
      <c r="H28" s="25"/>
      <c r="I28" s="28"/>
      <c r="J28" s="28"/>
      <c r="K28" s="27">
        <v>2</v>
      </c>
      <c r="L28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8" s="28">
        <f>Tableau1[[#This Row],[SORTIES]]+Tableau1[[#This Row],[MO *0,02 - TRSP * 0,01 - ACHAT * 0,1]]*1.1</f>
        <v>0</v>
      </c>
      <c r="N28" s="28">
        <f>Tableau1[[#This Row],[SORTIES]]*0.05</f>
        <v>0</v>
      </c>
      <c r="O28" s="28">
        <f>Tableau1[[#This Row],[SORTIES]]*0.02</f>
        <v>0</v>
      </c>
      <c r="P28" s="28">
        <f>Tableau1[[#This Row],[F GENERAUX * 1,10]]+Tableau1[[#This Row],[MARGE 5%]]+Tableau1[[#This Row],[IMPONDERABLE 2%]]</f>
        <v>0</v>
      </c>
      <c r="Q28" s="29" t="e">
        <f>(Tableau1[[#This Row],[TOTAL A FCT]]-Tableau1[[#This Row],[SORTIES]])/Tableau1[[#This Row],[SORTIES]]</f>
        <v>#DIV/0!</v>
      </c>
      <c r="R28" s="27"/>
      <c r="S28" s="27"/>
      <c r="T28" s="25"/>
    </row>
    <row r="29" spans="1:20" ht="18" customHeight="1" x14ac:dyDescent="0.25">
      <c r="A29" s="25"/>
      <c r="B29" s="26"/>
      <c r="C29" s="27"/>
      <c r="D29" s="27"/>
      <c r="E29" s="27"/>
      <c r="F29" s="27"/>
      <c r="G29" s="27"/>
      <c r="H29" s="25"/>
      <c r="I29" s="28"/>
      <c r="J29" s="28"/>
      <c r="K29" s="27">
        <v>2</v>
      </c>
      <c r="L29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29" s="28">
        <f>Tableau1[[#This Row],[SORTIES]]+Tableau1[[#This Row],[MO *0,02 - TRSP * 0,01 - ACHAT * 0,1]]*1.1</f>
        <v>0</v>
      </c>
      <c r="N29" s="28">
        <f>Tableau1[[#This Row],[SORTIES]]*0.05</f>
        <v>0</v>
      </c>
      <c r="O29" s="28">
        <f>Tableau1[[#This Row],[SORTIES]]*0.02</f>
        <v>0</v>
      </c>
      <c r="P29" s="28">
        <f>Tableau1[[#This Row],[F GENERAUX * 1,10]]+Tableau1[[#This Row],[MARGE 5%]]+Tableau1[[#This Row],[IMPONDERABLE 2%]]</f>
        <v>0</v>
      </c>
      <c r="Q29" s="29" t="e">
        <f>(Tableau1[[#This Row],[TOTAL A FCT]]-Tableau1[[#This Row],[SORTIES]])/Tableau1[[#This Row],[SORTIES]]</f>
        <v>#DIV/0!</v>
      </c>
      <c r="R29" s="27"/>
      <c r="S29" s="27"/>
      <c r="T29" s="25"/>
    </row>
    <row r="30" spans="1:20" ht="18" customHeight="1" x14ac:dyDescent="0.25">
      <c r="A30" s="25"/>
      <c r="B30" s="26"/>
      <c r="C30" s="27"/>
      <c r="D30" s="27"/>
      <c r="E30" s="27"/>
      <c r="F30" s="27"/>
      <c r="G30" s="27"/>
      <c r="H30" s="25"/>
      <c r="I30" s="28"/>
      <c r="J30" s="28"/>
      <c r="K30" s="27">
        <v>2</v>
      </c>
      <c r="L30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30" s="28">
        <f>Tableau1[[#This Row],[SORTIES]]+Tableau1[[#This Row],[MO *0,02 - TRSP * 0,01 - ACHAT * 0,1]]*1.1</f>
        <v>0</v>
      </c>
      <c r="N30" s="28">
        <f>Tableau1[[#This Row],[SORTIES]]*0.05</f>
        <v>0</v>
      </c>
      <c r="O30" s="28">
        <f>Tableau1[[#This Row],[SORTIES]]*0.02</f>
        <v>0</v>
      </c>
      <c r="P30" s="28">
        <f>Tableau1[[#This Row],[F GENERAUX * 1,10]]+Tableau1[[#This Row],[MARGE 5%]]+Tableau1[[#This Row],[IMPONDERABLE 2%]]</f>
        <v>0</v>
      </c>
      <c r="Q30" s="29" t="e">
        <f>(Tableau1[[#This Row],[TOTAL A FCT]]-Tableau1[[#This Row],[SORTIES]])/Tableau1[[#This Row],[SORTIES]]</f>
        <v>#DIV/0!</v>
      </c>
      <c r="R30" s="27"/>
      <c r="S30" s="27"/>
      <c r="T30" s="25"/>
    </row>
    <row r="31" spans="1:20" ht="18" customHeight="1" x14ac:dyDescent="0.25">
      <c r="A31" s="25"/>
      <c r="B31" s="26"/>
      <c r="C31" s="27"/>
      <c r="D31" s="27"/>
      <c r="E31" s="27"/>
      <c r="F31" s="27"/>
      <c r="G31" s="27"/>
      <c r="H31" s="25"/>
      <c r="I31" s="28"/>
      <c r="J31" s="28"/>
      <c r="K31" s="27">
        <v>2</v>
      </c>
      <c r="L31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31" s="28">
        <f>Tableau1[[#This Row],[SORTIES]]+Tableau1[[#This Row],[MO *0,02 - TRSP * 0,01 - ACHAT * 0,1]]*1.1</f>
        <v>0</v>
      </c>
      <c r="N31" s="28">
        <f>Tableau1[[#This Row],[SORTIES]]*0.05</f>
        <v>0</v>
      </c>
      <c r="O31" s="28">
        <f>Tableau1[[#This Row],[SORTIES]]*0.02</f>
        <v>0</v>
      </c>
      <c r="P31" s="28">
        <f>Tableau1[[#This Row],[F GENERAUX * 1,10]]+Tableau1[[#This Row],[MARGE 5%]]+Tableau1[[#This Row],[IMPONDERABLE 2%]]</f>
        <v>0</v>
      </c>
      <c r="Q31" s="29" t="e">
        <f>(Tableau1[[#This Row],[TOTAL A FCT]]-Tableau1[[#This Row],[SORTIES]])/Tableau1[[#This Row],[SORTIES]]</f>
        <v>#DIV/0!</v>
      </c>
      <c r="R31" s="27"/>
      <c r="S31" s="27"/>
      <c r="T31" s="25"/>
    </row>
    <row r="32" spans="1:20" ht="18" customHeight="1" x14ac:dyDescent="0.25">
      <c r="A32" s="25"/>
      <c r="B32" s="26"/>
      <c r="C32" s="27"/>
      <c r="D32" s="27"/>
      <c r="E32" s="27"/>
      <c r="F32" s="27"/>
      <c r="G32" s="27"/>
      <c r="H32" s="25"/>
      <c r="I32" s="28"/>
      <c r="J32" s="28"/>
      <c r="K32" s="27">
        <v>1</v>
      </c>
      <c r="L32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32" s="28">
        <f>Tableau1[[#This Row],[SORTIES]]+Tableau1[[#This Row],[MO *0,02 - TRSP * 0,01 - ACHAT * 0,1]]*1.1</f>
        <v>0</v>
      </c>
      <c r="N32" s="28">
        <f>Tableau1[[#This Row],[SORTIES]]*0.05</f>
        <v>0</v>
      </c>
      <c r="O32" s="28">
        <f>Tableau1[[#This Row],[SORTIES]]*0.02</f>
        <v>0</v>
      </c>
      <c r="P32" s="28">
        <f>Tableau1[[#This Row],[F GENERAUX * 1,10]]+Tableau1[[#This Row],[MARGE 5%]]+Tableau1[[#This Row],[IMPONDERABLE 2%]]</f>
        <v>0</v>
      </c>
      <c r="Q32" s="29" t="e">
        <f>(Tableau1[[#This Row],[TOTAL A FCT]]-Tableau1[[#This Row],[SORTIES]])/Tableau1[[#This Row],[SORTIES]]</f>
        <v>#DIV/0!</v>
      </c>
      <c r="R32" s="27"/>
      <c r="S32" s="27"/>
      <c r="T32" s="25"/>
    </row>
    <row r="33" spans="1:20" ht="18" customHeight="1" x14ac:dyDescent="0.25">
      <c r="A33" s="25"/>
      <c r="B33" s="26"/>
      <c r="C33" s="27"/>
      <c r="D33" s="27"/>
      <c r="E33" s="27"/>
      <c r="F33" s="27"/>
      <c r="G33" s="27"/>
      <c r="H33" s="25"/>
      <c r="I33" s="28"/>
      <c r="J33" s="28"/>
      <c r="K33" s="27">
        <v>2</v>
      </c>
      <c r="L33" s="28" t="b">
        <f>+IF(Tableau1[[#This Row],[ACHAT MO]]="MO",Tableau1[[#This Row],[SORTIES]]*0.02,IF(Tableau1[[#This Row],[ACHAT MO]]="Tsp",Tableau1[[#This Row],[SORTIES]]*0.01,IF(Tableau1[[#This Row],[ACHAT MO]]="achat",Tableau1[[#This Row],[SORTIES]]*0.1,IF(Tableau1[[#This Row],[ACHAT MO]]="glb",Tableau1[[#This Row],[SORTIES]]*0.1))))</f>
        <v>0</v>
      </c>
      <c r="M33" s="28">
        <f>Tableau1[[#This Row],[SORTIES]]+Tableau1[[#This Row],[MO *0,02 - TRSP * 0,01 - ACHAT * 0,1]]*1.1</f>
        <v>0</v>
      </c>
      <c r="N33" s="28">
        <f>Tableau1[[#This Row],[SORTIES]]*0.05</f>
        <v>0</v>
      </c>
      <c r="O33" s="28">
        <f>Tableau1[[#This Row],[SORTIES]]*0.02</f>
        <v>0</v>
      </c>
      <c r="P33" s="28">
        <f>Tableau1[[#This Row],[F GENERAUX * 1,10]]+Tableau1[[#This Row],[MARGE 5%]]+Tableau1[[#This Row],[IMPONDERABLE 2%]]</f>
        <v>0</v>
      </c>
      <c r="Q33" s="29" t="e">
        <f>(Tableau1[[#This Row],[TOTAL A FCT]]-Tableau1[[#This Row],[SORTIES]])/Tableau1[[#This Row],[SORTIES]]</f>
        <v>#DIV/0!</v>
      </c>
      <c r="R33" s="27"/>
      <c r="S33" s="27"/>
      <c r="T33" s="25"/>
    </row>
    <row r="34" spans="1:20" ht="39.75" customHeight="1" x14ac:dyDescent="0.25">
      <c r="A34" s="45"/>
      <c r="B34" s="46"/>
      <c r="C34" s="46"/>
      <c r="D34" s="46"/>
      <c r="E34" s="46"/>
      <c r="F34" s="46"/>
      <c r="G34" s="46"/>
      <c r="H34" s="45"/>
      <c r="I34" s="45">
        <f>SUBTOTAL(109,Tableau1[ENTREES])</f>
        <v>0</v>
      </c>
      <c r="J34" s="45">
        <f>SUBTOTAL(109,Tableau1[SORTIES])</f>
        <v>199000</v>
      </c>
      <c r="K34" s="46"/>
      <c r="L34" s="45">
        <f>SUBTOTAL(109,Tableau1[MO *0,02 - TRSP * 0,01 - ACHAT * 0,1])</f>
        <v>9175</v>
      </c>
      <c r="M34" s="45">
        <f>SUBTOTAL(109,Tableau1[F GENERAUX * 1,10])</f>
        <v>209092.5</v>
      </c>
      <c r="N34" s="45">
        <f>SUBTOTAL(109,Tableau1[MARGE 5%])</f>
        <v>9950</v>
      </c>
      <c r="O34" s="45">
        <f>SUBTOTAL(109,Tableau1[IMPONDERABLE 2%])</f>
        <v>3980</v>
      </c>
      <c r="P34" s="45">
        <f>SUBTOTAL(109,Tableau1[TOTAL A FCT])</f>
        <v>223022.5</v>
      </c>
      <c r="Q34" s="47">
        <f>(Tableau1[[#Totals],[TOTAL A FCT]]-Tableau1[[#Totals],[SORTIES]])/Tableau1[[#Totals],[SORTIES]]</f>
        <v>0.12071608040201005</v>
      </c>
      <c r="R34" s="46"/>
      <c r="S34" s="45"/>
      <c r="T34" s="45"/>
    </row>
    <row r="35" spans="1:20" ht="18" customHeight="1" x14ac:dyDescent="0.25"/>
    <row r="36" spans="1:20" ht="18" customHeight="1" x14ac:dyDescent="0.25"/>
    <row r="37" spans="1:20" ht="18" customHeight="1" x14ac:dyDescent="0.25">
      <c r="J37" s="13"/>
    </row>
    <row r="38" spans="1:20" ht="18" customHeight="1" x14ac:dyDescent="0.25"/>
    <row r="39" spans="1:20" ht="18" customHeight="1" x14ac:dyDescent="0.25"/>
    <row r="40" spans="1:20" ht="18" customHeight="1" x14ac:dyDescent="0.25"/>
  </sheetData>
  <mergeCells count="1">
    <mergeCell ref="B3:C3"/>
  </mergeCells>
  <conditionalFormatting sqref="K7:K33">
    <cfRule type="iconSet" priority="3">
      <iconSet showValue="0">
        <cfvo type="percent" val="0"/>
        <cfvo type="num" val="1"/>
        <cfvo type="num" val="2"/>
      </iconSet>
    </cfRule>
  </conditionalFormatting>
  <conditionalFormatting sqref="R7:R33">
    <cfRule type="iconSet" priority="4">
      <iconSet iconSet="3Symbols2" showValue="0">
        <cfvo type="percent" val="0"/>
        <cfvo type="num" val="1"/>
        <cfvo type="num" val="2"/>
      </iconSet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DEPENSE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Cransac</dc:creator>
  <cp:lastModifiedBy>Veronique Cransac</cp:lastModifiedBy>
  <dcterms:created xsi:type="dcterms:W3CDTF">2017-10-22T09:14:36Z</dcterms:created>
  <dcterms:modified xsi:type="dcterms:W3CDTF">2017-10-22T11:04:59Z</dcterms:modified>
</cp:coreProperties>
</file>