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96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<sst xmlns="http://schemas.openxmlformats.org/spreadsheetml/2006/main" count="28" uniqueCount="27">
  <si>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mode d'emploi sur :</t>
  </si>
  <si>
    <t>N°</t>
  </si>
  <si>
    <t>CHEVAL</t>
  </si>
  <si>
    <t>(les cotes probables)</t>
  </si>
  <si>
    <t>HIPPODROME</t>
  </si>
  <si>
    <t>DATE</t>
  </si>
  <si>
    <t>T</t>
  </si>
  <si>
    <t>TROT</t>
  </si>
  <si>
    <t xml:space="preserve">ENGHIEN </t>
  </si>
  <si>
    <t>2017 07 13</t>
  </si>
  <si>
    <t>PRIX DE L'OPERA</t>
  </si>
  <si>
    <t>Uccello</t>
  </si>
  <si>
    <t>Venicio</t>
  </si>
  <si>
    <t>voice</t>
  </si>
  <si>
    <t>un satin</t>
  </si>
  <si>
    <t>verzasco</t>
  </si>
  <si>
    <t>paparazzi</t>
  </si>
  <si>
    <t>azaro</t>
  </si>
  <si>
    <t>univers</t>
  </si>
  <si>
    <t>vanetta</t>
  </si>
  <si>
    <t>queasy</t>
  </si>
  <si>
    <t>orchetto</t>
  </si>
  <si>
    <t>picone</t>
  </si>
  <si>
    <t>sir ratzeputz</t>
  </si>
  <si>
    <t>truscott</t>
  </si>
  <si>
    <t>speed</t>
  </si>
  <si>
    <t>mind your face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</si>
</sst>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"/>
    <numFmt numFmtId="167" formatCode="0.000000"/>
    <numFmt numFmtId="168" formatCode="0.00000"/>
  </numFmts>
  <fonts count="39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shrinkToFit="1"/>
    </xf>
    <xf numFmtId="0" fontId="2" fillId="33" borderId="0" xfId="0" applyFont="1" applyFill="1" applyAlignment="1" applyProtection="1">
      <alignment horizontal="center" vertical="center" shrinkToFit="1"/>
      <protection/>
    </xf>
    <xf numFmtId="0" fontId="1" fillId="33" borderId="0" xfId="0" applyFont="1" applyFill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4" borderId="0" xfId="0" applyNumberFormat="1" applyFont="1" applyFill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 shrinkToFit="1"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6" fontId="3" fillId="0" borderId="0" xfId="0" applyNumberFormat="1" applyFont="1" applyAlignment="1">
      <alignment horizontal="center"/>
    </xf>
    <xf numFmtId="1" fontId="2" fillId="35" borderId="0" xfId="0" applyNumberFormat="1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 shrinkToFit="1"/>
      <protection locked="0"/>
    </xf>
    <xf numFmtId="0" fontId="2" fillId="33" borderId="0" xfId="0" applyFont="1" applyFill="1" applyAlignment="1" applyProtection="1">
      <alignment shrinkToFit="1"/>
      <protection locked="0"/>
    </xf>
    <xf numFmtId="167" fontId="2" fillId="33" borderId="0" xfId="0" applyNumberFormat="1" applyFont="1" applyFill="1" applyAlignment="1" applyProtection="1">
      <alignment horizontal="center" shrinkToFit="1"/>
      <protection locked="0"/>
    </xf>
    <xf numFmtId="0" fontId="3" fillId="0" borderId="0" xfId="0" applyFont="1" applyAlignment="1" applyProtection="1">
      <alignment/>
      <protection/>
    </xf>
    <xf numFmtId="1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1" fontId="3" fillId="0" borderId="0" xfId="0" applyNumberFormat="1" applyFont="1" applyAlignment="1">
      <alignment horizontal="center"/>
    </xf>
    <xf numFmtId="0" fontId="2" fillId="36" borderId="0" xfId="0" applyNumberFormat="1" applyFont="1" applyFill="1" applyAlignment="1" applyProtection="1">
      <alignment shrinkToFit="1"/>
      <protection locked="0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shrinkToFit="1"/>
    </xf>
    <xf numFmtId="167" fontId="2" fillId="33" borderId="0" xfId="0" applyNumberFormat="1" applyFont="1" applyFill="1" applyAlignment="1">
      <alignment horizontal="center" shrinkToFit="1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center" shrinkToFit="1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right" shrinkToFit="1"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2" fillId="38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9"/>
  <sheetViews>
    <sheetView tabSelected="1" zoomScalePageLayoutView="0" workbookViewId="0" topLeftCell="B16">
      <selection activeCell="J4" sqref="J4"/>
    </sheetView>
  </sheetViews>
  <sheetFormatPr defaultColWidth="11.57421875" defaultRowHeight="13.5" customHeight="1"/>
  <cols>
    <col min="1" max="1" width="9.00390625" style="0" customWidth="1"/>
    <col min="2" max="8" width="8.00390625" style="0" customWidth="1"/>
    <col min="9" max="9" width="8.140625" style="0" customWidth="1"/>
    <col min="10" max="10" width="34.57421875" style="1" customWidth="1"/>
    <col min="11" max="11" width="17.28125" style="2" customWidth="1"/>
    <col min="12" max="12" width="7.00390625" style="2" customWidth="1"/>
    <col min="13" max="13" width="7.28125" style="2" customWidth="1"/>
    <col min="14" max="14" width="6.00390625" style="2" customWidth="1"/>
    <col min="15" max="15" width="6.7109375" style="2" customWidth="1"/>
    <col min="16" max="16" width="6.140625" style="2" customWidth="1"/>
    <col min="17" max="17" width="5.8515625" style="2" customWidth="1"/>
    <col min="18" max="18" width="16.00390625" style="2" customWidth="1"/>
    <col min="19" max="19" width="11.7109375" style="2" customWidth="1"/>
    <col min="20" max="20" width="17.28125" style="2" customWidth="1"/>
    <col min="21" max="21" width="14.8515625" style="2" customWidth="1"/>
    <col min="22" max="22" width="16.140625" style="2" customWidth="1"/>
    <col min="23" max="23" width="13.140625" style="2" customWidth="1"/>
    <col min="24" max="24" width="11.57421875" style="0" customWidth="1"/>
    <col min="25" max="25" width="11.7109375" style="0" customWidth="1"/>
    <col min="26" max="27" width="11.421875" style="0" customWidth="1"/>
    <col min="28" max="28" width="11.28125" style="0" customWidth="1"/>
    <col min="29" max="29" width="12.140625" style="0" customWidth="1"/>
    <col min="30" max="30" width="13.00390625" style="0" customWidth="1"/>
    <col min="31" max="31" width="6.57421875" style="0" customWidth="1"/>
    <col min="32" max="32" width="6.7109375" style="0" customWidth="1"/>
    <col min="33" max="33" width="12.7109375" style="0" customWidth="1"/>
    <col min="34" max="34" width="13.421875" style="0" customWidth="1"/>
    <col min="35" max="35" width="14.28125" style="0" customWidth="1"/>
    <col min="36" max="36" width="11.00390625" style="0" customWidth="1"/>
    <col min="37" max="37" width="10.7109375" style="0" customWidth="1"/>
    <col min="38" max="38" width="10.57421875" style="0" customWidth="1"/>
    <col min="39" max="39" width="12.00390625" style="0" customWidth="1"/>
    <col min="40" max="40" width="9.57421875" style="0" customWidth="1"/>
    <col min="41" max="41" width="6.00390625" style="0" customWidth="1"/>
    <col min="42" max="42" width="5.28125" style="0" customWidth="1"/>
    <col min="43" max="43" width="6.140625" style="0" customWidth="1"/>
    <col min="44" max="44" width="6.421875" style="0" customWidth="1"/>
    <col min="45" max="45" width="7.00390625" style="0" customWidth="1"/>
    <col min="46" max="46" width="16.00390625" style="0" customWidth="1"/>
    <col min="47" max="47" width="14.421875" style="0" customWidth="1"/>
    <col min="48" max="48" width="15.140625" style="0" customWidth="1"/>
    <col min="49" max="50" width="10.28125" style="0" customWidth="1"/>
    <col min="51" max="51" width="10.8515625" style="0" customWidth="1"/>
    <col min="52" max="52" width="5.28125" style="0" customWidth="1"/>
    <col min="53" max="53" width="5.7109375" style="0" customWidth="1"/>
    <col min="54" max="54" width="5.8515625" style="0" customWidth="1"/>
    <col min="55" max="55" width="5.7109375" style="0" customWidth="1"/>
    <col min="56" max="56" width="5.140625" style="0" customWidth="1"/>
    <col min="57" max="57" width="5.421875" style="0" customWidth="1"/>
    <col min="58" max="59" width="5.8515625" style="0" customWidth="1"/>
    <col min="60" max="60" width="9.8515625" style="0" customWidth="1"/>
    <col min="61" max="61" width="5.8515625" style="0" customWidth="1"/>
    <col min="62" max="62" width="12.421875" style="0" customWidth="1"/>
    <col min="63" max="63" width="16.28125" style="0" customWidth="1"/>
    <col min="64" max="64" width="4.421875" style="0" customWidth="1"/>
    <col min="65" max="65" width="8.28125" style="0" customWidth="1"/>
    <col min="66" max="66" width="12.00390625" style="0" customWidth="1"/>
    <col min="67" max="67" width="18.00390625" style="0" customWidth="1"/>
    <col min="68" max="68" width="20.00390625" style="0" customWidth="1"/>
    <col min="69" max="69" width="13.28125" style="0" customWidth="1"/>
    <col min="70" max="70" width="7.7109375" style="0" customWidth="1"/>
    <col min="71" max="71" width="4.00390625" style="0" customWidth="1"/>
    <col min="72" max="72" width="8.140625" style="0" customWidth="1"/>
    <col min="73" max="73" width="4.8515625" style="0" customWidth="1"/>
    <col min="74" max="74" width="4.57421875" style="0" customWidth="1"/>
    <col min="75" max="75" width="8.8515625" style="0" customWidth="1"/>
    <col min="76" max="76" width="18.28125" style="0" customWidth="1"/>
    <col min="77" max="77" width="19.7109375" style="0" customWidth="1"/>
    <col min="78" max="78" width="21.140625" style="0" customWidth="1"/>
    <col min="79" max="79" width="16.28125" style="0" customWidth="1"/>
    <col min="80" max="80" width="13.421875" style="0" customWidth="1"/>
    <col min="81" max="81" width="12.8515625" style="0" customWidth="1"/>
    <col min="82" max="82" width="10.140625" style="0" customWidth="1"/>
    <col min="83" max="83" width="11.421875" style="0" customWidth="1"/>
    <col min="84" max="84" width="7.00390625" style="0" customWidth="1"/>
    <col min="85" max="85" width="33.00390625" style="3" customWidth="1"/>
    <col min="86" max="86" width="9.00390625" style="4" customWidth="1"/>
    <col min="87" max="87" width="71.28125" style="0" customWidth="1"/>
    <col min="88" max="88" width="7.00390625" style="0" customWidth="1"/>
    <col min="89" max="89" width="33.00390625" style="0" customWidth="1"/>
    <col min="90" max="109" width="11.57421875" style="0" hidden="1" customWidth="1"/>
    <col min="110" max="110" width="50.8515625" style="0" customWidth="1"/>
  </cols>
  <sheetData>
    <row r="1" spans="1:86" ht="22.5" customHeight="1">
      <c r="A1" s="5">
        <v>14.6</v>
      </c>
      <c r="B1" s="6"/>
      <c r="C1" s="7"/>
      <c r="D1" s="7"/>
      <c r="E1" s="7"/>
      <c r="F1" s="7"/>
      <c r="G1" s="7"/>
      <c r="H1" s="7"/>
      <c r="I1" s="7"/>
      <c r="J1" s="8" t="s">
        <v>0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54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1"/>
      <c r="CH1" s="11"/>
    </row>
    <row r="2" spans="1:89" ht="22.5" customHeight="1">
      <c r="A2" s="12" t="s">
        <v>6</v>
      </c>
      <c r="B2" s="13"/>
      <c r="C2" s="14" t="str">
        <f>"1"</f>
        <v>1</v>
      </c>
      <c r="D2" s="14" t="str">
        <f>"2"</f>
        <v>2</v>
      </c>
      <c r="E2" s="14" t="str">
        <f>"3"</f>
        <v>3</v>
      </c>
      <c r="F2" s="14" t="str">
        <f>"4"</f>
        <v>4</v>
      </c>
      <c r="G2" s="14" t="str">
        <f>"5"</f>
        <v>5</v>
      </c>
      <c r="H2" s="14" t="str">
        <f>"6"</f>
        <v>6</v>
      </c>
      <c r="I2" s="14" t="str">
        <f>"7"</f>
        <v>7</v>
      </c>
      <c r="J2" s="8" t="str">
        <f>"http://www.michelricci.fr"</f>
        <v>http://www.michelricci.fr</v>
      </c>
      <c r="K2" s="15"/>
      <c r="L2" s="15"/>
      <c r="M2" s="15"/>
      <c r="N2" s="15"/>
      <c r="O2" s="15"/>
      <c r="P2" s="15"/>
      <c r="Q2" s="15"/>
      <c r="R2" s="15"/>
      <c r="S2" s="16"/>
      <c r="T2" s="16" t="str">
        <f>"PE ini."</f>
        <v>PE ini.</v>
      </c>
      <c r="U2" s="15"/>
      <c r="V2" s="15"/>
      <c r="W2" s="16" t="str">
        <f>"PE"</f>
        <v>PE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55" t="s">
        <v>1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8" t="str">
        <f>"PE"</f>
        <v>PE</v>
      </c>
      <c r="BF2" s="17"/>
      <c r="BG2" s="17"/>
      <c r="BH2" s="57" t="str">
        <f>"Cotes"</f>
        <v>Cotes</v>
      </c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9" t="str">
        <f>"Cotes ordre"</f>
        <v>Cotes ordre</v>
      </c>
      <c r="CF2" s="20" t="str">
        <f>"N°"</f>
        <v>N°</v>
      </c>
      <c r="CG2" s="21" t="str">
        <f>"CHEVAL"</f>
        <v>CHEVAL</v>
      </c>
      <c r="CH2" s="21" t="str">
        <f>"COTE"</f>
        <v>COTE</v>
      </c>
      <c r="CI2" s="17"/>
      <c r="CJ2" s="22" t="s">
        <v>1</v>
      </c>
      <c r="CK2" s="22" t="s">
        <v>2</v>
      </c>
    </row>
    <row r="3" spans="1:88" ht="22.5" customHeight="1">
      <c r="A3" s="23"/>
      <c r="B3" s="17"/>
      <c r="C3" s="23"/>
      <c r="D3" s="23"/>
      <c r="E3" s="23"/>
      <c r="F3" s="23"/>
      <c r="G3" s="23"/>
      <c r="H3" s="23"/>
      <c r="I3" s="23"/>
      <c r="J3" s="8" t="s">
        <v>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55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58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9"/>
      <c r="CF3" s="25">
        <v>1</v>
      </c>
      <c r="CG3" s="26"/>
      <c r="CH3" s="26"/>
      <c r="CI3" s="17"/>
      <c r="CJ3" s="17"/>
    </row>
    <row r="4" spans="1:109" ht="22.5" customHeight="1">
      <c r="A4" s="27">
        <f>1</f>
        <v>1</v>
      </c>
      <c r="B4" s="28">
        <v>1</v>
      </c>
      <c r="C4" s="29"/>
      <c r="D4" s="29"/>
      <c r="E4" s="29"/>
      <c r="F4" s="29"/>
      <c r="G4" s="29"/>
      <c r="H4" s="29"/>
      <c r="I4" s="29"/>
      <c r="J4" s="8"/>
      <c r="K4" s="30">
        <f>IF(AND(C4&gt;0,D4=0,C4&lt;C25),C4-1,C4)</f>
        <v>0</v>
      </c>
      <c r="L4" s="30">
        <f>IF(AND(C4+D4-K4&gt;0,E4=0,C4+D4&lt;C25),C4+D4-K4-1,C4+D4-K4)</f>
        <v>0</v>
      </c>
      <c r="M4" s="30">
        <f>IF(AND(SUM(C4:E4)-SUM(K4:L4)&gt;0,F4=0,SUM(C4:E4)&lt;C25),SUM(C4:E4)-SUM(K4:L4)-1,SUM(C4:E4)-SUM(K4:L4))</f>
        <v>0</v>
      </c>
      <c r="N4" s="30">
        <f>IF(AND(SUM(C4:F4)-SUM(K4:M4)&gt;0,G4=0,SUM(C4:F4)&lt;C25),SUM(C4:F4)-SUM(K4:M4)-1,SUM(C4:F4)-SUM(K4:M4))</f>
        <v>0</v>
      </c>
      <c r="O4" s="30">
        <f>IF(AND(SUM(C4:G4)-SUM(K4:N4)&gt;0,H4=0,SUM(C4:G4)&lt;C25),SUM(C4:G4)-SUM(K4:N4)-1,SUM(C4:G4)-SUM(K4:N4))</f>
        <v>0</v>
      </c>
      <c r="P4" s="30">
        <f>IF(AND(SUM(C4:H4)-SUM(K4:O4)&gt;0,I4=0,SUM(C4:H4)&lt;C25),SUM(C4:H4)-SUM(K4:O4)-1,SUM(C4:H4)-SUM(K4:O4))</f>
        <v>0</v>
      </c>
      <c r="Q4" s="30">
        <f aca="true" t="shared" si="0" ref="Q4:Q23">SUM(C4:I4)-SUM(K4:P4)</f>
        <v>0</v>
      </c>
      <c r="R4" s="31">
        <f>B4*(K4+L4/(1+H27)+M4/(1+2*H27)+N4/(1+3*H27)+O4/(1+4*H27)+P4/(1+5*H27)+Q4/(1+6*H27))</f>
        <v>0</v>
      </c>
      <c r="S4" s="31">
        <f>R4/R26</f>
        <v>0</v>
      </c>
      <c r="T4" s="31">
        <f>B4*(S4*(1-G27)+G27/B26)</f>
        <v>0.0085625</v>
      </c>
      <c r="U4" s="31">
        <f>IF(T4&gt;T27,SQRT((T26-T4)*(T4-T27)*B4),0)</f>
        <v>0</v>
      </c>
      <c r="V4" s="31">
        <f>IF(T4&lt;T27,SQRT((T27-T4)*(T4-U27)*B4),0)</f>
        <v>0</v>
      </c>
      <c r="W4" s="31">
        <f>IF(T4&gt;T27,T4-I27*SQRT(B4*(T26-T4)*(T4-T27))*V27,T4+I27*SQRT(B4*(T27-T4)*(T4-U27))/V27)</f>
        <v>0.0085625</v>
      </c>
      <c r="X4" s="17">
        <f>RANK(T4,T4:T23)</f>
        <v>15</v>
      </c>
      <c r="Y4" s="17">
        <f aca="true" t="shared" si="1" ref="Y4:Y23">(21-X4)*21-A4</f>
        <v>125</v>
      </c>
      <c r="Z4" s="17">
        <f>IF(Y4=Y26,-A4,IF(Y4&lt;0,0,Y4))</f>
        <v>125</v>
      </c>
      <c r="AA4" s="17">
        <f>IF(Z4=Z26,-A4,IF(Z4&lt;0,0,Z4))</f>
        <v>125</v>
      </c>
      <c r="AB4" s="17">
        <f>IF(AA4=AA26,-A4,IF(AA4&lt;0,0,AA4))</f>
        <v>125</v>
      </c>
      <c r="AC4" s="17">
        <f>IF(AB4=AB26,-A4,IF(AB4&lt;0,0,AB4))</f>
        <v>125</v>
      </c>
      <c r="AD4" s="17">
        <f>IF(AC4=AC26,-A4,IF(AC4&lt;0,0,AC4))</f>
        <v>125</v>
      </c>
      <c r="AE4" s="17">
        <f>IF(AD4=AD26,-A4,IF(AD4&lt;0,0,AD4))</f>
        <v>125</v>
      </c>
      <c r="AF4" s="17">
        <f>IF(AE4=AE26,-A4,IF(AE4&lt;0,0,AE4))</f>
        <v>125</v>
      </c>
      <c r="AG4" s="17">
        <f>IF(AF4=AF26,-A4,IF(AF4&lt;0,0,AF4))</f>
        <v>125</v>
      </c>
      <c r="AH4" s="17">
        <f>IF(AG4=AG26,-A4,IF(AG4&lt;0,0,AG4))</f>
        <v>125</v>
      </c>
      <c r="AI4" s="17">
        <f>IF(AH4=AH26,-A4,IF(AH4&lt;0,0,AH4))</f>
        <v>125</v>
      </c>
      <c r="AJ4" s="17">
        <f>IF(AI4=AI26,-A4,IF(AI4&lt;0,0,AI4))</f>
        <v>125</v>
      </c>
      <c r="AK4" s="17">
        <f>IF(AJ4=AJ26,-A4,IF(AJ4&lt;0,0,AJ4))</f>
        <v>125</v>
      </c>
      <c r="AL4" s="17">
        <f>IF(AK4=AK26,-A4,IF(AK4&lt;0,0,AK4))</f>
        <v>125</v>
      </c>
      <c r="AM4" s="17">
        <f>IF(AL4=AL26,-A4,IF(AL4&lt;0,0,AL4))</f>
        <v>125</v>
      </c>
      <c r="AN4" s="17">
        <f>IF(AM4=AM26,-A4,IF(AM4&lt;0,0,AM4))</f>
        <v>-1</v>
      </c>
      <c r="AO4" s="17">
        <f>IF(AN4=AN26,-A4,IF(AN4&lt;0,0,AN4))</f>
        <v>0</v>
      </c>
      <c r="AP4" s="17">
        <f>IF(AO4=AO26,-A4,IF(AO4&lt;0,0,AO4))</f>
        <v>0</v>
      </c>
      <c r="AQ4" s="17">
        <f>IF(AP4=AP26,-A4,IF(AP4&lt;0,0,AP4))</f>
        <v>0</v>
      </c>
      <c r="AR4" s="17">
        <f>IF(AQ4=AQ26,-A4,IF(AQ4&lt;0,0,AQ4))</f>
        <v>0</v>
      </c>
      <c r="AS4" s="17">
        <f>IF(AR4=AR26,-A4,IF(AR4&lt;0,0,AR4))</f>
        <v>0</v>
      </c>
      <c r="AT4" s="55">
        <f>Z27</f>
        <v>13</v>
      </c>
      <c r="AU4" s="17">
        <f>IF(A4=AT4,W4,IF(A4=AT5,-W4,0))</f>
        <v>0</v>
      </c>
      <c r="AV4" s="17">
        <f>IF(A4=AT6,W4,IF(A4=AT7,-W4,0))</f>
        <v>0</v>
      </c>
      <c r="AW4" s="17">
        <f>IF(A4=AT8,W4,IF(A4=AT9,-W4,0))</f>
        <v>0</v>
      </c>
      <c r="AX4" s="17">
        <f>IF(A4=AT10,W4,IF(A4=AT11,-W4,0))</f>
        <v>0</v>
      </c>
      <c r="AY4" s="17">
        <f>IF(A4=AT12,W4,IF(A4=AT13,-W4,0))</f>
        <v>0</v>
      </c>
      <c r="AZ4" s="17">
        <f>IF(A4=AT14,W4,IF(A4=AT15,-W4,0))</f>
        <v>0</v>
      </c>
      <c r="BA4" s="17">
        <f>IF(A4=AT16,W4,IF(A4=AT17,-W4,0))</f>
        <v>0</v>
      </c>
      <c r="BB4" s="17">
        <f>IF(A4=AT18,W4,IF(A4=AT19,-W4,0))</f>
        <v>0.0085625</v>
      </c>
      <c r="BC4" s="17">
        <f>IF(A4=AT20,W4,IF(A4=AT21,-W4,0))</f>
        <v>0</v>
      </c>
      <c r="BD4" s="17">
        <f>IF(A4=AT22,W4,IF(A4=AT23,-W4,0))</f>
        <v>0</v>
      </c>
      <c r="BE4" s="17">
        <f>AU26</f>
        <v>0.2919957276653633</v>
      </c>
      <c r="BF4" s="17">
        <f>SUM(BE4:BE23)</f>
        <v>1.0000000000000002</v>
      </c>
      <c r="BG4" s="17">
        <f>1</f>
        <v>1</v>
      </c>
      <c r="BH4" s="58">
        <f>IF(BE4=0,999,IF(BE4=BE3,BH3,INT(A26*BF4/BG4/BE4+0.5)))</f>
        <v>3</v>
      </c>
      <c r="BI4" s="19">
        <f>RANK(BH4,BH4:BH23)</f>
        <v>20</v>
      </c>
      <c r="BJ4" s="17">
        <f aca="true" t="shared" si="2" ref="BJ4:BJ23">21*BI4-A4</f>
        <v>419</v>
      </c>
      <c r="BK4" s="17">
        <f>IF(BJ26=BJ4,-BH4,BJ4)</f>
        <v>-3</v>
      </c>
      <c r="BL4" s="17">
        <f>IF(BK26=BK4,-BH4,IF(BK4&lt;0,0,BK4))</f>
        <v>0</v>
      </c>
      <c r="BM4" s="17">
        <f>IF(BL26=BL4,-BH4,IF(BL4&lt;0,0,BL4))</f>
        <v>0</v>
      </c>
      <c r="BN4" s="17">
        <f>IF(BM26=BM4,-BH4,IF(BM4&lt;0,0,BM4))</f>
        <v>0</v>
      </c>
      <c r="BO4" s="17">
        <f>IF(BN26=BN4,-BH4,IF(BN4&lt;0,0,BN4))</f>
        <v>0</v>
      </c>
      <c r="BP4" s="17">
        <f>IF(BO26=BO4,-BH4,IF(BO4&lt;0,0,BO4))</f>
        <v>0</v>
      </c>
      <c r="BQ4" s="17">
        <f>IF(BP26=BP4,-BH4,IF(BP4&lt;0,0,BP4))</f>
        <v>0</v>
      </c>
      <c r="BR4" s="17">
        <f>IF(BQ26=BQ4,-BH4,IF(BQ4&lt;0,0,BQ4))</f>
        <v>0</v>
      </c>
      <c r="BS4" s="17">
        <f>IF(BR26=BR4,-BH4,IF(BR4&lt;0,0,BR4))</f>
        <v>0</v>
      </c>
      <c r="BT4" s="17">
        <f>IF(BS26=BS4,-BH4,IF(BS4&lt;0,0,BS4))</f>
        <v>0</v>
      </c>
      <c r="BU4" s="17">
        <f>IF(BT26=BT4,-BH4,IF(BT4&lt;0,0,BT4))</f>
        <v>0</v>
      </c>
      <c r="BV4" s="17">
        <f>IF(BU26=BU4,-BH4,IF(BU4&lt;0,0,BU4))</f>
        <v>0</v>
      </c>
      <c r="BW4" s="17">
        <f>IF(BV26=BV4,-BH4,IF(BV4&lt;0,0,BV4))</f>
        <v>0</v>
      </c>
      <c r="BX4" s="17">
        <f>IF(BW26=BW4,-BH4,IF(BW4&lt;0,0,BW4))</f>
        <v>0</v>
      </c>
      <c r="BY4" s="17">
        <f>IF(BX26=BX4,-BH4,IF(BX4&lt;0,0,BX4))</f>
        <v>0</v>
      </c>
      <c r="BZ4" s="17">
        <f>IF(BY26=BY4,-BH4,IF(BY4&lt;0,0,BY4))</f>
        <v>0</v>
      </c>
      <c r="CA4" s="17">
        <f>IF(BZ26=BZ4,-BH4,IF(BZ4&lt;0,0,BZ4))</f>
        <v>0</v>
      </c>
      <c r="CB4" s="17">
        <f>IF(CA26=CA4,-BH4,IF(CA4&lt;0,0,CA4))</f>
        <v>0</v>
      </c>
      <c r="CC4" s="17">
        <f>IF(CB26=CB4,-BH4,IF(CB4&lt;0,0,CB4))</f>
        <v>0</v>
      </c>
      <c r="CD4" s="17">
        <f>IF(CC26=CC4,-BH4,IF(CC4&lt;0,0,CC4))</f>
        <v>0</v>
      </c>
      <c r="CE4" s="19">
        <f>IF(BK27=999,0,BK27)</f>
        <v>3</v>
      </c>
      <c r="CF4" s="25">
        <f>IF(OR(E27=0,A4&gt;B26),"",AT4)</f>
      </c>
      <c r="CG4" s="32">
        <f>IF(CL23=0,"",CL23)</f>
      </c>
      <c r="CH4" s="33">
        <f>IF(OR(E27=0,A4&gt;B26),"",CE4)</f>
      </c>
      <c r="CI4" s="17"/>
      <c r="CJ4" s="34">
        <v>1</v>
      </c>
      <c r="CK4" s="35" t="s">
        <v>11</v>
      </c>
      <c r="CL4">
        <f>IF(CJ4=CF4,CK4,CL3)</f>
        <v>0</v>
      </c>
      <c r="CM4">
        <f>IF(CJ4=CF5,CK4,CM3)</f>
        <v>0</v>
      </c>
      <c r="CN4">
        <f>IF(CJ4=CF6,CK4,CN3)</f>
        <v>0</v>
      </c>
      <c r="CO4">
        <f>IF(CJ4=CF7,CK4,CO3)</f>
        <v>0</v>
      </c>
      <c r="CP4">
        <f>IF(CJ4=CF8,CK4,CP3)</f>
        <v>0</v>
      </c>
      <c r="CQ4">
        <f>IF(CJ4=CF9,CK4,CQ3)</f>
        <v>0</v>
      </c>
      <c r="CR4">
        <f>IF(CJ4=CF10,CK4,CR3)</f>
        <v>0</v>
      </c>
      <c r="CS4">
        <f>IF(CJ4=CF11,CK4,CS3)</f>
        <v>0</v>
      </c>
      <c r="CT4">
        <f>IF(CJ4=CF12,CK4,CT3)</f>
        <v>0</v>
      </c>
      <c r="CU4">
        <f>IF(CJ4=CF13,CK4,CU3)</f>
        <v>0</v>
      </c>
      <c r="CV4">
        <f>IF(CJ4=CF14,CK4,CV3)</f>
        <v>0</v>
      </c>
      <c r="CW4">
        <f>IF(CJ4=CF15,CK4,CW3)</f>
        <v>0</v>
      </c>
      <c r="CX4">
        <f>IF(CJ4=CF16,CK4,CX3)</f>
        <v>0</v>
      </c>
      <c r="CY4">
        <f>IF(CJ4=CF17,CK4,CY3)</f>
        <v>0</v>
      </c>
      <c r="CZ4">
        <f>IF(CJ4=CF18,CK4,CZ3)</f>
        <v>0</v>
      </c>
      <c r="DA4">
        <f>IF(CJ4=CF19,CK4,DA3)</f>
        <v>0</v>
      </c>
      <c r="DB4">
        <f>IF(CJ4=CF20,CK4,DB3)</f>
        <v>0</v>
      </c>
      <c r="DC4">
        <f>IF(CJ4=CF21,CK4,DC3)</f>
        <v>0</v>
      </c>
      <c r="DD4">
        <f>IF(CJ4=CF22,CK4,DD3)</f>
        <v>0</v>
      </c>
      <c r="DE4">
        <f>IF(CJ4=CF23,CK4,DE3)</f>
        <v>0</v>
      </c>
    </row>
    <row r="5" spans="1:109" ht="22.5" customHeight="1">
      <c r="A5" s="36">
        <f>2</f>
        <v>2</v>
      </c>
      <c r="B5" s="28">
        <v>1</v>
      </c>
      <c r="C5" s="29">
        <v>4</v>
      </c>
      <c r="D5" s="29">
        <v>6</v>
      </c>
      <c r="E5" s="29">
        <v>8</v>
      </c>
      <c r="F5" s="29">
        <v>4</v>
      </c>
      <c r="G5" s="29">
        <v>6</v>
      </c>
      <c r="H5" s="29">
        <v>2</v>
      </c>
      <c r="I5" s="29">
        <v>1</v>
      </c>
      <c r="J5" s="8"/>
      <c r="K5" s="30">
        <f>IF(AND(C5&gt;0,D5=0,C5&lt;C25),C5-1,C5)</f>
        <v>4</v>
      </c>
      <c r="L5" s="30">
        <f>IF(AND(C5+D5-K5&gt;0,E5=0,C5+D5&lt;C25),C5+D5-K5-1,C5+D5-K5)</f>
        <v>6</v>
      </c>
      <c r="M5" s="30">
        <f>IF(AND(SUM(C5:E5)-SUM(K5:L5)&gt;0,F5=0,SUM(C5:E5)&lt;C25),SUM(C5:E5)-SUM(K5:L5)-1,SUM(C5:E5)-SUM(K5:L5))</f>
        <v>8</v>
      </c>
      <c r="N5" s="30">
        <f>IF(AND(SUM(C5:F5)-SUM(K5:M5)&gt;0,G5=0,SUM(C5:F5)&lt;C25),SUM(C5:F5)-SUM(K5:M5)-1,SUM(C5:F5)-SUM(K5:M5))</f>
        <v>4</v>
      </c>
      <c r="O5" s="30">
        <f>IF(AND(SUM(C5:G5)-SUM(K5:N5)&gt;0,H5=0,SUM(C5:G5)&lt;C25),SUM(C5:G5)-SUM(K5:N5)-1,SUM(C5:G5)-SUM(K5:N5))</f>
        <v>6</v>
      </c>
      <c r="P5" s="30">
        <f>IF(AND(SUM(C5:H5)-SUM(K5:O5)&gt;0,I5=0,SUM(C5:H5)&lt;C25),SUM(C5:H5)-SUM(K5:O5)-1,SUM(C5:H5)-SUM(K5:O5))</f>
        <v>2</v>
      </c>
      <c r="Q5" s="30">
        <f t="shared" si="0"/>
        <v>1</v>
      </c>
      <c r="R5" s="31">
        <f>B5*(K5+L5/(1+H27)+M5/(1+2*H27)+N5/(1+3*H27)+O5/(1+4*H27)+P5/(1+5*H27)+Q5/(1+6*H27))</f>
        <v>11.520101609842827</v>
      </c>
      <c r="S5" s="31">
        <f>R5/R26</f>
        <v>0.155429700950723</v>
      </c>
      <c r="T5" s="31">
        <f>B5*(S5*(1-G27)+G27/B26)</f>
        <v>0.14269833192047396</v>
      </c>
      <c r="U5" s="31">
        <f>IF(T5&gt;T27,SQRT((T26-T5)*(T5-T27)*B5),0)</f>
        <v>0.1094230419007395</v>
      </c>
      <c r="V5" s="31">
        <f>IF(T5&lt;T27,SQRT((T27-T5)*(T5-U27)*B5),0)</f>
        <v>0</v>
      </c>
      <c r="W5" s="31">
        <f>IF(T5&gt;T27,T5-I27*SQRT(B5*(T26-T5)*(T5-T27))*V27,T5+I27*SQRT(B5*(T27-T5)*(T5-U27))/V27)</f>
        <v>0.13101090137652574</v>
      </c>
      <c r="X5" s="17">
        <f>RANK(T5,T4:T23)</f>
        <v>3</v>
      </c>
      <c r="Y5" s="17">
        <f t="shared" si="1"/>
        <v>376</v>
      </c>
      <c r="Z5" s="17">
        <f>IF(Y5=Y26,-A5,IF(Y5&lt;0,0,Y5))</f>
        <v>376</v>
      </c>
      <c r="AA5" s="17">
        <f>IF(Z5=Z26,-A5,IF(Z5&lt;0,0,Z5))</f>
        <v>376</v>
      </c>
      <c r="AB5" s="17">
        <f>IF(AA5=AA26,-A5,IF(AA5&lt;0,0,AA5))</f>
        <v>-2</v>
      </c>
      <c r="AC5" s="17">
        <f>IF(AB5=AB26,-A5,IF(AB5&lt;0,0,AB5))</f>
        <v>0</v>
      </c>
      <c r="AD5" s="17">
        <f>IF(AC5=AC26,-A5,IF(AC5&lt;0,0,AC5))</f>
        <v>0</v>
      </c>
      <c r="AE5" s="17">
        <f>IF(AD5=AD26,-A5,IF(AD5&lt;0,0,AD5))</f>
        <v>0</v>
      </c>
      <c r="AF5" s="17">
        <f>IF(AE5=AE26,-A5,IF(AE5&lt;0,0,AE5))</f>
        <v>0</v>
      </c>
      <c r="AG5" s="17">
        <f>IF(AF5=AF26,-A5,IF(AF5&lt;0,0,AF5))</f>
        <v>0</v>
      </c>
      <c r="AH5" s="17">
        <f>IF(AG5=AG26,-A5,IF(AG5&lt;0,0,AG5))</f>
        <v>0</v>
      </c>
      <c r="AI5" s="17">
        <f>IF(AH5=AH26,-A5,IF(AH5&lt;0,0,AH5))</f>
        <v>0</v>
      </c>
      <c r="AJ5" s="17">
        <f>IF(AI5=AI26,-A5,IF(AI5&lt;0,0,AI5))</f>
        <v>0</v>
      </c>
      <c r="AK5" s="17">
        <f>IF(AJ5=AJ26,-A5,IF(AJ5&lt;0,0,AJ5))</f>
        <v>0</v>
      </c>
      <c r="AL5" s="17">
        <f>IF(AK5=AK26,-A5,IF(AK5&lt;0,0,AK5))</f>
        <v>0</v>
      </c>
      <c r="AM5" s="17">
        <f>IF(AL5=AL26,-A5,IF(AL5&lt;0,0,AL5))</f>
        <v>0</v>
      </c>
      <c r="AN5" s="17">
        <f>IF(AM5=AM26,-A5,IF(AM5&lt;0,0,AM5))</f>
        <v>0</v>
      </c>
      <c r="AO5" s="17">
        <f>IF(AN5=AN26,-A5,IF(AN5&lt;0,0,AN5))</f>
        <v>0</v>
      </c>
      <c r="AP5" s="17">
        <f>IF(AO5=AO26,-A5,IF(AO5&lt;0,0,AO5))</f>
        <v>0</v>
      </c>
      <c r="AQ5" s="17">
        <f>IF(AP5=AP26,-A5,IF(AP5&lt;0,0,AP5))</f>
        <v>0</v>
      </c>
      <c r="AR5" s="17">
        <f>IF(AQ5=AQ26,-A5,IF(AQ5&lt;0,0,AQ5))</f>
        <v>0</v>
      </c>
      <c r="AS5" s="17">
        <f>IF(AR5=AR26,-A5,IF(AR5&lt;0,0,AR5))</f>
        <v>0</v>
      </c>
      <c r="AT5" s="55">
        <f>AA27</f>
        <v>7</v>
      </c>
      <c r="AU5" s="17">
        <f>IF(A5=AT4,W5,IF(A5=AT5,-W5,0))</f>
        <v>0</v>
      </c>
      <c r="AV5" s="17">
        <f>IF(A5=AT6,W5,IF(A5=AT7,-W5,0))</f>
        <v>0.13101090137652574</v>
      </c>
      <c r="AW5" s="17">
        <f>IF(A5=AT8,W5,IF(A5=AT9,-W5,0))</f>
        <v>0</v>
      </c>
      <c r="AX5" s="17">
        <f>IF(A5=AT10,W5,IF(A5=AT11,-W5,0))</f>
        <v>0</v>
      </c>
      <c r="AY5" s="17">
        <f>IF(A5=AT12,W5,IF(A5=AT13,-W5,0))</f>
        <v>0</v>
      </c>
      <c r="AZ5" s="17">
        <f>IF(A5=AT14,W5,IF(A5=AT15,-W5,0))</f>
        <v>0</v>
      </c>
      <c r="BA5" s="17">
        <f>IF(A5=AT16,W5,IF(A5=AT17,-W5,0))</f>
        <v>0</v>
      </c>
      <c r="BB5" s="17">
        <f>IF(A5=AT18,W5,IF(A5=AT19,-W5,0))</f>
        <v>0</v>
      </c>
      <c r="BC5" s="17">
        <f>IF(A5=AT20,W5,IF(A5=AT21,-W5,0))</f>
        <v>0</v>
      </c>
      <c r="BD5" s="17">
        <f>IF(A5=AT22,W5,IF(A5=AT23,-W5,0))</f>
        <v>0</v>
      </c>
      <c r="BE5" s="17">
        <f>AU27</f>
        <v>0.13236138434893102</v>
      </c>
      <c r="BF5" s="17">
        <f>SUM(BE5:BE23)</f>
        <v>0.708004272334637</v>
      </c>
      <c r="BG5" s="17">
        <f>IF(BE5=0,0,BG4-A26/(BH4+0.05))</f>
        <v>0.72</v>
      </c>
      <c r="BH5" s="58">
        <f>IF(BE5=0,999,IF(BE5=BE4,BH4,INT(A26*BF5/BG5/BE5+0.5)))</f>
        <v>6</v>
      </c>
      <c r="BI5" s="19">
        <f>RANK(BH5,BH4:BH23)</f>
        <v>18</v>
      </c>
      <c r="BJ5" s="17">
        <f t="shared" si="2"/>
        <v>376</v>
      </c>
      <c r="BK5" s="17">
        <f>IF(BJ26=BJ5,-BH5,BJ5)</f>
        <v>376</v>
      </c>
      <c r="BL5" s="17">
        <f>IF(BK26=BK5,-BH5,IF(BK5&lt;0,0,BK5))</f>
        <v>-6</v>
      </c>
      <c r="BM5" s="17">
        <f>IF(BL26=BL5,-BH5,IF(BL5&lt;0,0,BL5))</f>
        <v>0</v>
      </c>
      <c r="BN5" s="17">
        <f>IF(BM26=BM5,-BH5,IF(BM5&lt;0,0,BM5))</f>
        <v>0</v>
      </c>
      <c r="BO5" s="17">
        <f>IF(BN26=BN5,-BH5,IF(BN5&lt;0,0,BN5))</f>
        <v>0</v>
      </c>
      <c r="BP5" s="17">
        <f>IF(BO26=BO5,-BH5,IF(BO5&lt;0,0,BO5))</f>
        <v>0</v>
      </c>
      <c r="BQ5" s="17">
        <f>IF(BP26=BP5,-BH5,IF(BP5&lt;0,0,BP5))</f>
        <v>0</v>
      </c>
      <c r="BR5" s="17">
        <f>IF(BQ26=BQ5,-BH5,IF(BQ5&lt;0,0,BQ5))</f>
        <v>0</v>
      </c>
      <c r="BS5" s="17">
        <f>IF(BR26=BR5,-BH5,IF(BR5&lt;0,0,BR5))</f>
        <v>0</v>
      </c>
      <c r="BT5" s="17">
        <f>IF(BS26=BS5,-BH5,IF(BS5&lt;0,0,BS5))</f>
        <v>0</v>
      </c>
      <c r="BU5" s="17">
        <f>IF(BT26=BT5,-BH5,IF(BT5&lt;0,0,BT5))</f>
        <v>0</v>
      </c>
      <c r="BV5" s="17">
        <f>IF(BU26=BU5,-BH5,IF(BU5&lt;0,0,BU5))</f>
        <v>0</v>
      </c>
      <c r="BW5" s="17">
        <f>IF(BV26=BV5,-BH5,IF(BV5&lt;0,0,BV5))</f>
        <v>0</v>
      </c>
      <c r="BX5" s="17">
        <f>IF(BW26=BW5,-BH5,IF(BW5&lt;0,0,BW5))</f>
        <v>0</v>
      </c>
      <c r="BY5" s="17">
        <f>IF(BX26=BX5,-BH5,IF(BX5&lt;0,0,BX5))</f>
        <v>0</v>
      </c>
      <c r="BZ5" s="17">
        <f>IF(BY26=BY5,-BH5,IF(BY5&lt;0,0,BY5))</f>
        <v>0</v>
      </c>
      <c r="CA5" s="17">
        <f>IF(BZ26=BZ5,-BH5,IF(BZ5&lt;0,0,BZ5))</f>
        <v>0</v>
      </c>
      <c r="CB5" s="17">
        <f>IF(CA26=CA5,-BH5,IF(CA5&lt;0,0,CA5))</f>
        <v>0</v>
      </c>
      <c r="CC5" s="17">
        <f>IF(CB26=CB5,-BH5,IF(CB5&lt;0,0,CB5))</f>
        <v>0</v>
      </c>
      <c r="CD5" s="17">
        <f>IF(CC26=CC5,-BH5,IF(CC5&lt;0,0,CC5))</f>
        <v>0</v>
      </c>
      <c r="CE5" s="19">
        <f>IF(BL27=999,0,BL27)</f>
        <v>6</v>
      </c>
      <c r="CF5" s="25">
        <f>IF(OR(E27=0,A5&gt;B26),"",AT5)</f>
      </c>
      <c r="CG5" s="32">
        <f>IF(CM23=0,"",CM23)</f>
      </c>
      <c r="CH5" s="33">
        <f>IF(OR(E27=0,A5&gt;B26),"",CE5)</f>
      </c>
      <c r="CI5" s="17"/>
      <c r="CJ5" s="34">
        <v>2</v>
      </c>
      <c r="CK5" s="35" t="s">
        <v>12</v>
      </c>
      <c r="CL5">
        <f>IF(CJ5=CF4,CK5,CL4)</f>
        <v>0</v>
      </c>
      <c r="CM5">
        <f>IF(CJ5=CF5,CK5,CM4)</f>
        <v>0</v>
      </c>
      <c r="CN5">
        <f>IF(CJ5=CF6,CK5,CN4)</f>
        <v>0</v>
      </c>
      <c r="CO5">
        <f>IF(CJ5=CF7,CK5,CO4)</f>
        <v>0</v>
      </c>
      <c r="CP5">
        <f>IF(CJ5=CF8,CK5,CP4)</f>
        <v>0</v>
      </c>
      <c r="CQ5">
        <f>IF(CJ5=CF9,CK5,CQ4)</f>
        <v>0</v>
      </c>
      <c r="CR5">
        <f>IF(CJ5=CF10,CK5,CR4)</f>
        <v>0</v>
      </c>
      <c r="CS5">
        <f>IF(CJ5=CF11,CK5,CS4)</f>
        <v>0</v>
      </c>
      <c r="CT5">
        <f>IF(CJ5=CF12,CK5,CT4)</f>
        <v>0</v>
      </c>
      <c r="CU5">
        <f>IF(CJ5=CF13,CK5,CU4)</f>
        <v>0</v>
      </c>
      <c r="CV5">
        <f>IF(CJ5=CF14,CK5,CV4)</f>
        <v>0</v>
      </c>
      <c r="CW5">
        <f>IF(CJ5=CF15,CK5,CW4)</f>
        <v>0</v>
      </c>
      <c r="CX5">
        <f>IF(CJ5=CF16,CK5,CX4)</f>
        <v>0</v>
      </c>
      <c r="CY5">
        <f>IF(CJ5=CF17,CK5,CY4)</f>
        <v>0</v>
      </c>
      <c r="CZ5">
        <f>IF(CJ5=CF18,CK5,CZ4)</f>
        <v>0</v>
      </c>
      <c r="DA5">
        <f>IF(CJ5=CF19,CK5,DA4)</f>
        <v>0</v>
      </c>
      <c r="DB5">
        <f>IF(CJ5=CF20,CK5,DB4)</f>
        <v>0</v>
      </c>
      <c r="DC5">
        <f>IF(CJ5=CF21,CK5,DC4)</f>
        <v>0</v>
      </c>
      <c r="DD5">
        <f>IF(CJ5=CF22,CK5,DD4)</f>
        <v>0</v>
      </c>
      <c r="DE5">
        <f>IF(CJ5=CF23,CK5,DE4)</f>
        <v>0</v>
      </c>
    </row>
    <row r="6" spans="1:109" ht="22.5" customHeight="1">
      <c r="A6" s="36">
        <f>3</f>
        <v>3</v>
      </c>
      <c r="B6" s="28">
        <v>1</v>
      </c>
      <c r="C6" s="29">
        <v>1</v>
      </c>
      <c r="D6" s="29"/>
      <c r="E6" s="29">
        <v>1</v>
      </c>
      <c r="F6" s="29">
        <v>3</v>
      </c>
      <c r="G6" s="29">
        <v>1</v>
      </c>
      <c r="H6" s="29">
        <v>3</v>
      </c>
      <c r="I6" s="37">
        <v>3</v>
      </c>
      <c r="J6" s="8"/>
      <c r="K6" s="30">
        <f>IF(AND(C6&gt;0,D6=0,C6&lt;C25),C6-1,C6)</f>
        <v>0</v>
      </c>
      <c r="L6" s="30">
        <f>IF(AND(C6+D6-K6&gt;0,E6=0,C6+D6&lt;C25),C6+D6-K6-1,C6+D6-K6)</f>
        <v>1</v>
      </c>
      <c r="M6" s="30">
        <f>IF(AND(SUM(C6:E6)-SUM(K6:L6)&gt;0,F6=0,SUM(C6:E6)&lt;C25),SUM(C6:E6)-SUM(K6:L6)-1,SUM(C6:E6)-SUM(K6:L6))</f>
        <v>1</v>
      </c>
      <c r="N6" s="30">
        <f>IF(AND(SUM(C6:F6)-SUM(K6:M6)&gt;0,G6=0,SUM(C6:F6)&lt;C25),SUM(C6:F6)-SUM(K6:M6)-1,SUM(C6:F6)-SUM(K6:M6))</f>
        <v>3</v>
      </c>
      <c r="O6" s="30">
        <f>IF(AND(SUM(C6:G6)-SUM(K6:N6)&gt;0,H6=0,SUM(C6:G6)&lt;C25),SUM(C6:G6)-SUM(K6:N6)-1,SUM(C6:G6)-SUM(K6:N6))</f>
        <v>1</v>
      </c>
      <c r="P6" s="30">
        <f>IF(AND(SUM(C6:H6)-SUM(K6:O6)&gt;0,I6=0,SUM(C6:H6)&lt;C25),SUM(C6:H6)-SUM(K6:O6)-1,SUM(C6:H6)-SUM(K6:O6))</f>
        <v>3</v>
      </c>
      <c r="Q6" s="30">
        <f t="shared" si="0"/>
        <v>3</v>
      </c>
      <c r="R6" s="31">
        <f>B6*(K6+L6/(1+H27)+M6/(1+2*H27)+N6/(1+3*H27)+O6/(1+4*H27)+P6/(1+5*H27)+Q6/(1+6*H27))</f>
        <v>2.4134965410718348</v>
      </c>
      <c r="S6" s="31">
        <f>R6/R26</f>
        <v>0.03256299799507738</v>
      </c>
      <c r="T6" s="31">
        <f>B6*(S6*(1-G27)+G27/B26)</f>
        <v>0.03666436726975178</v>
      </c>
      <c r="U6" s="31">
        <f>IF(T6&gt;T27,SQRT((T26-T6)*(T6-T27)*B6),0)</f>
        <v>0</v>
      </c>
      <c r="V6" s="31">
        <f>IF(T6&lt;T27,SQRT((T27-T6)*(T6-U27)*B6),0)</f>
        <v>0.026944934993714316</v>
      </c>
      <c r="W6" s="31">
        <f>IF(T6&gt;T27,T6-I27*SQRT(B6*(T26-T6)*(T6-T27))*V27,T6+I27*SQRT(B6*(T27-T6)*(T6-U27))/V27)</f>
        <v>0.04577134098007453</v>
      </c>
      <c r="X6" s="17">
        <f>RANK(T6,T4:T23)</f>
        <v>7</v>
      </c>
      <c r="Y6" s="17">
        <f t="shared" si="1"/>
        <v>291</v>
      </c>
      <c r="Z6" s="17">
        <f>IF(Y6=Y26,-A6,IF(Y6&lt;0,0,Y6))</f>
        <v>291</v>
      </c>
      <c r="AA6" s="17">
        <f>IF(Z6=Z26,-A6,IF(Z6&lt;0,0,Z6))</f>
        <v>291</v>
      </c>
      <c r="AB6" s="17">
        <f>IF(AA6=AA26,-A6,IF(AA6&lt;0,0,AA6))</f>
        <v>291</v>
      </c>
      <c r="AC6" s="17">
        <f>IF(AB6=AB26,-A6,IF(AB6&lt;0,0,AB6))</f>
        <v>291</v>
      </c>
      <c r="AD6" s="17">
        <f>IF(AC6=AC26,-A6,IF(AC6&lt;0,0,AC6))</f>
        <v>291</v>
      </c>
      <c r="AE6" s="17">
        <f>IF(AD6=AD26,-A6,IF(AD6&lt;0,0,AD6))</f>
        <v>291</v>
      </c>
      <c r="AF6" s="17">
        <f>IF(AE6=AE26,-A6,IF(AE6&lt;0,0,AE6))</f>
        <v>-3</v>
      </c>
      <c r="AG6" s="17">
        <f>IF(AF6=AF26,-A6,IF(AF6&lt;0,0,AF6))</f>
        <v>0</v>
      </c>
      <c r="AH6" s="17">
        <f>IF(AG6=AG26,-A6,IF(AG6&lt;0,0,AG6))</f>
        <v>0</v>
      </c>
      <c r="AI6" s="17">
        <f>IF(AH6=AH26,-A6,IF(AH6&lt;0,0,AH6))</f>
        <v>0</v>
      </c>
      <c r="AJ6" s="17">
        <f>IF(AI6=AI26,-A6,IF(AI6&lt;0,0,AI6))</f>
        <v>0</v>
      </c>
      <c r="AK6" s="17">
        <f>IF(AJ6=AJ26,-A6,IF(AJ6&lt;0,0,AJ6))</f>
        <v>0</v>
      </c>
      <c r="AL6" s="17">
        <f>IF(AK6=AK26,-A6,IF(AK6&lt;0,0,AK6))</f>
        <v>0</v>
      </c>
      <c r="AM6" s="17">
        <f>IF(AL6=AL26,-A6,IF(AL6&lt;0,0,AL6))</f>
        <v>0</v>
      </c>
      <c r="AN6" s="17">
        <f>IF(AM6=AM26,-A6,IF(AM6&lt;0,0,AM6))</f>
        <v>0</v>
      </c>
      <c r="AO6" s="17">
        <f>IF(AN6=AN26,-A6,IF(AN6&lt;0,0,AN6))</f>
        <v>0</v>
      </c>
      <c r="AP6" s="17">
        <f>IF(AO6=AO26,-A6,IF(AO6&lt;0,0,AO6))</f>
        <v>0</v>
      </c>
      <c r="AQ6" s="17">
        <f>IF(AP6=AP26,-A6,IF(AP6&lt;0,0,AP6))</f>
        <v>0</v>
      </c>
      <c r="AR6" s="17">
        <f>IF(AQ6=AQ26,-A6,IF(AQ6&lt;0,0,AQ6))</f>
        <v>0</v>
      </c>
      <c r="AS6" s="17">
        <f>IF(AR6=AR26,-A6,IF(AR6&lt;0,0,AR6))</f>
        <v>0</v>
      </c>
      <c r="AT6" s="55">
        <f>AB27</f>
        <v>2</v>
      </c>
      <c r="AU6" s="17">
        <f>IF(A6=AT4,W6,IF(A6=AT5,-W6,0))</f>
        <v>0</v>
      </c>
      <c r="AV6" s="17">
        <f>IF(A6=AT6,W6,IF(A6=AT7,-W6,0))</f>
        <v>0</v>
      </c>
      <c r="AW6" s="17">
        <f>IF(A6=AT8,W6,IF(A6=AT9,-W6,0))</f>
        <v>0</v>
      </c>
      <c r="AX6" s="17">
        <f>IF(A6=AT10,W6,IF(A6=AT11,-W6,0))</f>
        <v>0.04577134098007453</v>
      </c>
      <c r="AY6" s="17">
        <f>IF(A6=AT12,W6,IF(A6=AT13,-W6,0))</f>
        <v>0</v>
      </c>
      <c r="AZ6" s="17">
        <f>IF(A6=AT14,W6,IF(A6=AT15,-W6,0))</f>
        <v>0</v>
      </c>
      <c r="BA6" s="17">
        <f>IF(A6=AT16,W6,IF(A6=AT17,-W6,0))</f>
        <v>0</v>
      </c>
      <c r="BB6" s="17">
        <f>IF(A6=AT18,W6,IF(A6=AT19,-W6,0))</f>
        <v>0</v>
      </c>
      <c r="BC6" s="17">
        <f>IF(A6=AT20,W6,IF(A6=AT21,-W6,0))</f>
        <v>0</v>
      </c>
      <c r="BD6" s="17">
        <f>IF(A6=AT22,W6,IF(A6=AT23,-W6,0))</f>
        <v>0</v>
      </c>
      <c r="BE6" s="17">
        <f>AV26</f>
        <v>0.13101090137652574</v>
      </c>
      <c r="BF6" s="17">
        <f>SUM(BE6:BE23)</f>
        <v>0.575642887985706</v>
      </c>
      <c r="BG6" s="17">
        <f>IF(BE6=0,0,BG5-A26/(BH5+0.05))</f>
        <v>0.5788429752066115</v>
      </c>
      <c r="BH6" s="58">
        <f>IF(BE6=0,999,IF(BE6=BE5,BH5,INT(A26*BF6/BG6/BE6+0.5)))</f>
        <v>6</v>
      </c>
      <c r="BI6" s="19">
        <f>RANK(BH6,BH4:BH23)</f>
        <v>18</v>
      </c>
      <c r="BJ6" s="17">
        <f t="shared" si="2"/>
        <v>375</v>
      </c>
      <c r="BK6" s="17">
        <f>IF(BJ26=BJ6,-BH6,BJ6)</f>
        <v>375</v>
      </c>
      <c r="BL6" s="17">
        <f>IF(BK26=BK6,-BH6,IF(BK6&lt;0,0,BK6))</f>
        <v>375</v>
      </c>
      <c r="BM6" s="17">
        <f>IF(BL26=BL6,-BH6,IF(BL6&lt;0,0,BL6))</f>
        <v>-6</v>
      </c>
      <c r="BN6" s="17">
        <f>IF(BM26=BM6,-BH6,IF(BM6&lt;0,0,BM6))</f>
        <v>0</v>
      </c>
      <c r="BO6" s="17">
        <f>IF(BN26=BN6,-BH6,IF(BN6&lt;0,0,BN6))</f>
        <v>0</v>
      </c>
      <c r="BP6" s="17">
        <f>IF(BO26=BO6,-BH6,IF(BO6&lt;0,0,BO6))</f>
        <v>0</v>
      </c>
      <c r="BQ6" s="17">
        <f>IF(BP26=BP6,-BH6,IF(BP6&lt;0,0,BP6))</f>
        <v>0</v>
      </c>
      <c r="BR6" s="17">
        <f>IF(BQ26=BQ6,-BH6,IF(BQ6&lt;0,0,BQ6))</f>
        <v>0</v>
      </c>
      <c r="BS6" s="17">
        <f>IF(BR26=BR6,-BH6,IF(BR6&lt;0,0,BR6))</f>
        <v>0</v>
      </c>
      <c r="BT6" s="17">
        <f>IF(BS26=BS6,-BH6,IF(BS6&lt;0,0,BS6))</f>
        <v>0</v>
      </c>
      <c r="BU6" s="17">
        <f>IF(BT26=BT6,-BH6,IF(BT6&lt;0,0,BT6))</f>
        <v>0</v>
      </c>
      <c r="BV6" s="17">
        <f>IF(BU26=BU6,-BH6,IF(BU6&lt;0,0,BU6))</f>
        <v>0</v>
      </c>
      <c r="BW6" s="17">
        <f>IF(BV26=BV6,-BH6,IF(BV6&lt;0,0,BV6))</f>
        <v>0</v>
      </c>
      <c r="BX6" s="17">
        <f>IF(BW26=BW6,-BH6,IF(BW6&lt;0,0,BW6))</f>
        <v>0</v>
      </c>
      <c r="BY6" s="17">
        <f>IF(BX26=BX6,-BH6,IF(BX6&lt;0,0,BX6))</f>
        <v>0</v>
      </c>
      <c r="BZ6" s="17">
        <f>IF(BY26=BY6,-BH6,IF(BY6&lt;0,0,BY6))</f>
        <v>0</v>
      </c>
      <c r="CA6" s="17">
        <f>IF(BZ26=BZ6,-BH6,IF(BZ6&lt;0,0,BZ6))</f>
        <v>0</v>
      </c>
      <c r="CB6" s="17">
        <f>IF(CA26=CA6,-BH6,IF(CA6&lt;0,0,CA6))</f>
        <v>0</v>
      </c>
      <c r="CC6" s="17">
        <f>IF(CB26=CB6,-BH6,IF(CB6&lt;0,0,CB6))</f>
        <v>0</v>
      </c>
      <c r="CD6" s="17">
        <f>IF(CC26=CC6,-BH6,IF(CC6&lt;0,0,CC6))</f>
        <v>0</v>
      </c>
      <c r="CE6" s="19">
        <f>IF(BM27=999,0,BM27)</f>
        <v>6</v>
      </c>
      <c r="CF6" s="25">
        <f>IF(OR(E27=0,A6&gt;B26),"",AT6)</f>
      </c>
      <c r="CG6" s="32">
        <f>IF(CN23=0,"",CN23)</f>
      </c>
      <c r="CH6" s="33">
        <f>IF(OR(E27=0,A6&gt;B26),"",CE6)</f>
      </c>
      <c r="CI6" s="17"/>
      <c r="CJ6" s="34">
        <v>3</v>
      </c>
      <c r="CK6" s="35" t="s">
        <v>13</v>
      </c>
      <c r="CL6">
        <f>IF(CJ6=CF4,CK6,CL5)</f>
        <v>0</v>
      </c>
      <c r="CM6">
        <f>IF(CJ6=CF5,CK6,CM5)</f>
        <v>0</v>
      </c>
      <c r="CN6">
        <f>IF(CJ6=CF6,CK6,CN5)</f>
        <v>0</v>
      </c>
      <c r="CO6">
        <f>IF(CJ6=CF7,CK6,CO5)</f>
        <v>0</v>
      </c>
      <c r="CP6">
        <f>IF(CJ6=CF8,CK6,CP5)</f>
        <v>0</v>
      </c>
      <c r="CQ6">
        <f>IF(CJ6=CF9,CK6,CQ5)</f>
        <v>0</v>
      </c>
      <c r="CR6">
        <f>IF(CJ6=CF10,CK6,CR5)</f>
        <v>0</v>
      </c>
      <c r="CS6">
        <f>IF(CJ6=CF11,CK6,CS5)</f>
        <v>0</v>
      </c>
      <c r="CT6">
        <f>IF(CJ6=CF12,CK6,CT5)</f>
        <v>0</v>
      </c>
      <c r="CU6">
        <f>IF(CJ6=CF13,CK6,CU5)</f>
        <v>0</v>
      </c>
      <c r="CV6">
        <f>IF(CJ6=CF14,CK6,CV5)</f>
        <v>0</v>
      </c>
      <c r="CW6">
        <f>IF(CJ6=CF15,CK6,CW5)</f>
        <v>0</v>
      </c>
      <c r="CX6">
        <f>IF(CJ6=CF16,CK6,CX5)</f>
        <v>0</v>
      </c>
      <c r="CY6">
        <f>IF(CJ6=CF17,CK6,CY5)</f>
        <v>0</v>
      </c>
      <c r="CZ6">
        <f>IF(CJ6=CF18,CK6,CZ5)</f>
        <v>0</v>
      </c>
      <c r="DA6">
        <f>IF(CJ6=CF19,CK6,DA5)</f>
        <v>0</v>
      </c>
      <c r="DB6">
        <f>IF(CJ6=CF20,CK6,DB5)</f>
        <v>0</v>
      </c>
      <c r="DC6">
        <f>IF(CJ6=CF21,CK6,DC5)</f>
        <v>0</v>
      </c>
      <c r="DD6">
        <f>IF(CJ6=CF22,CK6,DD5)</f>
        <v>0</v>
      </c>
      <c r="DE6">
        <f>IF(CJ6=CF23,CK6,DE5)</f>
        <v>0</v>
      </c>
    </row>
    <row r="7" spans="1:109" ht="22.5" customHeight="1">
      <c r="A7" s="36">
        <f>4</f>
        <v>4</v>
      </c>
      <c r="B7" s="28">
        <v>1</v>
      </c>
      <c r="C7" s="29"/>
      <c r="D7" s="29"/>
      <c r="E7" s="29">
        <v>1</v>
      </c>
      <c r="F7" s="29"/>
      <c r="G7" s="29"/>
      <c r="H7" s="29"/>
      <c r="I7" s="29"/>
      <c r="J7" s="8"/>
      <c r="K7" s="30">
        <f>IF(AND(C7&gt;0,D7=0,C7&lt;C25),C7-1,C7)</f>
        <v>0</v>
      </c>
      <c r="L7" s="30">
        <f>IF(AND(C7+D7-K7&gt;0,E7=0,C7+D7&lt;C25),C7+D7-K7-1,C7+D7-K7)</f>
        <v>0</v>
      </c>
      <c r="M7" s="30">
        <f>IF(AND(SUM(C7:E7)-SUM(K7:L7)&gt;0,F7=0,SUM(C7:E7)&lt;C25),SUM(C7:E7)-SUM(K7:L7)-1,SUM(C7:E7)-SUM(K7:L7))</f>
        <v>0</v>
      </c>
      <c r="N7" s="30">
        <f>IF(AND(SUM(C7:F7)-SUM(K7:M7)&gt;0,G7=0,SUM(C7:F7)&lt;C25),SUM(C7:F7)-SUM(K7:M7)-1,SUM(C7:F7)-SUM(K7:M7))</f>
        <v>0</v>
      </c>
      <c r="O7" s="30">
        <f>IF(AND(SUM(C7:G7)-SUM(K7:N7)&gt;0,H7=0,SUM(C7:G7)&lt;C25),SUM(C7:G7)-SUM(K7:N7)-1,SUM(C7:G7)-SUM(K7:N7))</f>
        <v>0</v>
      </c>
      <c r="P7" s="30">
        <f>IF(AND(SUM(C7:H7)-SUM(K7:O7)&gt;0,I7=0,SUM(C7:H7)&lt;C25),SUM(C7:H7)-SUM(K7:O7)-1,SUM(C7:H7)-SUM(K7:O7))</f>
        <v>0</v>
      </c>
      <c r="Q7" s="30">
        <f t="shared" si="0"/>
        <v>1</v>
      </c>
      <c r="R7" s="31">
        <f>B7*(K7+L7/(1+H27)+M7/(1+2*H27)+N7/(1+3*H27)+O7/(1+4*H27)+P7/(1+5*H27)+Q7/(1+6*H27))</f>
        <v>0.12468827930174564</v>
      </c>
      <c r="S7" s="31">
        <f>R7/R26</f>
        <v>0.0016822995682062357</v>
      </c>
      <c r="T7" s="31">
        <f>B7*(S7*(1-G27)+G27/B26)</f>
        <v>0.010014324527361982</v>
      </c>
      <c r="U7" s="31">
        <f>IF(T7&gt;T27,SQRT((T26-T7)*(T7-T27)*B7),0)</f>
        <v>0</v>
      </c>
      <c r="V7" s="31">
        <f>IF(T7&lt;T27,SQRT((T27-T7)*(T7-U27)*B7),0)</f>
        <v>0.00872926062082792</v>
      </c>
      <c r="W7" s="31">
        <f>IF(T7&gt;T27,T7-I27*SQRT(B7*(T26-T7)*(T7-T27))*V27,T7+I27*SQRT(B7*(T27-T7)*(T7-U27))/V27)</f>
        <v>0.01296468039212768</v>
      </c>
      <c r="X7" s="17">
        <f>RANK(T7,T4:T23)</f>
        <v>13</v>
      </c>
      <c r="Y7" s="17">
        <f t="shared" si="1"/>
        <v>164</v>
      </c>
      <c r="Z7" s="17">
        <f>IF(Y7=Y26,-A7,IF(Y7&lt;0,0,Y7))</f>
        <v>164</v>
      </c>
      <c r="AA7" s="17">
        <f>IF(Z7=Z26,-A7,IF(Z7&lt;0,0,Z7))</f>
        <v>164</v>
      </c>
      <c r="AB7" s="17">
        <f>IF(AA7=AA26,-A7,IF(AA7&lt;0,0,AA7))</f>
        <v>164</v>
      </c>
      <c r="AC7" s="17">
        <f>IF(AB7=AB26,-A7,IF(AB7&lt;0,0,AB7))</f>
        <v>164</v>
      </c>
      <c r="AD7" s="17">
        <f>IF(AC7=AC26,-A7,IF(AC7&lt;0,0,AC7))</f>
        <v>164</v>
      </c>
      <c r="AE7" s="17">
        <f>IF(AD7=AD26,-A7,IF(AD7&lt;0,0,AD7))</f>
        <v>164</v>
      </c>
      <c r="AF7" s="17">
        <f>IF(AE7=AE26,-A7,IF(AE7&lt;0,0,AE7))</f>
        <v>164</v>
      </c>
      <c r="AG7" s="17">
        <f>IF(AF7=AF26,-A7,IF(AF7&lt;0,0,AF7))</f>
        <v>164</v>
      </c>
      <c r="AH7" s="17">
        <f>IF(AG7=AG26,-A7,IF(AG7&lt;0,0,AG7))</f>
        <v>164</v>
      </c>
      <c r="AI7" s="17">
        <f>IF(AH7=AH26,-A7,IF(AH7&lt;0,0,AH7))</f>
        <v>164</v>
      </c>
      <c r="AJ7" s="17">
        <f>IF(AI7=AI26,-A7,IF(AI7&lt;0,0,AI7))</f>
        <v>164</v>
      </c>
      <c r="AK7" s="17">
        <f>IF(AJ7=AJ26,-A7,IF(AJ7&lt;0,0,AJ7))</f>
        <v>164</v>
      </c>
      <c r="AL7" s="17">
        <f>IF(AK7=AK26,-A7,IF(AK7&lt;0,0,AK7))</f>
        <v>-4</v>
      </c>
      <c r="AM7" s="17">
        <f>IF(AL7=AL26,-A7,IF(AL7&lt;0,0,AL7))</f>
        <v>0</v>
      </c>
      <c r="AN7" s="17">
        <f>IF(AM7=AM26,-A7,IF(AM7&lt;0,0,AM7))</f>
        <v>0</v>
      </c>
      <c r="AO7" s="17">
        <f>IF(AN7=AN26,-A7,IF(AN7&lt;0,0,AN7))</f>
        <v>0</v>
      </c>
      <c r="AP7" s="17">
        <f>IF(AO7=AO26,-A7,IF(AO7&lt;0,0,AO7))</f>
        <v>0</v>
      </c>
      <c r="AQ7" s="17">
        <f>IF(AP7=AP26,-A7,IF(AP7&lt;0,0,AP7))</f>
        <v>0</v>
      </c>
      <c r="AR7" s="17">
        <f>IF(AQ7=AQ26,-A7,IF(AQ7&lt;0,0,AQ7))</f>
        <v>0</v>
      </c>
      <c r="AS7" s="17">
        <f>IF(AR7=AR26,-A7,IF(AR7&lt;0,0,AR7))</f>
        <v>0</v>
      </c>
      <c r="AT7" s="55">
        <f>AC27</f>
        <v>16</v>
      </c>
      <c r="AU7" s="17">
        <f>IF(A7=AT4,W7,IF(A7=AT5,-W7,0))</f>
        <v>0</v>
      </c>
      <c r="AV7" s="17">
        <f>IF(A7=AT6,W7,IF(A7=AT7,-W7,0))</f>
        <v>0</v>
      </c>
      <c r="AW7" s="17">
        <f>IF(A7=AT8,W7,IF(A7=AT9,-W7,0))</f>
        <v>0</v>
      </c>
      <c r="AX7" s="17">
        <f>IF(A7=AT10,W7,IF(A7=AT11,-W7,0))</f>
        <v>0</v>
      </c>
      <c r="AY7" s="17">
        <f>IF(A7=AT12,W7,IF(A7=AT13,-W7,0))</f>
        <v>0</v>
      </c>
      <c r="AZ7" s="17">
        <f>IF(A7=AT14,W7,IF(A7=AT15,-W7,0))</f>
        <v>0</v>
      </c>
      <c r="BA7" s="17">
        <f>IF(A7=AT16,W7,IF(A7=AT17,-W7,0))</f>
        <v>0.01296468039212768</v>
      </c>
      <c r="BB7" s="17">
        <f>IF(A7=AT18,W7,IF(A7=AT19,-W7,0))</f>
        <v>0</v>
      </c>
      <c r="BC7" s="17">
        <f>IF(A7=AT20,W7,IF(A7=AT21,-W7,0))</f>
        <v>0</v>
      </c>
      <c r="BD7" s="17">
        <f>IF(A7=AT22,W7,IF(A7=AT23,-W7,0))</f>
        <v>0</v>
      </c>
      <c r="BE7" s="17">
        <f>AV27</f>
        <v>0.08279252778310177</v>
      </c>
      <c r="BF7" s="17">
        <f>SUM(BE7:BE23)</f>
        <v>0.44463198660918024</v>
      </c>
      <c r="BG7" s="17">
        <f>IF(BE7=0,0,BG6-A26/(BH6+0.05))</f>
        <v>0.4376859504132231</v>
      </c>
      <c r="BH7" s="58">
        <f>IF(BE7=0,999,IF(BE7=BE6,BH6,INT(A26*BF7/BG7/BE7+0.5)))</f>
        <v>10</v>
      </c>
      <c r="BI7" s="19">
        <f>RANK(BH7,BH4:BH23)</f>
        <v>17</v>
      </c>
      <c r="BJ7" s="17">
        <f t="shared" si="2"/>
        <v>353</v>
      </c>
      <c r="BK7" s="17">
        <f>IF(BJ26=BJ7,-BH7,BJ7)</f>
        <v>353</v>
      </c>
      <c r="BL7" s="17">
        <f>IF(BK26=BK7,-BH7,IF(BK7&lt;0,0,BK7))</f>
        <v>353</v>
      </c>
      <c r="BM7" s="17">
        <f>IF(BL26=BL7,-BH7,IF(BL7&lt;0,0,BL7))</f>
        <v>353</v>
      </c>
      <c r="BN7" s="17">
        <f>IF(BM26=BM7,-BH7,IF(BM7&lt;0,0,BM7))</f>
        <v>-10</v>
      </c>
      <c r="BO7" s="17">
        <f>IF(BN26=BN7,-BH7,IF(BN7&lt;0,0,BN7))</f>
        <v>0</v>
      </c>
      <c r="BP7" s="17">
        <f>IF(BO26=BO7,-BH7,IF(BO7&lt;0,0,BO7))</f>
        <v>0</v>
      </c>
      <c r="BQ7" s="17">
        <f>IF(BP26=BP7,-BH7,IF(BP7&lt;0,0,BP7))</f>
        <v>0</v>
      </c>
      <c r="BR7" s="17">
        <f>IF(BQ26=BQ7,-BH7,IF(BQ7&lt;0,0,BQ7))</f>
        <v>0</v>
      </c>
      <c r="BS7" s="17">
        <f>IF(BR26=BR7,-BH7,IF(BR7&lt;0,0,BR7))</f>
        <v>0</v>
      </c>
      <c r="BT7" s="17">
        <f>IF(BS26=BS7,-BH7,IF(BS7&lt;0,0,BS7))</f>
        <v>0</v>
      </c>
      <c r="BU7" s="17">
        <f>IF(BT26=BT7,-BH7,IF(BT7&lt;0,0,BT7))</f>
        <v>0</v>
      </c>
      <c r="BV7" s="17">
        <f>IF(BU26=BU7,-BH7,IF(BU7&lt;0,0,BU7))</f>
        <v>0</v>
      </c>
      <c r="BW7" s="17">
        <f>IF(BV26=BV7,-BH7,IF(BV7&lt;0,0,BV7))</f>
        <v>0</v>
      </c>
      <c r="BX7" s="17">
        <f>IF(BW26=BW7,-BH7,IF(BW7&lt;0,0,BW7))</f>
        <v>0</v>
      </c>
      <c r="BY7" s="17">
        <f>IF(BX26=BX7,-BH7,IF(BX7&lt;0,0,BX7))</f>
        <v>0</v>
      </c>
      <c r="BZ7" s="17">
        <f>IF(BY26=BY7,-BH7,IF(BY7&lt;0,0,BY7))</f>
        <v>0</v>
      </c>
      <c r="CA7" s="17">
        <f>IF(BZ26=BZ7,-BH7,IF(BZ7&lt;0,0,BZ7))</f>
        <v>0</v>
      </c>
      <c r="CB7" s="17">
        <f>IF(CA26=CA7,-BH7,IF(CA7&lt;0,0,CA7))</f>
        <v>0</v>
      </c>
      <c r="CC7" s="17">
        <f>IF(CB26=CB7,-BH7,IF(CB7&lt;0,0,CB7))</f>
        <v>0</v>
      </c>
      <c r="CD7" s="17">
        <f>IF(CC26=CC7,-BH7,IF(CC7&lt;0,0,CC7))</f>
        <v>0</v>
      </c>
      <c r="CE7" s="19">
        <f>IF(BN27=999,0,BN27)</f>
        <v>10</v>
      </c>
      <c r="CF7" s="25">
        <f>IF(OR(E27=0,A7&gt;B26),"",AT7)</f>
      </c>
      <c r="CG7" s="32">
        <f>IF(CO23=0,"",CO23)</f>
      </c>
      <c r="CH7" s="33">
        <f>IF(OR(E27=0,A7&gt;B26),"",CE7)</f>
      </c>
      <c r="CI7" s="17"/>
      <c r="CJ7" s="34">
        <v>4</v>
      </c>
      <c r="CK7" s="35" t="s">
        <v>14</v>
      </c>
      <c r="CL7">
        <f>IF(CJ7=CF4,CK7,CL6)</f>
        <v>0</v>
      </c>
      <c r="CM7">
        <f>IF(CJ7=CF5,CK7,CM6)</f>
        <v>0</v>
      </c>
      <c r="CN7">
        <f>IF(CJ7=CF6,CK7,CN6)</f>
        <v>0</v>
      </c>
      <c r="CO7">
        <f>IF(CJ7=CF7,CK7,CO6)</f>
        <v>0</v>
      </c>
      <c r="CP7">
        <f>IF(CJ7=CF8,CK7,CP6)</f>
        <v>0</v>
      </c>
      <c r="CQ7">
        <f>IF(CJ7=CF9,CK7,CQ6)</f>
        <v>0</v>
      </c>
      <c r="CR7">
        <f>IF(CJ7=CF10,CK7,CR6)</f>
        <v>0</v>
      </c>
      <c r="CS7">
        <f>IF(CJ7=CF11,CK7,CS6)</f>
        <v>0</v>
      </c>
      <c r="CT7">
        <f>IF(CJ7=CF12,CK7,CT6)</f>
        <v>0</v>
      </c>
      <c r="CU7">
        <f>IF(CJ7=CF13,CK7,CU6)</f>
        <v>0</v>
      </c>
      <c r="CV7">
        <f>IF(CJ7=CF14,CK7,CV6)</f>
        <v>0</v>
      </c>
      <c r="CW7">
        <f>IF(CJ7=CF15,CK7,CW6)</f>
        <v>0</v>
      </c>
      <c r="CX7">
        <f>IF(CJ7=CF16,CK7,CX6)</f>
        <v>0</v>
      </c>
      <c r="CY7">
        <f>IF(CJ7=CF17,CK7,CY6)</f>
        <v>0</v>
      </c>
      <c r="CZ7">
        <f>IF(CJ7=CF18,CK7,CZ6)</f>
        <v>0</v>
      </c>
      <c r="DA7">
        <f>IF(CJ7=CF19,CK7,DA6)</f>
        <v>0</v>
      </c>
      <c r="DB7">
        <f>IF(CJ7=CF20,CK7,DB6)</f>
        <v>0</v>
      </c>
      <c r="DC7">
        <f>IF(CJ7=CF21,CK7,DC6)</f>
        <v>0</v>
      </c>
      <c r="DD7">
        <f>IF(CJ7=CF22,CK7,DD6)</f>
        <v>0</v>
      </c>
      <c r="DE7">
        <f>IF(CJ7=CF23,CK7,DE6)</f>
        <v>0</v>
      </c>
    </row>
    <row r="8" spans="1:109" ht="22.5" customHeight="1">
      <c r="A8" s="36">
        <f>5</f>
        <v>5</v>
      </c>
      <c r="B8" s="28">
        <v>1</v>
      </c>
      <c r="C8" s="29">
        <v>1</v>
      </c>
      <c r="D8" s="29">
        <v>1</v>
      </c>
      <c r="E8" s="29"/>
      <c r="F8" s="29"/>
      <c r="G8" s="29">
        <v>1</v>
      </c>
      <c r="H8" s="29">
        <v>1</v>
      </c>
      <c r="I8" s="29">
        <v>2</v>
      </c>
      <c r="J8" s="8"/>
      <c r="K8" s="30">
        <f>IF(AND(C8&gt;0,D8=0,C8&lt;C25),C8-1,C8)</f>
        <v>1</v>
      </c>
      <c r="L8" s="30">
        <f>IF(AND(C8+D8-K8&gt;0,E8=0,C8+D8&lt;C25),C8+D8-K8-1,C8+D8-K8)</f>
        <v>0</v>
      </c>
      <c r="M8" s="30">
        <f>IF(AND(SUM(C8:E8)-SUM(K8:L8)&gt;0,F8=0,SUM(C8:E8)&lt;C25),SUM(C8:E8)-SUM(K8:L8)-1,SUM(C8:E8)-SUM(K8:L8))</f>
        <v>0</v>
      </c>
      <c r="N8" s="30">
        <f>IF(AND(SUM(C8:F8)-SUM(K8:M8)&gt;0,G8=0,SUM(C8:F8)&lt;C25),SUM(C8:F8)-SUM(K8:M8)-1,SUM(C8:F8)-SUM(K8:M8))</f>
        <v>1</v>
      </c>
      <c r="O8" s="30">
        <f>IF(AND(SUM(C8:G8)-SUM(K8:N8)&gt;0,H8=0,SUM(C8:G8)&lt;C25),SUM(C8:G8)-SUM(K8:N8)-1,SUM(C8:G8)-SUM(K8:N8))</f>
        <v>1</v>
      </c>
      <c r="P8" s="30">
        <f>IF(AND(SUM(C8:H8)-SUM(K8:O8)&gt;0,I8=0,SUM(C8:H8)&lt;C25),SUM(C8:H8)-SUM(K8:O8)-1,SUM(C8:H8)-SUM(K8:O8))</f>
        <v>1</v>
      </c>
      <c r="Q8" s="30">
        <f t="shared" si="0"/>
        <v>2</v>
      </c>
      <c r="R8" s="31">
        <f>B8*(K8+L8/(1+H27)+M8/(1+2*H27)+N8/(1+3*H27)+O8/(1+4*H27)+P8/(1+5*H27)+Q8/(1+6*H27))</f>
        <v>1.7931477881136872</v>
      </c>
      <c r="S8" s="31">
        <f>R8/R26</f>
        <v>0.024193226232382455</v>
      </c>
      <c r="T8" s="31">
        <f>B8*(S8*(1-G27)+G27/B26)</f>
        <v>0.029441254238546058</v>
      </c>
      <c r="U8" s="31">
        <f>IF(T8&gt;T27,SQRT((T26-T8)*(T8-T27)*B8),0)</f>
        <v>0</v>
      </c>
      <c r="V8" s="31">
        <f>IF(T8&lt;T27,SQRT((T27-T8)*(T8-U27)*B8),0)</f>
        <v>0.02627214167493722</v>
      </c>
      <c r="W8" s="31">
        <f>IF(T8&gt;T27,T8-I27*SQRT(B8*(T26-T8)*(T8-T27))*V27,T8+I27*SQRT(B8*(T27-T8)*(T8-U27))/V27)</f>
        <v>0.03832083415229765</v>
      </c>
      <c r="X8" s="17">
        <f>RANK(T8,T4:T23)</f>
        <v>8</v>
      </c>
      <c r="Y8" s="17">
        <f t="shared" si="1"/>
        <v>268</v>
      </c>
      <c r="Z8" s="17">
        <f>IF(Y8=Y26,-A8,IF(Y8&lt;0,0,Y8))</f>
        <v>268</v>
      </c>
      <c r="AA8" s="17">
        <f>IF(Z8=Z26,-A8,IF(Z8&lt;0,0,Z8))</f>
        <v>268</v>
      </c>
      <c r="AB8" s="17">
        <f>IF(AA8=AA26,-A8,IF(AA8&lt;0,0,AA8))</f>
        <v>268</v>
      </c>
      <c r="AC8" s="17">
        <f>IF(AB8=AB26,-A8,IF(AB8&lt;0,0,AB8))</f>
        <v>268</v>
      </c>
      <c r="AD8" s="17">
        <f>IF(AC8=AC26,-A8,IF(AC8&lt;0,0,AC8))</f>
        <v>268</v>
      </c>
      <c r="AE8" s="17">
        <f>IF(AD8=AD26,-A8,IF(AD8&lt;0,0,AD8))</f>
        <v>268</v>
      </c>
      <c r="AF8" s="17">
        <f>IF(AE8=AE26,-A8,IF(AE8&lt;0,0,AE8))</f>
        <v>268</v>
      </c>
      <c r="AG8" s="17">
        <f>IF(AF8=AF26,-A8,IF(AF8&lt;0,0,AF8))</f>
        <v>-5</v>
      </c>
      <c r="AH8" s="17">
        <f>IF(AG8=AG26,-A8,IF(AG8&lt;0,0,AG8))</f>
        <v>0</v>
      </c>
      <c r="AI8" s="17">
        <f>IF(AH8=AH26,-A8,IF(AH8&lt;0,0,AH8))</f>
        <v>0</v>
      </c>
      <c r="AJ8" s="17">
        <f>IF(AI8=AI26,-A8,IF(AI8&lt;0,0,AI8))</f>
        <v>0</v>
      </c>
      <c r="AK8" s="17">
        <f>IF(AJ8=AJ26,-A8,IF(AJ8&lt;0,0,AJ8))</f>
        <v>0</v>
      </c>
      <c r="AL8" s="17">
        <f>IF(AK8=AK26,-A8,IF(AK8&lt;0,0,AK8))</f>
        <v>0</v>
      </c>
      <c r="AM8" s="17">
        <f>IF(AL8=AL26,-A8,IF(AL8&lt;0,0,AL8))</f>
        <v>0</v>
      </c>
      <c r="AN8" s="17">
        <f>IF(AM8=AM26,-A8,IF(AM8&lt;0,0,AM8))</f>
        <v>0</v>
      </c>
      <c r="AO8" s="17">
        <f>IF(AN8=AN26,-A8,IF(AN8&lt;0,0,AN8))</f>
        <v>0</v>
      </c>
      <c r="AP8" s="17">
        <f>IF(AO8=AO26,-A8,IF(AO8&lt;0,0,AO8))</f>
        <v>0</v>
      </c>
      <c r="AQ8" s="17">
        <f>IF(AP8=AP26,-A8,IF(AP8&lt;0,0,AP8))</f>
        <v>0</v>
      </c>
      <c r="AR8" s="17">
        <f>IF(AQ8=AQ26,-A8,IF(AQ8&lt;0,0,AQ8))</f>
        <v>0</v>
      </c>
      <c r="AS8" s="17">
        <f>IF(AR8=AR26,-A8,IF(AR8&lt;0,0,AR8))</f>
        <v>0</v>
      </c>
      <c r="AT8" s="55">
        <f>AD27</f>
        <v>15</v>
      </c>
      <c r="AU8" s="17">
        <f>IF(A8=AT4,W8,IF(A8=AT5,-W8,0))</f>
        <v>0</v>
      </c>
      <c r="AV8" s="17">
        <f>IF(A8=AT6,W8,IF(A8=AT7,-W8,0))</f>
        <v>0</v>
      </c>
      <c r="AW8" s="17">
        <f>IF(A8=AT8,W8,IF(A8=AT9,-W8,0))</f>
        <v>0</v>
      </c>
      <c r="AX8" s="17">
        <f>IF(A8=AT10,W8,IF(A8=AT11,-W8,0))</f>
        <v>-0.03832083415229765</v>
      </c>
      <c r="AY8" s="17">
        <f>IF(A8=AT12,W8,IF(A8=AT13,-W8,0))</f>
        <v>0</v>
      </c>
      <c r="AZ8" s="17">
        <f>IF(A8=AT14,W8,IF(A8=AT15,-W8,0))</f>
        <v>0</v>
      </c>
      <c r="BA8" s="17">
        <f>IF(A8=AT16,W8,IF(A8=AT17,-W8,0))</f>
        <v>0</v>
      </c>
      <c r="BB8" s="17">
        <f>IF(A8=AT18,W8,IF(A8=AT19,-W8,0))</f>
        <v>0</v>
      </c>
      <c r="BC8" s="17">
        <f>IF(A8=AT20,W8,IF(A8=AT21,-W8,0))</f>
        <v>0</v>
      </c>
      <c r="BD8" s="17">
        <f>IF(A8=AT22,W8,IF(A8=AT23,-W8,0))</f>
        <v>0</v>
      </c>
      <c r="BE8" s="17">
        <f>AW26</f>
        <v>0.0780461794441513</v>
      </c>
      <c r="BF8" s="17">
        <f>SUM(BE8:BE23)</f>
        <v>0.3618394588260784</v>
      </c>
      <c r="BG8" s="17">
        <f>IF(BE8=0,0,BG7-A26/(BH7+0.05))</f>
        <v>0.35271082603511367</v>
      </c>
      <c r="BH8" s="58">
        <f>IF(BE8=0,999,IF(BE8=BE7,BH7,INT(A26*BF8/BG8/BE8+0.5)))</f>
        <v>11</v>
      </c>
      <c r="BI8" s="19">
        <f>RANK(BH8,BH4:BH23)</f>
        <v>16</v>
      </c>
      <c r="BJ8" s="17">
        <f t="shared" si="2"/>
        <v>331</v>
      </c>
      <c r="BK8" s="17">
        <f>IF(BJ26=BJ8,-BH8,BJ8)</f>
        <v>331</v>
      </c>
      <c r="BL8" s="17">
        <f>IF(BK26=BK8,-BH8,IF(BK8&lt;0,0,BK8))</f>
        <v>331</v>
      </c>
      <c r="BM8" s="17">
        <f>IF(BL26=BL8,-BH8,IF(BL8&lt;0,0,BL8))</f>
        <v>331</v>
      </c>
      <c r="BN8" s="17">
        <f>IF(BM26=BM8,-BH8,IF(BM8&lt;0,0,BM8))</f>
        <v>331</v>
      </c>
      <c r="BO8" s="17">
        <f>IF(BN26=BN8,-BH8,IF(BN8&lt;0,0,BN8))</f>
        <v>-11</v>
      </c>
      <c r="BP8" s="17">
        <f>IF(BO26=BO8,-BH8,IF(BO8&lt;0,0,BO8))</f>
        <v>0</v>
      </c>
      <c r="BQ8" s="17">
        <f>IF(BP26=BP8,-BH8,IF(BP8&lt;0,0,BP8))</f>
        <v>0</v>
      </c>
      <c r="BR8" s="17">
        <f>IF(BQ26=BQ8,-BH8,IF(BQ8&lt;0,0,BQ8))</f>
        <v>0</v>
      </c>
      <c r="BS8" s="17">
        <f>IF(BR26=BR8,-BH8,IF(BR8&lt;0,0,BR8))</f>
        <v>0</v>
      </c>
      <c r="BT8" s="17">
        <f>IF(BS26=BS8,-BH8,IF(BS8&lt;0,0,BS8))</f>
        <v>0</v>
      </c>
      <c r="BU8" s="17">
        <f>IF(BT26=BT8,-BH8,IF(BT8&lt;0,0,BT8))</f>
        <v>0</v>
      </c>
      <c r="BV8" s="17">
        <f>IF(BU26=BU8,-BH8,IF(BU8&lt;0,0,BU8))</f>
        <v>0</v>
      </c>
      <c r="BW8" s="17">
        <f>IF(BV26=BV8,-BH8,IF(BV8&lt;0,0,BV8))</f>
        <v>0</v>
      </c>
      <c r="BX8" s="17">
        <f>IF(BW26=BW8,-BH8,IF(BW8&lt;0,0,BW8))</f>
        <v>0</v>
      </c>
      <c r="BY8" s="17">
        <f>IF(BX26=BX8,-BH8,IF(BX8&lt;0,0,BX8))</f>
        <v>0</v>
      </c>
      <c r="BZ8" s="17">
        <f>IF(BY26=BY8,-BH8,IF(BY8&lt;0,0,BY8))</f>
        <v>0</v>
      </c>
      <c r="CA8" s="17">
        <f>IF(BZ26=BZ8,-BH8,IF(BZ8&lt;0,0,BZ8))</f>
        <v>0</v>
      </c>
      <c r="CB8" s="17">
        <f>IF(CA26=CA8,-BH8,IF(CA8&lt;0,0,CA8))</f>
        <v>0</v>
      </c>
      <c r="CC8" s="17">
        <f>IF(CB26=CB8,-BH8,IF(CB8&lt;0,0,CB8))</f>
        <v>0</v>
      </c>
      <c r="CD8" s="17">
        <f>IF(CC26=CC8,-BH8,IF(CC8&lt;0,0,CC8))</f>
        <v>0</v>
      </c>
      <c r="CE8" s="19">
        <f>IF(BO27=999,0,BO27)</f>
        <v>11</v>
      </c>
      <c r="CF8" s="25">
        <f>IF(OR(E27=0,A8&gt;B26),"",AT8)</f>
      </c>
      <c r="CG8" s="32">
        <f>IF(CP23=0,"",CP23)</f>
      </c>
      <c r="CH8" s="33">
        <f>IF(OR(E27=0,A8&gt;B26),"",CE8)</f>
      </c>
      <c r="CI8" s="17"/>
      <c r="CJ8" s="34">
        <v>5</v>
      </c>
      <c r="CK8" s="35" t="s">
        <v>15</v>
      </c>
      <c r="CL8">
        <f>IF(CJ8=CF4,CK8,CL7)</f>
        <v>0</v>
      </c>
      <c r="CM8">
        <f>IF(CJ8=CF5,CK8,CM7)</f>
        <v>0</v>
      </c>
      <c r="CN8">
        <f>IF(CJ8=CF6,CK8,CN7)</f>
        <v>0</v>
      </c>
      <c r="CO8">
        <f>IF(CJ8=CF7,CK8,CO7)</f>
        <v>0</v>
      </c>
      <c r="CP8">
        <f>IF(CJ8=CF8,CK8,CP7)</f>
        <v>0</v>
      </c>
      <c r="CQ8">
        <f>IF(CJ8=CF9,CK8,CQ7)</f>
        <v>0</v>
      </c>
      <c r="CR8">
        <f>IF(CJ8=CF10,CK8,CR7)</f>
        <v>0</v>
      </c>
      <c r="CS8">
        <f>IF(CJ8=CF11,CK8,CS7)</f>
        <v>0</v>
      </c>
      <c r="CT8">
        <f>IF(CJ8=CF12,CK8,CT7)</f>
        <v>0</v>
      </c>
      <c r="CU8">
        <f>IF(CJ8=CF13,CK8,CU7)</f>
        <v>0</v>
      </c>
      <c r="CV8">
        <f>IF(CJ8=CF14,CK8,CV7)</f>
        <v>0</v>
      </c>
      <c r="CW8">
        <f>IF(CJ8=CF15,CK8,CW7)</f>
        <v>0</v>
      </c>
      <c r="CX8">
        <f>IF(CJ8=CF16,CK8,CX7)</f>
        <v>0</v>
      </c>
      <c r="CY8">
        <f>IF(CJ8=CF17,CK8,CY7)</f>
        <v>0</v>
      </c>
      <c r="CZ8">
        <f>IF(CJ8=CF18,CK8,CZ7)</f>
        <v>0</v>
      </c>
      <c r="DA8">
        <f>IF(CJ8=CF19,CK8,DA7)</f>
        <v>0</v>
      </c>
      <c r="DB8">
        <f>IF(CJ8=CF20,CK8,DB7)</f>
        <v>0</v>
      </c>
      <c r="DC8">
        <f>IF(CJ8=CF21,CK8,DC7)</f>
        <v>0</v>
      </c>
      <c r="DD8">
        <f>IF(CJ8=CF22,CK8,DD7)</f>
        <v>0</v>
      </c>
      <c r="DE8">
        <f>IF(CJ8=CF23,CK8,DE7)</f>
        <v>0</v>
      </c>
    </row>
    <row r="9" spans="1:109" ht="22.5" customHeight="1">
      <c r="A9" s="36">
        <f>6</f>
        <v>6</v>
      </c>
      <c r="B9" s="28">
        <v>1</v>
      </c>
      <c r="C9" s="29"/>
      <c r="D9" s="29"/>
      <c r="E9" s="29"/>
      <c r="F9" s="29"/>
      <c r="G9" s="29">
        <v>4</v>
      </c>
      <c r="H9" s="29">
        <v>2</v>
      </c>
      <c r="I9" s="29">
        <v>6</v>
      </c>
      <c r="J9" s="8"/>
      <c r="K9" s="30">
        <f>IF(AND(C9&gt;0,D9=0,C9&lt;C25),C9-1,C9)</f>
        <v>0</v>
      </c>
      <c r="L9" s="30">
        <f>IF(AND(C9+D9-K9&gt;0,E9=0,C9+D9&lt;C25),C9+D9-K9-1,C9+D9-K9)</f>
        <v>0</v>
      </c>
      <c r="M9" s="30">
        <f>IF(AND(SUM(C9:E9)-SUM(K9:L9)&gt;0,F9=0,SUM(C9:E9)&lt;C25),SUM(C9:E9)-SUM(K9:L9)-1,SUM(C9:E9)-SUM(K9:L9))</f>
        <v>0</v>
      </c>
      <c r="N9" s="30">
        <f>IF(AND(SUM(C9:F9)-SUM(K9:M9)&gt;0,G9=0,SUM(C9:F9)&lt;C25),SUM(C9:F9)-SUM(K9:M9)-1,SUM(C9:F9)-SUM(K9:M9))</f>
        <v>0</v>
      </c>
      <c r="O9" s="30">
        <f>IF(AND(SUM(C9:G9)-SUM(K9:N9)&gt;0,H9=0,SUM(C9:G9)&lt;C25),SUM(C9:G9)-SUM(K9:N9)-1,SUM(C9:G9)-SUM(K9:N9))</f>
        <v>4</v>
      </c>
      <c r="P9" s="30">
        <f>IF(AND(SUM(C9:H9)-SUM(K9:O9)&gt;0,I9=0,SUM(C9:H9)&lt;C25),SUM(C9:H9)-SUM(K9:O9)-1,SUM(C9:H9)-SUM(K9:O9))</f>
        <v>2</v>
      </c>
      <c r="Q9" s="30">
        <f t="shared" si="0"/>
        <v>6</v>
      </c>
      <c r="R9" s="31">
        <f>B9*(K9+L9/(1+H27)+M9/(1+2*H27)+N9/(1+3*H27)+O9/(1+4*H27)+P9/(1+5*H27)+Q9/(1+6*H27))</f>
        <v>1.744325830842858</v>
      </c>
      <c r="S9" s="31">
        <f>R9/R26</f>
        <v>0.023534518308144143</v>
      </c>
      <c r="T9" s="31">
        <f>B9*(S9*(1-G27)+G27/B26)</f>
        <v>0.028872789299928397</v>
      </c>
      <c r="U9" s="31">
        <f>IF(T9&gt;T27,SQRT((T26-T9)*(T9-T27)*B9),0)</f>
        <v>0</v>
      </c>
      <c r="V9" s="31">
        <f>IF(T9&lt;T27,SQRT((T27-T9)*(T9-U27)*B9),0)</f>
        <v>0.026133855009701536</v>
      </c>
      <c r="W9" s="31">
        <f>IF(T9&gt;T27,T9-I27*SQRT(B9*(T26-T9)*(T9-T27))*V27,T9+I27*SQRT(B9*(T27-T9)*(T9-U27))/V27)</f>
        <v>0.03770563044718887</v>
      </c>
      <c r="X9" s="17">
        <f>RANK(T9,T4:T23)</f>
        <v>9</v>
      </c>
      <c r="Y9" s="17">
        <f t="shared" si="1"/>
        <v>246</v>
      </c>
      <c r="Z9" s="17">
        <f>IF(Y9=Y26,-A9,IF(Y9&lt;0,0,Y9))</f>
        <v>246</v>
      </c>
      <c r="AA9" s="17">
        <f>IF(Z9=Z26,-A9,IF(Z9&lt;0,0,Z9))</f>
        <v>246</v>
      </c>
      <c r="AB9" s="17">
        <f>IF(AA9=AA26,-A9,IF(AA9&lt;0,0,AA9))</f>
        <v>246</v>
      </c>
      <c r="AC9" s="17">
        <f>IF(AB9=AB26,-A9,IF(AB9&lt;0,0,AB9))</f>
        <v>246</v>
      </c>
      <c r="AD9" s="17">
        <f>IF(AC9=AC26,-A9,IF(AC9&lt;0,0,AC9))</f>
        <v>246</v>
      </c>
      <c r="AE9" s="17">
        <f>IF(AD9=AD26,-A9,IF(AD9&lt;0,0,AD9))</f>
        <v>246</v>
      </c>
      <c r="AF9" s="17">
        <f>IF(AE9=AE26,-A9,IF(AE9&lt;0,0,AE9))</f>
        <v>246</v>
      </c>
      <c r="AG9" s="17">
        <f>IF(AF9=AF26,-A9,IF(AF9&lt;0,0,AF9))</f>
        <v>246</v>
      </c>
      <c r="AH9" s="17">
        <f>IF(AG9=AG26,-A9,IF(AG9&lt;0,0,AG9))</f>
        <v>-6</v>
      </c>
      <c r="AI9" s="17">
        <f>IF(AH9=AH26,-A9,IF(AH9&lt;0,0,AH9))</f>
        <v>0</v>
      </c>
      <c r="AJ9" s="17">
        <f>IF(AI9=AI26,-A9,IF(AI9&lt;0,0,AI9))</f>
        <v>0</v>
      </c>
      <c r="AK9" s="17">
        <f>IF(AJ9=AJ26,-A9,IF(AJ9&lt;0,0,AJ9))</f>
        <v>0</v>
      </c>
      <c r="AL9" s="17">
        <f>IF(AK9=AK26,-A9,IF(AK9&lt;0,0,AK9))</f>
        <v>0</v>
      </c>
      <c r="AM9" s="17">
        <f>IF(AL9=AL26,-A9,IF(AL9&lt;0,0,AL9))</f>
        <v>0</v>
      </c>
      <c r="AN9" s="17">
        <f>IF(AM9=AM26,-A9,IF(AM9&lt;0,0,AM9))</f>
        <v>0</v>
      </c>
      <c r="AO9" s="17">
        <f>IF(AN9=AN26,-A9,IF(AN9&lt;0,0,AN9))</f>
        <v>0</v>
      </c>
      <c r="AP9" s="17">
        <f>IF(AO9=AO26,-A9,IF(AO9&lt;0,0,AO9))</f>
        <v>0</v>
      </c>
      <c r="AQ9" s="17">
        <f>IF(AP9=AP26,-A9,IF(AP9&lt;0,0,AP9))</f>
        <v>0</v>
      </c>
      <c r="AR9" s="17">
        <f>IF(AQ9=AQ26,-A9,IF(AQ9&lt;0,0,AQ9))</f>
        <v>0</v>
      </c>
      <c r="AS9" s="17">
        <f>IF(AR9=AR26,-A9,IF(AR9&lt;0,0,AR9))</f>
        <v>0</v>
      </c>
      <c r="AT9" s="55">
        <f>AE27</f>
        <v>12</v>
      </c>
      <c r="AU9" s="17">
        <f>IF(A9=AT4,W9,IF(A9=AT5,-W9,0))</f>
        <v>0</v>
      </c>
      <c r="AV9" s="17">
        <f>IF(A9=AT6,W9,IF(A9=AT7,-W9,0))</f>
        <v>0</v>
      </c>
      <c r="AW9" s="17">
        <f>IF(A9=AT8,W9,IF(A9=AT9,-W9,0))</f>
        <v>0</v>
      </c>
      <c r="AX9" s="17">
        <f>IF(A9=AT10,W9,IF(A9=AT11,-W9,0))</f>
        <v>0</v>
      </c>
      <c r="AY9" s="17">
        <f>IF(A9=AT12,W9,IF(A9=AT13,-W9,0))</f>
        <v>0.03770563044718887</v>
      </c>
      <c r="AZ9" s="17">
        <f>IF(A9=AT14,W9,IF(A9=AT15,-W9,0))</f>
        <v>0</v>
      </c>
      <c r="BA9" s="17">
        <f>IF(A9=AT16,W9,IF(A9=AT17,-W9,0))</f>
        <v>0</v>
      </c>
      <c r="BB9" s="17">
        <f>IF(A9=AT18,W9,IF(A9=AT19,-W9,0))</f>
        <v>0</v>
      </c>
      <c r="BC9" s="17">
        <f>IF(A9=AT20,W9,IF(A9=AT21,-W9,0))</f>
        <v>0</v>
      </c>
      <c r="BD9" s="17">
        <f>IF(A9=AT22,W9,IF(A9=AT23,-W9,0))</f>
        <v>0</v>
      </c>
      <c r="BE9" s="17">
        <f>AW27</f>
        <v>0.07219970276492019</v>
      </c>
      <c r="BF9" s="17">
        <f>SUM(BE9:BE23)</f>
        <v>0.2837932793819271</v>
      </c>
      <c r="BG9" s="17">
        <f>IF(BE9=0,0,BG8-A26/(BH8+0.05))</f>
        <v>0.2754257581618105</v>
      </c>
      <c r="BH9" s="58">
        <f>IF(BE9=0,999,IF(BE9=BE8,BH8,INT(A26*BF9/BG9/BE9+0.5)))</f>
        <v>12</v>
      </c>
      <c r="BI9" s="19">
        <f>RANK(BH9,BH4:BH23)</f>
        <v>15</v>
      </c>
      <c r="BJ9" s="17">
        <f t="shared" si="2"/>
        <v>309</v>
      </c>
      <c r="BK9" s="17">
        <f>IF(BJ26=BJ9,-BH9,BJ9)</f>
        <v>309</v>
      </c>
      <c r="BL9" s="17">
        <f>IF(BK26=BK9,-BH9,IF(BK9&lt;0,0,BK9))</f>
        <v>309</v>
      </c>
      <c r="BM9" s="17">
        <f>IF(BL26=BL9,-BH9,IF(BL9&lt;0,0,BL9))</f>
        <v>309</v>
      </c>
      <c r="BN9" s="17">
        <f>IF(BM26=BM9,-BH9,IF(BM9&lt;0,0,BM9))</f>
        <v>309</v>
      </c>
      <c r="BO9" s="17">
        <f>IF(BN26=BN9,-BH9,IF(BN9&lt;0,0,BN9))</f>
        <v>309</v>
      </c>
      <c r="BP9" s="17">
        <f>IF(BO26=BO9,-BH9,IF(BO9&lt;0,0,BO9))</f>
        <v>-12</v>
      </c>
      <c r="BQ9" s="17">
        <f>IF(BP26=BP9,-BH9,IF(BP9&lt;0,0,BP9))</f>
        <v>0</v>
      </c>
      <c r="BR9" s="17">
        <f>IF(BQ26=BQ9,-BH9,IF(BQ9&lt;0,0,BQ9))</f>
        <v>0</v>
      </c>
      <c r="BS9" s="17">
        <f>IF(BR26=BR9,-BH9,IF(BR9&lt;0,0,BR9))</f>
        <v>0</v>
      </c>
      <c r="BT9" s="17">
        <f>IF(BS26=BS9,-BH9,IF(BS9&lt;0,0,BS9))</f>
        <v>0</v>
      </c>
      <c r="BU9" s="17">
        <f>IF(BT26=BT9,-BH9,IF(BT9&lt;0,0,BT9))</f>
        <v>0</v>
      </c>
      <c r="BV9" s="17">
        <f>IF(BU26=BU9,-BH9,IF(BU9&lt;0,0,BU9))</f>
        <v>0</v>
      </c>
      <c r="BW9" s="17">
        <f>IF(BV26=BV9,-BH9,IF(BV9&lt;0,0,BV9))</f>
        <v>0</v>
      </c>
      <c r="BX9" s="17">
        <f>IF(BW26=BW9,-BH9,IF(BW9&lt;0,0,BW9))</f>
        <v>0</v>
      </c>
      <c r="BY9" s="17">
        <f>IF(BX26=BX9,-BH9,IF(BX9&lt;0,0,BX9))</f>
        <v>0</v>
      </c>
      <c r="BZ9" s="17">
        <f>IF(BY26=BY9,-BH9,IF(BY9&lt;0,0,BY9))</f>
        <v>0</v>
      </c>
      <c r="CA9" s="17">
        <f>IF(BZ26=BZ9,-BH9,IF(BZ9&lt;0,0,BZ9))</f>
        <v>0</v>
      </c>
      <c r="CB9" s="17">
        <f>IF(CA26=CA9,-BH9,IF(CA9&lt;0,0,CA9))</f>
        <v>0</v>
      </c>
      <c r="CC9" s="17">
        <f>IF(CB26=CB9,-BH9,IF(CB9&lt;0,0,CB9))</f>
        <v>0</v>
      </c>
      <c r="CD9" s="17">
        <f>IF(CC26=CC9,-BH9,IF(CC9&lt;0,0,CC9))</f>
        <v>0</v>
      </c>
      <c r="CE9" s="19">
        <f>IF(BP27=999,0,BP27)</f>
        <v>12</v>
      </c>
      <c r="CF9" s="25">
        <f>IF(OR(E27=0,A9&gt;B26),"",AT9)</f>
      </c>
      <c r="CG9" s="32">
        <f>IF(CQ23=0,"",CQ23)</f>
      </c>
      <c r="CH9" s="33">
        <f>IF(OR(E27=0,A9&gt;B26),"",CE9)</f>
      </c>
      <c r="CI9" s="17"/>
      <c r="CJ9" s="34">
        <v>6</v>
      </c>
      <c r="CK9" s="35" t="s">
        <v>16</v>
      </c>
      <c r="CL9">
        <f>IF(CJ9=CF4,CK9,CL8)</f>
        <v>0</v>
      </c>
      <c r="CM9">
        <f>IF(CJ9=CF5,CK9,CM8)</f>
        <v>0</v>
      </c>
      <c r="CN9">
        <f>IF(CJ9=CF6,CK9,CN8)</f>
        <v>0</v>
      </c>
      <c r="CO9">
        <f>IF(CJ9=CF7,CK9,CO8)</f>
        <v>0</v>
      </c>
      <c r="CP9">
        <f>IF(CJ9=CF8,CK9,CP8)</f>
        <v>0</v>
      </c>
      <c r="CQ9">
        <f>IF(CJ9=CF9,CK9,CQ8)</f>
        <v>0</v>
      </c>
      <c r="CR9">
        <f>IF(CJ9=CF10,CK9,CR8)</f>
        <v>0</v>
      </c>
      <c r="CS9">
        <f>IF(CJ9=CF11,CK9,CS8)</f>
        <v>0</v>
      </c>
      <c r="CT9">
        <f>IF(CJ9=CF12,CK9,CT8)</f>
        <v>0</v>
      </c>
      <c r="CU9">
        <f>IF(CJ9=CF13,CK9,CU8)</f>
        <v>0</v>
      </c>
      <c r="CV9">
        <f>IF(CJ9=CF14,CK9,CV8)</f>
        <v>0</v>
      </c>
      <c r="CW9">
        <f>IF(CJ9=CF15,CK9,CW8)</f>
        <v>0</v>
      </c>
      <c r="CX9">
        <f>IF(CJ9=CF16,CK9,CX8)</f>
        <v>0</v>
      </c>
      <c r="CY9">
        <f>IF(CJ9=CF17,CK9,CY8)</f>
        <v>0</v>
      </c>
      <c r="CZ9">
        <f>IF(CJ9=CF18,CK9,CZ8)</f>
        <v>0</v>
      </c>
      <c r="DA9">
        <f>IF(CJ9=CF19,CK9,DA8)</f>
        <v>0</v>
      </c>
      <c r="DB9">
        <f>IF(CJ9=CF20,CK9,DB8)</f>
        <v>0</v>
      </c>
      <c r="DC9">
        <f>IF(CJ9=CF21,CK9,DC8)</f>
        <v>0</v>
      </c>
      <c r="DD9">
        <f>IF(CJ9=CF22,CK9,DD8)</f>
        <v>0</v>
      </c>
      <c r="DE9">
        <f>IF(CJ9=CF23,CK9,DE8)</f>
        <v>0</v>
      </c>
    </row>
    <row r="10" spans="1:109" ht="22.5" customHeight="1">
      <c r="A10" s="36">
        <f>7</f>
        <v>7</v>
      </c>
      <c r="B10" s="28">
        <v>1</v>
      </c>
      <c r="C10" s="29">
        <v>2</v>
      </c>
      <c r="D10" s="29">
        <v>13</v>
      </c>
      <c r="E10" s="29">
        <v>6</v>
      </c>
      <c r="F10" s="29">
        <v>7</v>
      </c>
      <c r="G10" s="29">
        <v>2</v>
      </c>
      <c r="H10" s="29"/>
      <c r="I10" s="29"/>
      <c r="J10" s="8"/>
      <c r="K10" s="30">
        <f>IF(AND(C10&gt;0,D10=0,C10&lt;C25),C10-1,C10)</f>
        <v>2</v>
      </c>
      <c r="L10" s="30">
        <f>IF(AND(C10+D10-K10&gt;0,E10=0,C10+D10&lt;C25),C10+D10-K10-1,C10+D10-K10)</f>
        <v>13</v>
      </c>
      <c r="M10" s="30">
        <f>IF(AND(SUM(C10:E10)-SUM(K10:L10)&gt;0,F10=0,SUM(C10:E10)&lt;C25),SUM(C10:E10)-SUM(K10:L10)-1,SUM(C10:E10)-SUM(K10:L10))</f>
        <v>6</v>
      </c>
      <c r="N10" s="30">
        <f>IF(AND(SUM(C10:F10)-SUM(K10:M10)&gt;0,G10=0,SUM(C10:F10)&lt;C25),SUM(C10:F10)-SUM(K10:M10)-1,SUM(C10:F10)-SUM(K10:M10))</f>
        <v>7</v>
      </c>
      <c r="O10" s="30">
        <f>IF(AND(SUM(C10:G10)-SUM(K10:N10)&gt;0,H10=0,SUM(C10:G10)&lt;C25),SUM(C10:G10)-SUM(K10:N10)-1,SUM(C10:G10)-SUM(K10:N10))</f>
        <v>1</v>
      </c>
      <c r="P10" s="30">
        <f>IF(AND(SUM(C10:H10)-SUM(K10:O10)&gt;0,I10=0,SUM(C10:H10)&lt;C25),SUM(C10:H10)-SUM(K10:O10)-1,SUM(C10:H10)-SUM(K10:O10))</f>
        <v>0</v>
      </c>
      <c r="Q10" s="30">
        <f t="shared" si="0"/>
        <v>1</v>
      </c>
      <c r="R10" s="31">
        <f>B10*(K10+L10/(1+H27)+M10/(1+2*H27)+N10/(1+3*H27)+O10/(1+4*H27)+P10/(1+5*H27)+Q10/(1+6*H27))</f>
        <v>11.640041643252118</v>
      </c>
      <c r="S10" s="31">
        <f>R10/R26</f>
        <v>0.15704793698337205</v>
      </c>
      <c r="T10" s="31">
        <f>B10*(S10*(1-G27)+G27/B26)</f>
        <v>0.14409486961665008</v>
      </c>
      <c r="U10" s="31">
        <f>IF(T10&gt;T27,SQRT((T26-T10)*(T10-T27)*B10),0)</f>
        <v>0.10985422717708876</v>
      </c>
      <c r="V10" s="31">
        <f>IF(T10&lt;T27,SQRT((T27-T10)*(T10-U27)*B10),0)</f>
        <v>0</v>
      </c>
      <c r="W10" s="31">
        <f>IF(T10&gt;T27,T10-I27*SQRT(B10*(T26-T10)*(T10-T27))*V27,T10+I27*SQRT(B10*(T27-T10)*(T10-U27))/V27)</f>
        <v>0.13236138434893102</v>
      </c>
      <c r="X10" s="17">
        <f>RANK(T10,T4:T23)</f>
        <v>2</v>
      </c>
      <c r="Y10" s="17">
        <f t="shared" si="1"/>
        <v>392</v>
      </c>
      <c r="Z10" s="17">
        <f>IF(Y10=Y26,-A10,IF(Y10&lt;0,0,Y10))</f>
        <v>392</v>
      </c>
      <c r="AA10" s="17">
        <f>IF(Z10=Z26,-A10,IF(Z10&lt;0,0,Z10))</f>
        <v>-7</v>
      </c>
      <c r="AB10" s="17">
        <f>IF(AA10=AA26,-A10,IF(AA10&lt;0,0,AA10))</f>
        <v>0</v>
      </c>
      <c r="AC10" s="17">
        <f>IF(AB10=AB26,-A10,IF(AB10&lt;0,0,AB10))</f>
        <v>0</v>
      </c>
      <c r="AD10" s="17">
        <f>IF(AC10=AC26,-A10,IF(AC10&lt;0,0,AC10))</f>
        <v>0</v>
      </c>
      <c r="AE10" s="17">
        <f>IF(AD10=AD26,-A10,IF(AD10&lt;0,0,AD10))</f>
        <v>0</v>
      </c>
      <c r="AF10" s="17">
        <f>IF(AE10=AE26,-A10,IF(AE10&lt;0,0,AE10))</f>
        <v>0</v>
      </c>
      <c r="AG10" s="17">
        <f>IF(AF10=AF26,-A10,IF(AF10&lt;0,0,AF10))</f>
        <v>0</v>
      </c>
      <c r="AH10" s="17">
        <f>IF(AG10=AG26,-A10,IF(AG10&lt;0,0,AG10))</f>
        <v>0</v>
      </c>
      <c r="AI10" s="17">
        <f>IF(AH10=AH26,-A10,IF(AH10&lt;0,0,AH10))</f>
        <v>0</v>
      </c>
      <c r="AJ10" s="17">
        <f>IF(AI10=AI26,-A10,IF(AI10&lt;0,0,AI10))</f>
        <v>0</v>
      </c>
      <c r="AK10" s="17">
        <f>IF(AJ10=AJ26,-A10,IF(AJ10&lt;0,0,AJ10))</f>
        <v>0</v>
      </c>
      <c r="AL10" s="17">
        <f>IF(AK10=AK26,-A10,IF(AK10&lt;0,0,AK10))</f>
        <v>0</v>
      </c>
      <c r="AM10" s="17">
        <f>IF(AL10=AL26,-A10,IF(AL10&lt;0,0,AL10))</f>
        <v>0</v>
      </c>
      <c r="AN10" s="17">
        <f>IF(AM10=AM26,-A10,IF(AM10&lt;0,0,AM10))</f>
        <v>0</v>
      </c>
      <c r="AO10" s="17">
        <f>IF(AN10=AN26,-A10,IF(AN10&lt;0,0,AN10))</f>
        <v>0</v>
      </c>
      <c r="AP10" s="17">
        <f>IF(AO10=AO26,-A10,IF(AO10&lt;0,0,AO10))</f>
        <v>0</v>
      </c>
      <c r="AQ10" s="17">
        <f>IF(AP10=AP26,-A10,IF(AP10&lt;0,0,AP10))</f>
        <v>0</v>
      </c>
      <c r="AR10" s="17">
        <f>IF(AQ10=AQ26,-A10,IF(AQ10&lt;0,0,AQ10))</f>
        <v>0</v>
      </c>
      <c r="AS10" s="17">
        <f>IF(AR10=AR26,-A10,IF(AR10&lt;0,0,AR10))</f>
        <v>0</v>
      </c>
      <c r="AT10" s="55">
        <f>AF27</f>
        <v>3</v>
      </c>
      <c r="AU10" s="17">
        <f>IF(A10=AT4,W10,IF(A10=AT5,-W10,0))</f>
        <v>-0.13236138434893102</v>
      </c>
      <c r="AV10" s="17">
        <f>IF(A10=AT6,W10,IF(A10=AT7,-W10,0))</f>
        <v>0</v>
      </c>
      <c r="AW10" s="17">
        <f>IF(A10=AT8,W10,IF(A10=AT9,-W10,0))</f>
        <v>0</v>
      </c>
      <c r="AX10" s="17">
        <f>IF(A10=AT10,W10,IF(A10=AT11,-W10,0))</f>
        <v>0</v>
      </c>
      <c r="AY10" s="17">
        <f>IF(A10=AT12,W10,IF(A10=AT13,-W10,0))</f>
        <v>0</v>
      </c>
      <c r="AZ10" s="17">
        <f>IF(A10=AT14,W10,IF(A10=AT15,-W10,0))</f>
        <v>0</v>
      </c>
      <c r="BA10" s="17">
        <f>IF(A10=AT16,W10,IF(A10=AT17,-W10,0))</f>
        <v>0</v>
      </c>
      <c r="BB10" s="17">
        <f>IF(A10=AT18,W10,IF(A10=AT19,-W10,0))</f>
        <v>0</v>
      </c>
      <c r="BC10" s="17">
        <f>IF(A10=AT20,W10,IF(A10=AT21,-W10,0))</f>
        <v>0</v>
      </c>
      <c r="BD10" s="17">
        <f>IF(A10=AT22,W10,IF(A10=AT23,-W10,0))</f>
        <v>0</v>
      </c>
      <c r="BE10" s="17">
        <f>AX26</f>
        <v>0.04577134098007453</v>
      </c>
      <c r="BF10" s="17">
        <f>SUM(BE10:BE23)</f>
        <v>0.21159357661700684</v>
      </c>
      <c r="BG10" s="17">
        <f>IF(BE10=0,0,BG9-A26/(BH9+0.05))</f>
        <v>0.20455438886720467</v>
      </c>
      <c r="BH10" s="58">
        <f>IF(BE10=0,999,IF(BE10=BE9,BH9,INT(A26*BF10/BG10/BE10+0.5)))</f>
        <v>19</v>
      </c>
      <c r="BI10" s="19">
        <f>RANK(BH10,BH4:BH23)</f>
        <v>14</v>
      </c>
      <c r="BJ10" s="17">
        <f t="shared" si="2"/>
        <v>287</v>
      </c>
      <c r="BK10" s="17">
        <f>IF(BJ26=BJ10,-BH10,BJ10)</f>
        <v>287</v>
      </c>
      <c r="BL10" s="17">
        <f>IF(BK26=BK10,-BH10,IF(BK10&lt;0,0,BK10))</f>
        <v>287</v>
      </c>
      <c r="BM10" s="17">
        <f>IF(BL26=BL10,-BH10,IF(BL10&lt;0,0,BL10))</f>
        <v>287</v>
      </c>
      <c r="BN10" s="17">
        <f>IF(BM26=BM10,-BH10,IF(BM10&lt;0,0,BM10))</f>
        <v>287</v>
      </c>
      <c r="BO10" s="17">
        <f>IF(BN26=BN10,-BH10,IF(BN10&lt;0,0,BN10))</f>
        <v>287</v>
      </c>
      <c r="BP10" s="17">
        <f>IF(BO26=BO10,-BH10,IF(BO10&lt;0,0,BO10))</f>
        <v>287</v>
      </c>
      <c r="BQ10" s="17">
        <f>IF(BP26=BP10,-BH10,IF(BP10&lt;0,0,BP10))</f>
        <v>-19</v>
      </c>
      <c r="BR10" s="17">
        <f>IF(BQ26=BQ10,-BH10,IF(BQ10&lt;0,0,BQ10))</f>
        <v>0</v>
      </c>
      <c r="BS10" s="17">
        <f>IF(BR26=BR10,-BH10,IF(BR10&lt;0,0,BR10))</f>
        <v>0</v>
      </c>
      <c r="BT10" s="17">
        <f>IF(BS26=BS10,-BH10,IF(BS10&lt;0,0,BS10))</f>
        <v>0</v>
      </c>
      <c r="BU10" s="17">
        <f>IF(BT26=BT10,-BH10,IF(BT10&lt;0,0,BT10))</f>
        <v>0</v>
      </c>
      <c r="BV10" s="17">
        <f>IF(BU26=BU10,-BH10,IF(BU10&lt;0,0,BU10))</f>
        <v>0</v>
      </c>
      <c r="BW10" s="17">
        <f>IF(BV26=BV10,-BH10,IF(BV10&lt;0,0,BV10))</f>
        <v>0</v>
      </c>
      <c r="BX10" s="17">
        <f>IF(BW26=BW10,-BH10,IF(BW10&lt;0,0,BW10))</f>
        <v>0</v>
      </c>
      <c r="BY10" s="17">
        <f>IF(BX26=BX10,-BH10,IF(BX10&lt;0,0,BX10))</f>
        <v>0</v>
      </c>
      <c r="BZ10" s="17">
        <f>IF(BY26=BY10,-BH10,IF(BY10&lt;0,0,BY10))</f>
        <v>0</v>
      </c>
      <c r="CA10" s="17">
        <f>IF(BZ26=BZ10,-BH10,IF(BZ10&lt;0,0,BZ10))</f>
        <v>0</v>
      </c>
      <c r="CB10" s="17">
        <f>IF(CA26=CA10,-BH10,IF(CA10&lt;0,0,CA10))</f>
        <v>0</v>
      </c>
      <c r="CC10" s="17">
        <f>IF(CB26=CB10,-BH10,IF(CB10&lt;0,0,CB10))</f>
        <v>0</v>
      </c>
      <c r="CD10" s="17">
        <f>IF(CC26=CC10,-BH10,IF(CC10&lt;0,0,CC10))</f>
        <v>0</v>
      </c>
      <c r="CE10" s="19">
        <f>IF(BQ27=999,0,BQ27)</f>
        <v>19</v>
      </c>
      <c r="CF10" s="25">
        <f>IF(OR(E27=0,A10&gt;B26),"",AT10)</f>
      </c>
      <c r="CG10" s="32">
        <f>IF(CR23=0,"",CR23)</f>
      </c>
      <c r="CH10" s="33">
        <f>IF(OR(E27=0,A10&gt;B26),"",CE10)</f>
      </c>
      <c r="CI10" s="17"/>
      <c r="CJ10" s="34">
        <v>7</v>
      </c>
      <c r="CK10" s="35" t="s">
        <v>17</v>
      </c>
      <c r="CL10">
        <f>IF(CJ10=CF4,CK10,CL9)</f>
        <v>0</v>
      </c>
      <c r="CM10">
        <f>IF(CJ10=CF5,CK10,CM9)</f>
        <v>0</v>
      </c>
      <c r="CN10">
        <f>IF(CJ10=CF6,CK10,CN9)</f>
        <v>0</v>
      </c>
      <c r="CO10">
        <f>IF(CJ10=CF7,CK10,CO9)</f>
        <v>0</v>
      </c>
      <c r="CP10">
        <f>IF(CJ10=CF8,CK10,CP9)</f>
        <v>0</v>
      </c>
      <c r="CQ10">
        <f>IF(CJ10=CF9,CK10,CQ9)</f>
        <v>0</v>
      </c>
      <c r="CR10">
        <f>IF(CJ10=CF10,CK10,CR9)</f>
        <v>0</v>
      </c>
      <c r="CS10">
        <f>IF(CJ10=CF11,CK10,CS9)</f>
        <v>0</v>
      </c>
      <c r="CT10">
        <f>IF(CJ10=CF12,CK10,CT9)</f>
        <v>0</v>
      </c>
      <c r="CU10">
        <f>IF(CJ10=CF13,CK10,CU9)</f>
        <v>0</v>
      </c>
      <c r="CV10">
        <f>IF(CJ10=CF14,CK10,CV9)</f>
        <v>0</v>
      </c>
      <c r="CW10">
        <f>IF(CJ10=CF15,CK10,CW9)</f>
        <v>0</v>
      </c>
      <c r="CX10">
        <f>IF(CJ10=CF16,CK10,CX9)</f>
        <v>0</v>
      </c>
      <c r="CY10">
        <f>IF(CJ10=CF17,CK10,CY9)</f>
        <v>0</v>
      </c>
      <c r="CZ10">
        <f>IF(CJ10=CF18,CK10,CZ9)</f>
        <v>0</v>
      </c>
      <c r="DA10">
        <f>IF(CJ10=CF19,CK10,DA9)</f>
        <v>0</v>
      </c>
      <c r="DB10">
        <f>IF(CJ10=CF20,CK10,DB9)</f>
        <v>0</v>
      </c>
      <c r="DC10">
        <f>IF(CJ10=CF21,CK10,DC9)</f>
        <v>0</v>
      </c>
      <c r="DD10">
        <f>IF(CJ10=CF22,CK10,DD9)</f>
        <v>0</v>
      </c>
      <c r="DE10">
        <f>IF(CJ10=CF23,CK10,DE9)</f>
        <v>0</v>
      </c>
    </row>
    <row r="11" spans="1:109" ht="22.5" customHeight="1">
      <c r="A11" s="36">
        <f>8</f>
        <v>8</v>
      </c>
      <c r="B11" s="28">
        <v>1</v>
      </c>
      <c r="C11" s="29"/>
      <c r="D11" s="29"/>
      <c r="E11" s="29"/>
      <c r="F11" s="29"/>
      <c r="G11" s="29"/>
      <c r="H11" s="29"/>
      <c r="I11" s="29">
        <v>2</v>
      </c>
      <c r="J11" s="8"/>
      <c r="K11" s="30">
        <f>IF(AND(C11&gt;0,D11=0,C11&lt;C25),C11-1,C11)</f>
        <v>0</v>
      </c>
      <c r="L11" s="30">
        <f>IF(AND(C11+D11-K11&gt;0,E11=0,C11+D11&lt;C25),C11+D11-K11-1,C11+D11-K11)</f>
        <v>0</v>
      </c>
      <c r="M11" s="30">
        <f>IF(AND(SUM(C11:E11)-SUM(K11:L11)&gt;0,F11=0,SUM(C11:E11)&lt;C25),SUM(C11:E11)-SUM(K11:L11)-1,SUM(C11:E11)-SUM(K11:L11))</f>
        <v>0</v>
      </c>
      <c r="N11" s="30">
        <f>IF(AND(SUM(C11:F11)-SUM(K11:M11)&gt;0,G11=0,SUM(C11:F11)&lt;C25),SUM(C11:F11)-SUM(K11:M11)-1,SUM(C11:F11)-SUM(K11:M11))</f>
        <v>0</v>
      </c>
      <c r="O11" s="30">
        <f>IF(AND(SUM(C11:G11)-SUM(K11:N11)&gt;0,H11=0,SUM(C11:G11)&lt;C25),SUM(C11:G11)-SUM(K11:N11)-1,SUM(C11:G11)-SUM(K11:N11))</f>
        <v>0</v>
      </c>
      <c r="P11" s="30">
        <f>IF(AND(SUM(C11:H11)-SUM(K11:O11)&gt;0,I11=0,SUM(C11:H11)&lt;C25),SUM(C11:H11)-SUM(K11:O11)-1,SUM(C11:H11)-SUM(K11:O11))</f>
        <v>0</v>
      </c>
      <c r="Q11" s="30">
        <f t="shared" si="0"/>
        <v>2</v>
      </c>
      <c r="R11" s="31">
        <f>B11*(K11+L11/(1+H27)+M11/(1+2*H27)+N11/(1+3*H27)+O11/(1+4*H27)+P11/(1+5*H27)+Q11/(1+6*H27))</f>
        <v>0.24937655860349128</v>
      </c>
      <c r="S11" s="31">
        <f>R11/R26</f>
        <v>0.0033645991364124714</v>
      </c>
      <c r="T11" s="31">
        <f>B11*(S11*(1-G27)+G27/B26)</f>
        <v>0.011466149054723963</v>
      </c>
      <c r="U11" s="31">
        <f>IF(T11&gt;T27,SQRT((T26-T11)*(T11-T27)*B11),0)</f>
        <v>0</v>
      </c>
      <c r="V11" s="31">
        <f>IF(T11&lt;T27,SQRT((T27-T11)*(T11-U27)*B11),0)</f>
        <v>0.012173101209477163</v>
      </c>
      <c r="W11" s="31">
        <f>IF(T11&gt;T27,T11-I27*SQRT(B11*(T26-T11)*(T11-T27))*V27,T11+I27*SQRT(B11*(T27-T11)*(T11-U27))/V27)</f>
        <v>0.015580470084396811</v>
      </c>
      <c r="X11" s="17">
        <f>RANK(T11,T4:T23)</f>
        <v>10</v>
      </c>
      <c r="Y11" s="17">
        <f t="shared" si="1"/>
        <v>223</v>
      </c>
      <c r="Z11" s="17">
        <f>IF(Y11=Y26,-A11,IF(Y11&lt;0,0,Y11))</f>
        <v>223</v>
      </c>
      <c r="AA11" s="17">
        <f>IF(Z11=Z26,-A11,IF(Z11&lt;0,0,Z11))</f>
        <v>223</v>
      </c>
      <c r="AB11" s="17">
        <f>IF(AA11=AA26,-A11,IF(AA11&lt;0,0,AA11))</f>
        <v>223</v>
      </c>
      <c r="AC11" s="17">
        <f>IF(AB11=AB26,-A11,IF(AB11&lt;0,0,AB11))</f>
        <v>223</v>
      </c>
      <c r="AD11" s="17">
        <f>IF(AC11=AC26,-A11,IF(AC11&lt;0,0,AC11))</f>
        <v>223</v>
      </c>
      <c r="AE11" s="17">
        <f>IF(AD11=AD26,-A11,IF(AD11&lt;0,0,AD11))</f>
        <v>223</v>
      </c>
      <c r="AF11" s="17">
        <f>IF(AE11=AE26,-A11,IF(AE11&lt;0,0,AE11))</f>
        <v>223</v>
      </c>
      <c r="AG11" s="17">
        <f>IF(AF11=AF26,-A11,IF(AF11&lt;0,0,AF11))</f>
        <v>223</v>
      </c>
      <c r="AH11" s="17">
        <f>IF(AG11=AG26,-A11,IF(AG11&lt;0,0,AG11))</f>
        <v>223</v>
      </c>
      <c r="AI11" s="17">
        <f>IF(AH11=AH26,-A11,IF(AH11&lt;0,0,AH11))</f>
        <v>-8</v>
      </c>
      <c r="AJ11" s="17">
        <f>IF(AI11=AI26,-A11,IF(AI11&lt;0,0,AI11))</f>
        <v>0</v>
      </c>
      <c r="AK11" s="17">
        <f>IF(AJ11=AJ26,-A11,IF(AJ11&lt;0,0,AJ11))</f>
        <v>0</v>
      </c>
      <c r="AL11" s="17">
        <f>IF(AK11=AK26,-A11,IF(AK11&lt;0,0,AK11))</f>
        <v>0</v>
      </c>
      <c r="AM11" s="17">
        <f>IF(AL11=AL26,-A11,IF(AL11&lt;0,0,AL11))</f>
        <v>0</v>
      </c>
      <c r="AN11" s="17">
        <f>IF(AM11=AM26,-A11,IF(AM11&lt;0,0,AM11))</f>
        <v>0</v>
      </c>
      <c r="AO11" s="17">
        <f>IF(AN11=AN26,-A11,IF(AN11&lt;0,0,AN11))</f>
        <v>0</v>
      </c>
      <c r="AP11" s="17">
        <f>IF(AO11=AO26,-A11,IF(AO11&lt;0,0,AO11))</f>
        <v>0</v>
      </c>
      <c r="AQ11" s="17">
        <f>IF(AP11=AP26,-A11,IF(AP11&lt;0,0,AP11))</f>
        <v>0</v>
      </c>
      <c r="AR11" s="17">
        <f>IF(AQ11=AQ26,-A11,IF(AQ11&lt;0,0,AQ11))</f>
        <v>0</v>
      </c>
      <c r="AS11" s="17">
        <f>IF(AR11=AR26,-A11,IF(AR11&lt;0,0,AR11))</f>
        <v>0</v>
      </c>
      <c r="AT11" s="55">
        <f>AG27</f>
        <v>5</v>
      </c>
      <c r="AU11" s="17">
        <f>IF(A11=AT4,W11,IF(A11=AT5,-W11,0))</f>
        <v>0</v>
      </c>
      <c r="AV11" s="17">
        <f>IF(A11=AT6,W11,IF(A11=AT7,-W11,0))</f>
        <v>0</v>
      </c>
      <c r="AW11" s="17">
        <f>IF(A11=AT8,W11,IF(A11=AT9,-W11,0))</f>
        <v>0</v>
      </c>
      <c r="AX11" s="17">
        <f>IF(A11=AT10,W11,IF(A11=AT11,-W11,0))</f>
        <v>0</v>
      </c>
      <c r="AY11" s="17">
        <f>IF(A11=AT12,W11,IF(A11=AT13,-W11,0))</f>
        <v>-0.015580470084396811</v>
      </c>
      <c r="AZ11" s="17">
        <f>IF(A11=AT14,W11,IF(A11=AT15,-W11,0))</f>
        <v>0</v>
      </c>
      <c r="BA11" s="17">
        <f>IF(A11=AT16,W11,IF(A11=AT17,-W11,0))</f>
        <v>0</v>
      </c>
      <c r="BB11" s="17">
        <f>IF(A11=AT18,W11,IF(A11=AT19,-W11,0))</f>
        <v>0</v>
      </c>
      <c r="BC11" s="17">
        <f>IF(A11=AT20,W11,IF(A11=AT21,-W11,0))</f>
        <v>0</v>
      </c>
      <c r="BD11" s="17">
        <f>IF(A11=AT22,W11,IF(A11=AT23,-W11,0))</f>
        <v>0</v>
      </c>
      <c r="BE11" s="17">
        <f>AX27</f>
        <v>0.03832083415229765</v>
      </c>
      <c r="BF11" s="17">
        <f>SUM(BE11:BE23)</f>
        <v>0.1658222356369323</v>
      </c>
      <c r="BG11" s="17">
        <f>IF(BE11=0,0,BG10-A26/(BH10+0.05))</f>
        <v>0.15972499254174535</v>
      </c>
      <c r="BH11" s="58">
        <f>IF(BE11=0,999,IF(BE11=BE10,BH10,INT(A26*BF11/BG11/BE11+0.5)))</f>
        <v>23</v>
      </c>
      <c r="BI11" s="19">
        <f>RANK(BH11,BH4:BH23)</f>
        <v>13</v>
      </c>
      <c r="BJ11" s="17">
        <f t="shared" si="2"/>
        <v>265</v>
      </c>
      <c r="BK11" s="17">
        <f>IF(BJ26=BJ11,-BH11,BJ11)</f>
        <v>265</v>
      </c>
      <c r="BL11" s="17">
        <f>IF(BK26=BK11,-BH11,IF(BK11&lt;0,0,BK11))</f>
        <v>265</v>
      </c>
      <c r="BM11" s="17">
        <f>IF(BL26=BL11,-BH11,IF(BL11&lt;0,0,BL11))</f>
        <v>265</v>
      </c>
      <c r="BN11" s="17">
        <f>IF(BM26=BM11,-BH11,IF(BM11&lt;0,0,BM11))</f>
        <v>265</v>
      </c>
      <c r="BO11" s="17">
        <f>IF(BN26=BN11,-BH11,IF(BN11&lt;0,0,BN11))</f>
        <v>265</v>
      </c>
      <c r="BP11" s="17">
        <f>IF(BO26=BO11,-BH11,IF(BO11&lt;0,0,BO11))</f>
        <v>265</v>
      </c>
      <c r="BQ11" s="17">
        <f>IF(BP26=BP11,-BH11,IF(BP11&lt;0,0,BP11))</f>
        <v>265</v>
      </c>
      <c r="BR11" s="17">
        <f>IF(BQ26=BQ11,-BH11,IF(BQ11&lt;0,0,BQ11))</f>
        <v>-23</v>
      </c>
      <c r="BS11" s="17">
        <f>IF(BR26=BR11,-BH11,IF(BR11&lt;0,0,BR11))</f>
        <v>0</v>
      </c>
      <c r="BT11" s="17">
        <f>IF(BS26=BS11,-BH11,IF(BS11&lt;0,0,BS11))</f>
        <v>0</v>
      </c>
      <c r="BU11" s="17">
        <f>IF(BT26=BT11,-BH11,IF(BT11&lt;0,0,BT11))</f>
        <v>0</v>
      </c>
      <c r="BV11" s="17">
        <f>IF(BU26=BU11,-BH11,IF(BU11&lt;0,0,BU11))</f>
        <v>0</v>
      </c>
      <c r="BW11" s="17">
        <f>IF(BV26=BV11,-BH11,IF(BV11&lt;0,0,BV11))</f>
        <v>0</v>
      </c>
      <c r="BX11" s="17">
        <f>IF(BW26=BW11,-BH11,IF(BW11&lt;0,0,BW11))</f>
        <v>0</v>
      </c>
      <c r="BY11" s="17">
        <f>IF(BX26=BX11,-BH11,IF(BX11&lt;0,0,BX11))</f>
        <v>0</v>
      </c>
      <c r="BZ11" s="17">
        <f>IF(BY26=BY11,-BH11,IF(BY11&lt;0,0,BY11))</f>
        <v>0</v>
      </c>
      <c r="CA11" s="17">
        <f>IF(BZ26=BZ11,-BH11,IF(BZ11&lt;0,0,BZ11))</f>
        <v>0</v>
      </c>
      <c r="CB11" s="17">
        <f>IF(CA26=CA11,-BH11,IF(CA11&lt;0,0,CA11))</f>
        <v>0</v>
      </c>
      <c r="CC11" s="17">
        <f>IF(CB26=CB11,-BH11,IF(CB11&lt;0,0,CB11))</f>
        <v>0</v>
      </c>
      <c r="CD11" s="17">
        <f>IF(CC26=CC11,-BH11,IF(CC11&lt;0,0,CC11))</f>
        <v>0</v>
      </c>
      <c r="CE11" s="19">
        <f>IF(BR27=999,0,BR27)</f>
        <v>23</v>
      </c>
      <c r="CF11" s="25">
        <f>IF(OR(E27=0,A11&gt;B26),"",AT11)</f>
      </c>
      <c r="CG11" s="32">
        <f>IF(CS23=0,"",CS23)</f>
      </c>
      <c r="CH11" s="33">
        <f>IF(OR(E27=0,A11&gt;B26),"",CE11)</f>
      </c>
      <c r="CI11" s="17"/>
      <c r="CJ11" s="34">
        <v>8</v>
      </c>
      <c r="CK11" s="35" t="s">
        <v>18</v>
      </c>
      <c r="CL11">
        <f>IF(CJ11=CF4,CK11,CL10)</f>
        <v>0</v>
      </c>
      <c r="CM11">
        <f>IF(CJ11=CF5,CK11,CM10)</f>
        <v>0</v>
      </c>
      <c r="CN11">
        <f>IF(CJ11=CF6,CK11,CN10)</f>
        <v>0</v>
      </c>
      <c r="CO11">
        <f>IF(CJ11=CF7,CK11,CO10)</f>
        <v>0</v>
      </c>
      <c r="CP11">
        <f>IF(CJ11=CF8,CK11,CP10)</f>
        <v>0</v>
      </c>
      <c r="CQ11">
        <f>IF(CJ11=CF9,CK11,CQ10)</f>
        <v>0</v>
      </c>
      <c r="CR11">
        <f>IF(CJ11=CF10,CK11,CR10)</f>
        <v>0</v>
      </c>
      <c r="CS11">
        <f>IF(CJ11=CF11,CK11,CS10)</f>
        <v>0</v>
      </c>
      <c r="CT11">
        <f>IF(CJ11=CF12,CK11,CT10)</f>
        <v>0</v>
      </c>
      <c r="CU11">
        <f>IF(CJ11=CF13,CK11,CU10)</f>
        <v>0</v>
      </c>
      <c r="CV11">
        <f>IF(CJ11=CF14,CK11,CV10)</f>
        <v>0</v>
      </c>
      <c r="CW11">
        <f>IF(CJ11=CF15,CK11,CW10)</f>
        <v>0</v>
      </c>
      <c r="CX11">
        <f>IF(CJ11=CF16,CK11,CX10)</f>
        <v>0</v>
      </c>
      <c r="CY11">
        <f>IF(CJ11=CF17,CK11,CY10)</f>
        <v>0</v>
      </c>
      <c r="CZ11">
        <f>IF(CJ11=CF18,CK11,CZ10)</f>
        <v>0</v>
      </c>
      <c r="DA11">
        <f>IF(CJ11=CF19,CK11,DA10)</f>
        <v>0</v>
      </c>
      <c r="DB11">
        <f>IF(CJ11=CF20,CK11,DB10)</f>
        <v>0</v>
      </c>
      <c r="DC11">
        <f>IF(CJ11=CF21,CK11,DC10)</f>
        <v>0</v>
      </c>
      <c r="DD11">
        <f>IF(CJ11=CF22,CK11,DD10)</f>
        <v>0</v>
      </c>
      <c r="DE11">
        <f>IF(CJ11=CF23,CK11,DE10)</f>
        <v>0</v>
      </c>
    </row>
    <row r="12" spans="1:109" ht="22.5" customHeight="1">
      <c r="A12" s="36">
        <f>9</f>
        <v>9</v>
      </c>
      <c r="B12" s="28">
        <v>1</v>
      </c>
      <c r="C12" s="29"/>
      <c r="D12" s="29"/>
      <c r="E12" s="29"/>
      <c r="F12" s="29"/>
      <c r="G12" s="29"/>
      <c r="H12" s="29"/>
      <c r="I12" s="29">
        <v>2</v>
      </c>
      <c r="J12" s="8"/>
      <c r="K12" s="30">
        <f>IF(AND(C12&gt;0,D12=0,C12&lt;C25),C12-1,C12)</f>
        <v>0</v>
      </c>
      <c r="L12" s="30">
        <f>IF(AND(C12+D12-K12&gt;0,E12=0,C12+D12&lt;C25),C12+D12-K12-1,C12+D12-K12)</f>
        <v>0</v>
      </c>
      <c r="M12" s="30">
        <f>IF(AND(SUM(C12:E12)-SUM(K12:L12)&gt;0,F12=0,SUM(C12:E12)&lt;C25),SUM(C12:E12)-SUM(K12:L12)-1,SUM(C12:E12)-SUM(K12:L12))</f>
        <v>0</v>
      </c>
      <c r="N12" s="30">
        <f>IF(AND(SUM(C12:F12)-SUM(K12:M12)&gt;0,G12=0,SUM(C12:F12)&lt;C25),SUM(C12:F12)-SUM(K12:M12)-1,SUM(C12:F12)-SUM(K12:M12))</f>
        <v>0</v>
      </c>
      <c r="O12" s="30">
        <f>IF(AND(SUM(C12:G12)-SUM(K12:N12)&gt;0,H12=0,SUM(C12:G12)&lt;C25),SUM(C12:G12)-SUM(K12:N12)-1,SUM(C12:G12)-SUM(K12:N12))</f>
        <v>0</v>
      </c>
      <c r="P12" s="30">
        <f>IF(AND(SUM(C12:H12)-SUM(K12:O12)&gt;0,I12=0,SUM(C12:H12)&lt;C25),SUM(C12:H12)-SUM(K12:O12)-1,SUM(C12:H12)-SUM(K12:O12))</f>
        <v>0</v>
      </c>
      <c r="Q12" s="30">
        <f t="shared" si="0"/>
        <v>2</v>
      </c>
      <c r="R12" s="31">
        <f>B12*(K12+L12/(1+H27)+M12/(1+2*H27)+N12/(1+3*H27)+O12/(1+4*H27)+P12/(1+5*H27)+Q12/(1+6*H27))</f>
        <v>0.24937655860349128</v>
      </c>
      <c r="S12" s="31">
        <f>R12/R26</f>
        <v>0.0033645991364124714</v>
      </c>
      <c r="T12" s="31">
        <f>B12*(S12*(1-G27)+G27/B26)</f>
        <v>0.011466149054723963</v>
      </c>
      <c r="U12" s="31">
        <f>IF(T12&gt;T27,SQRT((T26-T12)*(T12-T27)*B12),0)</f>
        <v>0</v>
      </c>
      <c r="V12" s="31">
        <f>IF(T12&lt;T27,SQRT((T27-T12)*(T12-U27)*B12),0)</f>
        <v>0.012173101209477163</v>
      </c>
      <c r="W12" s="31">
        <f>IF(T12&gt;T27,T12-I27*SQRT(B12*(T26-T12)*(T12-T27))*V27,T12+I27*SQRT(B12*(T27-T12)*(T12-U27))/V27)</f>
        <v>0.015580470084396811</v>
      </c>
      <c r="X12" s="17">
        <f>RANK(T12,T4:T23)</f>
        <v>10</v>
      </c>
      <c r="Y12" s="17">
        <f t="shared" si="1"/>
        <v>222</v>
      </c>
      <c r="Z12" s="17">
        <f>IF(Y12=Y26,-A12,IF(Y12&lt;0,0,Y12))</f>
        <v>222</v>
      </c>
      <c r="AA12" s="17">
        <f>IF(Z12=Z26,-A12,IF(Z12&lt;0,0,Z12))</f>
        <v>222</v>
      </c>
      <c r="AB12" s="17">
        <f>IF(AA12=AA26,-A12,IF(AA12&lt;0,0,AA12))</f>
        <v>222</v>
      </c>
      <c r="AC12" s="17">
        <f>IF(AB12=AB26,-A12,IF(AB12&lt;0,0,AB12))</f>
        <v>222</v>
      </c>
      <c r="AD12" s="17">
        <f>IF(AC12=AC26,-A12,IF(AC12&lt;0,0,AC12))</f>
        <v>222</v>
      </c>
      <c r="AE12" s="17">
        <f>IF(AD12=AD26,-A12,IF(AD12&lt;0,0,AD12))</f>
        <v>222</v>
      </c>
      <c r="AF12" s="17">
        <f>IF(AE12=AE26,-A12,IF(AE12&lt;0,0,AE12))</f>
        <v>222</v>
      </c>
      <c r="AG12" s="17">
        <f>IF(AF12=AF26,-A12,IF(AF12&lt;0,0,AF12))</f>
        <v>222</v>
      </c>
      <c r="AH12" s="17">
        <f>IF(AG12=AG26,-A12,IF(AG12&lt;0,0,AG12))</f>
        <v>222</v>
      </c>
      <c r="AI12" s="17">
        <f>IF(AH12=AH26,-A12,IF(AH12&lt;0,0,AH12))</f>
        <v>222</v>
      </c>
      <c r="AJ12" s="17">
        <f>IF(AI12=AI26,-A12,IF(AI12&lt;0,0,AI12))</f>
        <v>-9</v>
      </c>
      <c r="AK12" s="17">
        <f>IF(AJ12=AJ26,-A12,IF(AJ12&lt;0,0,AJ12))</f>
        <v>0</v>
      </c>
      <c r="AL12" s="17">
        <f>IF(AK12=AK26,-A12,IF(AK12&lt;0,0,AK12))</f>
        <v>0</v>
      </c>
      <c r="AM12" s="17">
        <f>IF(AL12=AL26,-A12,IF(AL12&lt;0,0,AL12))</f>
        <v>0</v>
      </c>
      <c r="AN12" s="17">
        <f>IF(AM12=AM26,-A12,IF(AM12&lt;0,0,AM12))</f>
        <v>0</v>
      </c>
      <c r="AO12" s="17">
        <f>IF(AN12=AN26,-A12,IF(AN12&lt;0,0,AN12))</f>
        <v>0</v>
      </c>
      <c r="AP12" s="17">
        <f>IF(AO12=AO26,-A12,IF(AO12&lt;0,0,AO12))</f>
        <v>0</v>
      </c>
      <c r="AQ12" s="17">
        <f>IF(AP12=AP26,-A12,IF(AP12&lt;0,0,AP12))</f>
        <v>0</v>
      </c>
      <c r="AR12" s="17">
        <f>IF(AQ12=AQ26,-A12,IF(AQ12&lt;0,0,AQ12))</f>
        <v>0</v>
      </c>
      <c r="AS12" s="17">
        <f>IF(AR12=AR26,-A12,IF(AR12&lt;0,0,AR12))</f>
        <v>0</v>
      </c>
      <c r="AT12" s="55">
        <f>AH27</f>
        <v>6</v>
      </c>
      <c r="AU12" s="17">
        <f>IF(A12=AT4,W12,IF(A12=AT5,-W12,0))</f>
        <v>0</v>
      </c>
      <c r="AV12" s="17">
        <f>IF(A12=AT6,W12,IF(A12=AT7,-W12,0))</f>
        <v>0</v>
      </c>
      <c r="AW12" s="17">
        <f>IF(A12=AT8,W12,IF(A12=AT9,-W12,0))</f>
        <v>0</v>
      </c>
      <c r="AX12" s="17">
        <f>IF(A12=AT10,W12,IF(A12=AT11,-W12,0))</f>
        <v>0</v>
      </c>
      <c r="AY12" s="17">
        <f>IF(A12=AT12,W12,IF(A12=AT13,-W12,0))</f>
        <v>0</v>
      </c>
      <c r="AZ12" s="17">
        <f>IF(A12=AT14,W12,IF(A12=AT15,-W12,0))</f>
        <v>0.015580470084396811</v>
      </c>
      <c r="BA12" s="17">
        <f>IF(A12=AT16,W12,IF(A12=AT17,-W12,0))</f>
        <v>0</v>
      </c>
      <c r="BB12" s="17">
        <f>IF(A12=AT18,W12,IF(A12=AT19,-W12,0))</f>
        <v>0</v>
      </c>
      <c r="BC12" s="17">
        <f>IF(A12=AT20,W12,IF(A12=AT21,-W12,0))</f>
        <v>0</v>
      </c>
      <c r="BD12" s="17">
        <f>IF(A12=AT22,W12,IF(A12=AT23,-W12,0))</f>
        <v>0</v>
      </c>
      <c r="BE12" s="17">
        <f>AY26</f>
        <v>0.03770563044718887</v>
      </c>
      <c r="BF12" s="17">
        <f>SUM(BE12:BE23)</f>
        <v>0.12750140148463468</v>
      </c>
      <c r="BG12" s="17">
        <f>IF(BE12=0,0,BG11-A26/(BH11+0.05))</f>
        <v>0.1226751010016152</v>
      </c>
      <c r="BH12" s="58">
        <f>IF(BE12=0,999,IF(BE12=BE11,BH11,INT(A26*BF12/BG12/BE12+0.5)))</f>
        <v>24</v>
      </c>
      <c r="BI12" s="19">
        <f>RANK(BH12,BH4:BH23)</f>
        <v>12</v>
      </c>
      <c r="BJ12" s="17">
        <f t="shared" si="2"/>
        <v>243</v>
      </c>
      <c r="BK12" s="17">
        <f>IF(BJ26=BJ12,-BH12,BJ12)</f>
        <v>243</v>
      </c>
      <c r="BL12" s="17">
        <f>IF(BK26=BK12,-BH12,IF(BK12&lt;0,0,BK12))</f>
        <v>243</v>
      </c>
      <c r="BM12" s="17">
        <f>IF(BL26=BL12,-BH12,IF(BL12&lt;0,0,BL12))</f>
        <v>243</v>
      </c>
      <c r="BN12" s="17">
        <f>IF(BM26=BM12,-BH12,IF(BM12&lt;0,0,BM12))</f>
        <v>243</v>
      </c>
      <c r="BO12" s="17">
        <f>IF(BN26=BN12,-BH12,IF(BN12&lt;0,0,BN12))</f>
        <v>243</v>
      </c>
      <c r="BP12" s="17">
        <f>IF(BO26=BO12,-BH12,IF(BO12&lt;0,0,BO12))</f>
        <v>243</v>
      </c>
      <c r="BQ12" s="17">
        <f>IF(BP26=BP12,-BH12,IF(BP12&lt;0,0,BP12))</f>
        <v>243</v>
      </c>
      <c r="BR12" s="17">
        <f>IF(BQ26=BQ12,-BH12,IF(BQ12&lt;0,0,BQ12))</f>
        <v>243</v>
      </c>
      <c r="BS12" s="17">
        <f>IF(BR26=BR12,-BH12,IF(BR12&lt;0,0,BR12))</f>
        <v>-24</v>
      </c>
      <c r="BT12" s="17">
        <f>IF(BS26=BS12,-BH12,IF(BS12&lt;0,0,BS12))</f>
        <v>0</v>
      </c>
      <c r="BU12" s="17">
        <f>IF(BT26=BT12,-BH12,IF(BT12&lt;0,0,BT12))</f>
        <v>0</v>
      </c>
      <c r="BV12" s="17">
        <f>IF(BU26=BU12,-BH12,IF(BU12&lt;0,0,BU12))</f>
        <v>0</v>
      </c>
      <c r="BW12" s="17">
        <f>IF(BV26=BV12,-BH12,IF(BV12&lt;0,0,BV12))</f>
        <v>0</v>
      </c>
      <c r="BX12" s="17">
        <f>IF(BW26=BW12,-BH12,IF(BW12&lt;0,0,BW12))</f>
        <v>0</v>
      </c>
      <c r="BY12" s="17">
        <f>IF(BX26=BX12,-BH12,IF(BX12&lt;0,0,BX12))</f>
        <v>0</v>
      </c>
      <c r="BZ12" s="17">
        <f>IF(BY26=BY12,-BH12,IF(BY12&lt;0,0,BY12))</f>
        <v>0</v>
      </c>
      <c r="CA12" s="17">
        <f>IF(BZ26=BZ12,-BH12,IF(BZ12&lt;0,0,BZ12))</f>
        <v>0</v>
      </c>
      <c r="CB12" s="17">
        <f>IF(CA26=CA12,-BH12,IF(CA12&lt;0,0,CA12))</f>
        <v>0</v>
      </c>
      <c r="CC12" s="17">
        <f>IF(CB26=CB12,-BH12,IF(CB12&lt;0,0,CB12))</f>
        <v>0</v>
      </c>
      <c r="CD12" s="17">
        <f>IF(CC26=CC12,-BH12,IF(CC12&lt;0,0,CC12))</f>
        <v>0</v>
      </c>
      <c r="CE12" s="19">
        <f>IF(BS27=999,0,BS27)</f>
        <v>24</v>
      </c>
      <c r="CF12" s="25">
        <f>IF(OR(E27=0,A12&gt;B26),"",AT12)</f>
      </c>
      <c r="CG12" s="32">
        <f>IF(CT23=0,"",CT23)</f>
      </c>
      <c r="CH12" s="33">
        <f>IF(OR(E27=0,A12&gt;B26),"",CE12)</f>
      </c>
      <c r="CI12" s="17"/>
      <c r="CJ12" s="34">
        <v>9</v>
      </c>
      <c r="CK12" s="35" t="s">
        <v>19</v>
      </c>
      <c r="CL12">
        <f>IF(CJ12=CF4,CK12,CL11)</f>
        <v>0</v>
      </c>
      <c r="CM12">
        <f>IF(CJ12=CF5,CK12,CM11)</f>
        <v>0</v>
      </c>
      <c r="CN12">
        <f>IF(CJ12=CF6,CK12,CN11)</f>
        <v>0</v>
      </c>
      <c r="CO12">
        <f>IF(CJ12=CF7,CK12,CO11)</f>
        <v>0</v>
      </c>
      <c r="CP12">
        <f>IF(CJ12=CF8,CK12,CP11)</f>
        <v>0</v>
      </c>
      <c r="CQ12">
        <f>IF(CJ12=CF9,CK12,CQ11)</f>
        <v>0</v>
      </c>
      <c r="CR12">
        <f>IF(CJ12=CF10,CK12,CR11)</f>
        <v>0</v>
      </c>
      <c r="CS12">
        <f>IF(CJ12=CF11,CK12,CS11)</f>
        <v>0</v>
      </c>
      <c r="CT12">
        <f>IF(CJ12=CF12,CK12,CT11)</f>
        <v>0</v>
      </c>
      <c r="CU12">
        <f>IF(CJ12=CF13,CK12,CU11)</f>
        <v>0</v>
      </c>
      <c r="CV12">
        <f>IF(CJ12=CF14,CK12,CV11)</f>
        <v>0</v>
      </c>
      <c r="CW12">
        <f>IF(CJ12=CF15,CK12,CW11)</f>
        <v>0</v>
      </c>
      <c r="CX12">
        <f>IF(CJ12=CF16,CK12,CX11)</f>
        <v>0</v>
      </c>
      <c r="CY12">
        <f>IF(CJ12=CF17,CK12,CY11)</f>
        <v>0</v>
      </c>
      <c r="CZ12">
        <f>IF(CJ12=CF18,CK12,CZ11)</f>
        <v>0</v>
      </c>
      <c r="DA12">
        <f>IF(CJ12=CF19,CK12,DA11)</f>
        <v>0</v>
      </c>
      <c r="DB12">
        <f>IF(CJ12=CF20,CK12,DB11)</f>
        <v>0</v>
      </c>
      <c r="DC12">
        <f>IF(CJ12=CF21,CK12,DC11)</f>
        <v>0</v>
      </c>
      <c r="DD12">
        <f>IF(CJ12=CF22,CK12,DD11)</f>
        <v>0</v>
      </c>
      <c r="DE12">
        <f>IF(CJ12=CF23,CK12,DE11)</f>
        <v>0</v>
      </c>
    </row>
    <row r="13" spans="1:109" ht="22.5" customHeight="1">
      <c r="A13" s="36">
        <f>10</f>
        <v>10</v>
      </c>
      <c r="B13" s="28">
        <v>1</v>
      </c>
      <c r="C13" s="29"/>
      <c r="D13" s="29"/>
      <c r="E13" s="29"/>
      <c r="F13" s="29"/>
      <c r="G13" s="29"/>
      <c r="H13" s="29"/>
      <c r="I13" s="29">
        <v>2</v>
      </c>
      <c r="J13" s="8"/>
      <c r="K13" s="30">
        <f>IF(AND(C13&gt;0,D13=0,C13&lt;C25),C13-1,C13)</f>
        <v>0</v>
      </c>
      <c r="L13" s="30">
        <f>IF(AND(C13+D13-K13&gt;0,E13=0,C13+D13&lt;C25),C13+D13-K13-1,C13+D13-K13)</f>
        <v>0</v>
      </c>
      <c r="M13" s="30">
        <f>IF(AND(SUM(C13:E13)-SUM(K13:L13)&gt;0,F13=0,SUM(C13:E13)&lt;C25),SUM(C13:E13)-SUM(K13:L13)-1,SUM(C13:E13)-SUM(K13:L13))</f>
        <v>0</v>
      </c>
      <c r="N13" s="30">
        <f>IF(AND(SUM(C13:F13)-SUM(K13:M13)&gt;0,G13=0,SUM(C13:F13)&lt;C25),SUM(C13:F13)-SUM(K13:M13)-1,SUM(C13:F13)-SUM(K13:M13))</f>
        <v>0</v>
      </c>
      <c r="O13" s="30">
        <f>IF(AND(SUM(C13:G13)-SUM(K13:N13)&gt;0,H13=0,SUM(C13:G13)&lt;C25),SUM(C13:G13)-SUM(K13:N13)-1,SUM(C13:G13)-SUM(K13:N13))</f>
        <v>0</v>
      </c>
      <c r="P13" s="30">
        <f>IF(AND(SUM(C13:H13)-SUM(K13:O13)&gt;0,I13=0,SUM(C13:H13)&lt;C25),SUM(C13:H13)-SUM(K13:O13)-1,SUM(C13:H13)-SUM(K13:O13))</f>
        <v>0</v>
      </c>
      <c r="Q13" s="30">
        <f t="shared" si="0"/>
        <v>2</v>
      </c>
      <c r="R13" s="31">
        <f>B13*(K13+L13/(1+H27)+M13/(1+2*H27)+N13/(1+3*H27)+O13/(1+4*H27)+P13/(1+5*H27)+Q13/(1+6*H27))</f>
        <v>0.24937655860349128</v>
      </c>
      <c r="S13" s="31">
        <f>R13/R26</f>
        <v>0.0033645991364124714</v>
      </c>
      <c r="T13" s="31">
        <f>B13*(S13*(1-G27)+G27/B26)</f>
        <v>0.011466149054723963</v>
      </c>
      <c r="U13" s="31">
        <f>IF(T13&gt;T27,SQRT((T26-T13)*(T13-T27)*B13),0)</f>
        <v>0</v>
      </c>
      <c r="V13" s="31">
        <f>IF(T13&lt;T27,SQRT((T27-T13)*(T13-U27)*B13),0)</f>
        <v>0.012173101209477163</v>
      </c>
      <c r="W13" s="31">
        <f>IF(T13&gt;T27,T13-I27*SQRT(B13*(T26-T13)*(T13-T27))*V27,T13+I27*SQRT(B13*(T27-T13)*(T13-U27))/V27)</f>
        <v>0.015580470084396811</v>
      </c>
      <c r="X13" s="17">
        <f>RANK(T13,T4:T23)</f>
        <v>10</v>
      </c>
      <c r="Y13" s="17">
        <f t="shared" si="1"/>
        <v>221</v>
      </c>
      <c r="Z13" s="17">
        <f>IF(Y13=Y26,-A13,IF(Y13&lt;0,0,Y13))</f>
        <v>221</v>
      </c>
      <c r="AA13" s="17">
        <f>IF(Z13=Z26,-A13,IF(Z13&lt;0,0,Z13))</f>
        <v>221</v>
      </c>
      <c r="AB13" s="17">
        <f>IF(AA13=AA26,-A13,IF(AA13&lt;0,0,AA13))</f>
        <v>221</v>
      </c>
      <c r="AC13" s="17">
        <f>IF(AB13=AB26,-A13,IF(AB13&lt;0,0,AB13))</f>
        <v>221</v>
      </c>
      <c r="AD13" s="17">
        <f>IF(AC13=AC26,-A13,IF(AC13&lt;0,0,AC13))</f>
        <v>221</v>
      </c>
      <c r="AE13" s="17">
        <f>IF(AD13=AD26,-A13,IF(AD13&lt;0,0,AD13))</f>
        <v>221</v>
      </c>
      <c r="AF13" s="17">
        <f>IF(AE13=AE26,-A13,IF(AE13&lt;0,0,AE13))</f>
        <v>221</v>
      </c>
      <c r="AG13" s="17">
        <f>IF(AF13=AF26,-A13,IF(AF13&lt;0,0,AF13))</f>
        <v>221</v>
      </c>
      <c r="AH13" s="17">
        <f>IF(AG13=AG26,-A13,IF(AG13&lt;0,0,AG13))</f>
        <v>221</v>
      </c>
      <c r="AI13" s="17">
        <f>IF(AH13=AH26,-A13,IF(AH13&lt;0,0,AH13))</f>
        <v>221</v>
      </c>
      <c r="AJ13" s="17">
        <f>IF(AI13=AI26,-A13,IF(AI13&lt;0,0,AI13))</f>
        <v>221</v>
      </c>
      <c r="AK13" s="17">
        <f>IF(AJ13=AJ26,-A13,IF(AJ13&lt;0,0,AJ13))</f>
        <v>-10</v>
      </c>
      <c r="AL13" s="17">
        <f>IF(AK13=AK26,-A13,IF(AK13&lt;0,0,AK13))</f>
        <v>0</v>
      </c>
      <c r="AM13" s="17">
        <f>IF(AL13=AL26,-A13,IF(AL13&lt;0,0,AL13))</f>
        <v>0</v>
      </c>
      <c r="AN13" s="17">
        <f>IF(AM13=AM26,-A13,IF(AM13&lt;0,0,AM13))</f>
        <v>0</v>
      </c>
      <c r="AO13" s="17">
        <f>IF(AN13=AN26,-A13,IF(AN13&lt;0,0,AN13))</f>
        <v>0</v>
      </c>
      <c r="AP13" s="17">
        <f>IF(AO13=AO26,-A13,IF(AO13&lt;0,0,AO13))</f>
        <v>0</v>
      </c>
      <c r="AQ13" s="17">
        <f>IF(AP13=AP26,-A13,IF(AP13&lt;0,0,AP13))</f>
        <v>0</v>
      </c>
      <c r="AR13" s="17">
        <f>IF(AQ13=AQ26,-A13,IF(AQ13&lt;0,0,AQ13))</f>
        <v>0</v>
      </c>
      <c r="AS13" s="17">
        <f>IF(AR13=AR26,-A13,IF(AR13&lt;0,0,AR13))</f>
        <v>0</v>
      </c>
      <c r="AT13" s="55">
        <f>AI27</f>
        <v>8</v>
      </c>
      <c r="AU13" s="17">
        <f>IF(A13=AT4,W13,IF(A13=AT5,-W13,0))</f>
        <v>0</v>
      </c>
      <c r="AV13" s="17">
        <f>IF(A13=AT6,W13,IF(A13=AT7,-W13,0))</f>
        <v>0</v>
      </c>
      <c r="AW13" s="17">
        <f>IF(A13=AT8,W13,IF(A13=AT9,-W13,0))</f>
        <v>0</v>
      </c>
      <c r="AX13" s="17">
        <f>IF(A13=AT10,W13,IF(A13=AT11,-W13,0))</f>
        <v>0</v>
      </c>
      <c r="AY13" s="17">
        <f>IF(A13=AT12,W13,IF(A13=AT13,-W13,0))</f>
        <v>0</v>
      </c>
      <c r="AZ13" s="17">
        <f>IF(A13=AT14,W13,IF(A13=AT15,-W13,0))</f>
        <v>-0.015580470084396811</v>
      </c>
      <c r="BA13" s="17">
        <f>IF(A13=AT16,W13,IF(A13=AT17,-W13,0))</f>
        <v>0</v>
      </c>
      <c r="BB13" s="17">
        <f>IF(A13=AT18,W13,IF(A13=AT19,-W13,0))</f>
        <v>0</v>
      </c>
      <c r="BC13" s="17">
        <f>IF(A13=AT20,W13,IF(A13=AT21,-W13,0))</f>
        <v>0</v>
      </c>
      <c r="BD13" s="17">
        <f>IF(A13=AT22,W13,IF(A13=AT23,-W13,0))</f>
        <v>0</v>
      </c>
      <c r="BE13" s="17">
        <f>AY27</f>
        <v>0.015580470084396811</v>
      </c>
      <c r="BF13" s="17">
        <f>SUM(BE13:BE23)</f>
        <v>0.0897957710374458</v>
      </c>
      <c r="BG13" s="17">
        <f>IF(BE13=0,0,BG12-A26/(BH12+0.05))</f>
        <v>0.0871657454922597</v>
      </c>
      <c r="BH13" s="58">
        <f>IF(BE13=0,999,IF(BE13=BE12,BH12,INT(A26*BF13/BG13/BE13+0.5)))</f>
        <v>56</v>
      </c>
      <c r="BI13" s="19">
        <f>RANK(BH13,BH4:BH23)</f>
        <v>9</v>
      </c>
      <c r="BJ13" s="17">
        <f t="shared" si="2"/>
        <v>179</v>
      </c>
      <c r="BK13" s="17">
        <f>IF(BJ26=BJ13,-BH13,BJ13)</f>
        <v>179</v>
      </c>
      <c r="BL13" s="17">
        <f>IF(BK26=BK13,-BH13,IF(BK13&lt;0,0,BK13))</f>
        <v>179</v>
      </c>
      <c r="BM13" s="17">
        <f>IF(BL26=BL13,-BH13,IF(BL13&lt;0,0,BL13))</f>
        <v>179</v>
      </c>
      <c r="BN13" s="17">
        <f>IF(BM26=BM13,-BH13,IF(BM13&lt;0,0,BM13))</f>
        <v>179</v>
      </c>
      <c r="BO13" s="17">
        <f>IF(BN26=BN13,-BH13,IF(BN13&lt;0,0,BN13))</f>
        <v>179</v>
      </c>
      <c r="BP13" s="17">
        <f>IF(BO26=BO13,-BH13,IF(BO13&lt;0,0,BO13))</f>
        <v>179</v>
      </c>
      <c r="BQ13" s="17">
        <f>IF(BP26=BP13,-BH13,IF(BP13&lt;0,0,BP13))</f>
        <v>179</v>
      </c>
      <c r="BR13" s="17">
        <f>IF(BQ26=BQ13,-BH13,IF(BQ13&lt;0,0,BQ13))</f>
        <v>179</v>
      </c>
      <c r="BS13" s="17">
        <f>IF(BR26=BR13,-BH13,IF(BR13&lt;0,0,BR13))</f>
        <v>179</v>
      </c>
      <c r="BT13" s="17">
        <f>IF(BS26=BS13,-BH13,IF(BS13&lt;0,0,BS13))</f>
        <v>-56</v>
      </c>
      <c r="BU13" s="17">
        <f>IF(BT26=BT13,-BH13,IF(BT13&lt;0,0,BT13))</f>
        <v>0</v>
      </c>
      <c r="BV13" s="17">
        <f>IF(BU26=BU13,-BH13,IF(BU13&lt;0,0,BU13))</f>
        <v>0</v>
      </c>
      <c r="BW13" s="17">
        <f>IF(BV26=BV13,-BH13,IF(BV13&lt;0,0,BV13))</f>
        <v>0</v>
      </c>
      <c r="BX13" s="17">
        <f>IF(BW26=BW13,-BH13,IF(BW13&lt;0,0,BW13))</f>
        <v>0</v>
      </c>
      <c r="BY13" s="17">
        <f>IF(BX26=BX13,-BH13,IF(BX13&lt;0,0,BX13))</f>
        <v>0</v>
      </c>
      <c r="BZ13" s="17">
        <f>IF(BY26=BY13,-BH13,IF(BY13&lt;0,0,BY13))</f>
        <v>0</v>
      </c>
      <c r="CA13" s="17">
        <f>IF(BZ26=BZ13,-BH13,IF(BZ13&lt;0,0,BZ13))</f>
        <v>0</v>
      </c>
      <c r="CB13" s="17">
        <f>IF(CA26=CA13,-BH13,IF(CA13&lt;0,0,CA13))</f>
        <v>0</v>
      </c>
      <c r="CC13" s="17">
        <f>IF(CB26=CB13,-BH13,IF(CB13&lt;0,0,CB13))</f>
        <v>0</v>
      </c>
      <c r="CD13" s="17">
        <f>IF(CC26=CC13,-BH13,IF(CC13&lt;0,0,CC13))</f>
        <v>0</v>
      </c>
      <c r="CE13" s="19">
        <f>IF(BT27=999,0,BT27)</f>
        <v>56</v>
      </c>
      <c r="CF13" s="25">
        <f>IF(OR(E27=0,A13&gt;B26),"",AT13)</f>
      </c>
      <c r="CG13" s="32">
        <f>IF(CU23=0,"",CU23)</f>
      </c>
      <c r="CH13" s="33">
        <f>IF(OR(E27=0,A13&gt;B26),"",CE13)</f>
      </c>
      <c r="CI13" s="17"/>
      <c r="CJ13" s="34">
        <v>10</v>
      </c>
      <c r="CK13" s="35" t="s">
        <v>20</v>
      </c>
      <c r="CL13">
        <f>IF(CJ13=CF4,CK13,CL12)</f>
        <v>0</v>
      </c>
      <c r="CM13">
        <f>IF(CJ13=CF5,CK13,CM12)</f>
        <v>0</v>
      </c>
      <c r="CN13">
        <f>IF(CJ13=CF6,CK13,CN12)</f>
        <v>0</v>
      </c>
      <c r="CO13">
        <f>IF(CJ13=CF7,CK13,CO12)</f>
        <v>0</v>
      </c>
      <c r="CP13">
        <f>IF(CJ13=CF8,CK13,CP12)</f>
        <v>0</v>
      </c>
      <c r="CQ13">
        <f>IF(CJ13=CF9,CK13,CQ12)</f>
        <v>0</v>
      </c>
      <c r="CR13">
        <f>IF(CJ13=CF10,CK13,CR12)</f>
        <v>0</v>
      </c>
      <c r="CS13">
        <f>IF(CJ13=CF11,CK13,CS12)</f>
        <v>0</v>
      </c>
      <c r="CT13">
        <f>IF(CJ13=CF12,CK13,CT12)</f>
        <v>0</v>
      </c>
      <c r="CU13">
        <f>IF(CJ13=CF13,CK13,CU12)</f>
        <v>0</v>
      </c>
      <c r="CV13">
        <f>IF(CJ13=CF14,CK13,CV12)</f>
        <v>0</v>
      </c>
      <c r="CW13">
        <f>IF(CJ13=CF15,CK13,CW12)</f>
        <v>0</v>
      </c>
      <c r="CX13">
        <f>IF(CJ13=CF16,CK13,CX12)</f>
        <v>0</v>
      </c>
      <c r="CY13">
        <f>IF(CJ13=CF17,CK13,CY12)</f>
        <v>0</v>
      </c>
      <c r="CZ13">
        <f>IF(CJ13=CF18,CK13,CZ12)</f>
        <v>0</v>
      </c>
      <c r="DA13">
        <f>IF(CJ13=CF19,CK13,DA12)</f>
        <v>0</v>
      </c>
      <c r="DB13">
        <f>IF(CJ13=CF20,CK13,DB12)</f>
        <v>0</v>
      </c>
      <c r="DC13">
        <f>IF(CJ13=CF21,CK13,DC12)</f>
        <v>0</v>
      </c>
      <c r="DD13">
        <f>IF(CJ13=CF22,CK13,DD12)</f>
        <v>0</v>
      </c>
      <c r="DE13">
        <f>IF(CJ13=CF23,CK13,DE12)</f>
        <v>0</v>
      </c>
    </row>
    <row r="14" spans="1:109" ht="22.5" customHeight="1">
      <c r="A14" s="36">
        <f>11</f>
        <v>11</v>
      </c>
      <c r="B14" s="28">
        <v>1</v>
      </c>
      <c r="C14" s="29"/>
      <c r="D14" s="29"/>
      <c r="E14" s="29"/>
      <c r="F14" s="29"/>
      <c r="G14" s="29"/>
      <c r="H14" s="29"/>
      <c r="I14" s="29"/>
      <c r="J14" s="8"/>
      <c r="K14" s="30">
        <f>IF(AND(C14&gt;0,D14=0,C14&lt;C25),C14-1,C14)</f>
        <v>0</v>
      </c>
      <c r="L14" s="30">
        <f>IF(AND(C14+D14-K14&gt;0,E14=0,C14+D14&lt;C25),C14+D14-K14-1,C14+D14-K14)</f>
        <v>0</v>
      </c>
      <c r="M14" s="30">
        <f>IF(AND(SUM(C14:E14)-SUM(K14:L14)&gt;0,F14=0,SUM(C14:E14)&lt;C25),SUM(C14:E14)-SUM(K14:L14)-1,SUM(C14:E14)-SUM(K14:L14))</f>
        <v>0</v>
      </c>
      <c r="N14" s="30">
        <f>IF(AND(SUM(C14:F14)-SUM(K14:M14)&gt;0,G14=0,SUM(C14:F14)&lt;C25),SUM(C14:F14)-SUM(K14:M14)-1,SUM(C14:F14)-SUM(K14:M14))</f>
        <v>0</v>
      </c>
      <c r="O14" s="30">
        <f>IF(AND(SUM(C14:G14)-SUM(K14:N14)&gt;0,H14=0,SUM(C14:G14)&lt;C25),SUM(C14:G14)-SUM(K14:N14)-1,SUM(C14:G14)-SUM(K14:N14))</f>
        <v>0</v>
      </c>
      <c r="P14" s="30">
        <f>IF(AND(SUM(C14:H14)-SUM(K14:O14)&gt;0,I14=0,SUM(C14:H14)&lt;C25),SUM(C14:H14)-SUM(K14:O14)-1,SUM(C14:H14)-SUM(K14:O14))</f>
        <v>0</v>
      </c>
      <c r="Q14" s="30">
        <f t="shared" si="0"/>
        <v>0</v>
      </c>
      <c r="R14" s="31">
        <f>B14*(K14+L14/(1+H27)+M14/(1+2*H27)+N14/(1+3*H27)+O14/(1+4*H27)+P14/(1+5*H27)+Q14/(1+6*H27))</f>
        <v>0</v>
      </c>
      <c r="S14" s="31">
        <f>R14/R26</f>
        <v>0</v>
      </c>
      <c r="T14" s="31">
        <f>B14*(S14*(1-G27)+G27/B26)</f>
        <v>0.0085625</v>
      </c>
      <c r="U14" s="31">
        <f>IF(T14&gt;T27,SQRT((T26-T14)*(T14-T27)*B14),0)</f>
        <v>0</v>
      </c>
      <c r="V14" s="31">
        <f>IF(T14&lt;T27,SQRT((T27-T14)*(T14-U27)*B14),0)</f>
        <v>0</v>
      </c>
      <c r="W14" s="31">
        <f>IF(T14&gt;T27,T14-I27*SQRT(B14*(T26-T14)*(T14-T27))*V27,T14+I27*SQRT(B14*(T27-T14)*(T14-U27))/V27)</f>
        <v>0.0085625</v>
      </c>
      <c r="X14" s="17">
        <f>RANK(T14,T4:T23)</f>
        <v>15</v>
      </c>
      <c r="Y14" s="17">
        <f t="shared" si="1"/>
        <v>115</v>
      </c>
      <c r="Z14" s="17">
        <f>IF(Y14=Y26,-A14,IF(Y14&lt;0,0,Y14))</f>
        <v>115</v>
      </c>
      <c r="AA14" s="17">
        <f>IF(Z14=Z26,-A14,IF(Z14&lt;0,0,Z14))</f>
        <v>115</v>
      </c>
      <c r="AB14" s="17">
        <f>IF(AA14=AA26,-A14,IF(AA14&lt;0,0,AA14))</f>
        <v>115</v>
      </c>
      <c r="AC14" s="17">
        <f>IF(AB14=AB26,-A14,IF(AB14&lt;0,0,AB14))</f>
        <v>115</v>
      </c>
      <c r="AD14" s="17">
        <f>IF(AC14=AC26,-A14,IF(AC14&lt;0,0,AC14))</f>
        <v>115</v>
      </c>
      <c r="AE14" s="17">
        <f>IF(AD14=AD26,-A14,IF(AD14&lt;0,0,AD14))</f>
        <v>115</v>
      </c>
      <c r="AF14" s="17">
        <f>IF(AE14=AE26,-A14,IF(AE14&lt;0,0,AE14))</f>
        <v>115</v>
      </c>
      <c r="AG14" s="17">
        <f>IF(AF14=AF26,-A14,IF(AF14&lt;0,0,AF14))</f>
        <v>115</v>
      </c>
      <c r="AH14" s="17">
        <f>IF(AG14=AG26,-A14,IF(AG14&lt;0,0,AG14))</f>
        <v>115</v>
      </c>
      <c r="AI14" s="17">
        <f>IF(AH14=AH26,-A14,IF(AH14&lt;0,0,AH14))</f>
        <v>115</v>
      </c>
      <c r="AJ14" s="17">
        <f>IF(AI14=AI26,-A14,IF(AI14&lt;0,0,AI14))</f>
        <v>115</v>
      </c>
      <c r="AK14" s="17">
        <f>IF(AJ14=AJ26,-A14,IF(AJ14&lt;0,0,AJ14))</f>
        <v>115</v>
      </c>
      <c r="AL14" s="17">
        <f>IF(AK14=AK26,-A14,IF(AK14&lt;0,0,AK14))</f>
        <v>115</v>
      </c>
      <c r="AM14" s="17">
        <f>IF(AL14=AL26,-A14,IF(AL14&lt;0,0,AL14))</f>
        <v>115</v>
      </c>
      <c r="AN14" s="17">
        <f>IF(AM14=AM26,-A14,IF(AM14&lt;0,0,AM14))</f>
        <v>115</v>
      </c>
      <c r="AO14" s="17">
        <f>IF(AN14=AN26,-A14,IF(AN14&lt;0,0,AN14))</f>
        <v>-11</v>
      </c>
      <c r="AP14" s="17">
        <f>IF(AO14=AO26,-A14,IF(AO14&lt;0,0,AO14))</f>
        <v>0</v>
      </c>
      <c r="AQ14" s="17">
        <f>IF(AP14=AP26,-A14,IF(AP14&lt;0,0,AP14))</f>
        <v>0</v>
      </c>
      <c r="AR14" s="17">
        <f>IF(AQ14=AQ26,-A14,IF(AQ14&lt;0,0,AQ14))</f>
        <v>0</v>
      </c>
      <c r="AS14" s="17">
        <f>IF(AR14=AR26,-A14,IF(AR14&lt;0,0,AR14))</f>
        <v>0</v>
      </c>
      <c r="AT14" s="55">
        <f>AJ27</f>
        <v>9</v>
      </c>
      <c r="AU14" s="17">
        <f>IF(A14=AT4,W14,IF(A14=AT5,-W14,0))</f>
        <v>0</v>
      </c>
      <c r="AV14" s="17">
        <f>IF(A14=AT6,W14,IF(A14=AT7,-W14,0))</f>
        <v>0</v>
      </c>
      <c r="AW14" s="17">
        <f>IF(A14=AT8,W14,IF(A14=AT9,-W14,0))</f>
        <v>0</v>
      </c>
      <c r="AX14" s="17">
        <f>IF(A14=AT10,W14,IF(A14=AT11,-W14,0))</f>
        <v>0</v>
      </c>
      <c r="AY14" s="17">
        <f>IF(A14=AT12,W14,IF(A14=AT13,-W14,0))</f>
        <v>0</v>
      </c>
      <c r="AZ14" s="17">
        <f>IF(A14=AT14,W14,IF(A14=AT15,-W14,0))</f>
        <v>0</v>
      </c>
      <c r="BA14" s="17">
        <f>IF(A14=AT16,W14,IF(A14=AT17,-W14,0))</f>
        <v>0</v>
      </c>
      <c r="BB14" s="17">
        <f>IF(A14=AT18,W14,IF(A14=AT19,-W14,0))</f>
        <v>-0.0085625</v>
      </c>
      <c r="BC14" s="17">
        <f>IF(A14=AT20,W14,IF(A14=AT21,-W14,0))</f>
        <v>0</v>
      </c>
      <c r="BD14" s="17">
        <f>IF(A14=AT22,W14,IF(A14=AT23,-W14,0))</f>
        <v>0</v>
      </c>
      <c r="BE14" s="17">
        <f>AZ26</f>
        <v>0.015580470084396811</v>
      </c>
      <c r="BF14" s="17">
        <f>SUM(BE14:BE23)</f>
        <v>0.07421530095304898</v>
      </c>
      <c r="BG14" s="17">
        <f>IF(BE14=0,0,BG13-A26/(BH13+0.05))</f>
        <v>0.0719293494173266</v>
      </c>
      <c r="BH14" s="58">
        <f>IF(BE14=0,999,IF(BE14=BE13,BH13,INT(A26*BF14/BG14/BE14+0.5)))</f>
        <v>56</v>
      </c>
      <c r="BI14" s="19">
        <f>RANK(BH14,BH4:BH23)</f>
        <v>9</v>
      </c>
      <c r="BJ14" s="17">
        <f t="shared" si="2"/>
        <v>178</v>
      </c>
      <c r="BK14" s="17">
        <f>IF(BJ26=BJ14,-BH14,BJ14)</f>
        <v>178</v>
      </c>
      <c r="BL14" s="17">
        <f>IF(BK26=BK14,-BH14,IF(BK14&lt;0,0,BK14))</f>
        <v>178</v>
      </c>
      <c r="BM14" s="17">
        <f>IF(BL26=BL14,-BH14,IF(BL14&lt;0,0,BL14))</f>
        <v>178</v>
      </c>
      <c r="BN14" s="17">
        <f>IF(BM26=BM14,-BH14,IF(BM14&lt;0,0,BM14))</f>
        <v>178</v>
      </c>
      <c r="BO14" s="17">
        <f>IF(BN26=BN14,-BH14,IF(BN14&lt;0,0,BN14))</f>
        <v>178</v>
      </c>
      <c r="BP14" s="17">
        <f>IF(BO26=BO14,-BH14,IF(BO14&lt;0,0,BO14))</f>
        <v>178</v>
      </c>
      <c r="BQ14" s="17">
        <f>IF(BP26=BP14,-BH14,IF(BP14&lt;0,0,BP14))</f>
        <v>178</v>
      </c>
      <c r="BR14" s="17">
        <f>IF(BQ26=BQ14,-BH14,IF(BQ14&lt;0,0,BQ14))</f>
        <v>178</v>
      </c>
      <c r="BS14" s="17">
        <f>IF(BR26=BR14,-BH14,IF(BR14&lt;0,0,BR14))</f>
        <v>178</v>
      </c>
      <c r="BT14" s="17">
        <f>IF(BS26=BS14,-BH14,IF(BS14&lt;0,0,BS14))</f>
        <v>178</v>
      </c>
      <c r="BU14" s="17">
        <f>IF(BT26=BT14,-BH14,IF(BT14&lt;0,0,BT14))</f>
        <v>-56</v>
      </c>
      <c r="BV14" s="17">
        <f>IF(BU26=BU14,-BH14,IF(BU14&lt;0,0,BU14))</f>
        <v>0</v>
      </c>
      <c r="BW14" s="17">
        <f>IF(BV26=BV14,-BH14,IF(BV14&lt;0,0,BV14))</f>
        <v>0</v>
      </c>
      <c r="BX14" s="17">
        <f>IF(BW26=BW14,-BH14,IF(BW14&lt;0,0,BW14))</f>
        <v>0</v>
      </c>
      <c r="BY14" s="17">
        <f>IF(BX26=BX14,-BH14,IF(BX14&lt;0,0,BX14))</f>
        <v>0</v>
      </c>
      <c r="BZ14" s="17">
        <f>IF(BY26=BY14,-BH14,IF(BY14&lt;0,0,BY14))</f>
        <v>0</v>
      </c>
      <c r="CA14" s="17">
        <f>IF(BZ26=BZ14,-BH14,IF(BZ14&lt;0,0,BZ14))</f>
        <v>0</v>
      </c>
      <c r="CB14" s="17">
        <f>IF(CA26=CA14,-BH14,IF(CA14&lt;0,0,CA14))</f>
        <v>0</v>
      </c>
      <c r="CC14" s="17">
        <f>IF(CB26=CB14,-BH14,IF(CB14&lt;0,0,CB14))</f>
        <v>0</v>
      </c>
      <c r="CD14" s="17">
        <f>IF(CC26=CC14,-BH14,IF(CC14&lt;0,0,CC14))</f>
        <v>0</v>
      </c>
      <c r="CE14" s="19">
        <f>IF(BU27=999,0,BU27)</f>
        <v>56</v>
      </c>
      <c r="CF14" s="25">
        <f>IF(OR(E27=0,A14&gt;B26),"",AT14)</f>
      </c>
      <c r="CG14" s="32">
        <f>IF(CV23=0,"",CV23)</f>
      </c>
      <c r="CH14" s="33">
        <f>IF(OR(E27=0,A14&gt;B26),"",CE14)</f>
      </c>
      <c r="CI14" s="17"/>
      <c r="CJ14" s="34">
        <v>11</v>
      </c>
      <c r="CK14" s="35" t="s">
        <v>21</v>
      </c>
      <c r="CL14">
        <f>IF(CJ14=CF4,CK14,CL13)</f>
        <v>0</v>
      </c>
      <c r="CM14">
        <f>IF(CJ14=CF5,CK14,CM13)</f>
        <v>0</v>
      </c>
      <c r="CN14">
        <f>IF(CJ14=CF6,CK14,CN13)</f>
        <v>0</v>
      </c>
      <c r="CO14">
        <f>IF(CJ14=CF7,CK14,CO13)</f>
        <v>0</v>
      </c>
      <c r="CP14">
        <f>IF(CJ14=CF8,CK14,CP13)</f>
        <v>0</v>
      </c>
      <c r="CQ14">
        <f>IF(CJ14=CF9,CK14,CQ13)</f>
        <v>0</v>
      </c>
      <c r="CR14">
        <f>IF(CJ14=CF10,CK14,CR13)</f>
        <v>0</v>
      </c>
      <c r="CS14">
        <f>IF(CJ14=CF11,CK14,CS13)</f>
        <v>0</v>
      </c>
      <c r="CT14">
        <f>IF(CJ14=CF12,CK14,CT13)</f>
        <v>0</v>
      </c>
      <c r="CU14">
        <f>IF(CJ14=CF13,CK14,CU13)</f>
        <v>0</v>
      </c>
      <c r="CV14">
        <f>IF(CJ14=CF14,CK14,CV13)</f>
        <v>0</v>
      </c>
      <c r="CW14">
        <f>IF(CJ14=CF15,CK14,CW13)</f>
        <v>0</v>
      </c>
      <c r="CX14">
        <f>IF(CJ14=CF16,CK14,CX13)</f>
        <v>0</v>
      </c>
      <c r="CY14">
        <f>IF(CJ14=CF17,CK14,CY13)</f>
        <v>0</v>
      </c>
      <c r="CZ14">
        <f>IF(CJ14=CF18,CK14,CZ13)</f>
        <v>0</v>
      </c>
      <c r="DA14">
        <f>IF(CJ14=CF19,CK14,DA13)</f>
        <v>0</v>
      </c>
      <c r="DB14">
        <f>IF(CJ14=CF20,CK14,DB13)</f>
        <v>0</v>
      </c>
      <c r="DC14">
        <f>IF(CJ14=CF21,CK14,DC13)</f>
        <v>0</v>
      </c>
      <c r="DD14">
        <f>IF(CJ14=CF22,CK14,DD13)</f>
        <v>0</v>
      </c>
      <c r="DE14">
        <f>IF(CJ14=CF23,CK14,DE13)</f>
        <v>0</v>
      </c>
    </row>
    <row r="15" spans="1:109" ht="22.5" customHeight="1">
      <c r="A15" s="36">
        <f>12</f>
        <v>12</v>
      </c>
      <c r="B15" s="28">
        <v>1</v>
      </c>
      <c r="C15" s="29"/>
      <c r="D15" s="29">
        <v>4</v>
      </c>
      <c r="E15" s="29">
        <v>2</v>
      </c>
      <c r="F15" s="29">
        <v>7</v>
      </c>
      <c r="G15" s="29">
        <v>3</v>
      </c>
      <c r="H15" s="29">
        <v>5</v>
      </c>
      <c r="I15" s="29">
        <v>6</v>
      </c>
      <c r="J15" s="8"/>
      <c r="K15" s="30">
        <f>IF(AND(C15&gt;0,D15=0,C15&lt;C25),C15-1,C15)</f>
        <v>0</v>
      </c>
      <c r="L15" s="30">
        <f>IF(AND(C15+D15-K15&gt;0,E15=0,C15+D15&lt;C25),C15+D15-K15-1,C15+D15-K15)</f>
        <v>4</v>
      </c>
      <c r="M15" s="30">
        <f>IF(AND(SUM(C15:E15)-SUM(K15:L15)&gt;0,F15=0,SUM(C15:E15)&lt;C25),SUM(C15:E15)-SUM(K15:L15)-1,SUM(C15:E15)-SUM(K15:L15))</f>
        <v>2</v>
      </c>
      <c r="N15" s="30">
        <f>IF(AND(SUM(C15:F15)-SUM(K15:M15)&gt;0,G15=0,SUM(C15:F15)&lt;C25),SUM(C15:F15)-SUM(K15:M15)-1,SUM(C15:F15)-SUM(K15:M15))</f>
        <v>7</v>
      </c>
      <c r="O15" s="30">
        <f>IF(AND(SUM(C15:G15)-SUM(K15:N15)&gt;0,H15=0,SUM(C15:G15)&lt;C25),SUM(C15:G15)-SUM(K15:N15)-1,SUM(C15:G15)-SUM(K15:N15))</f>
        <v>3</v>
      </c>
      <c r="P15" s="30">
        <f>IF(AND(SUM(C15:H15)-SUM(K15:O15)&gt;0,I15=0,SUM(C15:H15)&lt;C25),SUM(C15:H15)-SUM(K15:O15)-1,SUM(C15:H15)-SUM(K15:O15))</f>
        <v>5</v>
      </c>
      <c r="Q15" s="30">
        <f t="shared" si="0"/>
        <v>6</v>
      </c>
      <c r="R15" s="31">
        <f>B15*(K15+L15/(1+H27)+M15/(1+2*H27)+N15/(1+3*H27)+O15/(1+4*H27)+P15/(1+5*H27)+Q15/(1+6*H27))</f>
        <v>6.000452494909273</v>
      </c>
      <c r="S15" s="31">
        <f>R15/R26</f>
        <v>0.08095836030264775</v>
      </c>
      <c r="T15" s="31">
        <f>B15*(S15*(1-G27)+G27/B26)</f>
        <v>0.07842956494118501</v>
      </c>
      <c r="U15" s="31">
        <f>IF(T15&gt;T27,SQRT((T26-T15)*(T15-T27)*B15),0)</f>
        <v>0.05832680394428005</v>
      </c>
      <c r="V15" s="31">
        <f>IF(T15&lt;T27,SQRT((T27-T15)*(T15-U27)*B15),0)</f>
        <v>0</v>
      </c>
      <c r="W15" s="31">
        <f>IF(T15&gt;T27,T15-I27*SQRT(B15*(T26-T15)*(T15-T27))*V27,T15+I27*SQRT(B15*(T27-T15)*(T15-U27))/V27)</f>
        <v>0.07219970276492019</v>
      </c>
      <c r="X15" s="17">
        <f>RANK(T15,T4:T23)</f>
        <v>6</v>
      </c>
      <c r="Y15" s="17">
        <f t="shared" si="1"/>
        <v>303</v>
      </c>
      <c r="Z15" s="17">
        <f>IF(Y15=Y26,-A15,IF(Y15&lt;0,0,Y15))</f>
        <v>303</v>
      </c>
      <c r="AA15" s="17">
        <f>IF(Z15=Z26,-A15,IF(Z15&lt;0,0,Z15))</f>
        <v>303</v>
      </c>
      <c r="AB15" s="17">
        <f>IF(AA15=AA26,-A15,IF(AA15&lt;0,0,AA15))</f>
        <v>303</v>
      </c>
      <c r="AC15" s="17">
        <f>IF(AB15=AB26,-A15,IF(AB15&lt;0,0,AB15))</f>
        <v>303</v>
      </c>
      <c r="AD15" s="17">
        <f>IF(AC15=AC26,-A15,IF(AC15&lt;0,0,AC15))</f>
        <v>303</v>
      </c>
      <c r="AE15" s="17">
        <f>IF(AD15=AD26,-A15,IF(AD15&lt;0,0,AD15))</f>
        <v>-12</v>
      </c>
      <c r="AF15" s="17">
        <f>IF(AE15=AE26,-A15,IF(AE15&lt;0,0,AE15))</f>
        <v>0</v>
      </c>
      <c r="AG15" s="17">
        <f>IF(AF15=AF26,-A15,IF(AF15&lt;0,0,AF15))</f>
        <v>0</v>
      </c>
      <c r="AH15" s="17">
        <f>IF(AG15=AG26,-A15,IF(AG15&lt;0,0,AG15))</f>
        <v>0</v>
      </c>
      <c r="AI15" s="17">
        <f>IF(AH15=AH26,-A15,IF(AH15&lt;0,0,AH15))</f>
        <v>0</v>
      </c>
      <c r="AJ15" s="17">
        <f>IF(AI15=AI26,-A15,IF(AI15&lt;0,0,AI15))</f>
        <v>0</v>
      </c>
      <c r="AK15" s="17">
        <f>IF(AJ15=AJ26,-A15,IF(AJ15&lt;0,0,AJ15))</f>
        <v>0</v>
      </c>
      <c r="AL15" s="17">
        <f>IF(AK15=AK26,-A15,IF(AK15&lt;0,0,AK15))</f>
        <v>0</v>
      </c>
      <c r="AM15" s="17">
        <f>IF(AL15=AL26,-A15,IF(AL15&lt;0,0,AL15))</f>
        <v>0</v>
      </c>
      <c r="AN15" s="17">
        <f>IF(AM15=AM26,-A15,IF(AM15&lt;0,0,AM15))</f>
        <v>0</v>
      </c>
      <c r="AO15" s="17">
        <f>IF(AN15=AN26,-A15,IF(AN15&lt;0,0,AN15))</f>
        <v>0</v>
      </c>
      <c r="AP15" s="17">
        <f>IF(AO15=AO26,-A15,IF(AO15&lt;0,0,AO15))</f>
        <v>0</v>
      </c>
      <c r="AQ15" s="17">
        <f>IF(AP15=AP26,-A15,IF(AP15&lt;0,0,AP15))</f>
        <v>0</v>
      </c>
      <c r="AR15" s="17">
        <f>IF(AQ15=AQ26,-A15,IF(AQ15&lt;0,0,AQ15))</f>
        <v>0</v>
      </c>
      <c r="AS15" s="17">
        <f>IF(AR15=AR26,-A15,IF(AR15&lt;0,0,AR15))</f>
        <v>0</v>
      </c>
      <c r="AT15" s="55">
        <f>AK27</f>
        <v>10</v>
      </c>
      <c r="AU15" s="17">
        <f>IF(A15=AT4,W15,IF(A15=AT5,-W15,0))</f>
        <v>0</v>
      </c>
      <c r="AV15" s="17">
        <f>IF(A15=AT6,W15,IF(A15=AT7,-W15,0))</f>
        <v>0</v>
      </c>
      <c r="AW15" s="17">
        <f>IF(A15=AT8,W15,IF(A15=AT9,-W15,0))</f>
        <v>-0.07219970276492019</v>
      </c>
      <c r="AX15" s="17">
        <f>IF(A15=AT10,W15,IF(A15=AT11,-W15,0))</f>
        <v>0</v>
      </c>
      <c r="AY15" s="17">
        <f>IF(A15=AT12,W15,IF(A15=AT13,-W15,0))</f>
        <v>0</v>
      </c>
      <c r="AZ15" s="17">
        <f>IF(A15=AT14,W15,IF(A15=AT15,-W15,0))</f>
        <v>0</v>
      </c>
      <c r="BA15" s="17">
        <f>IF(A15=AT16,W15,IF(A15=AT17,-W15,0))</f>
        <v>0</v>
      </c>
      <c r="BB15" s="17">
        <f>IF(A15=AT18,W15,IF(A15=AT19,-W15,0))</f>
        <v>0</v>
      </c>
      <c r="BC15" s="17">
        <f>IF(A15=AT20,W15,IF(A15=AT21,-W15,0))</f>
        <v>0</v>
      </c>
      <c r="BD15" s="17">
        <f>IF(A15=AT22,W15,IF(A15=AT23,-W15,0))</f>
        <v>0</v>
      </c>
      <c r="BE15" s="17">
        <f>AZ27</f>
        <v>0.015580470084396811</v>
      </c>
      <c r="BF15" s="17">
        <f>SUM(BE15:BE23)</f>
        <v>0.05863483086865218</v>
      </c>
      <c r="BG15" s="17">
        <f>IF(BE15=0,0,BG14-A26/(BH14+0.05))</f>
        <v>0.0566929533423935</v>
      </c>
      <c r="BH15" s="58">
        <f>IF(BE15=0,999,IF(BE15=BE14,BH14,INT(A26*BF15/BG15/BE15+0.5)))</f>
        <v>56</v>
      </c>
      <c r="BI15" s="19">
        <f>RANK(BH15,BH4:BH23)</f>
        <v>9</v>
      </c>
      <c r="BJ15" s="17">
        <f t="shared" si="2"/>
        <v>177</v>
      </c>
      <c r="BK15" s="17">
        <f>IF(BJ26=BJ15,-BH15,BJ15)</f>
        <v>177</v>
      </c>
      <c r="BL15" s="17">
        <f>IF(BK26=BK15,-BH15,IF(BK15&lt;0,0,BK15))</f>
        <v>177</v>
      </c>
      <c r="BM15" s="17">
        <f>IF(BL26=BL15,-BH15,IF(BL15&lt;0,0,BL15))</f>
        <v>177</v>
      </c>
      <c r="BN15" s="17">
        <f>IF(BM26=BM15,-BH15,IF(BM15&lt;0,0,BM15))</f>
        <v>177</v>
      </c>
      <c r="BO15" s="17">
        <f>IF(BN26=BN15,-BH15,IF(BN15&lt;0,0,BN15))</f>
        <v>177</v>
      </c>
      <c r="BP15" s="17">
        <f>IF(BO26=BO15,-BH15,IF(BO15&lt;0,0,BO15))</f>
        <v>177</v>
      </c>
      <c r="BQ15" s="17">
        <f>IF(BP26=BP15,-BH15,IF(BP15&lt;0,0,BP15))</f>
        <v>177</v>
      </c>
      <c r="BR15" s="17">
        <f>IF(BQ26=BQ15,-BH15,IF(BQ15&lt;0,0,BQ15))</f>
        <v>177</v>
      </c>
      <c r="BS15" s="17">
        <f>IF(BR26=BR15,-BH15,IF(BR15&lt;0,0,BR15))</f>
        <v>177</v>
      </c>
      <c r="BT15" s="17">
        <f>IF(BS26=BS15,-BH15,IF(BS15&lt;0,0,BS15))</f>
        <v>177</v>
      </c>
      <c r="BU15" s="17">
        <f>IF(BT26=BT15,-BH15,IF(BT15&lt;0,0,BT15))</f>
        <v>177</v>
      </c>
      <c r="BV15" s="17">
        <f>IF(BU26=BU15,-BH15,IF(BU15&lt;0,0,BU15))</f>
        <v>-56</v>
      </c>
      <c r="BW15" s="17">
        <f>IF(BV26=BV15,-BH15,IF(BV15&lt;0,0,BV15))</f>
        <v>0</v>
      </c>
      <c r="BX15" s="17">
        <f>IF(BW26=BW15,-BH15,IF(BW15&lt;0,0,BW15))</f>
        <v>0</v>
      </c>
      <c r="BY15" s="17">
        <f>IF(BX26=BX15,-BH15,IF(BX15&lt;0,0,BX15))</f>
        <v>0</v>
      </c>
      <c r="BZ15" s="17">
        <f>IF(BY26=BY15,-BH15,IF(BY15&lt;0,0,BY15))</f>
        <v>0</v>
      </c>
      <c r="CA15" s="17">
        <f>IF(BZ26=BZ15,-BH15,IF(BZ15&lt;0,0,BZ15))</f>
        <v>0</v>
      </c>
      <c r="CB15" s="17">
        <f>IF(CA26=CA15,-BH15,IF(CA15&lt;0,0,CA15))</f>
        <v>0</v>
      </c>
      <c r="CC15" s="17">
        <f>IF(CB26=CB15,-BH15,IF(CB15&lt;0,0,CB15))</f>
        <v>0</v>
      </c>
      <c r="CD15" s="17">
        <f>IF(CC26=CC15,-BH15,IF(CC15&lt;0,0,CC15))</f>
        <v>0</v>
      </c>
      <c r="CE15" s="19">
        <f>IF(BV27=999,0,BV27)</f>
        <v>56</v>
      </c>
      <c r="CF15" s="25">
        <f>IF(OR(E27=0,A15&gt;B26),"",AT15)</f>
      </c>
      <c r="CG15" s="32">
        <f>IF(CW23=0,"",CW23)</f>
      </c>
      <c r="CH15" s="33">
        <f>IF(OR(E27=0,A15&gt;B26),"",CE15)</f>
      </c>
      <c r="CI15" s="17"/>
      <c r="CJ15" s="34">
        <v>12</v>
      </c>
      <c r="CK15" s="35" t="s">
        <v>22</v>
      </c>
      <c r="CL15">
        <f>IF(CJ15=CF4,CK15,CL14)</f>
        <v>0</v>
      </c>
      <c r="CM15">
        <f>IF(CJ15=CF5,CK15,CM14)</f>
        <v>0</v>
      </c>
      <c r="CN15">
        <f>IF(CJ15=CF6,CK15,CN14)</f>
        <v>0</v>
      </c>
      <c r="CO15">
        <f>IF(CJ15=CF7,CK15,CO14)</f>
        <v>0</v>
      </c>
      <c r="CP15">
        <f>IF(CJ15=CF8,CK15,CP14)</f>
        <v>0</v>
      </c>
      <c r="CQ15">
        <f>IF(CJ15=CF9,CK15,CQ14)</f>
        <v>0</v>
      </c>
      <c r="CR15">
        <f>IF(CJ15=CF10,CK15,CR14)</f>
        <v>0</v>
      </c>
      <c r="CS15">
        <f>IF(CJ15=CF11,CK15,CS14)</f>
        <v>0</v>
      </c>
      <c r="CT15">
        <f>IF(CJ15=CF12,CK15,CT14)</f>
        <v>0</v>
      </c>
      <c r="CU15">
        <f>IF(CJ15=CF13,CK15,CU14)</f>
        <v>0</v>
      </c>
      <c r="CV15">
        <f>IF(CJ15=CF14,CK15,CV14)</f>
        <v>0</v>
      </c>
      <c r="CW15">
        <f>IF(CJ15=CF15,CK15,CW14)</f>
        <v>0</v>
      </c>
      <c r="CX15">
        <f>IF(CJ15=CF16,CK15,CX14)</f>
        <v>0</v>
      </c>
      <c r="CY15">
        <f>IF(CJ15=CF17,CK15,CY14)</f>
        <v>0</v>
      </c>
      <c r="CZ15">
        <f>IF(CJ15=CF18,CK15,CZ14)</f>
        <v>0</v>
      </c>
      <c r="DA15">
        <f>IF(CJ15=CF19,CK15,DA14)</f>
        <v>0</v>
      </c>
      <c r="DB15">
        <f>IF(CJ15=CF20,CK15,DB14)</f>
        <v>0</v>
      </c>
      <c r="DC15">
        <f>IF(CJ15=CF21,CK15,DC14)</f>
        <v>0</v>
      </c>
      <c r="DD15">
        <f>IF(CJ15=CF22,CK15,DD14)</f>
        <v>0</v>
      </c>
      <c r="DE15">
        <f>IF(CJ15=CF23,CK15,DE14)</f>
        <v>0</v>
      </c>
    </row>
    <row r="16" spans="1:109" ht="22.5" customHeight="1">
      <c r="A16" s="36">
        <f>13</f>
        <v>13</v>
      </c>
      <c r="B16" s="28">
        <v>1</v>
      </c>
      <c r="C16" s="29">
        <v>22</v>
      </c>
      <c r="D16" s="29">
        <v>2</v>
      </c>
      <c r="E16" s="29">
        <v>3</v>
      </c>
      <c r="F16" s="29">
        <v>1</v>
      </c>
      <c r="G16" s="29">
        <v>1</v>
      </c>
      <c r="H16" s="29">
        <v>1</v>
      </c>
      <c r="I16" s="29"/>
      <c r="J16" s="8"/>
      <c r="K16" s="30">
        <f>IF(AND(C16&gt;0,D16=0,C16&lt;C25),C16-1,C16)</f>
        <v>22</v>
      </c>
      <c r="L16" s="30">
        <f>IF(AND(C16+D16-K16&gt;0,E16=0,C16+D16&lt;C25),C16+D16-K16-1,C16+D16-K16)</f>
        <v>2</v>
      </c>
      <c r="M16" s="30">
        <f>IF(AND(SUM(C16:E16)-SUM(K16:L16)&gt;0,F16=0,SUM(C16:E16)&lt;C25),SUM(C16:E16)-SUM(K16:L16)-1,SUM(C16:E16)-SUM(K16:L16))</f>
        <v>3</v>
      </c>
      <c r="N16" s="30">
        <f>IF(AND(SUM(C16:F16)-SUM(K16:M16)&gt;0,G16=0,SUM(C16:F16)&lt;C25),SUM(C16:F16)-SUM(K16:M16)-1,SUM(C16:F16)-SUM(K16:M16))</f>
        <v>1</v>
      </c>
      <c r="O16" s="30">
        <f>IF(AND(SUM(C16:G16)-SUM(K16:N16)&gt;0,H16=0,SUM(C16:G16)&lt;C25),SUM(C16:G16)-SUM(K16:N16)-1,SUM(C16:G16)-SUM(K16:N16))</f>
        <v>1</v>
      </c>
      <c r="P16" s="30">
        <f>IF(AND(SUM(C16:H16)-SUM(K16:O16)&gt;0,I16=0,SUM(C16:H16)&lt;C25),SUM(C16:H16)-SUM(K16:O16)-1,SUM(C16:H16)-SUM(K16:O16))</f>
        <v>0</v>
      </c>
      <c r="Q16" s="30">
        <f t="shared" si="0"/>
        <v>1</v>
      </c>
      <c r="R16" s="31">
        <f>B16*(K16+L16/(1+H27)+M16/(1+2*H27)+N16/(1+3*H27)+O16/(1+4*H27)+P16/(1+5*H27)+Q16/(1+6*H27))</f>
        <v>24.342336686341575</v>
      </c>
      <c r="S16" s="31">
        <f>R16/R26</f>
        <v>0.3284278420224372</v>
      </c>
      <c r="T16" s="31">
        <f>B16*(S16*(1-G27)+G27/B26)</f>
        <v>0.2919957276653633</v>
      </c>
      <c r="U16" s="31">
        <f>IF(T16&gt;T27,SQRT((T26-T16)*(T16-T27)*B16),0)</f>
        <v>0</v>
      </c>
      <c r="V16" s="31">
        <f>IF(T16&lt;T27,SQRT((T27-T16)*(T16-U27)*B16),0)</f>
        <v>0</v>
      </c>
      <c r="W16" s="31">
        <f>IF(T16&gt;T27,T16-I27*SQRT(B16*(T26-T16)*(T16-T27))*V27,T16+I27*SQRT(B16*(T27-T16)*(T16-U27))/V27)</f>
        <v>0.2919957276653633</v>
      </c>
      <c r="X16" s="17">
        <f>RANK(T16,T4:T23)</f>
        <v>1</v>
      </c>
      <c r="Y16" s="17">
        <f t="shared" si="1"/>
        <v>407</v>
      </c>
      <c r="Z16" s="17">
        <f>IF(Y16=Y26,-A16,IF(Y16&lt;0,0,Y16))</f>
        <v>-13</v>
      </c>
      <c r="AA16" s="17">
        <f>IF(Z16=Z26,-A16,IF(Z16&lt;0,0,Z16))</f>
        <v>0</v>
      </c>
      <c r="AB16" s="17">
        <f>IF(AA16=AA26,-A16,IF(AA16&lt;0,0,AA16))</f>
        <v>0</v>
      </c>
      <c r="AC16" s="17">
        <f>IF(AB16=AB26,-A16,IF(AB16&lt;0,0,AB16))</f>
        <v>0</v>
      </c>
      <c r="AD16" s="17">
        <f>IF(AC16=AC26,-A16,IF(AC16&lt;0,0,AC16))</f>
        <v>0</v>
      </c>
      <c r="AE16" s="17">
        <f>IF(AD16=AD26,-A16,IF(AD16&lt;0,0,AD16))</f>
        <v>0</v>
      </c>
      <c r="AF16" s="17">
        <f>IF(AE16=AE26,-A16,IF(AE16&lt;0,0,AE16))</f>
        <v>0</v>
      </c>
      <c r="AG16" s="17">
        <f>IF(AF16=AF26,-A16,IF(AF16&lt;0,0,AF16))</f>
        <v>0</v>
      </c>
      <c r="AH16" s="17">
        <f>IF(AG16=AG26,-A16,IF(AG16&lt;0,0,AG16))</f>
        <v>0</v>
      </c>
      <c r="AI16" s="17">
        <f>IF(AH16=AH26,-A16,IF(AH16&lt;0,0,AH16))</f>
        <v>0</v>
      </c>
      <c r="AJ16" s="17">
        <f>IF(AI16=AI26,-A16,IF(AI16&lt;0,0,AI16))</f>
        <v>0</v>
      </c>
      <c r="AK16" s="17">
        <f>IF(AJ16=AJ26,-A16,IF(AJ16&lt;0,0,AJ16))</f>
        <v>0</v>
      </c>
      <c r="AL16" s="17">
        <f>IF(AK16=AK26,-A16,IF(AK16&lt;0,0,AK16))</f>
        <v>0</v>
      </c>
      <c r="AM16" s="17">
        <f>IF(AL16=AL26,-A16,IF(AL16&lt;0,0,AL16))</f>
        <v>0</v>
      </c>
      <c r="AN16" s="17">
        <f>IF(AM16=AM26,-A16,IF(AM16&lt;0,0,AM16))</f>
        <v>0</v>
      </c>
      <c r="AO16" s="17">
        <f>IF(AN16=AN26,-A16,IF(AN16&lt;0,0,AN16))</f>
        <v>0</v>
      </c>
      <c r="AP16" s="17">
        <f>IF(AO16=AO26,-A16,IF(AO16&lt;0,0,AO16))</f>
        <v>0</v>
      </c>
      <c r="AQ16" s="17">
        <f>IF(AP16=AP26,-A16,IF(AP16&lt;0,0,AP16))</f>
        <v>0</v>
      </c>
      <c r="AR16" s="17">
        <f>IF(AQ16=AQ26,-A16,IF(AQ16&lt;0,0,AQ16))</f>
        <v>0</v>
      </c>
      <c r="AS16" s="17">
        <f>IF(AR16=AR26,-A16,IF(AR16&lt;0,0,AR16))</f>
        <v>0</v>
      </c>
      <c r="AT16" s="55">
        <f>AL27</f>
        <v>4</v>
      </c>
      <c r="AU16" s="17">
        <f>IF(A16=AT4,W16,IF(A16=AT5,-W16,0))</f>
        <v>0.2919957276653633</v>
      </c>
      <c r="AV16" s="17">
        <f>IF(A16=AT6,W16,IF(A16=AT7,-W16,0))</f>
        <v>0</v>
      </c>
      <c r="AW16" s="17">
        <f>IF(A16=AT8,W16,IF(A16=AT9,-W16,0))</f>
        <v>0</v>
      </c>
      <c r="AX16" s="17">
        <f>IF(A16=AT10,W16,IF(A16=AT11,-W16,0))</f>
        <v>0</v>
      </c>
      <c r="AY16" s="17">
        <f>IF(A16=AT12,W16,IF(A16=AT13,-W16,0))</f>
        <v>0</v>
      </c>
      <c r="AZ16" s="17">
        <f>IF(A16=AT14,W16,IF(A16=AT15,-W16,0))</f>
        <v>0</v>
      </c>
      <c r="BA16" s="17">
        <f>IF(A16=AT16,W16,IF(A16=AT17,-W16,0))</f>
        <v>0</v>
      </c>
      <c r="BB16" s="17">
        <f>IF(A16=AT18,W16,IF(A16=AT19,-W16,0))</f>
        <v>0</v>
      </c>
      <c r="BC16" s="17">
        <f>IF(A16=AT20,W16,IF(A16=AT21,-W16,0))</f>
        <v>0</v>
      </c>
      <c r="BD16" s="17">
        <f>IF(A16=AT22,W16,IF(A16=AT23,-W16,0))</f>
        <v>0</v>
      </c>
      <c r="BE16" s="17">
        <f>BA26</f>
        <v>0.01296468039212768</v>
      </c>
      <c r="BF16" s="17">
        <f>SUM(BE16:BE23)</f>
        <v>0.04305436078425536</v>
      </c>
      <c r="BG16" s="17">
        <f>IF(BE16=0,0,BG15-A26/(BH15+0.05))</f>
        <v>0.041456557267460406</v>
      </c>
      <c r="BH16" s="58">
        <f>IF(BE16=0,999,IF(BE16=BE15,BH15,INT(A26*BF16/BG16/BE16+0.5)))</f>
        <v>68</v>
      </c>
      <c r="BI16" s="19">
        <f>RANK(BH16,BH4:BH23)</f>
        <v>7</v>
      </c>
      <c r="BJ16" s="17">
        <f t="shared" si="2"/>
        <v>134</v>
      </c>
      <c r="BK16" s="17">
        <f>IF(BJ26=BJ16,-BH16,BJ16)</f>
        <v>134</v>
      </c>
      <c r="BL16" s="17">
        <f>IF(BK26=BK16,-BH16,IF(BK16&lt;0,0,BK16))</f>
        <v>134</v>
      </c>
      <c r="BM16" s="17">
        <f>IF(BL26=BL16,-BH16,IF(BL16&lt;0,0,BL16))</f>
        <v>134</v>
      </c>
      <c r="BN16" s="17">
        <f>IF(BM26=BM16,-BH16,IF(BM16&lt;0,0,BM16))</f>
        <v>134</v>
      </c>
      <c r="BO16" s="17">
        <f>IF(BN26=BN16,-BH16,IF(BN16&lt;0,0,BN16))</f>
        <v>134</v>
      </c>
      <c r="BP16" s="17">
        <f>IF(BO26=BO16,-BH16,IF(BO16&lt;0,0,BO16))</f>
        <v>134</v>
      </c>
      <c r="BQ16" s="17">
        <f>IF(BP26=BP16,-BH16,IF(BP16&lt;0,0,BP16))</f>
        <v>134</v>
      </c>
      <c r="BR16" s="17">
        <f>IF(BQ26=BQ16,-BH16,IF(BQ16&lt;0,0,BQ16))</f>
        <v>134</v>
      </c>
      <c r="BS16" s="17">
        <f>IF(BR26=BR16,-BH16,IF(BR16&lt;0,0,BR16))</f>
        <v>134</v>
      </c>
      <c r="BT16" s="17">
        <f>IF(BS26=BS16,-BH16,IF(BS16&lt;0,0,BS16))</f>
        <v>134</v>
      </c>
      <c r="BU16" s="17">
        <f>IF(BT26=BT16,-BH16,IF(BT16&lt;0,0,BT16))</f>
        <v>134</v>
      </c>
      <c r="BV16" s="17">
        <f>IF(BU26=BU16,-BH16,IF(BU16&lt;0,0,BU16))</f>
        <v>134</v>
      </c>
      <c r="BW16" s="17">
        <f>IF(BV26=BV16,-BH16,IF(BV16&lt;0,0,BV16))</f>
        <v>-68</v>
      </c>
      <c r="BX16" s="17">
        <f>IF(BW26=BW16,-BH16,IF(BW16&lt;0,0,BW16))</f>
        <v>0</v>
      </c>
      <c r="BY16" s="17">
        <f>IF(BX26=BX16,-BH16,IF(BX16&lt;0,0,BX16))</f>
        <v>0</v>
      </c>
      <c r="BZ16" s="17">
        <f>IF(BY26=BY16,-BH16,IF(BY16&lt;0,0,BY16))</f>
        <v>0</v>
      </c>
      <c r="CA16" s="17">
        <f>IF(BZ26=BZ16,-BH16,IF(BZ16&lt;0,0,BZ16))</f>
        <v>0</v>
      </c>
      <c r="CB16" s="17">
        <f>IF(CA26=CA16,-BH16,IF(CA16&lt;0,0,CA16))</f>
        <v>0</v>
      </c>
      <c r="CC16" s="17">
        <f>IF(CB26=CB16,-BH16,IF(CB16&lt;0,0,CB16))</f>
        <v>0</v>
      </c>
      <c r="CD16" s="17">
        <f>IF(CC26=CC16,-BH16,IF(CC16&lt;0,0,CC16))</f>
        <v>0</v>
      </c>
      <c r="CE16" s="19">
        <f>IF(BW27=999,0,BW27)</f>
        <v>68</v>
      </c>
      <c r="CF16" s="25">
        <f>IF(OR(E27=0,A16&gt;B26),"",AT16)</f>
      </c>
      <c r="CG16" s="32">
        <f>IF(CX23=0,"",CX23)</f>
      </c>
      <c r="CH16" s="33">
        <f>IF(OR(E27=0,A16&gt;B26),"",CE16)</f>
      </c>
      <c r="CI16" s="17"/>
      <c r="CJ16" s="34">
        <v>13</v>
      </c>
      <c r="CK16" s="35" t="s">
        <v>23</v>
      </c>
      <c r="CL16">
        <f>IF(CJ16=CF4,CK16,CL15)</f>
        <v>0</v>
      </c>
      <c r="CM16">
        <f>IF(CJ16=CF5,CK16,CM15)</f>
        <v>0</v>
      </c>
      <c r="CN16">
        <f>IF(CJ16=CF6,CK16,CN15)</f>
        <v>0</v>
      </c>
      <c r="CO16">
        <f>IF(CJ16=CF7,CK16,CO15)</f>
        <v>0</v>
      </c>
      <c r="CP16">
        <f>IF(CJ16=CF8,CK16,CP15)</f>
        <v>0</v>
      </c>
      <c r="CQ16">
        <f>IF(CJ16=CF9,CK16,CQ15)</f>
        <v>0</v>
      </c>
      <c r="CR16">
        <f>IF(CJ16=CF10,CK16,CR15)</f>
        <v>0</v>
      </c>
      <c r="CS16">
        <f>IF(CJ16=CF11,CK16,CS15)</f>
        <v>0</v>
      </c>
      <c r="CT16">
        <f>IF(CJ16=CF12,CK16,CT15)</f>
        <v>0</v>
      </c>
      <c r="CU16">
        <f>IF(CJ16=CF13,CK16,CU15)</f>
        <v>0</v>
      </c>
      <c r="CV16">
        <f>IF(CJ16=CF14,CK16,CV15)</f>
        <v>0</v>
      </c>
      <c r="CW16">
        <f>IF(CJ16=CF15,CK16,CW15)</f>
        <v>0</v>
      </c>
      <c r="CX16">
        <f>IF(CJ16=CF16,CK16,CX15)</f>
        <v>0</v>
      </c>
      <c r="CY16">
        <f>IF(CJ16=CF17,CK16,CY15)</f>
        <v>0</v>
      </c>
      <c r="CZ16">
        <f>IF(CJ16=CF18,CK16,CZ15)</f>
        <v>0</v>
      </c>
      <c r="DA16">
        <f>IF(CJ16=CF19,CK16,DA15)</f>
        <v>0</v>
      </c>
      <c r="DB16">
        <f>IF(CJ16=CF20,CK16,DB15)</f>
        <v>0</v>
      </c>
      <c r="DC16">
        <f>IF(CJ16=CF21,CK16,DC15)</f>
        <v>0</v>
      </c>
      <c r="DD16">
        <f>IF(CJ16=CF22,CK16,DD15)</f>
        <v>0</v>
      </c>
      <c r="DE16">
        <f>IF(CJ16=CF23,CK16,DE15)</f>
        <v>0</v>
      </c>
    </row>
    <row r="17" spans="1:109" ht="22.5" customHeight="1">
      <c r="A17" s="36">
        <f>14</f>
        <v>14</v>
      </c>
      <c r="B17" s="28">
        <v>1</v>
      </c>
      <c r="C17" s="29"/>
      <c r="D17" s="29"/>
      <c r="E17" s="29"/>
      <c r="F17" s="29"/>
      <c r="G17" s="29"/>
      <c r="H17" s="29"/>
      <c r="I17" s="29">
        <v>1</v>
      </c>
      <c r="J17" s="8"/>
      <c r="K17" s="30">
        <f>IF(AND(C17&gt;0,D17=0,C17&lt;C25),C17-1,C17)</f>
        <v>0</v>
      </c>
      <c r="L17" s="30">
        <f>IF(AND(C17+D17-K17&gt;0,E17=0,C17+D17&lt;C25),C17+D17-K17-1,C17+D17-K17)</f>
        <v>0</v>
      </c>
      <c r="M17" s="30">
        <f>IF(AND(SUM(C17:E17)-SUM(K17:L17)&gt;0,F17=0,SUM(C17:E17)&lt;C25),SUM(C17:E17)-SUM(K17:L17)-1,SUM(C17:E17)-SUM(K17:L17))</f>
        <v>0</v>
      </c>
      <c r="N17" s="30">
        <f>IF(AND(SUM(C17:F17)-SUM(K17:M17)&gt;0,G17=0,SUM(C17:F17)&lt;C25),SUM(C17:F17)-SUM(K17:M17)-1,SUM(C17:F17)-SUM(K17:M17))</f>
        <v>0</v>
      </c>
      <c r="O17" s="30">
        <f>IF(AND(SUM(C17:G17)-SUM(K17:N17)&gt;0,H17=0,SUM(C17:G17)&lt;C25),SUM(C17:G17)-SUM(K17:N17)-1,SUM(C17:G17)-SUM(K17:N17))</f>
        <v>0</v>
      </c>
      <c r="P17" s="30">
        <f>IF(AND(SUM(C17:H17)-SUM(K17:O17)&gt;0,I17=0,SUM(C17:H17)&lt;C25),SUM(C17:H17)-SUM(K17:O17)-1,SUM(C17:H17)-SUM(K17:O17))</f>
        <v>0</v>
      </c>
      <c r="Q17" s="30">
        <f t="shared" si="0"/>
        <v>1</v>
      </c>
      <c r="R17" s="31">
        <f>B17*(K17+L17/(1+H27)+M17/(1+2*H27)+N17/(1+3*H27)+O17/(1+4*H27)+P17/(1+5*H27)+Q17/(1+6*H27))</f>
        <v>0.12468827930174564</v>
      </c>
      <c r="S17" s="31">
        <f>R17/R26</f>
        <v>0.0016822995682062357</v>
      </c>
      <c r="T17" s="31">
        <f>B17*(S17*(1-G27)+G27/B26)</f>
        <v>0.010014324527361982</v>
      </c>
      <c r="U17" s="31">
        <f>IF(T17&gt;T27,SQRT((T26-T17)*(T17-T27)*B17),0)</f>
        <v>0</v>
      </c>
      <c r="V17" s="31">
        <f>IF(T17&lt;T27,SQRT((T27-T17)*(T17-U27)*B17),0)</f>
        <v>0.00872926062082792</v>
      </c>
      <c r="W17" s="31">
        <f>IF(T17&gt;T27,T17-I27*SQRT(B17*(T26-T17)*(T17-T27))*V27,T17+I27*SQRT(B17*(T27-T17)*(T17-U27))/V27)</f>
        <v>0.01296468039212768</v>
      </c>
      <c r="X17" s="17">
        <f>RANK(T17,T4:T23)</f>
        <v>13</v>
      </c>
      <c r="Y17" s="17">
        <f t="shared" si="1"/>
        <v>154</v>
      </c>
      <c r="Z17" s="17">
        <f>IF(Y17=Y26,-A17,IF(Y17&lt;0,0,Y17))</f>
        <v>154</v>
      </c>
      <c r="AA17" s="17">
        <f>IF(Z17=Z26,-A17,IF(Z17&lt;0,0,Z17))</f>
        <v>154</v>
      </c>
      <c r="AB17" s="17">
        <f>IF(AA17=AA26,-A17,IF(AA17&lt;0,0,AA17))</f>
        <v>154</v>
      </c>
      <c r="AC17" s="17">
        <f>IF(AB17=AB26,-A17,IF(AB17&lt;0,0,AB17))</f>
        <v>154</v>
      </c>
      <c r="AD17" s="17">
        <f>IF(AC17=AC26,-A17,IF(AC17&lt;0,0,AC17))</f>
        <v>154</v>
      </c>
      <c r="AE17" s="17">
        <f>IF(AD17=AD26,-A17,IF(AD17&lt;0,0,AD17))</f>
        <v>154</v>
      </c>
      <c r="AF17" s="17">
        <f>IF(AE17=AE26,-A17,IF(AE17&lt;0,0,AE17))</f>
        <v>154</v>
      </c>
      <c r="AG17" s="17">
        <f>IF(AF17=AF26,-A17,IF(AF17&lt;0,0,AF17))</f>
        <v>154</v>
      </c>
      <c r="AH17" s="17">
        <f>IF(AG17=AG26,-A17,IF(AG17&lt;0,0,AG17))</f>
        <v>154</v>
      </c>
      <c r="AI17" s="17">
        <f>IF(AH17=AH26,-A17,IF(AH17&lt;0,0,AH17))</f>
        <v>154</v>
      </c>
      <c r="AJ17" s="17">
        <f>IF(AI17=AI26,-A17,IF(AI17&lt;0,0,AI17))</f>
        <v>154</v>
      </c>
      <c r="AK17" s="17">
        <f>IF(AJ17=AJ26,-A17,IF(AJ17&lt;0,0,AJ17))</f>
        <v>154</v>
      </c>
      <c r="AL17" s="17">
        <f>IF(AK17=AK26,-A17,IF(AK17&lt;0,0,AK17))</f>
        <v>154</v>
      </c>
      <c r="AM17" s="17">
        <f>IF(AL17=AL26,-A17,IF(AL17&lt;0,0,AL17))</f>
        <v>-14</v>
      </c>
      <c r="AN17" s="17">
        <f>IF(AM17=AM26,-A17,IF(AM17&lt;0,0,AM17))</f>
        <v>0</v>
      </c>
      <c r="AO17" s="17">
        <f>IF(AN17=AN26,-A17,IF(AN17&lt;0,0,AN17))</f>
        <v>0</v>
      </c>
      <c r="AP17" s="17">
        <f>IF(AO17=AO26,-A17,IF(AO17&lt;0,0,AO17))</f>
        <v>0</v>
      </c>
      <c r="AQ17" s="17">
        <f>IF(AP17=AP26,-A17,IF(AP17&lt;0,0,AP17))</f>
        <v>0</v>
      </c>
      <c r="AR17" s="17">
        <f>IF(AQ17=AQ26,-A17,IF(AQ17&lt;0,0,AQ17))</f>
        <v>0</v>
      </c>
      <c r="AS17" s="17">
        <f>IF(AR17=AR26,-A17,IF(AR17&lt;0,0,AR17))</f>
        <v>0</v>
      </c>
      <c r="AT17" s="55">
        <f>AM27</f>
        <v>14</v>
      </c>
      <c r="AU17" s="17">
        <f>IF(A17=AT4,W17,IF(A17=AT5,-W17,0))</f>
        <v>0</v>
      </c>
      <c r="AV17" s="17">
        <f>IF(A17=AT6,W17,IF(A17=AT7,-W17,0))</f>
        <v>0</v>
      </c>
      <c r="AW17" s="17">
        <f>IF(A17=AT8,W17,IF(A17=AT9,-W17,0))</f>
        <v>0</v>
      </c>
      <c r="AX17" s="17">
        <f>IF(A17=AT10,W17,IF(A17=AT11,-W17,0))</f>
        <v>0</v>
      </c>
      <c r="AY17" s="17">
        <f>IF(A17=AT12,W17,IF(A17=AT13,-W17,0))</f>
        <v>0</v>
      </c>
      <c r="AZ17" s="17">
        <f>IF(A17=AT14,W17,IF(A17=AT15,-W17,0))</f>
        <v>0</v>
      </c>
      <c r="BA17" s="17">
        <f>IF(A17=AT16,W17,IF(A17=AT17,-W17,0))</f>
        <v>-0.01296468039212768</v>
      </c>
      <c r="BB17" s="17">
        <f>IF(A17=AT18,W17,IF(A17=AT19,-W17,0))</f>
        <v>0</v>
      </c>
      <c r="BC17" s="17">
        <f>IF(A17=AT20,W17,IF(A17=AT21,-W17,0))</f>
        <v>0</v>
      </c>
      <c r="BD17" s="17">
        <f>IF(A17=AT22,W17,IF(A17=AT23,-W17,0))</f>
        <v>0</v>
      </c>
      <c r="BE17" s="17">
        <f>BA27</f>
        <v>0.01296468039212768</v>
      </c>
      <c r="BF17" s="17">
        <f>SUM(BE17:BE23)</f>
        <v>0.03008968039212768</v>
      </c>
      <c r="BG17" s="17">
        <f>IF(BE17=0,0,BG16-A26/(BH16+0.05))</f>
        <v>0.028906961382082007</v>
      </c>
      <c r="BH17" s="58">
        <f>IF(BE17=0,999,IF(BE17=BE16,BH16,INT(A26*BF17/BG17/BE17+0.5)))</f>
        <v>68</v>
      </c>
      <c r="BI17" s="19">
        <f>RANK(BH17,BH4:BH23)</f>
        <v>7</v>
      </c>
      <c r="BJ17" s="17">
        <f t="shared" si="2"/>
        <v>133</v>
      </c>
      <c r="BK17" s="17">
        <f>IF(BJ26=BJ17,-BH17,BJ17)</f>
        <v>133</v>
      </c>
      <c r="BL17" s="17">
        <f>IF(BK26=BK17,-BH17,IF(BK17&lt;0,0,BK17))</f>
        <v>133</v>
      </c>
      <c r="BM17" s="17">
        <f>IF(BL26=BL17,-BH17,IF(BL17&lt;0,0,BL17))</f>
        <v>133</v>
      </c>
      <c r="BN17" s="17">
        <f>IF(BM26=BM17,-BH17,IF(BM17&lt;0,0,BM17))</f>
        <v>133</v>
      </c>
      <c r="BO17" s="17">
        <f>IF(BN26=BN17,-BH17,IF(BN17&lt;0,0,BN17))</f>
        <v>133</v>
      </c>
      <c r="BP17" s="17">
        <f>IF(BO26=BO17,-BH17,IF(BO17&lt;0,0,BO17))</f>
        <v>133</v>
      </c>
      <c r="BQ17" s="17">
        <f>IF(BP26=BP17,-BH17,IF(BP17&lt;0,0,BP17))</f>
        <v>133</v>
      </c>
      <c r="BR17" s="17">
        <f>IF(BQ26=BQ17,-BH17,IF(BQ17&lt;0,0,BQ17))</f>
        <v>133</v>
      </c>
      <c r="BS17" s="17">
        <f>IF(BR26=BR17,-BH17,IF(BR17&lt;0,0,BR17))</f>
        <v>133</v>
      </c>
      <c r="BT17" s="17">
        <f>IF(BS26=BS17,-BH17,IF(BS17&lt;0,0,BS17))</f>
        <v>133</v>
      </c>
      <c r="BU17" s="17">
        <f>IF(BT26=BT17,-BH17,IF(BT17&lt;0,0,BT17))</f>
        <v>133</v>
      </c>
      <c r="BV17" s="17">
        <f>IF(BU26=BU17,-BH17,IF(BU17&lt;0,0,BU17))</f>
        <v>133</v>
      </c>
      <c r="BW17" s="17">
        <f>IF(BV26=BV17,-BH17,IF(BV17&lt;0,0,BV17))</f>
        <v>133</v>
      </c>
      <c r="BX17" s="17">
        <f>IF(BW26=BW17,-BH17,IF(BW17&lt;0,0,BW17))</f>
        <v>-68</v>
      </c>
      <c r="BY17" s="17">
        <f>IF(BX26=BX17,-BH17,IF(BX17&lt;0,0,BX17))</f>
        <v>0</v>
      </c>
      <c r="BZ17" s="17">
        <f>IF(BY26=BY17,-BH17,IF(BY17&lt;0,0,BY17))</f>
        <v>0</v>
      </c>
      <c r="CA17" s="17">
        <f>IF(BZ26=BZ17,-BH17,IF(BZ17&lt;0,0,BZ17))</f>
        <v>0</v>
      </c>
      <c r="CB17" s="17">
        <f>IF(CA26=CA17,-BH17,IF(CA17&lt;0,0,CA17))</f>
        <v>0</v>
      </c>
      <c r="CC17" s="17">
        <f>IF(CB26=CB17,-BH17,IF(CB17&lt;0,0,CB17))</f>
        <v>0</v>
      </c>
      <c r="CD17" s="17">
        <f>IF(CC26=CC17,-BH17,IF(CC17&lt;0,0,CC17))</f>
        <v>0</v>
      </c>
      <c r="CE17" s="19">
        <f>IF(BX27=999,0,BX27)</f>
        <v>68</v>
      </c>
      <c r="CF17" s="25">
        <f>IF(OR(E27=0,A17&gt;B26),"",AT17)</f>
      </c>
      <c r="CG17" s="32">
        <f>IF(CY23=0,"",CY23)</f>
      </c>
      <c r="CH17" s="33">
        <f>IF(OR(E27=0,A17&gt;B26),"",CE17)</f>
      </c>
      <c r="CI17" s="17"/>
      <c r="CJ17" s="34">
        <v>14</v>
      </c>
      <c r="CK17" s="35" t="s">
        <v>24</v>
      </c>
      <c r="CL17">
        <f>IF(CJ17=CF4,CK17,CL16)</f>
        <v>0</v>
      </c>
      <c r="CM17">
        <f>IF(CJ17=CF5,CK17,CM16)</f>
        <v>0</v>
      </c>
      <c r="CN17">
        <f>IF(CJ17=CF6,CK17,CN16)</f>
        <v>0</v>
      </c>
      <c r="CO17">
        <f>IF(CJ17=CF7,CK17,CO16)</f>
        <v>0</v>
      </c>
      <c r="CP17">
        <f>IF(CJ17=CF8,CK17,CP16)</f>
        <v>0</v>
      </c>
      <c r="CQ17">
        <f>IF(CJ17=CF9,CK17,CQ16)</f>
        <v>0</v>
      </c>
      <c r="CR17">
        <f>IF(CJ17=CF10,CK17,CR16)</f>
        <v>0</v>
      </c>
      <c r="CS17">
        <f>IF(CJ17=CF11,CK17,CS16)</f>
        <v>0</v>
      </c>
      <c r="CT17">
        <f>IF(CJ17=CF12,CK17,CT16)</f>
        <v>0</v>
      </c>
      <c r="CU17">
        <f>IF(CJ17=CF13,CK17,CU16)</f>
        <v>0</v>
      </c>
      <c r="CV17">
        <f>IF(CJ17=CF14,CK17,CV16)</f>
        <v>0</v>
      </c>
      <c r="CW17">
        <f>IF(CJ17=CF15,CK17,CW16)</f>
        <v>0</v>
      </c>
      <c r="CX17">
        <f>IF(CJ17=CF16,CK17,CX16)</f>
        <v>0</v>
      </c>
      <c r="CY17">
        <f>IF(CJ17=CF17,CK17,CY16)</f>
        <v>0</v>
      </c>
      <c r="CZ17">
        <f>IF(CJ17=CF18,CK17,CZ16)</f>
        <v>0</v>
      </c>
      <c r="DA17">
        <f>IF(CJ17=CF19,CK17,DA16)</f>
        <v>0</v>
      </c>
      <c r="DB17">
        <f>IF(CJ17=CF20,CK17,DB16)</f>
        <v>0</v>
      </c>
      <c r="DC17">
        <f>IF(CJ17=CF21,CK17,DC16)</f>
        <v>0</v>
      </c>
      <c r="DD17">
        <f>IF(CJ17=CF22,CK17,DD16)</f>
        <v>0</v>
      </c>
      <c r="DE17">
        <f>IF(CJ17=CF23,CK17,DE16)</f>
        <v>0</v>
      </c>
    </row>
    <row r="18" spans="1:109" ht="22.5" customHeight="1">
      <c r="A18" s="36">
        <f>15</f>
        <v>15</v>
      </c>
      <c r="B18" s="28">
        <v>1</v>
      </c>
      <c r="C18" s="29">
        <v>1</v>
      </c>
      <c r="D18" s="29">
        <v>2</v>
      </c>
      <c r="E18" s="29">
        <v>2</v>
      </c>
      <c r="F18" s="29">
        <v>4</v>
      </c>
      <c r="G18" s="29">
        <v>7</v>
      </c>
      <c r="H18" s="29">
        <v>10</v>
      </c>
      <c r="I18" s="29">
        <v>4</v>
      </c>
      <c r="J18" s="8"/>
      <c r="K18" s="30">
        <f>IF(AND(C18&gt;0,D18=0,C18&lt;C25),C18-1,C18)</f>
        <v>1</v>
      </c>
      <c r="L18" s="30">
        <f>IF(AND(C18+D18-K18&gt;0,E18=0,C18+D18&lt;C25),C18+D18-K18-1,C18+D18-K18)</f>
        <v>2</v>
      </c>
      <c r="M18" s="30">
        <f>IF(AND(SUM(C18:E18)-SUM(K18:L18)&gt;0,F18=0,SUM(C18:E18)&lt;C25),SUM(C18:E18)-SUM(K18:L18)-1,SUM(C18:E18)-SUM(K18:L18))</f>
        <v>2</v>
      </c>
      <c r="N18" s="30">
        <f>IF(AND(SUM(C18:F18)-SUM(K18:M18)&gt;0,G18=0,SUM(C18:F18)&lt;C25),SUM(C18:F18)-SUM(K18:M18)-1,SUM(C18:F18)-SUM(K18:M18))</f>
        <v>4</v>
      </c>
      <c r="O18" s="30">
        <f>IF(AND(SUM(C18:G18)-SUM(K18:N18)&gt;0,H18=0,SUM(C18:G18)&lt;C25),SUM(C18:G18)-SUM(K18:N18)-1,SUM(C18:G18)-SUM(K18:N18))</f>
        <v>7</v>
      </c>
      <c r="P18" s="30">
        <f>IF(AND(SUM(C18:H18)-SUM(K18:O18)&gt;0,I18=0,SUM(C18:H18)&lt;C25),SUM(C18:H18)-SUM(K18:O18)-1,SUM(C18:H18)-SUM(K18:O18))</f>
        <v>10</v>
      </c>
      <c r="Q18" s="30">
        <f t="shared" si="0"/>
        <v>4</v>
      </c>
      <c r="R18" s="31">
        <f>B18*(K18+L18/(1+H27)+M18/(1+2*H27)+N18/(1+3*H27)+O18/(1+4*H27)+P18/(1+5*H27)+Q18/(1+6*H27))</f>
        <v>6.598380839476094</v>
      </c>
      <c r="S18" s="31">
        <f>R18/R26</f>
        <v>0.08902563496162967</v>
      </c>
      <c r="T18" s="31">
        <f>B18*(S18*(1-G27)+G27/B26)</f>
        <v>0.0853916229718864</v>
      </c>
      <c r="U18" s="31">
        <f>IF(T18&gt;T27,SQRT((T26-T18)*(T18-T27)*B18),0)</f>
        <v>0.06877138408587703</v>
      </c>
      <c r="V18" s="31">
        <f>IF(T18&lt;T27,SQRT((T27-T18)*(T18-U27)*B18),0)</f>
        <v>0</v>
      </c>
      <c r="W18" s="31">
        <f>IF(T18&gt;T27,T18-I27*SQRT(B18*(T26-T18)*(T18-T27))*V27,T18+I27*SQRT(B18*(T27-T18)*(T18-U27))/V27)</f>
        <v>0.0780461794441513</v>
      </c>
      <c r="X18" s="17">
        <f>RANK(T18,T4:T23)</f>
        <v>5</v>
      </c>
      <c r="Y18" s="17">
        <f t="shared" si="1"/>
        <v>321</v>
      </c>
      <c r="Z18" s="17">
        <f>IF(Y18=Y26,-A18,IF(Y18&lt;0,0,Y18))</f>
        <v>321</v>
      </c>
      <c r="AA18" s="17">
        <f>IF(Z18=Z26,-A18,IF(Z18&lt;0,0,Z18))</f>
        <v>321</v>
      </c>
      <c r="AB18" s="17">
        <f>IF(AA18=AA26,-A18,IF(AA18&lt;0,0,AA18))</f>
        <v>321</v>
      </c>
      <c r="AC18" s="17">
        <f>IF(AB18=AB26,-A18,IF(AB18&lt;0,0,AB18))</f>
        <v>321</v>
      </c>
      <c r="AD18" s="17">
        <f>IF(AC18=AC26,-A18,IF(AC18&lt;0,0,AC18))</f>
        <v>-15</v>
      </c>
      <c r="AE18" s="17">
        <f>IF(AD18=AD26,-A18,IF(AD18&lt;0,0,AD18))</f>
        <v>0</v>
      </c>
      <c r="AF18" s="17">
        <f>IF(AE18=AE26,-A18,IF(AE18&lt;0,0,AE18))</f>
        <v>0</v>
      </c>
      <c r="AG18" s="17">
        <f>IF(AF18=AF26,-A18,IF(AF18&lt;0,0,AF18))</f>
        <v>0</v>
      </c>
      <c r="AH18" s="17">
        <f>IF(AG18=AG26,-A18,IF(AG18&lt;0,0,AG18))</f>
        <v>0</v>
      </c>
      <c r="AI18" s="17">
        <f>IF(AH18=AH26,-A18,IF(AH18&lt;0,0,AH18))</f>
        <v>0</v>
      </c>
      <c r="AJ18" s="17">
        <f>IF(AI18=AI26,-A18,IF(AI18&lt;0,0,AI18))</f>
        <v>0</v>
      </c>
      <c r="AK18" s="17">
        <f>IF(AJ18=AJ26,-A18,IF(AJ18&lt;0,0,AJ18))</f>
        <v>0</v>
      </c>
      <c r="AL18" s="17">
        <f>IF(AK18=AK26,-A18,IF(AK18&lt;0,0,AK18))</f>
        <v>0</v>
      </c>
      <c r="AM18" s="17">
        <f>IF(AL18=AL26,-A18,IF(AL18&lt;0,0,AL18))</f>
        <v>0</v>
      </c>
      <c r="AN18" s="17">
        <f>IF(AM18=AM26,-A18,IF(AM18&lt;0,0,AM18))</f>
        <v>0</v>
      </c>
      <c r="AO18" s="17">
        <f>IF(AN18=AN26,-A18,IF(AN18&lt;0,0,AN18))</f>
        <v>0</v>
      </c>
      <c r="AP18" s="17">
        <f>IF(AO18=AO26,-A18,IF(AO18&lt;0,0,AO18))</f>
        <v>0</v>
      </c>
      <c r="AQ18" s="17">
        <f>IF(AP18=AP26,-A18,IF(AP18&lt;0,0,AP18))</f>
        <v>0</v>
      </c>
      <c r="AR18" s="17">
        <f>IF(AQ18=AQ26,-A18,IF(AQ18&lt;0,0,AQ18))</f>
        <v>0</v>
      </c>
      <c r="AS18" s="17">
        <f>IF(AR18=AR26,-A18,IF(AR18&lt;0,0,AR18))</f>
        <v>0</v>
      </c>
      <c r="AT18" s="55">
        <f>AN27</f>
        <v>1</v>
      </c>
      <c r="AU18" s="17">
        <f>IF(A18=AT4,W18,IF(A18=AT5,-W18,0))</f>
        <v>0</v>
      </c>
      <c r="AV18" s="17">
        <f>IF(A18=AT6,W18,IF(A18=AT7,-W18,0))</f>
        <v>0</v>
      </c>
      <c r="AW18" s="17">
        <f>IF(A18=AT8,W18,IF(A18=AT9,-W18,0))</f>
        <v>0.0780461794441513</v>
      </c>
      <c r="AX18" s="17">
        <f>IF(A18=AT10,W18,IF(A18=AT11,-W18,0))</f>
        <v>0</v>
      </c>
      <c r="AY18" s="17">
        <f>IF(A18=AT12,W18,IF(A18=AT13,-W18,0))</f>
        <v>0</v>
      </c>
      <c r="AZ18" s="17">
        <f>IF(A18=AT14,W18,IF(A18=AT15,-W18,0))</f>
        <v>0</v>
      </c>
      <c r="BA18" s="17">
        <f>IF(A18=AT16,W18,IF(A18=AT17,-W18,0))</f>
        <v>0</v>
      </c>
      <c r="BB18" s="17">
        <f>IF(A18=AT18,W18,IF(A18=AT19,-W18,0))</f>
        <v>0</v>
      </c>
      <c r="BC18" s="17">
        <f>IF(A18=AT20,W18,IF(A18=AT21,-W18,0))</f>
        <v>0</v>
      </c>
      <c r="BD18" s="17">
        <f>IF(A18=AT22,W18,IF(A18=AT23,-W18,0))</f>
        <v>0</v>
      </c>
      <c r="BE18" s="17">
        <f>BB26</f>
        <v>0.0085625</v>
      </c>
      <c r="BF18" s="17">
        <f>SUM(BE18:BE23)</f>
        <v>0.017125</v>
      </c>
      <c r="BG18" s="17">
        <f>IF(BE18=0,0,BG17-A26/(BH17+0.05))</f>
        <v>0.016357365496703608</v>
      </c>
      <c r="BH18" s="58">
        <f>IF(BE18=0,999,IF(BE18=BE17,BH17,INT(A26*BF18/BG18/BE18+0.5)))</f>
        <v>104</v>
      </c>
      <c r="BI18" s="19">
        <f>RANK(BH18,BH4:BH23)</f>
        <v>5</v>
      </c>
      <c r="BJ18" s="17">
        <f t="shared" si="2"/>
        <v>90</v>
      </c>
      <c r="BK18" s="17">
        <f>IF(BJ26=BJ18,-BH18,BJ18)</f>
        <v>90</v>
      </c>
      <c r="BL18" s="17">
        <f>IF(BK26=BK18,-BH18,IF(BK18&lt;0,0,BK18))</f>
        <v>90</v>
      </c>
      <c r="BM18" s="17">
        <f>IF(BL26=BL18,-BH18,IF(BL18&lt;0,0,BL18))</f>
        <v>90</v>
      </c>
      <c r="BN18" s="17">
        <f>IF(BM26=BM18,-BH18,IF(BM18&lt;0,0,BM18))</f>
        <v>90</v>
      </c>
      <c r="BO18" s="17">
        <f>IF(BN26=BN18,-BH18,IF(BN18&lt;0,0,BN18))</f>
        <v>90</v>
      </c>
      <c r="BP18" s="17">
        <f>IF(BO26=BO18,-BH18,IF(BO18&lt;0,0,BO18))</f>
        <v>90</v>
      </c>
      <c r="BQ18" s="17">
        <f>IF(BP26=BP18,-BH18,IF(BP18&lt;0,0,BP18))</f>
        <v>90</v>
      </c>
      <c r="BR18" s="17">
        <f>IF(BQ26=BQ18,-BH18,IF(BQ18&lt;0,0,BQ18))</f>
        <v>90</v>
      </c>
      <c r="BS18" s="17">
        <f>IF(BR26=BR18,-BH18,IF(BR18&lt;0,0,BR18))</f>
        <v>90</v>
      </c>
      <c r="BT18" s="17">
        <f>IF(BS26=BS18,-BH18,IF(BS18&lt;0,0,BS18))</f>
        <v>90</v>
      </c>
      <c r="BU18" s="17">
        <f>IF(BT26=BT18,-BH18,IF(BT18&lt;0,0,BT18))</f>
        <v>90</v>
      </c>
      <c r="BV18" s="17">
        <f>IF(BU26=BU18,-BH18,IF(BU18&lt;0,0,BU18))</f>
        <v>90</v>
      </c>
      <c r="BW18" s="17">
        <f>IF(BV26=BV18,-BH18,IF(BV18&lt;0,0,BV18))</f>
        <v>90</v>
      </c>
      <c r="BX18" s="17">
        <f>IF(BW26=BW18,-BH18,IF(BW18&lt;0,0,BW18))</f>
        <v>90</v>
      </c>
      <c r="BY18" s="17">
        <f>IF(BX26=BX18,-BH18,IF(BX18&lt;0,0,BX18))</f>
        <v>-104</v>
      </c>
      <c r="BZ18" s="17">
        <f>IF(BY26=BY18,-BH18,IF(BY18&lt;0,0,BY18))</f>
        <v>0</v>
      </c>
      <c r="CA18" s="17">
        <f>IF(BZ26=BZ18,-BH18,IF(BZ18&lt;0,0,BZ18))</f>
        <v>0</v>
      </c>
      <c r="CB18" s="17">
        <f>IF(CA26=CA18,-BH18,IF(CA18&lt;0,0,CA18))</f>
        <v>0</v>
      </c>
      <c r="CC18" s="17">
        <f>IF(CB26=CB18,-BH18,IF(CB18&lt;0,0,CB18))</f>
        <v>0</v>
      </c>
      <c r="CD18" s="17">
        <f>IF(CC26=CC18,-BH18,IF(CC18&lt;0,0,CC18))</f>
        <v>0</v>
      </c>
      <c r="CE18" s="19">
        <f>IF(BY27=999,0,BY27)</f>
        <v>104</v>
      </c>
      <c r="CF18" s="25">
        <f>IF(OR(E27=0,A18&gt;B26),"",AT18)</f>
      </c>
      <c r="CG18" s="32">
        <f>IF(CZ23=0,"",CZ23)</f>
      </c>
      <c r="CH18" s="33">
        <f>IF(OR(E27=0,A18&gt;B26),"",CE18)</f>
      </c>
      <c r="CI18" s="17"/>
      <c r="CJ18" s="34">
        <v>15</v>
      </c>
      <c r="CK18" s="35" t="s">
        <v>25</v>
      </c>
      <c r="CL18">
        <f>IF(CJ18=CF4,CK18,CL17)</f>
        <v>0</v>
      </c>
      <c r="CM18">
        <f>IF(CJ18=CF5,CK18,CM17)</f>
        <v>0</v>
      </c>
      <c r="CN18">
        <f>IF(CJ18=CF6,CK18,CN17)</f>
        <v>0</v>
      </c>
      <c r="CO18">
        <f>IF(CJ18=CF7,CK18,CO17)</f>
        <v>0</v>
      </c>
      <c r="CP18">
        <f>IF(CJ18=CF8,CK18,CP17)</f>
        <v>0</v>
      </c>
      <c r="CQ18">
        <f>IF(CJ18=CF9,CK18,CQ17)</f>
        <v>0</v>
      </c>
      <c r="CR18">
        <f>IF(CJ18=CF10,CK18,CR17)</f>
        <v>0</v>
      </c>
      <c r="CS18">
        <f>IF(CJ18=CF11,CK18,CS17)</f>
        <v>0</v>
      </c>
      <c r="CT18">
        <f>IF(CJ18=CF12,CK18,CT17)</f>
        <v>0</v>
      </c>
      <c r="CU18">
        <f>IF(CJ18=CF13,CK18,CU17)</f>
        <v>0</v>
      </c>
      <c r="CV18">
        <f>IF(CJ18=CF14,CK18,CV17)</f>
        <v>0</v>
      </c>
      <c r="CW18">
        <f>IF(CJ18=CF15,CK18,CW17)</f>
        <v>0</v>
      </c>
      <c r="CX18">
        <f>IF(CJ18=CF16,CK18,CX17)</f>
        <v>0</v>
      </c>
      <c r="CY18">
        <f>IF(CJ18=CF17,CK18,CY17)</f>
        <v>0</v>
      </c>
      <c r="CZ18">
        <f>IF(CJ18=CF18,CK18,CZ17)</f>
        <v>0</v>
      </c>
      <c r="DA18">
        <f>IF(CJ18=CF19,CK18,DA17)</f>
        <v>0</v>
      </c>
      <c r="DB18">
        <f>IF(CJ18=CF20,CK18,DB17)</f>
        <v>0</v>
      </c>
      <c r="DC18">
        <f>IF(CJ18=CF21,CK18,DC17)</f>
        <v>0</v>
      </c>
      <c r="DD18">
        <f>IF(CJ18=CF22,CK18,DD17)</f>
        <v>0</v>
      </c>
      <c r="DE18">
        <f>IF(CJ18=CF23,CK18,DE17)</f>
        <v>0</v>
      </c>
    </row>
    <row r="19" spans="1:109" ht="22.5" customHeight="1">
      <c r="A19" s="36">
        <f>16</f>
        <v>16</v>
      </c>
      <c r="B19" s="28">
        <v>1</v>
      </c>
      <c r="C19" s="29"/>
      <c r="D19" s="29">
        <v>3</v>
      </c>
      <c r="E19" s="29">
        <v>8</v>
      </c>
      <c r="F19" s="29">
        <v>5</v>
      </c>
      <c r="G19" s="29">
        <v>6</v>
      </c>
      <c r="H19" s="29">
        <v>6</v>
      </c>
      <c r="I19" s="29">
        <v>2</v>
      </c>
      <c r="J19" s="8"/>
      <c r="K19" s="30">
        <f>IF(AND(C19&gt;0,D19=0,C19&lt;C25),C19-1,C19)</f>
        <v>0</v>
      </c>
      <c r="L19" s="30">
        <f>IF(AND(C19+D19-K19&gt;0,E19=0,C19+D19&lt;C25),C19+D19-K19-1,C19+D19-K19)</f>
        <v>3</v>
      </c>
      <c r="M19" s="30">
        <f>IF(AND(SUM(C19:E19)-SUM(K19:L19)&gt;0,F19=0,SUM(C19:E19)&lt;C25),SUM(C19:E19)-SUM(K19:L19)-1,SUM(C19:E19)-SUM(K19:L19))</f>
        <v>8</v>
      </c>
      <c r="N19" s="30">
        <f>IF(AND(SUM(C19:F19)-SUM(K19:M19)&gt;0,G19=0,SUM(C19:F19)&lt;C25),SUM(C19:F19)-SUM(K19:M19)-1,SUM(C19:F19)-SUM(K19:M19))</f>
        <v>5</v>
      </c>
      <c r="O19" s="30">
        <f>IF(AND(SUM(C19:G19)-SUM(K19:N19)&gt;0,H19=0,SUM(C19:G19)&lt;C25),SUM(C19:G19)-SUM(K19:N19)-1,SUM(C19:G19)-SUM(K19:N19))</f>
        <v>6</v>
      </c>
      <c r="P19" s="30">
        <f>IF(AND(SUM(C19:H19)-SUM(K19:O19)&gt;0,I19=0,SUM(C19:H19)&lt;C25),SUM(C19:H19)-SUM(K19:O19)-1,SUM(C19:H19)-SUM(K19:O19))</f>
        <v>6</v>
      </c>
      <c r="Q19" s="30">
        <f t="shared" si="0"/>
        <v>2</v>
      </c>
      <c r="R19" s="31">
        <f>B19*(K19+L19/(1+H27)+M19/(1+2*H27)+N19/(1+3*H27)+O19/(1+4*H27)+P19/(1+5*H27)+Q19/(1+6*H27))</f>
        <v>7.06797250574349</v>
      </c>
      <c r="S19" s="31">
        <f>R19/R26</f>
        <v>0.09536138569793666</v>
      </c>
      <c r="T19" s="31">
        <f>B19*(S19*(1-G27)+G27/B26)</f>
        <v>0.09085937585731933</v>
      </c>
      <c r="U19" s="31">
        <f>IF(T19&gt;T27,SQRT((T26-T19)*(T19-T27)*B19),0)</f>
        <v>0.07552550165006737</v>
      </c>
      <c r="V19" s="31">
        <f>IF(T19&lt;T27,SQRT((T27-T19)*(T19-U27)*B19),0)</f>
        <v>0</v>
      </c>
      <c r="W19" s="31">
        <f>IF(T19&gt;T27,T19-I27*SQRT(B19*(T26-T19)*(T19-T27))*V27,T19+I27*SQRT(B19*(T27-T19)*(T19-U27))/V27)</f>
        <v>0.08279252778310177</v>
      </c>
      <c r="X19" s="17">
        <f>RANK(T19,T4:T23)</f>
        <v>4</v>
      </c>
      <c r="Y19" s="17">
        <f t="shared" si="1"/>
        <v>341</v>
      </c>
      <c r="Z19" s="17">
        <f>IF(Y19=Y26,-A19,IF(Y19&lt;0,0,Y19))</f>
        <v>341</v>
      </c>
      <c r="AA19" s="17">
        <f>IF(Z19=Z26,-A19,IF(Z19&lt;0,0,Z19))</f>
        <v>341</v>
      </c>
      <c r="AB19" s="17">
        <f>IF(AA19=AA26,-A19,IF(AA19&lt;0,0,AA19))</f>
        <v>341</v>
      </c>
      <c r="AC19" s="17">
        <f>IF(AB19=AB26,-A19,IF(AB19&lt;0,0,AB19))</f>
        <v>-16</v>
      </c>
      <c r="AD19" s="17">
        <f>IF(AC19=AC26,-A19,IF(AC19&lt;0,0,AC19))</f>
        <v>0</v>
      </c>
      <c r="AE19" s="17">
        <f>IF(AD19=AD26,-A19,IF(AD19&lt;0,0,AD19))</f>
        <v>0</v>
      </c>
      <c r="AF19" s="17">
        <f>IF(AE19=AE26,-A19,IF(AE19&lt;0,0,AE19))</f>
        <v>0</v>
      </c>
      <c r="AG19" s="17">
        <f>IF(AF19=AF26,-A19,IF(AF19&lt;0,0,AF19))</f>
        <v>0</v>
      </c>
      <c r="AH19" s="17">
        <f>IF(AG19=AG26,-A19,IF(AG19&lt;0,0,AG19))</f>
        <v>0</v>
      </c>
      <c r="AI19" s="17">
        <f>IF(AH19=AH26,-A19,IF(AH19&lt;0,0,AH19))</f>
        <v>0</v>
      </c>
      <c r="AJ19" s="17">
        <f>IF(AI19=AI26,-A19,IF(AI19&lt;0,0,AI19))</f>
        <v>0</v>
      </c>
      <c r="AK19" s="17">
        <f>IF(AJ19=AJ26,-A19,IF(AJ19&lt;0,0,AJ19))</f>
        <v>0</v>
      </c>
      <c r="AL19" s="17">
        <f>IF(AK19=AK26,-A19,IF(AK19&lt;0,0,AK19))</f>
        <v>0</v>
      </c>
      <c r="AM19" s="17">
        <f>IF(AL19=AL26,-A19,IF(AL19&lt;0,0,AL19))</f>
        <v>0</v>
      </c>
      <c r="AN19" s="17">
        <f>IF(AM19=AM26,-A19,IF(AM19&lt;0,0,AM19))</f>
        <v>0</v>
      </c>
      <c r="AO19" s="17">
        <f>IF(AN19=AN26,-A19,IF(AN19&lt;0,0,AN19))</f>
        <v>0</v>
      </c>
      <c r="AP19" s="17">
        <f>IF(AO19=AO26,-A19,IF(AO19&lt;0,0,AO19))</f>
        <v>0</v>
      </c>
      <c r="AQ19" s="17">
        <f>IF(AP19=AP26,-A19,IF(AP19&lt;0,0,AP19))</f>
        <v>0</v>
      </c>
      <c r="AR19" s="17">
        <f>IF(AQ19=AQ26,-A19,IF(AQ19&lt;0,0,AQ19))</f>
        <v>0</v>
      </c>
      <c r="AS19" s="17">
        <f>IF(AR19=AR26,-A19,IF(AR19&lt;0,0,AR19))</f>
        <v>0</v>
      </c>
      <c r="AT19" s="55">
        <f>AO27</f>
        <v>11</v>
      </c>
      <c r="AU19" s="17">
        <f>IF(A19=AT4,W19,IF(A19=AT5,-W19,0))</f>
        <v>0</v>
      </c>
      <c r="AV19" s="17">
        <f>IF(A19=AT6,W19,IF(A19=AT7,-W19,0))</f>
        <v>-0.08279252778310177</v>
      </c>
      <c r="AW19" s="17">
        <f>IF(A19=AT8,W19,IF(A19=AT9,-W19,0))</f>
        <v>0</v>
      </c>
      <c r="AX19" s="17">
        <f>IF(A19=AT10,W19,IF(A19=AT11,-W19,0))</f>
        <v>0</v>
      </c>
      <c r="AY19" s="17">
        <f>IF(A19=AT12,W19,IF(A19=AT13,-W19,0))</f>
        <v>0</v>
      </c>
      <c r="AZ19" s="17">
        <f>IF(A19=AT14,W19,IF(A19=AT15,-W19,0))</f>
        <v>0</v>
      </c>
      <c r="BA19" s="17">
        <f>IF(A19=AT16,W19,IF(A19=AT17,-W19,0))</f>
        <v>0</v>
      </c>
      <c r="BB19" s="17">
        <f>IF(A19=AT18,W19,IF(A19=AT19,-W19,0))</f>
        <v>0</v>
      </c>
      <c r="BC19" s="17">
        <f>IF(A19=AT20,W19,IF(A19=AT21,-W19,0))</f>
        <v>0</v>
      </c>
      <c r="BD19" s="17">
        <f>IF(A19=AT22,W19,IF(A19=AT23,-W19,0))</f>
        <v>0</v>
      </c>
      <c r="BE19" s="17">
        <f>BB27</f>
        <v>0.0085625</v>
      </c>
      <c r="BF19" s="17">
        <f>SUM(BE19:BE23)</f>
        <v>0.0085625</v>
      </c>
      <c r="BG19" s="17">
        <f>IF(BE19=0,0,BG18-A26/(BH18+0.05))</f>
        <v>0.008149772993099571</v>
      </c>
      <c r="BH19" s="58">
        <f>IF(BE19=0,999,IF(BE19=BE18,BH18,INT(A26*BF19/BG19/BE19+0.5)))</f>
        <v>104</v>
      </c>
      <c r="BI19" s="19">
        <f>RANK(BH19,BH4:BH23)</f>
        <v>5</v>
      </c>
      <c r="BJ19" s="17">
        <f t="shared" si="2"/>
        <v>89</v>
      </c>
      <c r="BK19" s="17">
        <f>IF(BJ26=BJ19,-BH19,BJ19)</f>
        <v>89</v>
      </c>
      <c r="BL19" s="17">
        <f>IF(BK26=BK19,-BH19,IF(BK19&lt;0,0,BK19))</f>
        <v>89</v>
      </c>
      <c r="BM19" s="17">
        <f>IF(BL26=BL19,-BH19,IF(BL19&lt;0,0,BL19))</f>
        <v>89</v>
      </c>
      <c r="BN19" s="17">
        <f>IF(BM26=BM19,-BH19,IF(BM19&lt;0,0,BM19))</f>
        <v>89</v>
      </c>
      <c r="BO19" s="17">
        <f>IF(BN26=BN19,-BH19,IF(BN19&lt;0,0,BN19))</f>
        <v>89</v>
      </c>
      <c r="BP19" s="17">
        <f>IF(BO26=BO19,-BH19,IF(BO19&lt;0,0,BO19))</f>
        <v>89</v>
      </c>
      <c r="BQ19" s="17">
        <f>IF(BP26=BP19,-BH19,IF(BP19&lt;0,0,BP19))</f>
        <v>89</v>
      </c>
      <c r="BR19" s="17">
        <f>IF(BQ26=BQ19,-BH19,IF(BQ19&lt;0,0,BQ19))</f>
        <v>89</v>
      </c>
      <c r="BS19" s="17">
        <f>IF(BR26=BR19,-BH19,IF(BR19&lt;0,0,BR19))</f>
        <v>89</v>
      </c>
      <c r="BT19" s="17">
        <f>IF(BS26=BS19,-BH19,IF(BS19&lt;0,0,BS19))</f>
        <v>89</v>
      </c>
      <c r="BU19" s="17">
        <f>IF(BT26=BT19,-BH19,IF(BT19&lt;0,0,BT19))</f>
        <v>89</v>
      </c>
      <c r="BV19" s="17">
        <f>IF(BU26=BU19,-BH19,IF(BU19&lt;0,0,BU19))</f>
        <v>89</v>
      </c>
      <c r="BW19" s="17">
        <f>IF(BV26=BV19,-BH19,IF(BV19&lt;0,0,BV19))</f>
        <v>89</v>
      </c>
      <c r="BX19" s="17">
        <f>IF(BW26=BW19,-BH19,IF(BW19&lt;0,0,BW19))</f>
        <v>89</v>
      </c>
      <c r="BY19" s="17">
        <f>IF(BX26=BX19,-BH19,IF(BX19&lt;0,0,BX19))</f>
        <v>89</v>
      </c>
      <c r="BZ19" s="17">
        <f>IF(BY26=BY19,-BH19,IF(BY19&lt;0,0,BY19))</f>
        <v>-104</v>
      </c>
      <c r="CA19" s="17">
        <f>IF(BZ26=BZ19,-BH19,IF(BZ19&lt;0,0,BZ19))</f>
        <v>0</v>
      </c>
      <c r="CB19" s="17">
        <f>IF(CA26=CA19,-BH19,IF(CA19&lt;0,0,CA19))</f>
        <v>0</v>
      </c>
      <c r="CC19" s="17">
        <f>IF(CB26=CB19,-BH19,IF(CB19&lt;0,0,CB19))</f>
        <v>0</v>
      </c>
      <c r="CD19" s="17">
        <f>IF(CC26=CC19,-BH19,IF(CC19&lt;0,0,CC19))</f>
        <v>0</v>
      </c>
      <c r="CE19" s="19">
        <f>IF(BZ27=999,0,BZ27)</f>
        <v>104</v>
      </c>
      <c r="CF19" s="25">
        <f>IF(OR(E27=0,A19&gt;B26),"",AT19)</f>
      </c>
      <c r="CG19" s="32">
        <f>IF(DA23=0,"",DA23)</f>
      </c>
      <c r="CH19" s="33">
        <f>IF(OR(E27=0,A19&gt;B26),"",CE19)</f>
      </c>
      <c r="CI19" s="17"/>
      <c r="CJ19" s="34">
        <v>16</v>
      </c>
      <c r="CK19" s="35" t="s">
        <v>26</v>
      </c>
      <c r="CL19">
        <f>IF(CJ19=CF4,CK19,CL18)</f>
        <v>0</v>
      </c>
      <c r="CM19">
        <f>IF(CJ19=CF5,CK19,CM18)</f>
        <v>0</v>
      </c>
      <c r="CN19">
        <f>IF(CJ19=CF6,CK19,CN18)</f>
        <v>0</v>
      </c>
      <c r="CO19">
        <f>IF(CJ19=CF7,CK19,CO18)</f>
        <v>0</v>
      </c>
      <c r="CP19">
        <f>IF(CJ19=CF8,CK19,CP18)</f>
        <v>0</v>
      </c>
      <c r="CQ19">
        <f>IF(CJ19=CF9,CK19,CQ18)</f>
        <v>0</v>
      </c>
      <c r="CR19">
        <f>IF(CJ19=CF10,CK19,CR18)</f>
        <v>0</v>
      </c>
      <c r="CS19">
        <f>IF(CJ19=CF11,CK19,CS18)</f>
        <v>0</v>
      </c>
      <c r="CT19">
        <f>IF(CJ19=CF12,CK19,CT18)</f>
        <v>0</v>
      </c>
      <c r="CU19">
        <f>IF(CJ19=CF13,CK19,CU18)</f>
        <v>0</v>
      </c>
      <c r="CV19">
        <f>IF(CJ19=CF14,CK19,CV18)</f>
        <v>0</v>
      </c>
      <c r="CW19">
        <f>IF(CJ19=CF15,CK19,CW18)</f>
        <v>0</v>
      </c>
      <c r="CX19">
        <f>IF(CJ19=CF16,CK19,CX18)</f>
        <v>0</v>
      </c>
      <c r="CY19">
        <f>IF(CJ19=CF17,CK19,CY18)</f>
        <v>0</v>
      </c>
      <c r="CZ19">
        <f>IF(CJ19=CF18,CK19,CZ18)</f>
        <v>0</v>
      </c>
      <c r="DA19">
        <f>IF(CJ19=CF19,CK19,DA18)</f>
        <v>0</v>
      </c>
      <c r="DB19">
        <f>IF(CJ19=CF20,CK19,DB18)</f>
        <v>0</v>
      </c>
      <c r="DC19">
        <f>IF(CJ19=CF21,CK19,DC18)</f>
        <v>0</v>
      </c>
      <c r="DD19">
        <f>IF(CJ19=CF22,CK19,DD18)</f>
        <v>0</v>
      </c>
      <c r="DE19">
        <f>IF(CJ19=CF23,CK19,DE18)</f>
        <v>0</v>
      </c>
    </row>
    <row r="20" spans="1:109" ht="22.5" customHeight="1">
      <c r="A20" s="36">
        <f>17</f>
        <v>17</v>
      </c>
      <c r="B20" s="28">
        <v>0</v>
      </c>
      <c r="C20" s="29"/>
      <c r="D20" s="29"/>
      <c r="E20" s="29"/>
      <c r="F20" s="29"/>
      <c r="G20" s="29"/>
      <c r="H20" s="29"/>
      <c r="I20" s="29"/>
      <c r="J20" s="8"/>
      <c r="K20" s="30">
        <f>IF(AND(C20&gt;0,D20=0,C20&lt;C25),C20-1,C20)</f>
        <v>0</v>
      </c>
      <c r="L20" s="30">
        <f>IF(AND(C20+D20-K20&gt;0,E20=0,C20+D20&lt;C25),C20+D20-K20-1,C20+D20-K20)</f>
        <v>0</v>
      </c>
      <c r="M20" s="30">
        <f>IF(AND(SUM(C20:E20)-SUM(K20:L20)&gt;0,F20=0,SUM(C20:E20)&lt;C25),SUM(C20:E20)-SUM(K20:L20)-1,SUM(C20:E20)-SUM(K20:L20))</f>
        <v>0</v>
      </c>
      <c r="N20" s="30">
        <f>IF(AND(SUM(C20:F20)-SUM(K20:M20)&gt;0,G20=0,SUM(C20:F20)&lt;C25),SUM(C20:F20)-SUM(K20:M20)-1,SUM(C20:F20)-SUM(K20:M20))</f>
        <v>0</v>
      </c>
      <c r="O20" s="30">
        <f>IF(AND(SUM(C20:G20)-SUM(K20:N20)&gt;0,H20=0,SUM(C20:G20)&lt;C25),SUM(C20:G20)-SUM(K20:N20)-1,SUM(C20:G20)-SUM(K20:N20))</f>
        <v>0</v>
      </c>
      <c r="P20" s="30">
        <f>IF(AND(SUM(C20:H20)-SUM(K20:O20)&gt;0,I20=0,SUM(C20:H20)&lt;C25),SUM(C20:H20)-SUM(K20:O20)-1,SUM(C20:H20)-SUM(K20:O20))</f>
        <v>0</v>
      </c>
      <c r="Q20" s="30">
        <f t="shared" si="0"/>
        <v>0</v>
      </c>
      <c r="R20" s="31">
        <f>B20*(K20+L20/(1+H27)+M20/(1+2*H27)+N20/(1+3*H27)+O20/(1+4*H27)+P20/(1+5*H27)+Q20/(1+6*H27))</f>
        <v>0</v>
      </c>
      <c r="S20" s="31">
        <f>R20/R26</f>
        <v>0</v>
      </c>
      <c r="T20" s="31">
        <f>B20*(S20*(1-G27)+G27/B26)</f>
        <v>0</v>
      </c>
      <c r="U20" s="31">
        <f>IF(T20&gt;T27,SQRT((T26-T20)*(T20-T27)*B20),0)</f>
        <v>0</v>
      </c>
      <c r="V20" s="31">
        <f>IF(T20&lt;T27,SQRT((T27-T20)*(T20-U27)*B20),0)</f>
        <v>0</v>
      </c>
      <c r="W20" s="31">
        <f>IF(T20&gt;T27,T20-I27*SQRT(B20*(T26-T20)*(T20-T27))*V27,T20+I27*SQRT(B20*(T27-T20)*(T20-U27))/V27)</f>
        <v>0</v>
      </c>
      <c r="X20" s="17">
        <f>RANK(T20,T4:T23)</f>
        <v>17</v>
      </c>
      <c r="Y20" s="17">
        <f t="shared" si="1"/>
        <v>67</v>
      </c>
      <c r="Z20" s="17">
        <f>IF(Y20=Y26,-A20,IF(Y20&lt;0,0,Y20))</f>
        <v>67</v>
      </c>
      <c r="AA20" s="17">
        <f>IF(Z20=Z26,-A20,IF(Z20&lt;0,0,Z20))</f>
        <v>67</v>
      </c>
      <c r="AB20" s="17">
        <f>IF(AA20=AA26,-A20,IF(AA20&lt;0,0,AA20))</f>
        <v>67</v>
      </c>
      <c r="AC20" s="17">
        <f>IF(AB20=AB26,-A20,IF(AB20&lt;0,0,AB20))</f>
        <v>67</v>
      </c>
      <c r="AD20" s="17">
        <f>IF(AC20=AC26,-A20,IF(AC20&lt;0,0,AC20))</f>
        <v>67</v>
      </c>
      <c r="AE20" s="17">
        <f>IF(AD20=AD26,-A20,IF(AD20&lt;0,0,AD20))</f>
        <v>67</v>
      </c>
      <c r="AF20" s="17">
        <f>IF(AE20=AE26,-A20,IF(AE20&lt;0,0,AE20))</f>
        <v>67</v>
      </c>
      <c r="AG20" s="17">
        <f>IF(AF20=AF26,-A20,IF(AF20&lt;0,0,AF20))</f>
        <v>67</v>
      </c>
      <c r="AH20" s="17">
        <f>IF(AG20=AG26,-A20,IF(AG20&lt;0,0,AG20))</f>
        <v>67</v>
      </c>
      <c r="AI20" s="17">
        <f>IF(AH20=AH26,-A20,IF(AH20&lt;0,0,AH20))</f>
        <v>67</v>
      </c>
      <c r="AJ20" s="17">
        <f>IF(AI20=AI26,-A20,IF(AI20&lt;0,0,AI20))</f>
        <v>67</v>
      </c>
      <c r="AK20" s="17">
        <f>IF(AJ20=AJ26,-A20,IF(AJ20&lt;0,0,AJ20))</f>
        <v>67</v>
      </c>
      <c r="AL20" s="17">
        <f>IF(AK20=AK26,-A20,IF(AK20&lt;0,0,AK20))</f>
        <v>67</v>
      </c>
      <c r="AM20" s="17">
        <f>IF(AL20=AL26,-A20,IF(AL20&lt;0,0,AL20))</f>
        <v>67</v>
      </c>
      <c r="AN20" s="17">
        <f>IF(AM20=AM26,-A20,IF(AM20&lt;0,0,AM20))</f>
        <v>67</v>
      </c>
      <c r="AO20" s="17">
        <f>IF(AN20=AN26,-A20,IF(AN20&lt;0,0,AN20))</f>
        <v>67</v>
      </c>
      <c r="AP20" s="17">
        <f>IF(AO20=AO26,-A20,IF(AO20&lt;0,0,AO20))</f>
        <v>-17</v>
      </c>
      <c r="AQ20" s="17">
        <f>IF(AP20=AP26,-A20,IF(AP20&lt;0,0,AP20))</f>
        <v>0</v>
      </c>
      <c r="AR20" s="17">
        <f>IF(AQ20=AQ26,-A20,IF(AQ20&lt;0,0,AQ20))</f>
        <v>0</v>
      </c>
      <c r="AS20" s="17">
        <f>IF(AR20=AR26,-A20,IF(AR20&lt;0,0,AR20))</f>
        <v>0</v>
      </c>
      <c r="AT20" s="55">
        <v>0</v>
      </c>
      <c r="AU20" s="17">
        <f>IF(A20=AT4,W20,IF(A20=AT5,-W20,0))</f>
        <v>0</v>
      </c>
      <c r="AV20" s="17">
        <f>IF(A20=AT6,W20,IF(A20=AT7,-W20,0))</f>
        <v>0</v>
      </c>
      <c r="AW20" s="17">
        <f>IF(A20=AT8,W20,IF(A20=AT9,-W20,0))</f>
        <v>0</v>
      </c>
      <c r="AX20" s="17">
        <f>IF(A20=AT10,W20,IF(A20=AT11,-W20,0))</f>
        <v>0</v>
      </c>
      <c r="AY20" s="17">
        <f>IF(A20=AT12,W20,IF(A20=AT13,-W20,0))</f>
        <v>0</v>
      </c>
      <c r="AZ20" s="17">
        <f>IF(A20=AT14,W20,IF(A20=AT15,-W20,0))</f>
        <v>0</v>
      </c>
      <c r="BA20" s="17">
        <f>IF(A20=AT16,W20,IF(A20=AT17,-W20,0))</f>
        <v>0</v>
      </c>
      <c r="BB20" s="17">
        <f>IF(A20=AT18,W20,IF(A20=AT19,-W20,0))</f>
        <v>0</v>
      </c>
      <c r="BC20" s="17">
        <f>IF(A20=AT20,W20,IF(A20=AT21,-W20,0))</f>
        <v>0</v>
      </c>
      <c r="BD20" s="17">
        <f>IF(A20=AT22,W20,IF(A20=AT23,-W20,0))</f>
        <v>0</v>
      </c>
      <c r="BE20" s="17">
        <f>BC26</f>
        <v>0</v>
      </c>
      <c r="BF20" s="17">
        <f>SUM(BE20:BE23)</f>
        <v>0</v>
      </c>
      <c r="BG20" s="17">
        <f>IF(BE20=0,0,BG19-A26/(BH19+0.05))</f>
        <v>0</v>
      </c>
      <c r="BH20" s="58">
        <f>IF(BE20=0,999,IF(BE20=BE19,BH19,INT(A26*BF20/BG20/BE20+0.5)))</f>
        <v>999</v>
      </c>
      <c r="BI20" s="19">
        <f>RANK(BH20,BH4:BH23)</f>
        <v>1</v>
      </c>
      <c r="BJ20" s="17">
        <f t="shared" si="2"/>
        <v>4</v>
      </c>
      <c r="BK20" s="17">
        <f>IF(BJ26=BJ20,-BH20,BJ20)</f>
        <v>4</v>
      </c>
      <c r="BL20" s="17">
        <f>IF(BK26=BK20,-BH20,IF(BK20&lt;0,0,BK20))</f>
        <v>4</v>
      </c>
      <c r="BM20" s="17">
        <f>IF(BL26=BL20,-BH20,IF(BL20&lt;0,0,BL20))</f>
        <v>4</v>
      </c>
      <c r="BN20" s="17">
        <f>IF(BM26=BM20,-BH20,IF(BM20&lt;0,0,BM20))</f>
        <v>4</v>
      </c>
      <c r="BO20" s="17">
        <f>IF(BN26=BN20,-BH20,IF(BN20&lt;0,0,BN20))</f>
        <v>4</v>
      </c>
      <c r="BP20" s="17">
        <f>IF(BO26=BO20,-BH20,IF(BO20&lt;0,0,BO20))</f>
        <v>4</v>
      </c>
      <c r="BQ20" s="17">
        <f>IF(BP26=BP20,-BH20,IF(BP20&lt;0,0,BP20))</f>
        <v>4</v>
      </c>
      <c r="BR20" s="17">
        <f>IF(BQ26=BQ20,-BH20,IF(BQ20&lt;0,0,BQ20))</f>
        <v>4</v>
      </c>
      <c r="BS20" s="17">
        <f>IF(BR26=BR20,-BH20,IF(BR20&lt;0,0,BR20))</f>
        <v>4</v>
      </c>
      <c r="BT20" s="17">
        <f>IF(BS26=BS20,-BH20,IF(BS20&lt;0,0,BS20))</f>
        <v>4</v>
      </c>
      <c r="BU20" s="17">
        <f>IF(BT26=BT20,-BH20,IF(BT20&lt;0,0,BT20))</f>
        <v>4</v>
      </c>
      <c r="BV20" s="17">
        <f>IF(BU26=BU20,-BH20,IF(BU20&lt;0,0,BU20))</f>
        <v>4</v>
      </c>
      <c r="BW20" s="17">
        <f>IF(BV26=BV20,-BH20,IF(BV20&lt;0,0,BV20))</f>
        <v>4</v>
      </c>
      <c r="BX20" s="17">
        <f>IF(BW26=BW20,-BH20,IF(BW20&lt;0,0,BW20))</f>
        <v>4</v>
      </c>
      <c r="BY20" s="17">
        <f>IF(BX26=BX20,-BH20,IF(BX20&lt;0,0,BX20))</f>
        <v>4</v>
      </c>
      <c r="BZ20" s="17">
        <f>IF(BY26=BY20,-BH20,IF(BY20&lt;0,0,BY20))</f>
        <v>4</v>
      </c>
      <c r="CA20" s="17">
        <f>IF(BZ26=BZ20,-BH20,IF(BZ20&lt;0,0,BZ20))</f>
        <v>-999</v>
      </c>
      <c r="CB20" s="17">
        <f>IF(CA26=CA20,-BH20,IF(CA20&lt;0,0,CA20))</f>
        <v>0</v>
      </c>
      <c r="CC20" s="17">
        <f>IF(CB26=CB20,-BH20,IF(CB20&lt;0,0,CB20))</f>
        <v>0</v>
      </c>
      <c r="CD20" s="17">
        <f>IF(CC26=CC20,-BH20,IF(CC20&lt;0,0,CC20))</f>
        <v>0</v>
      </c>
      <c r="CE20" s="19">
        <f>IF(CA27=999,0,CA27)</f>
        <v>0</v>
      </c>
      <c r="CF20" s="25">
        <f>IF(OR(E27=0,A20&gt;B26),"",AT20)</f>
      </c>
      <c r="CG20" s="32">
        <f>IF(DB23=0,"",DB23)</f>
      </c>
      <c r="CH20" s="33">
        <f>IF(OR(E27=0,A20&gt;B26),"",CE20)</f>
      </c>
      <c r="CI20" s="17"/>
      <c r="CJ20" s="34">
        <v>17</v>
      </c>
      <c r="CK20" s="35"/>
      <c r="CL20">
        <f>IF(CJ20=CF4,CK20,CL19)</f>
        <v>0</v>
      </c>
      <c r="CM20">
        <f>IF(CJ20=CF5,CK20,CM19)</f>
        <v>0</v>
      </c>
      <c r="CN20">
        <f>IF(CJ20=CF6,CK20,CN19)</f>
        <v>0</v>
      </c>
      <c r="CO20">
        <f>IF(CJ20=CF7,CK20,CO19)</f>
        <v>0</v>
      </c>
      <c r="CP20">
        <f>IF(CJ20=CF8,CK20,CP19)</f>
        <v>0</v>
      </c>
      <c r="CQ20">
        <f>IF(CJ20=CF9,CK20,CQ19)</f>
        <v>0</v>
      </c>
      <c r="CR20">
        <f>IF(CJ20=CF10,CK20,CR19)</f>
        <v>0</v>
      </c>
      <c r="CS20">
        <f>IF(CJ20=CF11,CK20,CS19)</f>
        <v>0</v>
      </c>
      <c r="CT20">
        <f>IF(CJ20=CF12,CK20,CT19)</f>
        <v>0</v>
      </c>
      <c r="CU20">
        <f>IF(CJ20=CF13,CK20,CU19)</f>
        <v>0</v>
      </c>
      <c r="CV20">
        <f>IF(CJ20=CF14,CK20,CV19)</f>
        <v>0</v>
      </c>
      <c r="CW20">
        <f>IF(CJ20=CF15,CK20,CW19)</f>
        <v>0</v>
      </c>
      <c r="CX20">
        <f>IF(CJ20=CF16,CK20,CX19)</f>
        <v>0</v>
      </c>
      <c r="CY20">
        <f>IF(CJ20=CF17,CK20,CY19)</f>
        <v>0</v>
      </c>
      <c r="CZ20">
        <f>IF(CJ20=CF18,CK20,CZ19)</f>
        <v>0</v>
      </c>
      <c r="DA20">
        <f>IF(CJ20=CF19,CK20,DA19)</f>
        <v>0</v>
      </c>
      <c r="DB20">
        <f>IF(CJ20=CF20,CK20,DB19)</f>
        <v>0</v>
      </c>
      <c r="DC20">
        <f>IF(CJ20=CF21,CK20,DC19)</f>
        <v>0</v>
      </c>
      <c r="DD20">
        <f>IF(CJ20=CF22,CK20,DD19)</f>
        <v>0</v>
      </c>
      <c r="DE20">
        <f>IF(CJ20=CF23,CK20,DE19)</f>
        <v>0</v>
      </c>
    </row>
    <row r="21" spans="1:109" ht="22.5" customHeight="1">
      <c r="A21" s="36">
        <f>18</f>
        <v>18</v>
      </c>
      <c r="B21" s="28">
        <v>0</v>
      </c>
      <c r="C21" s="29"/>
      <c r="D21" s="29"/>
      <c r="E21" s="29"/>
      <c r="F21" s="29"/>
      <c r="G21" s="29"/>
      <c r="H21" s="29"/>
      <c r="I21" s="29"/>
      <c r="J21" s="8"/>
      <c r="K21" s="30">
        <f>IF(AND(C21&gt;0,D21=0,C21&lt;C25),C21-1,C21)</f>
        <v>0</v>
      </c>
      <c r="L21" s="30">
        <f>IF(AND(C21+D21-K21&gt;0,E21=0,C21+D21&lt;C25),C21+D21-K21-1,C21+D21-K21)</f>
        <v>0</v>
      </c>
      <c r="M21" s="30">
        <f>IF(AND(SUM(C21:E21)-SUM(K21:L21)&gt;0,F21=0,SUM(C21:E21)&lt;C25),SUM(C21:E21)-SUM(K21:L21)-1,SUM(C21:E21)-SUM(K21:L21))</f>
        <v>0</v>
      </c>
      <c r="N21" s="30">
        <f>IF(AND(SUM(C21:F21)-SUM(K21:M21)&gt;0,G21=0,SUM(C21:F21)&lt;C25),SUM(C21:F21)-SUM(K21:M21)-1,SUM(C21:F21)-SUM(K21:M21))</f>
        <v>0</v>
      </c>
      <c r="O21" s="30">
        <f>IF(AND(SUM(C21:G21)-SUM(K21:N21)&gt;0,H21=0,SUM(C21:G21)&lt;C25),SUM(C21:G21)-SUM(K21:N21)-1,SUM(C21:G21)-SUM(K21:N21))</f>
        <v>0</v>
      </c>
      <c r="P21" s="30">
        <f>IF(AND(SUM(C21:H21)-SUM(K21:O21)&gt;0,I21=0,SUM(C21:H21)&lt;C25),SUM(C21:H21)-SUM(K21:O21)-1,SUM(C21:H21)-SUM(K21:O21))</f>
        <v>0</v>
      </c>
      <c r="Q21" s="30">
        <f t="shared" si="0"/>
        <v>0</v>
      </c>
      <c r="R21" s="31">
        <f>B21*(K21+L21/(1+H27)+M21/(1+2*H27)+N21/(1+3*H27)+O21/(1+4*H27)+P21/(1+5*H27)+Q21/(1+6*H27))</f>
        <v>0</v>
      </c>
      <c r="S21" s="31">
        <f>R21/R26</f>
        <v>0</v>
      </c>
      <c r="T21" s="31">
        <f>B21*(S21*(1-G27)+G27/B26)</f>
        <v>0</v>
      </c>
      <c r="U21" s="31">
        <f>IF(T21&gt;T27,SQRT((T26-T21)*(T21-T27)*B21),0)</f>
        <v>0</v>
      </c>
      <c r="V21" s="31">
        <f>IF(T21&lt;T27,SQRT((T27-T21)*(T21-U27)*B21),0)</f>
        <v>0</v>
      </c>
      <c r="W21" s="31">
        <f>IF(T21&gt;T27,T21-I27*SQRT(B21*(T26-T21)*(T21-T27))*V27,T21+I27*SQRT(B21*(T27-T21)*(T21-U27))/V27)</f>
        <v>0</v>
      </c>
      <c r="X21" s="17">
        <f>RANK(T21,T4:T23)</f>
        <v>17</v>
      </c>
      <c r="Y21" s="17">
        <f t="shared" si="1"/>
        <v>66</v>
      </c>
      <c r="Z21" s="17">
        <f>IF(Y21=Y26,-A21,IF(Y21&lt;0,0,Y21))</f>
        <v>66</v>
      </c>
      <c r="AA21" s="17">
        <f>IF(Z21=Z26,-A21,IF(Z21&lt;0,0,Z21))</f>
        <v>66</v>
      </c>
      <c r="AB21" s="17">
        <f>IF(AA21=AA26,-A21,IF(AA21&lt;0,0,AA21))</f>
        <v>66</v>
      </c>
      <c r="AC21" s="17">
        <f>IF(AB21=AB26,-A21,IF(AB21&lt;0,0,AB21))</f>
        <v>66</v>
      </c>
      <c r="AD21" s="17">
        <f>IF(AC21=AC26,-A21,IF(AC21&lt;0,0,AC21))</f>
        <v>66</v>
      </c>
      <c r="AE21" s="17">
        <f>IF(AD21=AD26,-A21,IF(AD21&lt;0,0,AD21))</f>
        <v>66</v>
      </c>
      <c r="AF21" s="17">
        <f>IF(AE21=AE26,-A21,IF(AE21&lt;0,0,AE21))</f>
        <v>66</v>
      </c>
      <c r="AG21" s="17">
        <f>IF(AF21=AF26,-A21,IF(AF21&lt;0,0,AF21))</f>
        <v>66</v>
      </c>
      <c r="AH21" s="17">
        <f>IF(AG21=AG26,-A21,IF(AG21&lt;0,0,AG21))</f>
        <v>66</v>
      </c>
      <c r="AI21" s="17">
        <f>IF(AH21=AH26,-A21,IF(AH21&lt;0,0,AH21))</f>
        <v>66</v>
      </c>
      <c r="AJ21" s="17">
        <f>IF(AI21=AI26,-A21,IF(AI21&lt;0,0,AI21))</f>
        <v>66</v>
      </c>
      <c r="AK21" s="17">
        <f>IF(AJ21=AJ26,-A21,IF(AJ21&lt;0,0,AJ21))</f>
        <v>66</v>
      </c>
      <c r="AL21" s="17">
        <f>IF(AK21=AK26,-A21,IF(AK21&lt;0,0,AK21))</f>
        <v>66</v>
      </c>
      <c r="AM21" s="17">
        <f>IF(AL21=AL26,-A21,IF(AL21&lt;0,0,AL21))</f>
        <v>66</v>
      </c>
      <c r="AN21" s="17">
        <f>IF(AM21=AM26,-A21,IF(AM21&lt;0,0,AM21))</f>
        <v>66</v>
      </c>
      <c r="AO21" s="17">
        <f>IF(AN21=AN26,-A21,IF(AN21&lt;0,0,AN21))</f>
        <v>66</v>
      </c>
      <c r="AP21" s="17">
        <f>IF(AO21=AO26,-A21,IF(AO21&lt;0,0,AO21))</f>
        <v>66</v>
      </c>
      <c r="AQ21" s="17">
        <f>IF(AP21=AP26,-A21,IF(AP21&lt;0,0,AP21))</f>
        <v>-18</v>
      </c>
      <c r="AR21" s="17">
        <f>IF(AQ21=AQ26,-A21,IF(AQ21&lt;0,0,AQ21))</f>
        <v>0</v>
      </c>
      <c r="AS21" s="17">
        <f>IF(AR21=AR26,-A21,IF(AR21&lt;0,0,AR21))</f>
        <v>0</v>
      </c>
      <c r="AT21" s="55">
        <v>0</v>
      </c>
      <c r="AU21" s="17">
        <f>IF(A21=AT4,W21,IF(A21=AT5,-W21,0))</f>
        <v>0</v>
      </c>
      <c r="AV21" s="17">
        <f>IF(A21=AT6,W21,IF(A21=AT7,-W21,0))</f>
        <v>0</v>
      </c>
      <c r="AW21" s="17">
        <f>IF(A21=AT8,W21,IF(A21=AT9,-W21,0))</f>
        <v>0</v>
      </c>
      <c r="AX21" s="17">
        <f>IF(A21=AT10,W21,IF(A21=AT11,-W21,0))</f>
        <v>0</v>
      </c>
      <c r="AY21" s="17">
        <f>IF(A21=AT12,W21,IF(A21=AT13,-W21,0))</f>
        <v>0</v>
      </c>
      <c r="AZ21" s="17">
        <f>IF(A21=AT14,W21,IF(A21=AT15,-W21,0))</f>
        <v>0</v>
      </c>
      <c r="BA21" s="17">
        <f>IF(A21=AT16,W21,IF(A21=AT17,-W21,0))</f>
        <v>0</v>
      </c>
      <c r="BB21" s="17">
        <f>IF(A21=AT18,W21,IF(A21=AT19,-W21,0))</f>
        <v>0</v>
      </c>
      <c r="BC21" s="17">
        <f>IF(A21=AT20,W21,IF(A21=AT21,-W21,0))</f>
        <v>0</v>
      </c>
      <c r="BD21" s="17">
        <f>IF(A21=AT22,W21,IF(A21=AT23,-W21,0))</f>
        <v>0</v>
      </c>
      <c r="BE21" s="17">
        <f>BC27</f>
        <v>0</v>
      </c>
      <c r="BF21" s="17">
        <f>SUM(BE21:BE23)</f>
        <v>0</v>
      </c>
      <c r="BG21" s="17">
        <f>IF(BE21=0,0,BG20-A26/(BH20+0.05))</f>
        <v>0</v>
      </c>
      <c r="BH21" s="58">
        <f>IF(BE21=0,999,IF(BE21=BE20,BH20,INT(A26*BF21/BG21/BE21+0.5)))</f>
        <v>999</v>
      </c>
      <c r="BI21" s="19">
        <f>RANK(BH21,BH4:BH23)</f>
        <v>1</v>
      </c>
      <c r="BJ21" s="17">
        <f t="shared" si="2"/>
        <v>3</v>
      </c>
      <c r="BK21" s="17">
        <f>IF(BJ26=BJ21,-BH21,BJ21)</f>
        <v>3</v>
      </c>
      <c r="BL21" s="17">
        <f>IF(BK26=BK21,-BH21,IF(BK21&lt;0,0,BK21))</f>
        <v>3</v>
      </c>
      <c r="BM21" s="17">
        <f>IF(BL26=BL21,-BH21,IF(BL21&lt;0,0,BL21))</f>
        <v>3</v>
      </c>
      <c r="BN21" s="17">
        <f>IF(BM26=BM21,-BH21,IF(BM21&lt;0,0,BM21))</f>
        <v>3</v>
      </c>
      <c r="BO21" s="17">
        <f>IF(BN26=BN21,-BH21,IF(BN21&lt;0,0,BN21))</f>
        <v>3</v>
      </c>
      <c r="BP21" s="17">
        <f>IF(BO26=BO21,-BH21,IF(BO21&lt;0,0,BO21))</f>
        <v>3</v>
      </c>
      <c r="BQ21" s="17">
        <f>IF(BP26=BP21,-BH21,IF(BP21&lt;0,0,BP21))</f>
        <v>3</v>
      </c>
      <c r="BR21" s="17">
        <f>IF(BQ26=BQ21,-BH21,IF(BQ21&lt;0,0,BQ21))</f>
        <v>3</v>
      </c>
      <c r="BS21" s="17">
        <f>IF(BR26=BR21,-BH21,IF(BR21&lt;0,0,BR21))</f>
        <v>3</v>
      </c>
      <c r="BT21" s="17">
        <f>IF(BS26=BS21,-BH21,IF(BS21&lt;0,0,BS21))</f>
        <v>3</v>
      </c>
      <c r="BU21" s="17">
        <f>IF(BT26=BT21,-BH21,IF(BT21&lt;0,0,BT21))</f>
        <v>3</v>
      </c>
      <c r="BV21" s="17">
        <f>IF(BU26=BU21,-BH21,IF(BU21&lt;0,0,BU21))</f>
        <v>3</v>
      </c>
      <c r="BW21" s="17">
        <f>IF(BV26=BV21,-BH21,IF(BV21&lt;0,0,BV21))</f>
        <v>3</v>
      </c>
      <c r="BX21" s="17">
        <f>IF(BW26=BW21,-BH21,IF(BW21&lt;0,0,BW21))</f>
        <v>3</v>
      </c>
      <c r="BY21" s="17">
        <f>IF(BX26=BX21,-BH21,IF(BX21&lt;0,0,BX21))</f>
        <v>3</v>
      </c>
      <c r="BZ21" s="17">
        <f>IF(BY26=BY21,-BH21,IF(BY21&lt;0,0,BY21))</f>
        <v>3</v>
      </c>
      <c r="CA21" s="17">
        <f>IF(BZ26=BZ21,-BH21,IF(BZ21&lt;0,0,BZ21))</f>
        <v>3</v>
      </c>
      <c r="CB21" s="17">
        <f>IF(CA26=CA21,-BH21,IF(CA21&lt;0,0,CA21))</f>
        <v>-999</v>
      </c>
      <c r="CC21" s="17">
        <f>IF(CB26=CB21,-BH21,IF(CB21&lt;0,0,CB21))</f>
        <v>0</v>
      </c>
      <c r="CD21" s="17">
        <f>IF(CC26=CC21,-BH21,IF(CC21&lt;0,0,CC21))</f>
        <v>0</v>
      </c>
      <c r="CE21" s="19">
        <f>IF(CB27=999,0,CB27)</f>
        <v>0</v>
      </c>
      <c r="CF21" s="25">
        <f>IF(OR(E27=0,A21&gt;B26),"",AT21)</f>
      </c>
      <c r="CG21" s="32">
        <f>IF(DC23=0,"",DC23)</f>
      </c>
      <c r="CH21" s="33">
        <f>IF(OR(E27=0,A21&gt;B26),"",CE21)</f>
      </c>
      <c r="CI21" s="17"/>
      <c r="CJ21" s="34">
        <v>18</v>
      </c>
      <c r="CK21" s="35"/>
      <c r="CL21">
        <f>IF(CJ21=CF4,CK21,CL20)</f>
        <v>0</v>
      </c>
      <c r="CM21">
        <f>IF(CJ21=CF5,CK21,CM20)</f>
        <v>0</v>
      </c>
      <c r="CN21">
        <f>IF(CJ21=CF6,CK21,CN20)</f>
        <v>0</v>
      </c>
      <c r="CO21">
        <f>IF(CJ21=CF7,CK21,CO20)</f>
        <v>0</v>
      </c>
      <c r="CP21">
        <f>IF(CJ21=CF8,CK21,CP20)</f>
        <v>0</v>
      </c>
      <c r="CQ21">
        <f>IF(CJ21=CF9,CK21,CQ20)</f>
        <v>0</v>
      </c>
      <c r="CR21">
        <f>IF(CJ21=CF10,CK21,CR20)</f>
        <v>0</v>
      </c>
      <c r="CS21">
        <f>IF(CJ21=CF11,CK21,CS20)</f>
        <v>0</v>
      </c>
      <c r="CT21">
        <f>IF(CJ21=CF12,CK21,CT20)</f>
        <v>0</v>
      </c>
      <c r="CU21">
        <f>IF(CJ21=CF13,CK21,CU20)</f>
        <v>0</v>
      </c>
      <c r="CV21">
        <f>IF(CJ21=CF14,CK21,CV20)</f>
        <v>0</v>
      </c>
      <c r="CW21">
        <f>IF(CJ21=CF15,CK21,CW20)</f>
        <v>0</v>
      </c>
      <c r="CX21">
        <f>IF(CJ21=CF16,CK21,CX20)</f>
        <v>0</v>
      </c>
      <c r="CY21">
        <f>IF(CJ21=CF17,CK21,CY20)</f>
        <v>0</v>
      </c>
      <c r="CZ21">
        <f>IF(CJ21=CF18,CK21,CZ20)</f>
        <v>0</v>
      </c>
      <c r="DA21">
        <f>IF(CJ21=CF19,CK21,DA20)</f>
        <v>0</v>
      </c>
      <c r="DB21">
        <f>IF(CJ21=CF20,CK21,DB20)</f>
        <v>0</v>
      </c>
      <c r="DC21">
        <f>IF(CJ21=CF21,CK21,DC20)</f>
        <v>0</v>
      </c>
      <c r="DD21">
        <f>IF(CJ21=CF22,CK21,DD20)</f>
        <v>0</v>
      </c>
      <c r="DE21">
        <f>IF(CJ21=CF23,CK21,DE20)</f>
        <v>0</v>
      </c>
    </row>
    <row r="22" spans="1:109" ht="22.5" customHeight="1">
      <c r="A22" s="36">
        <f>19</f>
        <v>19</v>
      </c>
      <c r="B22" s="28">
        <v>0</v>
      </c>
      <c r="C22" s="29"/>
      <c r="D22" s="29"/>
      <c r="E22" s="29"/>
      <c r="F22" s="29"/>
      <c r="G22" s="29"/>
      <c r="H22" s="29"/>
      <c r="I22" s="29"/>
      <c r="J22" s="8"/>
      <c r="K22" s="30">
        <f>IF(AND(C22&gt;0,D22=0,C22&lt;C25),C22-1,C22)</f>
        <v>0</v>
      </c>
      <c r="L22" s="30">
        <f>IF(AND(C22+D22-K22&gt;0,E22=0,C22+D22&lt;C25),C22+D22-K22-1,C22+D22-K22)</f>
        <v>0</v>
      </c>
      <c r="M22" s="30">
        <f>IF(AND(SUM(C22:E22)-SUM(K22:L22)&gt;0,F22=0,SUM(C22:E22)&lt;C25),SUM(C22:E22)-SUM(K22:L22)-1,SUM(C22:E22)-SUM(K22:L22))</f>
        <v>0</v>
      </c>
      <c r="N22" s="30">
        <f>IF(AND(SUM(C22:F22)-SUM(K22:M22)&gt;0,G22=0,SUM(C22:F22)&lt;C25),SUM(C22:F22)-SUM(K22:M22)-1,SUM(C22:F22)-SUM(K22:M22))</f>
        <v>0</v>
      </c>
      <c r="O22" s="30">
        <f>IF(AND(SUM(C22:G22)-SUM(K22:N22)&gt;0,H22=0,SUM(C22:G22)&lt;C25),SUM(C22:G22)-SUM(K22:N22)-1,SUM(C22:G22)-SUM(K22:N22))</f>
        <v>0</v>
      </c>
      <c r="P22" s="30">
        <f>IF(AND(SUM(C22:H22)-SUM(K22:O22)&gt;0,I22=0,SUM(C22:H22)&lt;C25),SUM(C22:H22)-SUM(K22:O22)-1,SUM(C22:H22)-SUM(K22:O22))</f>
        <v>0</v>
      </c>
      <c r="Q22" s="30">
        <f t="shared" si="0"/>
        <v>0</v>
      </c>
      <c r="R22" s="31">
        <f>B22*(K22+L22/(1+H27)+M22/(1+2*H27)+N22/(1+3*H27)+O22/(1+4*H27)+P22/(1+5*H27)+Q22/(1+6*H27))</f>
        <v>0</v>
      </c>
      <c r="S22" s="31">
        <f>R22/R26</f>
        <v>0</v>
      </c>
      <c r="T22" s="31">
        <f>B22*(S22*(1-G27)+G27/B26)</f>
        <v>0</v>
      </c>
      <c r="U22" s="31">
        <f>IF(T22&gt;T27,SQRT((T26-T22)*(T22-T27)*B22),0)</f>
        <v>0</v>
      </c>
      <c r="V22" s="31">
        <f>IF(T22&lt;T27,SQRT((T27-T22)*(T22-U27)*B22),0)</f>
        <v>0</v>
      </c>
      <c r="W22" s="31">
        <f>IF(T22&gt;T27,T22-I27*SQRT(B22*(T26-T22)*(T22-T27))*V27,T22+I27*SQRT(B22*(T27-T22)*(T22-U27))/V27)</f>
        <v>0</v>
      </c>
      <c r="X22" s="17">
        <f>RANK(T22,T4:T23)</f>
        <v>17</v>
      </c>
      <c r="Y22" s="17">
        <f t="shared" si="1"/>
        <v>65</v>
      </c>
      <c r="Z22" s="17">
        <f>IF(Y22=Y26,-A22,IF(Y22&lt;0,0,Y22))</f>
        <v>65</v>
      </c>
      <c r="AA22" s="17">
        <f>IF(Z22=Z26,-A22,IF(Z22&lt;0,0,Z22))</f>
        <v>65</v>
      </c>
      <c r="AB22" s="17">
        <f>IF(AA22=AA26,-A22,IF(AA22&lt;0,0,AA22))</f>
        <v>65</v>
      </c>
      <c r="AC22" s="17">
        <f>IF(AB22=AB26,-A22,IF(AB22&lt;0,0,AB22))</f>
        <v>65</v>
      </c>
      <c r="AD22" s="17">
        <f>IF(AC22=AC26,-A22,IF(AC22&lt;0,0,AC22))</f>
        <v>65</v>
      </c>
      <c r="AE22" s="17">
        <f>IF(AD22=AD26,-A22,IF(AD22&lt;0,0,AD22))</f>
        <v>65</v>
      </c>
      <c r="AF22" s="17">
        <f>IF(AE22=AE26,-A22,IF(AE22&lt;0,0,AE22))</f>
        <v>65</v>
      </c>
      <c r="AG22" s="17">
        <f>IF(AF22=AF26,-A22,IF(AF22&lt;0,0,AF22))</f>
        <v>65</v>
      </c>
      <c r="AH22" s="17">
        <f>IF(AG22=AG26,-A22,IF(AG22&lt;0,0,AG22))</f>
        <v>65</v>
      </c>
      <c r="AI22" s="17">
        <f>IF(AH22=AH26,-A22,IF(AH22&lt;0,0,AH22))</f>
        <v>65</v>
      </c>
      <c r="AJ22" s="17">
        <f>IF(AI22=AI26,-A22,IF(AI22&lt;0,0,AI22))</f>
        <v>65</v>
      </c>
      <c r="AK22" s="17">
        <f>IF(AJ22=AJ26,-A22,IF(AJ22&lt;0,0,AJ22))</f>
        <v>65</v>
      </c>
      <c r="AL22" s="17">
        <f>IF(AK22=AK26,-A22,IF(AK22&lt;0,0,AK22))</f>
        <v>65</v>
      </c>
      <c r="AM22" s="17">
        <f>IF(AL22=AL26,-A22,IF(AL22&lt;0,0,AL22))</f>
        <v>65</v>
      </c>
      <c r="AN22" s="17">
        <f>IF(AM22=AM26,-A22,IF(AM22&lt;0,0,AM22))</f>
        <v>65</v>
      </c>
      <c r="AO22" s="17">
        <f>IF(AN22=AN26,-A22,IF(AN22&lt;0,0,AN22))</f>
        <v>65</v>
      </c>
      <c r="AP22" s="17">
        <f>IF(AO22=AO26,-A22,IF(AO22&lt;0,0,AO22))</f>
        <v>65</v>
      </c>
      <c r="AQ22" s="17">
        <f>IF(AP22=AP26,-A22,IF(AP22&lt;0,0,AP22))</f>
        <v>65</v>
      </c>
      <c r="AR22" s="17">
        <f>IF(AQ22=AQ26,-A22,IF(AQ22&lt;0,0,AQ22))</f>
        <v>-19</v>
      </c>
      <c r="AS22" s="17">
        <f>IF(AR22=AR26,-A22,IF(AR22&lt;0,0,AR22))</f>
        <v>0</v>
      </c>
      <c r="AT22" s="55">
        <v>0</v>
      </c>
      <c r="AU22" s="17">
        <f>IF(A22=AT4,W22,IF(A22=AT5,-W22,0))</f>
        <v>0</v>
      </c>
      <c r="AV22" s="17">
        <f>IF(A22=AT6,W22,IF(A22=AT7,-W22,0))</f>
        <v>0</v>
      </c>
      <c r="AW22" s="17">
        <f>IF(A22=AT8,W22,IF(A22=AT9,-W22,0))</f>
        <v>0</v>
      </c>
      <c r="AX22" s="17">
        <f>IF(A22=AT10,W22,IF(A22=AT11,-W22,0))</f>
        <v>0</v>
      </c>
      <c r="AY22" s="17">
        <f>IF(A22=AT12,W22,IF(A22=AT13,-W22,0))</f>
        <v>0</v>
      </c>
      <c r="AZ22" s="17">
        <f>IF(A22=AT14,W22,IF(A22=AT15,-W22,0))</f>
        <v>0</v>
      </c>
      <c r="BA22" s="17">
        <f>IF(A22=AT16,W22,IF(A22=AT17,-W22,0))</f>
        <v>0</v>
      </c>
      <c r="BB22" s="17">
        <f>IF(A22=AT18,W22,IF(A22=AT19,-W22,0))</f>
        <v>0</v>
      </c>
      <c r="BC22" s="17">
        <f>IF(A22=AT20,W22,IF(A22=AT21,-W22,0))</f>
        <v>0</v>
      </c>
      <c r="BD22" s="17">
        <f>IF(A22=AT22,W22,IF(A22=AT23,-W22,0))</f>
        <v>0</v>
      </c>
      <c r="BE22" s="17">
        <f>BD26</f>
        <v>0</v>
      </c>
      <c r="BF22" s="17">
        <f>SUM(BE22:BE23)</f>
        <v>0</v>
      </c>
      <c r="BG22" s="17">
        <f>IF(BE22=0,0,BG21-A26/(BH21+0.05))</f>
        <v>0</v>
      </c>
      <c r="BH22" s="58">
        <f>IF(BE22=0,999,IF(BE22=BE21,BH21,INT(A26*BF22/BG22/BE22+0.5)))</f>
        <v>999</v>
      </c>
      <c r="BI22" s="19">
        <f>RANK(BH22,BH4:BH23)</f>
        <v>1</v>
      </c>
      <c r="BJ22" s="17">
        <f t="shared" si="2"/>
        <v>2</v>
      </c>
      <c r="BK22" s="17">
        <f>IF(BJ26=BJ22,-BH22,BJ22)</f>
        <v>2</v>
      </c>
      <c r="BL22" s="17">
        <f>IF(BK26=BK22,-BH22,IF(BK22&lt;0,0,BK22))</f>
        <v>2</v>
      </c>
      <c r="BM22" s="17">
        <f>IF(BL26=BL22,-BH22,IF(BL22&lt;0,0,BL22))</f>
        <v>2</v>
      </c>
      <c r="BN22" s="17">
        <f>IF(BM26=BM22,-BH22,IF(BM22&lt;0,0,BM22))</f>
        <v>2</v>
      </c>
      <c r="BO22" s="17">
        <f>IF(BN26=BN22,-BH22,IF(BN22&lt;0,0,BN22))</f>
        <v>2</v>
      </c>
      <c r="BP22" s="17">
        <f>IF(BO26=BO22,-BH22,IF(BO22&lt;0,0,BO22))</f>
        <v>2</v>
      </c>
      <c r="BQ22" s="17">
        <f>IF(BP26=BP22,-BH22,IF(BP22&lt;0,0,BP22))</f>
        <v>2</v>
      </c>
      <c r="BR22" s="17">
        <f>IF(BQ26=BQ22,-BH22,IF(BQ22&lt;0,0,BQ22))</f>
        <v>2</v>
      </c>
      <c r="BS22" s="17">
        <f>IF(BR26=BR22,-BH22,IF(BR22&lt;0,0,BR22))</f>
        <v>2</v>
      </c>
      <c r="BT22" s="17">
        <f>IF(BS26=BS22,-BH22,IF(BS22&lt;0,0,BS22))</f>
        <v>2</v>
      </c>
      <c r="BU22" s="17">
        <f>IF(BT26=BT22,-BH22,IF(BT22&lt;0,0,BT22))</f>
        <v>2</v>
      </c>
      <c r="BV22" s="17">
        <f>IF(BU26=BU22,-BH22,IF(BU22&lt;0,0,BU22))</f>
        <v>2</v>
      </c>
      <c r="BW22" s="17">
        <f>IF(BV26=BV22,-BH22,IF(BV22&lt;0,0,BV22))</f>
        <v>2</v>
      </c>
      <c r="BX22" s="17">
        <f>IF(BW26=BW22,-BH22,IF(BW22&lt;0,0,BW22))</f>
        <v>2</v>
      </c>
      <c r="BY22" s="17">
        <f>IF(BX26=BX22,-BH22,IF(BX22&lt;0,0,BX22))</f>
        <v>2</v>
      </c>
      <c r="BZ22" s="17">
        <f>IF(BY26=BY22,-BH22,IF(BY22&lt;0,0,BY22))</f>
        <v>2</v>
      </c>
      <c r="CA22" s="17">
        <f>IF(BZ26=BZ22,-BH22,IF(BZ22&lt;0,0,BZ22))</f>
        <v>2</v>
      </c>
      <c r="CB22" s="17">
        <f>IF(CA26=CA22,-BH22,IF(CA22&lt;0,0,CA22))</f>
        <v>2</v>
      </c>
      <c r="CC22" s="17">
        <f>IF(CB26=CB22,-BH22,IF(CB22&lt;0,0,CB22))</f>
        <v>-999</v>
      </c>
      <c r="CD22" s="17">
        <f>IF(CC26=CC22,-BH22,IF(CC22&lt;0,0,CC22))</f>
        <v>0</v>
      </c>
      <c r="CE22" s="19">
        <f>IF(CC27=999,0,CC27)</f>
        <v>0</v>
      </c>
      <c r="CF22" s="25">
        <f>IF(OR(E27=0,A22&gt;B26),"",AT22)</f>
      </c>
      <c r="CG22" s="32">
        <f>IF(DD23=0,"",DD23)</f>
      </c>
      <c r="CH22" s="33">
        <f>IF(OR(E27=0,A22&gt;B26),"",CE22)</f>
      </c>
      <c r="CI22" s="17"/>
      <c r="CJ22" s="34">
        <v>19</v>
      </c>
      <c r="CK22" s="35"/>
      <c r="CL22">
        <f>IF(CJ22=CF4,CK22,CL21)</f>
        <v>0</v>
      </c>
      <c r="CM22">
        <f>IF(CJ22=CF5,CK22,CM21)</f>
        <v>0</v>
      </c>
      <c r="CN22">
        <f>IF(CJ22=CF6,CK22,CN21)</f>
        <v>0</v>
      </c>
      <c r="CO22">
        <f>IF(CJ22=CF7,CK22,CO21)</f>
        <v>0</v>
      </c>
      <c r="CP22">
        <f>IF(CJ22=CF8,CK22,CP21)</f>
        <v>0</v>
      </c>
      <c r="CQ22">
        <f>IF(CJ22=CF9,CK22,CQ21)</f>
        <v>0</v>
      </c>
      <c r="CR22">
        <f>IF(CJ22=CF10,CK22,CR21)</f>
        <v>0</v>
      </c>
      <c r="CS22">
        <f>IF(CJ22=CF11,CK22,CS21)</f>
        <v>0</v>
      </c>
      <c r="CT22">
        <f>IF(CJ22=CF12,CK22,CT21)</f>
        <v>0</v>
      </c>
      <c r="CU22">
        <f>IF(CJ22=CF13,CK22,CU21)</f>
        <v>0</v>
      </c>
      <c r="CV22">
        <f>IF(CJ22=CF14,CK22,CV21)</f>
        <v>0</v>
      </c>
      <c r="CW22">
        <f>IF(CJ22=CF15,CK22,CW21)</f>
        <v>0</v>
      </c>
      <c r="CX22">
        <f>IF(CJ22=CF16,CK22,CX21)</f>
        <v>0</v>
      </c>
      <c r="CY22">
        <f>IF(CJ22=CF17,CK22,CY21)</f>
        <v>0</v>
      </c>
      <c r="CZ22">
        <f>IF(CJ22=CF18,CK22,CZ21)</f>
        <v>0</v>
      </c>
      <c r="DA22">
        <f>IF(CJ22=CF19,CK22,DA21)</f>
        <v>0</v>
      </c>
      <c r="DB22">
        <f>IF(CJ22=CF20,CK22,DB21)</f>
        <v>0</v>
      </c>
      <c r="DC22">
        <f>IF(CJ22=CF21,CK22,DC21)</f>
        <v>0</v>
      </c>
      <c r="DD22">
        <f>IF(CJ22=CF22,CK22,DD21)</f>
        <v>0</v>
      </c>
      <c r="DE22">
        <f>IF(CJ22=CF23,CK22,DE21)</f>
        <v>0</v>
      </c>
    </row>
    <row r="23" spans="1:109" ht="22.5" customHeight="1">
      <c r="A23" s="36">
        <f>20</f>
        <v>20</v>
      </c>
      <c r="B23" s="28">
        <v>0</v>
      </c>
      <c r="C23" s="29"/>
      <c r="D23" s="29"/>
      <c r="E23" s="29"/>
      <c r="F23" s="29"/>
      <c r="G23" s="29"/>
      <c r="H23" s="29"/>
      <c r="I23" s="29"/>
      <c r="J23" s="8"/>
      <c r="K23" s="30">
        <f>IF(AND(C23&gt;0,D23=0,C23&lt;C25),C23-1,C23)</f>
        <v>0</v>
      </c>
      <c r="L23" s="30">
        <f>IF(AND(C23+D23-K23&gt;0,E23=0,C23+D23&lt;C25),C23+D23-K23-1,C23+D23-K23)</f>
        <v>0</v>
      </c>
      <c r="M23" s="30">
        <f>IF(AND(SUM(C23:E23)-SUM(K23:L23)&gt;0,F23=0,SUM(C23:E23)&lt;C25),SUM(C23:E23)-SUM(K23:L23)-1,SUM(C23:E23)-SUM(K23:L23))</f>
        <v>0</v>
      </c>
      <c r="N23" s="30">
        <f>IF(AND(SUM(C23:F23)-SUM(K23:M23)&gt;0,G23=0,SUM(C23:F23)&lt;C25),SUM(C23:F23)-SUM(K23:M23)-1,SUM(C23:F23)-SUM(K23:M23))</f>
        <v>0</v>
      </c>
      <c r="O23" s="30">
        <f>IF(AND(SUM(C23:G23)-SUM(K23:N23)&gt;0,H23=0,SUM(C23:G23)&lt;C25),SUM(C23:G23)-SUM(K23:N23)-1,SUM(C23:G23)-SUM(K23:N23))</f>
        <v>0</v>
      </c>
      <c r="P23" s="30">
        <f>IF(AND(SUM(C23:H23)-SUM(K23:O23)&gt;0,I23=0,SUM(C23:H23)&lt;C25),SUM(C23:H23)-SUM(K23:O23)-1,SUM(C23:H23)-SUM(K23:O23))</f>
        <v>0</v>
      </c>
      <c r="Q23" s="30">
        <f t="shared" si="0"/>
        <v>0</v>
      </c>
      <c r="R23" s="31">
        <f>B23*(K23+L23/(1+H27)+M23/(1+2*H27)+N23/(1+3*H27)+O23/(1+4*H27)+P23/(1+5*H27)+Q23/(1+6*H27))</f>
        <v>0</v>
      </c>
      <c r="S23" s="31">
        <f>R23/R26</f>
        <v>0</v>
      </c>
      <c r="T23" s="31">
        <f>B23*(S23*(1-G27)+G27/B26)</f>
        <v>0</v>
      </c>
      <c r="U23" s="31">
        <f>IF(T23&gt;T27,SQRT((T26-T23)*(T23-T27)*B23),0)</f>
        <v>0</v>
      </c>
      <c r="V23" s="31">
        <f>IF(T23&lt;T27,SQRT((T27-T23)*(T23-U27)*B23),0)</f>
        <v>0</v>
      </c>
      <c r="W23" s="31">
        <f>IF(T23&gt;T27,T23-I27*SQRT(B23*(T26-T23)*(T23-T27))*V27,T23+I27*SQRT(B23*(T27-T23)*(T23-U27))/V27)</f>
        <v>0</v>
      </c>
      <c r="X23" s="17">
        <f>RANK(T23,T4:T23)</f>
        <v>17</v>
      </c>
      <c r="Y23" s="17">
        <f t="shared" si="1"/>
        <v>64</v>
      </c>
      <c r="Z23" s="17">
        <f>IF(Y23=Y26,-A23,IF(Y23&lt;0,0,Y23))</f>
        <v>64</v>
      </c>
      <c r="AA23" s="17">
        <f>IF(Z23=Z26,-A23,IF(Z23&lt;0,0,Z23))</f>
        <v>64</v>
      </c>
      <c r="AB23" s="17">
        <f>IF(AA23=AA26,-A23,IF(AA23&lt;0,0,AA23))</f>
        <v>64</v>
      </c>
      <c r="AC23" s="17">
        <f>IF(AB23=AB26,-A23,IF(AB23&lt;0,0,AB23))</f>
        <v>64</v>
      </c>
      <c r="AD23" s="17">
        <f>IF(AC23=AC26,-A23,IF(AC23&lt;0,0,AC23))</f>
        <v>64</v>
      </c>
      <c r="AE23" s="17">
        <f>IF(AD23=AD26,-A23,IF(AD23&lt;0,0,AD23))</f>
        <v>64</v>
      </c>
      <c r="AF23" s="17">
        <f>IF(AE23=AE26,-A23,IF(AE23&lt;0,0,AE23))</f>
        <v>64</v>
      </c>
      <c r="AG23" s="17">
        <f>IF(AF23=AF26,-A23,IF(AF23&lt;0,0,AF23))</f>
        <v>64</v>
      </c>
      <c r="AH23" s="17">
        <f>IF(AG23=AG26,-A23,IF(AG23&lt;0,0,AG23))</f>
        <v>64</v>
      </c>
      <c r="AI23" s="17">
        <f>IF(AH23=AH26,-A23,IF(AH23&lt;0,0,AH23))</f>
        <v>64</v>
      </c>
      <c r="AJ23" s="17">
        <f>IF(AI23=AI26,-A23,IF(AI23&lt;0,0,AI23))</f>
        <v>64</v>
      </c>
      <c r="AK23" s="17">
        <f>IF(AJ23=AJ26,-A23,IF(AJ23&lt;0,0,AJ23))</f>
        <v>64</v>
      </c>
      <c r="AL23" s="17">
        <f>IF(AK23=AK26,-A23,IF(AK23&lt;0,0,AK23))</f>
        <v>64</v>
      </c>
      <c r="AM23" s="17">
        <f>IF(AL23=AL26,-A23,IF(AL23&lt;0,0,AL23))</f>
        <v>64</v>
      </c>
      <c r="AN23" s="17">
        <f>IF(AM23=AM26,-A23,IF(AM23&lt;0,0,AM23))</f>
        <v>64</v>
      </c>
      <c r="AO23" s="17">
        <f>IF(AN23=AN26,-A23,IF(AN23&lt;0,0,AN23))</f>
        <v>64</v>
      </c>
      <c r="AP23" s="17">
        <f>IF(AO23=AO26,-A23,IF(AO23&lt;0,0,AO23))</f>
        <v>64</v>
      </c>
      <c r="AQ23" s="17">
        <f>IF(AP23=AP26,-A23,IF(AP23&lt;0,0,AP23))</f>
        <v>64</v>
      </c>
      <c r="AR23" s="17">
        <f>IF(AQ23=AQ26,-A23,IF(AQ23&lt;0,0,AQ23))</f>
        <v>64</v>
      </c>
      <c r="AS23" s="17">
        <f>IF(AR23=AR26,-A23,IF(AR23&lt;0,0,AR23))</f>
        <v>-20</v>
      </c>
      <c r="AT23" s="55">
        <v>0</v>
      </c>
      <c r="AU23" s="17">
        <f>IF(A23=AT4,W23,IF(A23=AT5,-W23,0))</f>
        <v>0</v>
      </c>
      <c r="AV23" s="17">
        <f>IF(A23=AT6,W23,IF(A23=AT7,-W23,0))</f>
        <v>0</v>
      </c>
      <c r="AW23" s="17">
        <f>IF(A23=AT8,W23,IF(A23=AT9,-W23,0))</f>
        <v>0</v>
      </c>
      <c r="AX23" s="17">
        <f>IF(A23=AT10,W23,IF(A23=AT11,-W23,0))</f>
        <v>0</v>
      </c>
      <c r="AY23" s="17">
        <f>IF(A23=AT12,W23,IF(A23=AT13,-W23,0))</f>
        <v>0</v>
      </c>
      <c r="AZ23" s="17">
        <f>IF(A23=AT14,W23,IF(A23=AT15,-W23,0))</f>
        <v>0</v>
      </c>
      <c r="BA23" s="17">
        <f>IF(A23=AT16,W23,IF(A23=AT17,-W23,0))</f>
        <v>0</v>
      </c>
      <c r="BB23" s="17">
        <f>IF(A23=AT18,W23,IF(A23=AT19,-W23,0))</f>
        <v>0</v>
      </c>
      <c r="BC23" s="17">
        <f>IF(A23=AT20,W23,IF(A23=AT21,-W23,0))</f>
        <v>0</v>
      </c>
      <c r="BD23" s="17">
        <f>IF(A23=AT22,W23,IF(A23=AT23,-W23,0))</f>
        <v>0</v>
      </c>
      <c r="BE23" s="17">
        <f>BD27</f>
        <v>0</v>
      </c>
      <c r="BF23" s="17">
        <f>SUM(BE23:BE23)</f>
        <v>0</v>
      </c>
      <c r="BG23" s="17">
        <f>IF(BE23=0,0,BG22-A26/(BH22+0.05))</f>
        <v>0</v>
      </c>
      <c r="BH23" s="58">
        <f>IF(BE23=0,999,IF(BE23=BE22,BH22,INT(A26*BF23/BG23/BE23+0.5)))</f>
        <v>999</v>
      </c>
      <c r="BI23" s="19">
        <f>RANK(BH23,BH4:BH23)</f>
        <v>1</v>
      </c>
      <c r="BJ23" s="17">
        <f t="shared" si="2"/>
        <v>1</v>
      </c>
      <c r="BK23" s="17">
        <f>IF(BJ26=BJ23,-BH23,BJ23)</f>
        <v>1</v>
      </c>
      <c r="BL23" s="17">
        <f>IF(BK26=BK23,-BH23,IF(BK23&lt;0,0,BK23))</f>
        <v>1</v>
      </c>
      <c r="BM23" s="17">
        <f>IF(BL26=BL23,-BH23,IF(BL23&lt;0,0,BL23))</f>
        <v>1</v>
      </c>
      <c r="BN23" s="17">
        <f>IF(BM26=BM23,-BH23,IF(BM23&lt;0,0,BM23))</f>
        <v>1</v>
      </c>
      <c r="BO23" s="17">
        <f>IF(BN26=BN23,-BH23,IF(BN23&lt;0,0,BN23))</f>
        <v>1</v>
      </c>
      <c r="BP23" s="17">
        <f>IF(BO26=BO23,-BH23,IF(BO23&lt;0,0,BO23))</f>
        <v>1</v>
      </c>
      <c r="BQ23" s="17">
        <f>IF(BP26=BP23,-BH23,IF(BP23&lt;0,0,BP23))</f>
        <v>1</v>
      </c>
      <c r="BR23" s="17">
        <f>IF(BQ26=BQ23,-BH23,IF(BQ23&lt;0,0,BQ23))</f>
        <v>1</v>
      </c>
      <c r="BS23" s="17">
        <f>IF(BR26=BR23,-BH23,IF(BR23&lt;0,0,BR23))</f>
        <v>1</v>
      </c>
      <c r="BT23" s="17">
        <f>IF(BS26=BS23,-BH23,IF(BS23&lt;0,0,BS23))</f>
        <v>1</v>
      </c>
      <c r="BU23" s="17">
        <f>IF(BT26=BT23,-BH23,IF(BT23&lt;0,0,BT23))</f>
        <v>1</v>
      </c>
      <c r="BV23" s="17">
        <f>IF(BU26=BU23,-BH23,IF(BU23&lt;0,0,BU23))</f>
        <v>1</v>
      </c>
      <c r="BW23" s="17">
        <f>IF(BV26=BV23,-BH23,IF(BV23&lt;0,0,BV23))</f>
        <v>1</v>
      </c>
      <c r="BX23" s="17">
        <f>IF(BW26=BW23,-BH23,IF(BW23&lt;0,0,BW23))</f>
        <v>1</v>
      </c>
      <c r="BY23" s="17">
        <f>IF(BX26=BX23,-BH23,IF(BX23&lt;0,0,BX23))</f>
        <v>1</v>
      </c>
      <c r="BZ23" s="17">
        <f>IF(BY26=BY23,-BH23,IF(BY23&lt;0,0,BY23))</f>
        <v>1</v>
      </c>
      <c r="CA23" s="17">
        <f>IF(BZ26=BZ23,-BH23,IF(BZ23&lt;0,0,BZ23))</f>
        <v>1</v>
      </c>
      <c r="CB23" s="17">
        <f>IF(CA26=CA23,-BH23,IF(CA23&lt;0,0,CA23))</f>
        <v>1</v>
      </c>
      <c r="CC23" s="17">
        <f>IF(CB26=CB23,-BH23,IF(CB23&lt;0,0,CB23))</f>
        <v>1</v>
      </c>
      <c r="CD23" s="17">
        <f>IF(CC26=CC23,-BH23,IF(CC23&lt;0,0,CC23))</f>
        <v>-999</v>
      </c>
      <c r="CE23" s="19">
        <f>IF(CD27=999,0,CD27)</f>
        <v>0</v>
      </c>
      <c r="CF23" s="25">
        <f>IF(OR(E27=0,A23&gt;B26),"",AT23)</f>
      </c>
      <c r="CG23" s="32">
        <f>IF(DE23=0,"",DE23)</f>
      </c>
      <c r="CH23" s="33">
        <f>IF(OR(E27=0,A23&gt;B26),"",CE23)</f>
      </c>
      <c r="CI23" s="17"/>
      <c r="CJ23" s="34">
        <v>20</v>
      </c>
      <c r="CK23" s="35"/>
      <c r="CL23">
        <f>IF(CJ23=CF4,CK23,CL22)</f>
        <v>0</v>
      </c>
      <c r="CM23">
        <f>IF(CJ23=CF5,CK23,CM22)</f>
        <v>0</v>
      </c>
      <c r="CN23">
        <f>IF(CJ23=CF6,CK23,CN22)</f>
        <v>0</v>
      </c>
      <c r="CO23">
        <f>IF(CJ23=CF7,CK23,CO22)</f>
        <v>0</v>
      </c>
      <c r="CP23">
        <f>IF(CJ23=CF8,CK23,CP22)</f>
        <v>0</v>
      </c>
      <c r="CQ23">
        <f>IF(CJ23=CF9,CK23,CQ22)</f>
        <v>0</v>
      </c>
      <c r="CR23">
        <f>IF(CJ23=CF10,CK23,CR22)</f>
        <v>0</v>
      </c>
      <c r="CS23">
        <f>IF(CJ23=CF11,CK23,CS22)</f>
        <v>0</v>
      </c>
      <c r="CT23">
        <f>IF(CJ23=CF12,CK23,CT22)</f>
        <v>0</v>
      </c>
      <c r="CU23">
        <f>IF(CJ23=CF13,CK23,CU22)</f>
        <v>0</v>
      </c>
      <c r="CV23">
        <f>IF(CJ23=CF14,CK23,CV22)</f>
        <v>0</v>
      </c>
      <c r="CW23">
        <f>IF(CJ23=CF15,CK23,CW22)</f>
        <v>0</v>
      </c>
      <c r="CX23">
        <f>IF(CJ23=CF16,CK23,CX22)</f>
        <v>0</v>
      </c>
      <c r="CY23">
        <f>IF(CJ23=CF17,CK23,CY22)</f>
        <v>0</v>
      </c>
      <c r="CZ23">
        <f>IF(CJ23=CF18,CK23,CZ22)</f>
        <v>0</v>
      </c>
      <c r="DA23">
        <f>IF(CJ23=CF19,CK23,DA22)</f>
        <v>0</v>
      </c>
      <c r="DB23">
        <f>IF(CJ23=CF20,CK23,DB22)</f>
        <v>0</v>
      </c>
      <c r="DC23">
        <f>IF(CJ23=CF21,CK23,DC22)</f>
        <v>0</v>
      </c>
      <c r="DD23">
        <f>IF(CJ23=CF22,CK23,DD22)</f>
        <v>0</v>
      </c>
      <c r="DE23">
        <f>IF(CJ23=CF23,CK23,DE22)</f>
        <v>0</v>
      </c>
    </row>
    <row r="24" spans="1:87" ht="22.5" customHeight="1">
      <c r="A24" s="36"/>
      <c r="B24" s="39"/>
      <c r="C24" s="40"/>
      <c r="D24" s="40"/>
      <c r="E24" s="40"/>
      <c r="F24" s="40"/>
      <c r="G24" s="40"/>
      <c r="H24" s="40"/>
      <c r="I24" s="40"/>
      <c r="J24" s="8"/>
      <c r="K24" s="24"/>
      <c r="L24" s="24"/>
      <c r="M24" s="24"/>
      <c r="N24" s="24"/>
      <c r="O24" s="24"/>
      <c r="P24" s="24"/>
      <c r="Q24" s="24"/>
      <c r="R24" s="24"/>
      <c r="S24" s="41"/>
      <c r="T24" s="41"/>
      <c r="U24" s="41"/>
      <c r="V24" s="41"/>
      <c r="W24" s="41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56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58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26"/>
      <c r="CH24" s="42"/>
      <c r="CI24" s="17"/>
    </row>
    <row r="25" spans="1:87" ht="52.5" customHeight="1">
      <c r="A25" s="25"/>
      <c r="B25" s="19"/>
      <c r="C25" s="43">
        <f aca="true" t="shared" si="3" ref="C25:I25">SUM(C4:C23)</f>
        <v>31</v>
      </c>
      <c r="D25" s="43">
        <f t="shared" si="3"/>
        <v>31</v>
      </c>
      <c r="E25" s="43">
        <f t="shared" si="3"/>
        <v>31</v>
      </c>
      <c r="F25" s="43">
        <f t="shared" si="3"/>
        <v>31</v>
      </c>
      <c r="G25" s="43">
        <f t="shared" si="3"/>
        <v>31</v>
      </c>
      <c r="H25" s="43">
        <f t="shared" si="3"/>
        <v>30</v>
      </c>
      <c r="I25" s="43">
        <f t="shared" si="3"/>
        <v>31</v>
      </c>
      <c r="J25" s="8"/>
      <c r="K25" s="16"/>
      <c r="L25" s="16"/>
      <c r="M25" s="16"/>
      <c r="N25" s="16"/>
      <c r="O25" s="16"/>
      <c r="P25" s="16"/>
      <c r="Q25" s="16"/>
      <c r="R25" s="16"/>
      <c r="S25" s="41"/>
      <c r="T25" s="41"/>
      <c r="U25" s="41"/>
      <c r="V25" s="41"/>
      <c r="W25" s="41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44" t="s">
        <v>7</v>
      </c>
      <c r="CG25" s="44" t="s">
        <v>4</v>
      </c>
      <c r="CH25" s="45" t="s">
        <v>5</v>
      </c>
      <c r="CI25" s="17"/>
    </row>
    <row r="26" spans="1:87" ht="36" customHeight="1">
      <c r="A26" s="46">
        <f>IF(AND(A1&lt;30,A1&gt;0),1-A1/100,1)</f>
        <v>0.854</v>
      </c>
      <c r="B26" s="38">
        <f>SUM(B4:B23)</f>
        <v>16</v>
      </c>
      <c r="C26" s="47"/>
      <c r="D26" s="47"/>
      <c r="E26" s="47"/>
      <c r="F26" s="47"/>
      <c r="G26" s="47"/>
      <c r="H26" s="47"/>
      <c r="I26" s="47"/>
      <c r="J26" s="48"/>
      <c r="K26" s="49"/>
      <c r="L26" s="49"/>
      <c r="M26" s="49"/>
      <c r="N26" s="49"/>
      <c r="O26" s="49"/>
      <c r="P26" s="49"/>
      <c r="Q26" s="49"/>
      <c r="R26" s="41">
        <f>SUM(R4:R23)</f>
        <v>74.11776217400771</v>
      </c>
      <c r="S26" s="41"/>
      <c r="T26" s="41">
        <f>MAX(T4:T23)</f>
        <v>0.2919957276653633</v>
      </c>
      <c r="U26" s="41">
        <f>SUM(U4:U23)</f>
        <v>0.4219009587580527</v>
      </c>
      <c r="V26" s="41">
        <f>SUM(V4:V23)</f>
        <v>0.1333287565484404</v>
      </c>
      <c r="W26" s="41">
        <f>MAX(W4:W23)</f>
        <v>0.2919957276653633</v>
      </c>
      <c r="X26" s="19"/>
      <c r="Y26" s="19">
        <f aca="true" t="shared" si="4" ref="Y26:AS26">MAX(Y4:Y23)</f>
        <v>407</v>
      </c>
      <c r="Z26" s="19">
        <f t="shared" si="4"/>
        <v>392</v>
      </c>
      <c r="AA26" s="19">
        <f t="shared" si="4"/>
        <v>376</v>
      </c>
      <c r="AB26" s="19">
        <f t="shared" si="4"/>
        <v>341</v>
      </c>
      <c r="AC26" s="19">
        <f t="shared" si="4"/>
        <v>321</v>
      </c>
      <c r="AD26" s="19">
        <f t="shared" si="4"/>
        <v>303</v>
      </c>
      <c r="AE26" s="19">
        <f t="shared" si="4"/>
        <v>291</v>
      </c>
      <c r="AF26" s="19">
        <f t="shared" si="4"/>
        <v>268</v>
      </c>
      <c r="AG26" s="19">
        <f t="shared" si="4"/>
        <v>246</v>
      </c>
      <c r="AH26" s="19">
        <f t="shared" si="4"/>
        <v>223</v>
      </c>
      <c r="AI26" s="19">
        <f t="shared" si="4"/>
        <v>222</v>
      </c>
      <c r="AJ26" s="19">
        <f t="shared" si="4"/>
        <v>221</v>
      </c>
      <c r="AK26" s="19">
        <f t="shared" si="4"/>
        <v>164</v>
      </c>
      <c r="AL26" s="19">
        <f t="shared" si="4"/>
        <v>154</v>
      </c>
      <c r="AM26" s="19">
        <f t="shared" si="4"/>
        <v>125</v>
      </c>
      <c r="AN26" s="19">
        <f t="shared" si="4"/>
        <v>115</v>
      </c>
      <c r="AO26" s="19">
        <f t="shared" si="4"/>
        <v>67</v>
      </c>
      <c r="AP26" s="19">
        <f t="shared" si="4"/>
        <v>66</v>
      </c>
      <c r="AQ26" s="19">
        <f t="shared" si="4"/>
        <v>65</v>
      </c>
      <c r="AR26" s="19">
        <f t="shared" si="4"/>
        <v>64</v>
      </c>
      <c r="AS26" s="19">
        <f t="shared" si="4"/>
        <v>0</v>
      </c>
      <c r="AT26" s="19"/>
      <c r="AU26" s="19">
        <f aca="true" t="shared" si="5" ref="AU26:BD26">MAX(AU4:AU23)</f>
        <v>0.2919957276653633</v>
      </c>
      <c r="AV26" s="19">
        <f t="shared" si="5"/>
        <v>0.13101090137652574</v>
      </c>
      <c r="AW26" s="17">
        <f t="shared" si="5"/>
        <v>0.0780461794441513</v>
      </c>
      <c r="AX26" s="19">
        <f t="shared" si="5"/>
        <v>0.04577134098007453</v>
      </c>
      <c r="AY26" s="19">
        <f t="shared" si="5"/>
        <v>0.03770563044718887</v>
      </c>
      <c r="AZ26" s="19">
        <f t="shared" si="5"/>
        <v>0.015580470084396811</v>
      </c>
      <c r="BA26" s="19">
        <f t="shared" si="5"/>
        <v>0.01296468039212768</v>
      </c>
      <c r="BB26" s="19">
        <f t="shared" si="5"/>
        <v>0.0085625</v>
      </c>
      <c r="BC26" s="19">
        <f t="shared" si="5"/>
        <v>0</v>
      </c>
      <c r="BD26" s="19">
        <f t="shared" si="5"/>
        <v>0</v>
      </c>
      <c r="BE26" s="17"/>
      <c r="BF26" s="19"/>
      <c r="BG26" s="17"/>
      <c r="BH26" s="17"/>
      <c r="BI26" s="17"/>
      <c r="BJ26" s="17">
        <f aca="true" t="shared" si="6" ref="BJ26:CD26">MAX(BJ4:BJ23)</f>
        <v>419</v>
      </c>
      <c r="BK26" s="17">
        <f t="shared" si="6"/>
        <v>376</v>
      </c>
      <c r="BL26" s="17">
        <f t="shared" si="6"/>
        <v>375</v>
      </c>
      <c r="BM26" s="17">
        <f t="shared" si="6"/>
        <v>353</v>
      </c>
      <c r="BN26" s="17">
        <f t="shared" si="6"/>
        <v>331</v>
      </c>
      <c r="BO26" s="17">
        <f t="shared" si="6"/>
        <v>309</v>
      </c>
      <c r="BP26" s="17">
        <f t="shared" si="6"/>
        <v>287</v>
      </c>
      <c r="BQ26" s="17">
        <f t="shared" si="6"/>
        <v>265</v>
      </c>
      <c r="BR26" s="17">
        <f t="shared" si="6"/>
        <v>243</v>
      </c>
      <c r="BS26" s="17">
        <f t="shared" si="6"/>
        <v>179</v>
      </c>
      <c r="BT26" s="17">
        <f t="shared" si="6"/>
        <v>178</v>
      </c>
      <c r="BU26" s="17">
        <f t="shared" si="6"/>
        <v>177</v>
      </c>
      <c r="BV26" s="17">
        <f t="shared" si="6"/>
        <v>134</v>
      </c>
      <c r="BW26" s="17">
        <f t="shared" si="6"/>
        <v>133</v>
      </c>
      <c r="BX26" s="17">
        <f t="shared" si="6"/>
        <v>90</v>
      </c>
      <c r="BY26" s="17">
        <f t="shared" si="6"/>
        <v>89</v>
      </c>
      <c r="BZ26" s="17">
        <f t="shared" si="6"/>
        <v>4</v>
      </c>
      <c r="CA26" s="17">
        <f t="shared" si="6"/>
        <v>3</v>
      </c>
      <c r="CB26" s="17">
        <f t="shared" si="6"/>
        <v>2</v>
      </c>
      <c r="CC26" s="17">
        <f t="shared" si="6"/>
        <v>1</v>
      </c>
      <c r="CD26" s="17">
        <f t="shared" si="6"/>
        <v>0</v>
      </c>
      <c r="CE26" s="17"/>
      <c r="CF26" s="17"/>
      <c r="CG26" s="50"/>
      <c r="CH26" s="26"/>
      <c r="CI26" s="17"/>
    </row>
    <row r="27" spans="1:87" ht="32.25" customHeight="1">
      <c r="A27" s="51"/>
      <c r="B27" s="38">
        <f>IF(B26&gt;9,1,0)</f>
        <v>1</v>
      </c>
      <c r="C27" s="43">
        <f>IF(MAX(C25:I25)=MIN(C25:I25),1,0)</f>
        <v>0</v>
      </c>
      <c r="D27" s="43">
        <f>IF(C25&gt;9,1,0)</f>
        <v>1</v>
      </c>
      <c r="E27" s="43">
        <f>B27*C27*D27</f>
        <v>0</v>
      </c>
      <c r="F27" s="23"/>
      <c r="G27" s="43">
        <f>IF(A2="T",0.137,IF(A2="G",0.28,0))</f>
        <v>0.137</v>
      </c>
      <c r="H27" s="43">
        <f>IF(A2="T",1.17,IF(A2="G",0.38,0))</f>
        <v>1.17</v>
      </c>
      <c r="I27" s="43">
        <f>IF(A2="T",0.19,IF(A2="G",0.25,0))</f>
        <v>0.19</v>
      </c>
      <c r="J27" s="48"/>
      <c r="K27" s="24"/>
      <c r="L27" s="24"/>
      <c r="M27" s="24"/>
      <c r="N27" s="24"/>
      <c r="O27" s="24"/>
      <c r="P27" s="24"/>
      <c r="Q27" s="24"/>
      <c r="R27" s="24"/>
      <c r="S27" s="41"/>
      <c r="T27" s="41">
        <f>1/B26</f>
        <v>0.0625</v>
      </c>
      <c r="U27" s="41">
        <f>G27/B26</f>
        <v>0.0085625</v>
      </c>
      <c r="V27" s="41">
        <f>SQRT(V26/U26)</f>
        <v>0.5621557513669689</v>
      </c>
      <c r="W27" s="41"/>
      <c r="X27" s="17"/>
      <c r="Y27" s="17"/>
      <c r="Z27" s="19">
        <f aca="true" t="shared" si="7" ref="Z27:AS27">-MIN(Z4:Z23)</f>
        <v>13</v>
      </c>
      <c r="AA27" s="19">
        <f t="shared" si="7"/>
        <v>7</v>
      </c>
      <c r="AB27" s="19">
        <f t="shared" si="7"/>
        <v>2</v>
      </c>
      <c r="AC27" s="19">
        <f t="shared" si="7"/>
        <v>16</v>
      </c>
      <c r="AD27" s="19">
        <f t="shared" si="7"/>
        <v>15</v>
      </c>
      <c r="AE27" s="19">
        <f t="shared" si="7"/>
        <v>12</v>
      </c>
      <c r="AF27" s="19">
        <f t="shared" si="7"/>
        <v>3</v>
      </c>
      <c r="AG27" s="19">
        <f t="shared" si="7"/>
        <v>5</v>
      </c>
      <c r="AH27" s="19">
        <f t="shared" si="7"/>
        <v>6</v>
      </c>
      <c r="AI27" s="19">
        <f t="shared" si="7"/>
        <v>8</v>
      </c>
      <c r="AJ27" s="19">
        <f t="shared" si="7"/>
        <v>9</v>
      </c>
      <c r="AK27" s="19">
        <f t="shared" si="7"/>
        <v>10</v>
      </c>
      <c r="AL27" s="19">
        <f t="shared" si="7"/>
        <v>4</v>
      </c>
      <c r="AM27" s="19">
        <f t="shared" si="7"/>
        <v>14</v>
      </c>
      <c r="AN27" s="19">
        <f t="shared" si="7"/>
        <v>1</v>
      </c>
      <c r="AO27" s="19">
        <f t="shared" si="7"/>
        <v>11</v>
      </c>
      <c r="AP27" s="19">
        <f t="shared" si="7"/>
        <v>17</v>
      </c>
      <c r="AQ27" s="19">
        <f t="shared" si="7"/>
        <v>18</v>
      </c>
      <c r="AR27" s="19">
        <f t="shared" si="7"/>
        <v>19</v>
      </c>
      <c r="AS27" s="19">
        <f t="shared" si="7"/>
        <v>20</v>
      </c>
      <c r="AT27" s="19"/>
      <c r="AU27" s="19">
        <f aca="true" t="shared" si="8" ref="AU27:BD27">-MIN(AU4:AU23)</f>
        <v>0.13236138434893102</v>
      </c>
      <c r="AV27" s="17">
        <f t="shared" si="8"/>
        <v>0.08279252778310177</v>
      </c>
      <c r="AW27" s="17">
        <f t="shared" si="8"/>
        <v>0.07219970276492019</v>
      </c>
      <c r="AX27" s="19">
        <f t="shared" si="8"/>
        <v>0.03832083415229765</v>
      </c>
      <c r="AY27" s="19">
        <f t="shared" si="8"/>
        <v>0.015580470084396811</v>
      </c>
      <c r="AZ27" s="19">
        <f t="shared" si="8"/>
        <v>0.015580470084396811</v>
      </c>
      <c r="BA27" s="19">
        <f t="shared" si="8"/>
        <v>0.01296468039212768</v>
      </c>
      <c r="BB27" s="19">
        <f t="shared" si="8"/>
        <v>0.0085625</v>
      </c>
      <c r="BC27" s="19">
        <f t="shared" si="8"/>
        <v>0</v>
      </c>
      <c r="BD27" s="19">
        <f t="shared" si="8"/>
        <v>0</v>
      </c>
      <c r="BE27" s="17"/>
      <c r="BF27" s="17"/>
      <c r="BG27" s="17"/>
      <c r="BH27" s="17"/>
      <c r="BI27" s="17"/>
      <c r="BJ27" s="17"/>
      <c r="BK27" s="17">
        <f aca="true" t="shared" si="9" ref="BK27:CD27">-MIN(BK4:BK23)</f>
        <v>3</v>
      </c>
      <c r="BL27" s="17">
        <f t="shared" si="9"/>
        <v>6</v>
      </c>
      <c r="BM27" s="17">
        <f t="shared" si="9"/>
        <v>6</v>
      </c>
      <c r="BN27" s="17">
        <f t="shared" si="9"/>
        <v>10</v>
      </c>
      <c r="BO27" s="17">
        <f t="shared" si="9"/>
        <v>11</v>
      </c>
      <c r="BP27" s="17">
        <f t="shared" si="9"/>
        <v>12</v>
      </c>
      <c r="BQ27" s="17">
        <f t="shared" si="9"/>
        <v>19</v>
      </c>
      <c r="BR27" s="17">
        <f t="shared" si="9"/>
        <v>23</v>
      </c>
      <c r="BS27" s="17">
        <f t="shared" si="9"/>
        <v>24</v>
      </c>
      <c r="BT27" s="17">
        <f t="shared" si="9"/>
        <v>56</v>
      </c>
      <c r="BU27" s="17">
        <f t="shared" si="9"/>
        <v>56</v>
      </c>
      <c r="BV27" s="17">
        <f t="shared" si="9"/>
        <v>56</v>
      </c>
      <c r="BW27" s="17">
        <f t="shared" si="9"/>
        <v>68</v>
      </c>
      <c r="BX27" s="17">
        <f t="shared" si="9"/>
        <v>68</v>
      </c>
      <c r="BY27" s="17">
        <f t="shared" si="9"/>
        <v>104</v>
      </c>
      <c r="BZ27" s="17">
        <f t="shared" si="9"/>
        <v>104</v>
      </c>
      <c r="CA27" s="17">
        <f t="shared" si="9"/>
        <v>999</v>
      </c>
      <c r="CB27" s="17">
        <f t="shared" si="9"/>
        <v>999</v>
      </c>
      <c r="CC27" s="17">
        <f t="shared" si="9"/>
        <v>999</v>
      </c>
      <c r="CD27" s="17">
        <f t="shared" si="9"/>
        <v>999</v>
      </c>
      <c r="CE27" s="17"/>
      <c r="CF27" s="17"/>
      <c r="CG27" s="50"/>
      <c r="CH27" s="26"/>
      <c r="CI27" s="17"/>
    </row>
    <row r="28" spans="1:86" ht="13.5" customHeight="1">
      <c r="A28" s="52"/>
      <c r="CG28" s="3" t="s">
        <v>8</v>
      </c>
      <c r="CH28" s="53" t="s">
        <v>9</v>
      </c>
    </row>
    <row r="29" ht="13.5" customHeight="1">
      <c r="CG29" s="3" t="s">
        <v>10</v>
      </c>
    </row>
    <row r="33" ht="15.75" customHeight="1"/>
  </sheetData>
  <sheetProtection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</cp:lastModifiedBy>
  <dcterms:modified xsi:type="dcterms:W3CDTF">2017-07-13T17:12:05Z</dcterms:modified>
  <cp:category/>
  <cp:version/>
  <cp:contentType/>
  <cp:contentStatus/>
</cp:coreProperties>
</file>