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6380" windowHeight="8190" activeTab="1"/>
  </bookViews>
  <sheets>
    <sheet name="Planning " sheetId="1" r:id="rId1"/>
    <sheet name="Tableau régul" sheetId="2" r:id="rId2"/>
  </sheets>
  <definedNames>
    <definedName name="Excel_BuiltIn_Print_Area_1">'Planning '!$A$2:$R$78</definedName>
    <definedName name="Excel_BuiltIn_Print_Area_2">#REF!</definedName>
    <definedName name="_xlnm.Print_Area" localSheetId="0">'Planning '!$A$1:$R$79</definedName>
    <definedName name="_xlnm.Print_Area" localSheetId="1">'Tableau régul'!$A$1:$F$42</definedName>
  </definedNames>
  <calcPr calcId="125725"/>
</workbook>
</file>

<file path=xl/calcChain.xml><?xml version="1.0" encoding="utf-8"?>
<calcChain xmlns="http://schemas.openxmlformats.org/spreadsheetml/2006/main">
  <c r="A11" i="1"/>
  <c r="D11" s="1"/>
  <c r="C43"/>
  <c r="D43"/>
  <c r="F43"/>
  <c r="E23" i="2" s="1"/>
  <c r="G43" i="1"/>
  <c r="I43"/>
  <c r="E24" i="2" s="1"/>
  <c r="J43" i="1"/>
  <c r="L43"/>
  <c r="M43"/>
  <c r="O43"/>
  <c r="E26" i="2" s="1"/>
  <c r="P43" i="1"/>
  <c r="R43"/>
  <c r="E27" i="2" s="1"/>
  <c r="C78" i="1"/>
  <c r="D78"/>
  <c r="F78"/>
  <c r="G78"/>
  <c r="I78"/>
  <c r="E30" i="2" s="1"/>
  <c r="J78" i="1"/>
  <c r="L78"/>
  <c r="M78"/>
  <c r="O78"/>
  <c r="E32" i="2" s="1"/>
  <c r="P78" i="1"/>
  <c r="R78"/>
  <c r="D15" i="2"/>
  <c r="B17"/>
  <c r="D20"/>
  <c r="D25" s="1"/>
  <c r="B22"/>
  <c r="E22"/>
  <c r="B23"/>
  <c r="B24"/>
  <c r="B25"/>
  <c r="E25"/>
  <c r="B26"/>
  <c r="B27"/>
  <c r="B28"/>
  <c r="E28"/>
  <c r="B29"/>
  <c r="E29"/>
  <c r="B30"/>
  <c r="B31"/>
  <c r="E31"/>
  <c r="B32"/>
  <c r="B33"/>
  <c r="E33"/>
  <c r="C34"/>
  <c r="H34"/>
  <c r="I34" l="1"/>
  <c r="I25" s="1"/>
  <c r="F25"/>
  <c r="G11" i="1"/>
  <c r="E12"/>
  <c r="F19" i="2"/>
  <c r="D26"/>
  <c r="B12" i="1"/>
  <c r="E34" i="2"/>
  <c r="D24"/>
  <c r="F24" s="1"/>
  <c r="D23"/>
  <c r="F23" s="1"/>
  <c r="D22"/>
  <c r="F22" s="1"/>
  <c r="F26"/>
  <c r="D33"/>
  <c r="F33" s="1"/>
  <c r="D32"/>
  <c r="F32" s="1"/>
  <c r="D31"/>
  <c r="F31" s="1"/>
  <c r="D30"/>
  <c r="F30" s="1"/>
  <c r="D29"/>
  <c r="F29" s="1"/>
  <c r="D28"/>
  <c r="F28" s="1"/>
  <c r="D27"/>
  <c r="F27" s="1"/>
  <c r="A12" i="1" l="1"/>
  <c r="B13"/>
  <c r="H12"/>
  <c r="J11"/>
  <c r="D12"/>
  <c r="E13"/>
  <c r="F34" i="2"/>
  <c r="D34"/>
  <c r="G12" i="1" l="1"/>
  <c r="H13"/>
  <c r="D13"/>
  <c r="E14"/>
  <c r="M11"/>
  <c r="K12"/>
  <c r="A13"/>
  <c r="B14"/>
  <c r="F36" i="2"/>
  <c r="D36"/>
  <c r="P11" i="1" l="1"/>
  <c r="N12"/>
  <c r="B15"/>
  <c r="A14"/>
  <c r="K13"/>
  <c r="J12"/>
  <c r="D14"/>
  <c r="E15"/>
  <c r="G13"/>
  <c r="H14"/>
  <c r="F37" i="2"/>
  <c r="D37"/>
  <c r="K14" i="1" l="1"/>
  <c r="J13"/>
  <c r="B16"/>
  <c r="A15"/>
  <c r="A46"/>
  <c r="Q12"/>
  <c r="H15"/>
  <c r="G14"/>
  <c r="D15"/>
  <c r="E16"/>
  <c r="N13"/>
  <c r="M12"/>
  <c r="D16" l="1"/>
  <c r="E17"/>
  <c r="N14"/>
  <c r="M13"/>
  <c r="H16"/>
  <c r="G15"/>
  <c r="B47"/>
  <c r="D46"/>
  <c r="B17"/>
  <c r="A16"/>
  <c r="K15"/>
  <c r="J14"/>
  <c r="Q13"/>
  <c r="P12"/>
  <c r="Q14" l="1"/>
  <c r="P13"/>
  <c r="J15"/>
  <c r="K16"/>
  <c r="A17"/>
  <c r="B18"/>
  <c r="B48"/>
  <c r="A47"/>
  <c r="H17"/>
  <c r="G16"/>
  <c r="M14"/>
  <c r="N15"/>
  <c r="G46"/>
  <c r="E47"/>
  <c r="D17"/>
  <c r="E18"/>
  <c r="J46" l="1"/>
  <c r="H47"/>
  <c r="H18"/>
  <c r="G17"/>
  <c r="B49"/>
  <c r="A48"/>
  <c r="P14"/>
  <c r="Q15"/>
  <c r="D18"/>
  <c r="E19"/>
  <c r="E48"/>
  <c r="D47"/>
  <c r="M15"/>
  <c r="N16"/>
  <c r="A18"/>
  <c r="B19"/>
  <c r="J16"/>
  <c r="K17"/>
  <c r="D48" l="1"/>
  <c r="E49"/>
  <c r="A49"/>
  <c r="B50"/>
  <c r="G18"/>
  <c r="H19"/>
  <c r="M46"/>
  <c r="K47"/>
  <c r="K18"/>
  <c r="J17"/>
  <c r="B20"/>
  <c r="A19"/>
  <c r="N17"/>
  <c r="M16"/>
  <c r="D19"/>
  <c r="E20"/>
  <c r="Q16"/>
  <c r="P15"/>
  <c r="G47"/>
  <c r="H48"/>
  <c r="Q17" l="1"/>
  <c r="P16"/>
  <c r="N18"/>
  <c r="M17"/>
  <c r="B21"/>
  <c r="A20"/>
  <c r="K19"/>
  <c r="J18"/>
  <c r="N47"/>
  <c r="P46"/>
  <c r="Q47" s="1"/>
  <c r="G48"/>
  <c r="H49"/>
  <c r="D20"/>
  <c r="E21"/>
  <c r="J47"/>
  <c r="K48"/>
  <c r="H20"/>
  <c r="G19"/>
  <c r="A50"/>
  <c r="B51"/>
  <c r="D49"/>
  <c r="E50"/>
  <c r="H21" l="1"/>
  <c r="G20"/>
  <c r="M47"/>
  <c r="N48"/>
  <c r="K20"/>
  <c r="J19"/>
  <c r="B22"/>
  <c r="A21"/>
  <c r="N19"/>
  <c r="M18"/>
  <c r="P17"/>
  <c r="Q18"/>
  <c r="E51"/>
  <c r="D50"/>
  <c r="A51"/>
  <c r="B52"/>
  <c r="J48"/>
  <c r="K49"/>
  <c r="D21"/>
  <c r="E22"/>
  <c r="H50"/>
  <c r="G49"/>
  <c r="P47"/>
  <c r="Q48"/>
  <c r="P48" l="1"/>
  <c r="Q49"/>
  <c r="G50"/>
  <c r="H51"/>
  <c r="D51"/>
  <c r="E52"/>
  <c r="N20"/>
  <c r="M19"/>
  <c r="B23"/>
  <c r="A22"/>
  <c r="K21"/>
  <c r="J20"/>
  <c r="H22"/>
  <c r="G21"/>
  <c r="D22"/>
  <c r="E23"/>
  <c r="K50"/>
  <c r="J49"/>
  <c r="A52"/>
  <c r="B53"/>
  <c r="Q19"/>
  <c r="P18"/>
  <c r="M48"/>
  <c r="N49"/>
  <c r="Q20" l="1"/>
  <c r="P19"/>
  <c r="K51"/>
  <c r="J50"/>
  <c r="H23"/>
  <c r="G22"/>
  <c r="J21"/>
  <c r="K22"/>
  <c r="A23"/>
  <c r="B24"/>
  <c r="M20"/>
  <c r="N21"/>
  <c r="N50"/>
  <c r="M49"/>
  <c r="A53"/>
  <c r="B54"/>
  <c r="D23"/>
  <c r="E24"/>
  <c r="D52"/>
  <c r="E53"/>
  <c r="H52"/>
  <c r="G51"/>
  <c r="Q50"/>
  <c r="P49"/>
  <c r="P50" l="1"/>
  <c r="Q51"/>
  <c r="G52"/>
  <c r="H53"/>
  <c r="M50"/>
  <c r="N51"/>
  <c r="H24"/>
  <c r="G23"/>
  <c r="J51"/>
  <c r="K52"/>
  <c r="Q21"/>
  <c r="P20"/>
  <c r="D53"/>
  <c r="E54"/>
  <c r="D24"/>
  <c r="E25"/>
  <c r="A54"/>
  <c r="B55"/>
  <c r="N22"/>
  <c r="M21"/>
  <c r="B25"/>
  <c r="A24"/>
  <c r="K23"/>
  <c r="J22"/>
  <c r="Q22" l="1"/>
  <c r="P21"/>
  <c r="H25"/>
  <c r="G24"/>
  <c r="J23"/>
  <c r="K24"/>
  <c r="B26"/>
  <c r="A25"/>
  <c r="N23"/>
  <c r="M22"/>
  <c r="A55"/>
  <c r="B56"/>
  <c r="D25"/>
  <c r="E26"/>
  <c r="D54"/>
  <c r="E55"/>
  <c r="J52"/>
  <c r="K53"/>
  <c r="M51"/>
  <c r="N52"/>
  <c r="G53"/>
  <c r="H54"/>
  <c r="P51"/>
  <c r="Q52"/>
  <c r="N24" l="1"/>
  <c r="M23"/>
  <c r="B27"/>
  <c r="A26"/>
  <c r="G25"/>
  <c r="H26"/>
  <c r="Q23"/>
  <c r="P22"/>
  <c r="P52"/>
  <c r="Q53"/>
  <c r="G54"/>
  <c r="H55"/>
  <c r="M52"/>
  <c r="N53"/>
  <c r="J53"/>
  <c r="K54"/>
  <c r="D55"/>
  <c r="E56"/>
  <c r="E27"/>
  <c r="D26"/>
  <c r="A56"/>
  <c r="B57"/>
  <c r="K25"/>
  <c r="J24"/>
  <c r="K26" l="1"/>
  <c r="J25"/>
  <c r="D27"/>
  <c r="E28"/>
  <c r="Q24"/>
  <c r="P23"/>
  <c r="B28"/>
  <c r="A27"/>
  <c r="N25"/>
  <c r="M24"/>
  <c r="A57"/>
  <c r="B58"/>
  <c r="D56"/>
  <c r="E57"/>
  <c r="J54"/>
  <c r="K55"/>
  <c r="M53"/>
  <c r="N54"/>
  <c r="G55"/>
  <c r="H56"/>
  <c r="P53"/>
  <c r="Q54"/>
  <c r="H27"/>
  <c r="G26"/>
  <c r="H28" l="1"/>
  <c r="G27"/>
  <c r="N26"/>
  <c r="M25"/>
  <c r="B29"/>
  <c r="A28"/>
  <c r="Q25"/>
  <c r="P24"/>
  <c r="K27"/>
  <c r="J26"/>
  <c r="P54"/>
  <c r="Q55"/>
  <c r="G56"/>
  <c r="H57"/>
  <c r="M54"/>
  <c r="N55"/>
  <c r="J55"/>
  <c r="K56"/>
  <c r="D57"/>
  <c r="E58"/>
  <c r="A58"/>
  <c r="B59"/>
  <c r="E29"/>
  <c r="D28"/>
  <c r="E30" l="1"/>
  <c r="D29"/>
  <c r="K28"/>
  <c r="J27"/>
  <c r="Q26"/>
  <c r="P25"/>
  <c r="B30"/>
  <c r="A29"/>
  <c r="N27"/>
  <c r="M26"/>
  <c r="H29"/>
  <c r="G28"/>
  <c r="A59"/>
  <c r="B60"/>
  <c r="D58"/>
  <c r="E59"/>
  <c r="J56"/>
  <c r="K57"/>
  <c r="M55"/>
  <c r="N56"/>
  <c r="G57"/>
  <c r="H58"/>
  <c r="P55"/>
  <c r="Q56"/>
  <c r="H30" l="1"/>
  <c r="G29"/>
  <c r="N28"/>
  <c r="M27"/>
  <c r="B31"/>
  <c r="A30"/>
  <c r="Q27"/>
  <c r="P26"/>
  <c r="K29"/>
  <c r="J28"/>
  <c r="D30"/>
  <c r="E31"/>
  <c r="P56"/>
  <c r="Q57"/>
  <c r="G58"/>
  <c r="H59"/>
  <c r="M56"/>
  <c r="N57"/>
  <c r="J57"/>
  <c r="K58"/>
  <c r="E60"/>
  <c r="D59"/>
  <c r="B61"/>
  <c r="A60"/>
  <c r="B62" l="1"/>
  <c r="A61"/>
  <c r="E61"/>
  <c r="D60"/>
  <c r="K30"/>
  <c r="J29"/>
  <c r="Q28"/>
  <c r="P27"/>
  <c r="B32"/>
  <c r="A31"/>
  <c r="N29"/>
  <c r="M28"/>
  <c r="H31"/>
  <c r="G30"/>
  <c r="J58"/>
  <c r="K59"/>
  <c r="M57"/>
  <c r="N58"/>
  <c r="H60"/>
  <c r="G59"/>
  <c r="P57"/>
  <c r="Q58"/>
  <c r="D31"/>
  <c r="E32"/>
  <c r="E33" l="1"/>
  <c r="D32"/>
  <c r="P58"/>
  <c r="Q59"/>
  <c r="H61"/>
  <c r="G60"/>
  <c r="H32"/>
  <c r="G31"/>
  <c r="N30"/>
  <c r="M29"/>
  <c r="B33"/>
  <c r="A32"/>
  <c r="Q29"/>
  <c r="P28"/>
  <c r="K31"/>
  <c r="J30"/>
  <c r="E62"/>
  <c r="D61"/>
  <c r="B63"/>
  <c r="A62"/>
  <c r="N59"/>
  <c r="M58"/>
  <c r="K60"/>
  <c r="J59"/>
  <c r="J60" l="1"/>
  <c r="K61"/>
  <c r="M59"/>
  <c r="N60"/>
  <c r="A63"/>
  <c r="B64"/>
  <c r="D62"/>
  <c r="E63"/>
  <c r="J31"/>
  <c r="K32"/>
  <c r="Q30"/>
  <c r="P29"/>
  <c r="A33"/>
  <c r="B34"/>
  <c r="M30"/>
  <c r="N31"/>
  <c r="H33"/>
  <c r="G32"/>
  <c r="G61"/>
  <c r="H62"/>
  <c r="E34"/>
  <c r="D33"/>
  <c r="P59"/>
  <c r="Q60"/>
  <c r="E35" l="1"/>
  <c r="D34"/>
  <c r="G33"/>
  <c r="H34"/>
  <c r="P30"/>
  <c r="Q31"/>
  <c r="P60"/>
  <c r="Q61"/>
  <c r="G62"/>
  <c r="H63"/>
  <c r="M31"/>
  <c r="N32"/>
  <c r="A34"/>
  <c r="B35"/>
  <c r="J32"/>
  <c r="K33"/>
  <c r="D63"/>
  <c r="E64"/>
  <c r="A64"/>
  <c r="B65"/>
  <c r="M60"/>
  <c r="N61"/>
  <c r="J61"/>
  <c r="K62"/>
  <c r="E36" l="1"/>
  <c r="D35"/>
  <c r="K63"/>
  <c r="J62"/>
  <c r="N62"/>
  <c r="M61"/>
  <c r="B66"/>
  <c r="A65"/>
  <c r="E65"/>
  <c r="D64"/>
  <c r="K34"/>
  <c r="J33"/>
  <c r="B36"/>
  <c r="A35"/>
  <c r="N33"/>
  <c r="M32"/>
  <c r="H64"/>
  <c r="G63"/>
  <c r="Q62"/>
  <c r="P61"/>
  <c r="Q32"/>
  <c r="P31"/>
  <c r="G34"/>
  <c r="H35"/>
  <c r="H36" l="1"/>
  <c r="G35"/>
  <c r="Q33"/>
  <c r="P32"/>
  <c r="Q63"/>
  <c r="P62"/>
  <c r="H65"/>
  <c r="G64"/>
  <c r="N34"/>
  <c r="M33"/>
  <c r="B37"/>
  <c r="A36"/>
  <c r="K35"/>
  <c r="J34"/>
  <c r="E66"/>
  <c r="D65"/>
  <c r="B67"/>
  <c r="A66"/>
  <c r="N63"/>
  <c r="M62"/>
  <c r="K64"/>
  <c r="J63"/>
  <c r="D36"/>
  <c r="E37"/>
  <c r="J64" l="1"/>
  <c r="K65"/>
  <c r="M63"/>
  <c r="N64"/>
  <c r="B68"/>
  <c r="A67"/>
  <c r="D66"/>
  <c r="E67"/>
  <c r="J35"/>
  <c r="K36"/>
  <c r="B38"/>
  <c r="A37"/>
  <c r="M34"/>
  <c r="N35"/>
  <c r="G65"/>
  <c r="H66"/>
  <c r="P63"/>
  <c r="Q64"/>
  <c r="P33"/>
  <c r="Q34"/>
  <c r="H37"/>
  <c r="G36"/>
  <c r="E38"/>
  <c r="D37"/>
  <c r="B39" l="1"/>
  <c r="A38"/>
  <c r="B69"/>
  <c r="A68"/>
  <c r="E39"/>
  <c r="D38"/>
  <c r="G37"/>
  <c r="H38"/>
  <c r="Q35"/>
  <c r="P34"/>
  <c r="P64"/>
  <c r="Q65"/>
  <c r="G66"/>
  <c r="H67"/>
  <c r="N36"/>
  <c r="M35"/>
  <c r="J36"/>
  <c r="K37"/>
  <c r="D67"/>
  <c r="E68"/>
  <c r="N65"/>
  <c r="M64"/>
  <c r="K66"/>
  <c r="J65"/>
  <c r="E69" l="1"/>
  <c r="D68"/>
  <c r="K67"/>
  <c r="J66"/>
  <c r="N66"/>
  <c r="M65"/>
  <c r="N37"/>
  <c r="M36"/>
  <c r="Q36"/>
  <c r="P35"/>
  <c r="E40"/>
  <c r="D39"/>
  <c r="B70"/>
  <c r="A69"/>
  <c r="B40"/>
  <c r="A39"/>
  <c r="K38"/>
  <c r="J37"/>
  <c r="H68"/>
  <c r="G67"/>
  <c r="Q66"/>
  <c r="P65"/>
  <c r="G38"/>
  <c r="H39"/>
  <c r="Q67" l="1"/>
  <c r="P66"/>
  <c r="G68"/>
  <c r="H69"/>
  <c r="J38"/>
  <c r="K39"/>
  <c r="B41"/>
  <c r="A40"/>
  <c r="A70"/>
  <c r="B71"/>
  <c r="E41"/>
  <c r="D40"/>
  <c r="P36"/>
  <c r="Q37"/>
  <c r="M37"/>
  <c r="N38"/>
  <c r="M66"/>
  <c r="N67"/>
  <c r="J67"/>
  <c r="K68"/>
  <c r="D69"/>
  <c r="E70"/>
  <c r="H40"/>
  <c r="G39"/>
  <c r="E42" l="1"/>
  <c r="D42" s="1"/>
  <c r="D41"/>
  <c r="B42"/>
  <c r="A42" s="1"/>
  <c r="A41"/>
  <c r="Q68"/>
  <c r="P67"/>
  <c r="G40"/>
  <c r="H41"/>
  <c r="E71"/>
  <c r="D70"/>
  <c r="J68"/>
  <c r="K69"/>
  <c r="N68"/>
  <c r="M67"/>
  <c r="M38"/>
  <c r="N39"/>
  <c r="P37"/>
  <c r="Q38"/>
  <c r="A71"/>
  <c r="B72"/>
  <c r="J39"/>
  <c r="K40"/>
  <c r="H70"/>
  <c r="G69"/>
  <c r="N69" l="1"/>
  <c r="M68"/>
  <c r="E72"/>
  <c r="D71"/>
  <c r="Q69"/>
  <c r="P68"/>
  <c r="H71"/>
  <c r="G70"/>
  <c r="K41"/>
  <c r="J40"/>
  <c r="B73"/>
  <c r="A72"/>
  <c r="Q39"/>
  <c r="P38"/>
  <c r="N40"/>
  <c r="M39"/>
  <c r="K70"/>
  <c r="J69"/>
  <c r="G41"/>
  <c r="H42"/>
  <c r="G42" s="1"/>
  <c r="K71" l="1"/>
  <c r="J70"/>
  <c r="N41"/>
  <c r="M40"/>
  <c r="Q40"/>
  <c r="P39"/>
  <c r="B74"/>
  <c r="A73"/>
  <c r="K42"/>
  <c r="J42" s="1"/>
  <c r="J41"/>
  <c r="H72"/>
  <c r="G71"/>
  <c r="Q70"/>
  <c r="P69"/>
  <c r="E73"/>
  <c r="D72"/>
  <c r="N70"/>
  <c r="M69"/>
  <c r="M70" l="1"/>
  <c r="N71"/>
  <c r="D73"/>
  <c r="E74"/>
  <c r="P70"/>
  <c r="Q71"/>
  <c r="G72"/>
  <c r="H73"/>
  <c r="B75"/>
  <c r="A74"/>
  <c r="P40"/>
  <c r="Q41"/>
  <c r="M41"/>
  <c r="N42"/>
  <c r="M42" s="1"/>
  <c r="J71"/>
  <c r="K72"/>
  <c r="A75" l="1"/>
  <c r="B76"/>
  <c r="K73"/>
  <c r="J72"/>
  <c r="Q42"/>
  <c r="P42" s="1"/>
  <c r="P41"/>
  <c r="G73"/>
  <c r="H74"/>
  <c r="Q72"/>
  <c r="P71"/>
  <c r="D74"/>
  <c r="E75"/>
  <c r="N72"/>
  <c r="M71"/>
  <c r="N73" l="1"/>
  <c r="M72"/>
  <c r="Q73"/>
  <c r="P72"/>
  <c r="J73"/>
  <c r="K74"/>
  <c r="D75"/>
  <c r="E76"/>
  <c r="G74"/>
  <c r="H75"/>
  <c r="A76"/>
  <c r="B77"/>
  <c r="A77" s="1"/>
  <c r="P73" l="1"/>
  <c r="Q74"/>
  <c r="N74"/>
  <c r="M73"/>
  <c r="G75"/>
  <c r="H76"/>
  <c r="D76"/>
  <c r="E77"/>
  <c r="D77" s="1"/>
  <c r="K75"/>
  <c r="J74"/>
  <c r="J75" l="1"/>
  <c r="K76"/>
  <c r="M74"/>
  <c r="N75"/>
  <c r="G76"/>
  <c r="H77"/>
  <c r="G77" s="1"/>
  <c r="P74"/>
  <c r="Q75"/>
  <c r="Q76" l="1"/>
  <c r="P75"/>
  <c r="N76"/>
  <c r="M75"/>
  <c r="K77"/>
  <c r="J77" s="1"/>
  <c r="J76"/>
  <c r="M76" l="1"/>
  <c r="N77"/>
  <c r="M77" s="1"/>
  <c r="P76"/>
  <c r="Q77"/>
  <c r="P77" s="1"/>
</calcChain>
</file>

<file path=xl/comments1.xml><?xml version="1.0" encoding="utf-8"?>
<comments xmlns="http://schemas.openxmlformats.org/spreadsheetml/2006/main">
  <authors>
    <author/>
  </authors>
  <commentList>
    <comment ref="A11" authorId="0">
      <text>
        <r>
          <rPr>
            <b/>
            <sz val="10"/>
            <rFont val="Arial"/>
            <family val="2"/>
          </rPr>
          <t xml:space="preserve">SPAMAF :
</t>
        </r>
        <r>
          <rPr>
            <sz val="10"/>
            <rFont val="Arial"/>
            <family val="2"/>
          </rPr>
          <t xml:space="preserve">Indiquer en [C13] de l'onglet </t>
        </r>
        <r>
          <rPr>
            <b/>
            <sz val="10"/>
            <rFont val="Arial"/>
            <family val="2"/>
          </rPr>
          <t>Tableau régul</t>
        </r>
        <r>
          <rPr>
            <sz val="10"/>
            <rFont val="Arial"/>
            <family val="2"/>
          </rPr>
          <t>, le mois de début de mensualisation</t>
        </r>
      </text>
    </comment>
  </commentList>
</comments>
</file>

<file path=xl/comments2.xml><?xml version="1.0" encoding="utf-8"?>
<comments xmlns="http://schemas.openxmlformats.org/spreadsheetml/2006/main">
  <authors>
    <author/>
  </authors>
  <commentList>
    <comment ref="B13" authorId="0">
      <text>
        <r>
          <rPr>
            <b/>
            <sz val="10"/>
            <rFont val="Arial"/>
            <family val="2"/>
          </rPr>
          <t xml:space="preserve">SPAMAF :
</t>
        </r>
        <r>
          <rPr>
            <sz val="10"/>
            <rFont val="Arial"/>
            <family val="2"/>
          </rPr>
          <t xml:space="preserve">Noter le mois au format </t>
        </r>
        <r>
          <rPr>
            <b/>
            <sz val="10"/>
            <rFont val="Arial"/>
            <family val="2"/>
          </rPr>
          <t>01/mm/aa</t>
        </r>
      </text>
    </comment>
    <comment ref="E14" authorId="0">
      <text>
        <r>
          <rPr>
            <b/>
            <sz val="9"/>
            <color indexed="8"/>
            <rFont val="Tahoma"/>
            <family val="2"/>
          </rPr>
          <t xml:space="preserve">SPAMAF :
</t>
        </r>
        <r>
          <rPr>
            <sz val="9"/>
            <color indexed="8"/>
            <rFont val="Tahoma"/>
            <family val="2"/>
          </rPr>
          <t xml:space="preserve">Indiquer l'horaire mensualisé tel qu'il est noté sur votre BS SPAMAF ou sur votre contrat.
</t>
        </r>
        <r>
          <rPr>
            <b/>
            <sz val="9"/>
            <color indexed="8"/>
            <rFont val="Tahoma"/>
            <family val="2"/>
          </rPr>
          <t>Attention</t>
        </r>
        <r>
          <rPr>
            <sz val="9"/>
            <color indexed="8"/>
            <rFont val="Tahoma"/>
            <family val="2"/>
          </rPr>
          <t xml:space="preserve">, l'horaire mensuel noté sur le BS Pajemploi est arrondi à l'entier…. Il ne correspond pas forcément à l'horaire mensuel contractuel
</t>
        </r>
      </text>
    </comment>
    <comment ref="E15" authorId="0">
      <text>
        <r>
          <rPr>
            <b/>
            <sz val="9"/>
            <color indexed="8"/>
            <rFont val="Tahoma"/>
            <family val="2"/>
          </rPr>
          <t xml:space="preserve">SPAMAF :
</t>
        </r>
        <r>
          <rPr>
            <sz val="9"/>
            <color indexed="8"/>
            <rFont val="Tahoma"/>
            <family val="2"/>
          </rPr>
          <t xml:space="preserve">Indiquer le salaire horaire tel qu'il est noté sur votre BS SPAMAF (ou sur votre contrat)
</t>
        </r>
      </text>
    </comment>
    <comment ref="B16" authorId="0">
      <text>
        <r>
          <rPr>
            <b/>
            <sz val="10"/>
            <rFont val="Arial"/>
            <family val="2"/>
          </rPr>
          <t xml:space="preserve">SPAMAF :
</t>
        </r>
        <r>
          <rPr>
            <sz val="10"/>
            <rFont val="Arial"/>
            <family val="2"/>
          </rPr>
          <t xml:space="preserve">Indiquer la date d'effet du nouvel avenant (1er jour du mois) au format date : </t>
        </r>
        <r>
          <rPr>
            <b/>
            <sz val="10"/>
            <rFont val="Arial"/>
            <family val="2"/>
          </rPr>
          <t xml:space="preserve">01/mm/aa </t>
        </r>
        <r>
          <rPr>
            <sz val="10"/>
            <rFont val="Arial"/>
            <family val="2"/>
          </rPr>
          <t xml:space="preserve">que si elle intervient sur les 12 mois du tableau ci-dessous.
</t>
        </r>
        <r>
          <rPr>
            <b/>
            <sz val="10"/>
            <rFont val="Arial"/>
            <family val="2"/>
          </rPr>
          <t xml:space="preserve">
</t>
        </r>
        <r>
          <rPr>
            <sz val="10"/>
            <rFont val="Arial"/>
            <family val="2"/>
          </rPr>
          <t>Si pas d'avenant sur la période de mensualisation considérée,</t>
        </r>
        <r>
          <rPr>
            <b/>
            <sz val="10"/>
            <rFont val="Arial"/>
            <family val="2"/>
          </rPr>
          <t xml:space="preserve"> ne rien noter !</t>
        </r>
      </text>
    </comment>
    <comment ref="B19" authorId="0">
      <text>
        <r>
          <rPr>
            <b/>
            <sz val="10"/>
            <rFont val="Arial"/>
            <family val="2"/>
          </rPr>
          <t xml:space="preserve">SPAMAF :
</t>
        </r>
        <r>
          <rPr>
            <sz val="10"/>
            <rFont val="Arial"/>
            <family val="2"/>
          </rPr>
          <t>Indiquer la date de fin de contrat au format date :</t>
        </r>
        <r>
          <rPr>
            <b/>
            <sz val="10"/>
            <rFont val="Arial"/>
            <family val="2"/>
          </rPr>
          <t xml:space="preserve"> jj/mm/aa </t>
        </r>
        <r>
          <rPr>
            <sz val="10"/>
            <rFont val="Arial"/>
            <family val="2"/>
          </rPr>
          <t xml:space="preserve">que si elle intervient sur les 12 mois du tableau ci-dessous.
</t>
        </r>
        <r>
          <rPr>
            <b/>
            <sz val="10"/>
            <rFont val="Arial"/>
            <family val="2"/>
          </rPr>
          <t xml:space="preserve">
</t>
        </r>
        <r>
          <rPr>
            <sz val="10"/>
            <rFont val="Arial"/>
            <family val="2"/>
          </rPr>
          <t>Si pas de fin de contrat sur la période de mensualisation considérée,</t>
        </r>
        <r>
          <rPr>
            <b/>
            <sz val="10"/>
            <rFont val="Arial"/>
            <family val="2"/>
          </rPr>
          <t xml:space="preserve"> ne rien noter !</t>
        </r>
      </text>
    </comment>
    <comment ref="C21" authorId="0">
      <text>
        <r>
          <rPr>
            <b/>
            <sz val="9"/>
            <color indexed="8"/>
            <rFont val="Tahoma"/>
            <family val="2"/>
          </rPr>
          <t xml:space="preserve">SPAMAF :
</t>
        </r>
        <r>
          <rPr>
            <sz val="9"/>
            <color indexed="8"/>
            <rFont val="Tahoma"/>
            <family val="2"/>
          </rPr>
          <t xml:space="preserve">Indiquer uniquement le nbre d'heures qui a été déduit des heures mensualisées </t>
        </r>
        <r>
          <rPr>
            <i/>
            <sz val="9"/>
            <color indexed="8"/>
            <rFont val="Tahoma"/>
            <family val="2"/>
          </rPr>
          <t xml:space="preserve"> (en principe les hres à déduire du salaire qui ont été calculées avec l'outil calcul cour de cassation) 
</t>
        </r>
        <r>
          <rPr>
            <b/>
            <i/>
            <sz val="9"/>
            <color indexed="8"/>
            <rFont val="Tahoma"/>
            <family val="2"/>
          </rPr>
          <t>Attention :
Il convient pour le dernier mois du contrat, s'il est incomplet, de calculer au préalable le salaire selon le calcul de la cour de cassation, n'oubliez pas pour le dernier mois de noter les éventuelles heures déduites (calcul cour de cassation)</t>
        </r>
      </text>
    </comment>
    <comment ref="D21" authorId="0">
      <text>
        <r>
          <rPr>
            <b/>
            <sz val="8"/>
            <color indexed="8"/>
            <rFont val="Arial"/>
            <family val="2"/>
          </rPr>
          <t xml:space="preserve">SPAMAF : 
Saisie automatique
</t>
        </r>
        <r>
          <rPr>
            <sz val="8"/>
            <rFont val="Arial"/>
            <family val="2"/>
          </rPr>
          <t xml:space="preserve">Il s'agit des heures payées :
</t>
        </r>
        <r>
          <rPr>
            <b/>
            <sz val="8"/>
            <rFont val="Arial"/>
            <family val="2"/>
          </rPr>
          <t>Heures mensualisées – heures d'absences déduites du salaire mensuel
Attention :
Il convient pour le dernier mois du contrat s'il est incomplet, de calculer au préalable le salaire selon le calcul de la cour de cassation</t>
        </r>
      </text>
    </comment>
    <comment ref="E21" authorId="0">
      <text>
        <r>
          <rPr>
            <b/>
            <sz val="8"/>
            <color indexed="8"/>
            <rFont val="Arial"/>
            <family val="2"/>
          </rPr>
          <t xml:space="preserve">SPAMAF : 
Saisie automatique
</t>
        </r>
        <r>
          <rPr>
            <sz val="8"/>
            <rFont val="Arial"/>
            <family val="2"/>
          </rPr>
          <t xml:space="preserve">Ce sont les heures d'accueil prévues au contrat du mois concerné y compris les absences rémunérées comme jour férié, abs de l'enfant non justifiés. 
</t>
        </r>
      </text>
    </comment>
  </commentList>
</comments>
</file>

<file path=xl/sharedStrings.xml><?xml version="1.0" encoding="utf-8"?>
<sst xmlns="http://schemas.openxmlformats.org/spreadsheetml/2006/main" count="63" uniqueCount="60">
  <si>
    <t>Syndicat Professionnel des Assistants Maternels et Assistants Familiaux</t>
  </si>
  <si>
    <t>PLANNING D'ACCUEIL SUR 12 MOIS</t>
  </si>
  <si>
    <t>Les heures programmées sont les heures dues prévues au contrat incluant les heures d' absences rémunérées : exemple heures fériés dues, heures absences rémunérées de l'enfant (art 14 CCN)  mais n'incluant pas les heures complémentaires et supplémentaires non convenues dans la mensualisation ainsi que les heures d'absences déduites du salaire mensuel</t>
  </si>
  <si>
    <t>Notez pour chaque jour d'accueil prévu au contrat le nbre d'heures d'accueil prévues au contrat</t>
  </si>
  <si>
    <t>Ou Notez le dernier jour d'accueil de la semaine le nbre d'heures par semaine prévues au contrat pour les semaines complètes d'accueil</t>
  </si>
  <si>
    <t>N'indiquez pas les heures déduites du salaire mensuel, ne comptabilisez pas les hres compl, heures majorées</t>
  </si>
  <si>
    <t>Hres dues</t>
  </si>
  <si>
    <t>Copyright 2013 - Propriété du SPAMAF - Reproduction Interdite</t>
  </si>
  <si>
    <r>
      <t xml:space="preserve">Conseil pour les utilisateurs d'OpenOffice uniquement  </t>
    </r>
    <r>
      <rPr>
        <i/>
        <sz val="10"/>
        <rFont val="Arial"/>
        <family val="2"/>
      </rPr>
      <t>: Vous pouvez mettre une couleur de fond pour indiquer les semaines CP assmat et une autre couleur pour les semaines programmées d'absence de l'enfant prévues par l'employeur</t>
    </r>
  </si>
  <si>
    <t>CALCUL DE LA REGULARISATION DES HEURES</t>
  </si>
  <si>
    <t>Vous avez 2 possibilités pour le remplissage automatique des heures programmées en colonne E</t>
  </si>
  <si>
    <t>Compte tenu du lissage des heures programmées sur 12 mois, en cas de rupture de contrat ou d'avenant avant la fin des 12 mois, il convient en application de l'article 18 de la CCN de procéder au calcul de la régularisation des heures en comparant les heures programmées et les heures payées</t>
  </si>
  <si>
    <t xml:space="preserve">Salarié(e) : </t>
  </si>
  <si>
    <t xml:space="preserve">Employeur : </t>
  </si>
  <si>
    <t xml:space="preserve">Enfant : </t>
  </si>
  <si>
    <t>1)</t>
  </si>
  <si>
    <t>Saisie des heures programmées dans le planning qui se reporteront automatiquement dans la colonne E</t>
  </si>
  <si>
    <t>(Ne pas oublier de saisir le mois de début de la mensualisation afin que le calendrier du planning se mette à jour)</t>
  </si>
  <si>
    <t>OU</t>
  </si>
  <si>
    <t xml:space="preserve">Mois de début de la mensualisation : </t>
  </si>
  <si>
    <t>Données du contrat de travail</t>
  </si>
  <si>
    <t>2)</t>
  </si>
  <si>
    <t>Saisie des heures programmées dans la colonne H qui se reporteront automatiquement dans la colonne E</t>
  </si>
  <si>
    <t>Nombre d'heures mensualisées :</t>
  </si>
  <si>
    <t>Si vous utilisiez le classeur Planning/ien/BS avant 2013</t>
  </si>
  <si>
    <t>Salaire horaire :</t>
  </si>
  <si>
    <t>Reportez Colonne H le nbre d'heures programmées en J44 du classeur Planning/ien/BS</t>
  </si>
  <si>
    <t xml:space="preserve">Date d'effet du nouvel avenant : </t>
  </si>
  <si>
    <t xml:space="preserve">OU </t>
  </si>
  <si>
    <t>Si vous utilisez depuis janvier 2013 le BS, Classeur BS ou le classeur Planning/ien/BS</t>
  </si>
  <si>
    <t>Reportez colonne H  le nbre d'heures programmées en GH25 du BS</t>
  </si>
  <si>
    <t xml:space="preserve">Date fin de contrat : </t>
  </si>
  <si>
    <t xml:space="preserve">Année :  </t>
  </si>
  <si>
    <t>Colonne H</t>
  </si>
  <si>
    <t>Période de Mensualisation</t>
  </si>
  <si>
    <t>Nbre d'heures d'abs déduites du salaire</t>
  </si>
  <si>
    <t xml:space="preserve">Heures payées (*) </t>
  </si>
  <si>
    <t>Heures programmées dues (**)</t>
  </si>
  <si>
    <t>Régularisation</t>
  </si>
  <si>
    <t>2) Saisie des heures programmées dues</t>
  </si>
  <si>
    <t>1er mois</t>
  </si>
  <si>
    <t>2ème mois</t>
  </si>
  <si>
    <t>3ème mois</t>
  </si>
  <si>
    <t>4ème mois</t>
  </si>
  <si>
    <t>5ème mois</t>
  </si>
  <si>
    <t>6ème mois</t>
  </si>
  <si>
    <t>7ème mois</t>
  </si>
  <si>
    <t>8ème mois</t>
  </si>
  <si>
    <t>9ème mois</t>
  </si>
  <si>
    <t>10ème mois</t>
  </si>
  <si>
    <t>11ème mois</t>
  </si>
  <si>
    <t>12ème mois</t>
  </si>
  <si>
    <t>TOTAL</t>
  </si>
  <si>
    <t xml:space="preserve">Nombre d'heures à régulariser : </t>
  </si>
  <si>
    <t xml:space="preserve"> À l'assistante maternelle </t>
  </si>
  <si>
    <t xml:space="preserve">Soit : </t>
  </si>
  <si>
    <t xml:space="preserve"> À l'employeur </t>
  </si>
  <si>
    <t xml:space="preserve">(*) Heures payées (mensualisées), n'incluant pas heures absences déduites (non dues) ni heures complémentaires et supplémentaires non convenues dans la mensualisation </t>
  </si>
  <si>
    <t>(**)  Heures programmées sont les heures dues prévues au contrat incluant les heures d' absences rémunérées : exemple heures fériés dues, heures absences rémunérées de l'enfant (art 14 CCN)  mais n'incluant pas les heures complémentaires et supplémentaires non convenues dans la mensualisation, ainsi que les heures d'absences déduites du salaire mensuel</t>
  </si>
  <si>
    <t>blanche</t>
  </si>
</sst>
</file>

<file path=xl/styles.xml><?xml version="1.0" encoding="utf-8"?>
<styleSheet xmlns="http://schemas.openxmlformats.org/spreadsheetml/2006/main">
  <numFmts count="6">
    <numFmt numFmtId="164" formatCode="mmmm\ yy"/>
    <numFmt numFmtId="165" formatCode="d"/>
    <numFmt numFmtId="166" formatCode="0.00&quot; h&quot;"/>
    <numFmt numFmtId="167" formatCode="#,##0.0000\ [$€-40C];[Red]\-#,##0.0000\ [$€-40C]"/>
    <numFmt numFmtId="168" formatCode="d\ mmm\ yy"/>
    <numFmt numFmtId="169" formatCode="0.00&quot; €&quot;"/>
  </numFmts>
  <fonts count="32">
    <font>
      <sz val="10"/>
      <name val="Arial"/>
      <family val="2"/>
    </font>
    <font>
      <b/>
      <sz val="10"/>
      <name val="Arial"/>
      <family val="2"/>
    </font>
    <font>
      <b/>
      <sz val="10"/>
      <color indexed="10"/>
      <name val="Arial"/>
      <family val="2"/>
    </font>
    <font>
      <b/>
      <sz val="12"/>
      <name val="Arial"/>
      <family val="2"/>
    </font>
    <font>
      <b/>
      <sz val="16"/>
      <name val="Arial"/>
      <family val="2"/>
    </font>
    <font>
      <i/>
      <sz val="10"/>
      <name val="Arial"/>
      <family val="2"/>
    </font>
    <font>
      <i/>
      <sz val="10"/>
      <color indexed="10"/>
      <name val="Arial"/>
      <family val="2"/>
    </font>
    <font>
      <b/>
      <sz val="10"/>
      <name val="Castellar"/>
      <family val="1"/>
    </font>
    <font>
      <sz val="10"/>
      <name val="Castellar"/>
      <family val="1"/>
    </font>
    <font>
      <b/>
      <sz val="9"/>
      <name val="Arial"/>
      <family val="2"/>
    </font>
    <font>
      <b/>
      <sz val="10"/>
      <color indexed="43"/>
      <name val="Arial"/>
      <family val="2"/>
    </font>
    <font>
      <b/>
      <i/>
      <sz val="10"/>
      <name val="Arial"/>
      <family val="2"/>
    </font>
    <font>
      <b/>
      <i/>
      <sz val="9"/>
      <name val="Arial"/>
      <family val="2"/>
    </font>
    <font>
      <b/>
      <u/>
      <sz val="10"/>
      <color indexed="10"/>
      <name val="Arial"/>
      <family val="2"/>
    </font>
    <font>
      <u/>
      <sz val="10"/>
      <color indexed="10"/>
      <name val="Arial"/>
      <family val="2"/>
    </font>
    <font>
      <i/>
      <sz val="9"/>
      <name val="Arial"/>
      <family val="2"/>
    </font>
    <font>
      <b/>
      <sz val="9"/>
      <color indexed="8"/>
      <name val="Tahoma"/>
      <family val="2"/>
    </font>
    <font>
      <sz val="9"/>
      <color indexed="8"/>
      <name val="Tahoma"/>
      <family val="2"/>
    </font>
    <font>
      <b/>
      <u/>
      <sz val="10"/>
      <name val="Arial"/>
      <family val="2"/>
    </font>
    <font>
      <b/>
      <sz val="10"/>
      <color indexed="14"/>
      <name val="Arial"/>
      <family val="2"/>
    </font>
    <font>
      <b/>
      <sz val="10"/>
      <color indexed="30"/>
      <name val="Arial"/>
      <family val="2"/>
    </font>
    <font>
      <i/>
      <sz val="9"/>
      <color indexed="8"/>
      <name val="Tahoma"/>
      <family val="2"/>
    </font>
    <font>
      <b/>
      <i/>
      <sz val="9"/>
      <color indexed="8"/>
      <name val="Tahoma"/>
      <family val="2"/>
    </font>
    <font>
      <b/>
      <sz val="8"/>
      <color indexed="8"/>
      <name val="Arial"/>
      <family val="2"/>
    </font>
    <font>
      <sz val="8"/>
      <name val="Arial"/>
      <family val="2"/>
    </font>
    <font>
      <b/>
      <sz val="8"/>
      <name val="Arial"/>
      <family val="2"/>
    </font>
    <font>
      <sz val="10"/>
      <color indexed="10"/>
      <name val="Arial"/>
      <family val="2"/>
    </font>
    <font>
      <b/>
      <sz val="11"/>
      <name val="Arial"/>
      <family val="2"/>
    </font>
    <font>
      <sz val="10"/>
      <color indexed="9"/>
      <name val="Arial"/>
      <family val="2"/>
    </font>
    <font>
      <b/>
      <sz val="12"/>
      <color indexed="10"/>
      <name val="Arial"/>
      <family val="2"/>
    </font>
    <font>
      <i/>
      <sz val="8"/>
      <name val="Arial"/>
      <family val="2"/>
    </font>
    <font>
      <sz val="10"/>
      <name val="Arial"/>
      <family val="2"/>
    </font>
  </fonts>
  <fills count="15">
    <fill>
      <patternFill patternType="none"/>
    </fill>
    <fill>
      <patternFill patternType="gray125"/>
    </fill>
    <fill>
      <patternFill patternType="solid">
        <fgColor indexed="11"/>
        <bgColor indexed="49"/>
      </patternFill>
    </fill>
    <fill>
      <patternFill patternType="solid">
        <fgColor indexed="50"/>
        <bgColor indexed="51"/>
      </patternFill>
    </fill>
    <fill>
      <patternFill patternType="solid">
        <fgColor indexed="51"/>
        <bgColor indexed="13"/>
      </patternFill>
    </fill>
    <fill>
      <patternFill patternType="solid">
        <fgColor indexed="9"/>
        <bgColor indexed="26"/>
      </patternFill>
    </fill>
    <fill>
      <patternFill patternType="solid">
        <fgColor indexed="13"/>
        <bgColor indexed="34"/>
      </patternFill>
    </fill>
    <fill>
      <patternFill patternType="solid">
        <fgColor indexed="52"/>
        <bgColor indexed="53"/>
      </patternFill>
    </fill>
    <fill>
      <patternFill patternType="solid">
        <fgColor indexed="26"/>
        <bgColor indexed="9"/>
      </patternFill>
    </fill>
    <fill>
      <patternFill patternType="solid">
        <fgColor indexed="47"/>
        <bgColor indexed="22"/>
      </patternFill>
    </fill>
    <fill>
      <patternFill patternType="solid">
        <fgColor indexed="31"/>
        <bgColor indexed="22"/>
      </patternFill>
    </fill>
    <fill>
      <patternFill patternType="solid">
        <fgColor indexed="43"/>
        <bgColor indexed="13"/>
      </patternFill>
    </fill>
    <fill>
      <patternFill patternType="solid">
        <fgColor rgb="FFFFFF00"/>
        <bgColor indexed="64"/>
      </patternFill>
    </fill>
    <fill>
      <patternFill patternType="solid">
        <fgColor theme="4" tint="0.79998168889431442"/>
        <bgColor indexed="26"/>
      </patternFill>
    </fill>
    <fill>
      <patternFill patternType="solid">
        <fgColor theme="4" tint="0.79998168889431442"/>
        <bgColor indexed="64"/>
      </patternFill>
    </fill>
  </fills>
  <borders count="24">
    <border>
      <left/>
      <right/>
      <top/>
      <bottom/>
      <diagonal/>
    </border>
    <border>
      <left style="double">
        <color indexed="8"/>
      </left>
      <right style="double">
        <color indexed="8"/>
      </right>
      <top style="double">
        <color indexed="8"/>
      </top>
      <bottom style="medium">
        <color indexed="8"/>
      </bottom>
      <diagonal/>
    </border>
    <border>
      <left style="double">
        <color indexed="8"/>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style="double">
        <color indexed="8"/>
      </right>
      <top style="thin">
        <color indexed="8"/>
      </top>
      <bottom style="thin">
        <color indexed="8"/>
      </bottom>
      <diagonal/>
    </border>
    <border>
      <left style="double">
        <color indexed="8"/>
      </left>
      <right/>
      <top style="thin">
        <color indexed="8"/>
      </top>
      <bottom/>
      <diagonal/>
    </border>
    <border>
      <left/>
      <right/>
      <top style="thin">
        <color indexed="8"/>
      </top>
      <bottom/>
      <diagonal/>
    </border>
    <border>
      <left/>
      <right style="double">
        <color indexed="8"/>
      </right>
      <top style="thin">
        <color indexed="8"/>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style="double">
        <color indexed="8"/>
      </bottom>
      <diagonal/>
    </border>
    <border>
      <left style="medium">
        <color indexed="8"/>
      </left>
      <right style="medium">
        <color indexed="8"/>
      </right>
      <top style="medium">
        <color indexed="8"/>
      </top>
      <bottom style="medium">
        <color indexed="8"/>
      </bottom>
      <diagonal/>
    </border>
    <border>
      <left/>
      <right style="double">
        <color indexed="8"/>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style="double">
        <color indexed="8"/>
      </left>
      <right style="double">
        <color indexed="8"/>
      </right>
      <top/>
      <bottom style="double">
        <color indexed="8"/>
      </bottom>
      <diagonal/>
    </border>
  </borders>
  <cellStyleXfs count="4">
    <xf numFmtId="0" fontId="0" fillId="0" borderId="0"/>
    <xf numFmtId="0" fontId="3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24">
    <xf numFmtId="0" fontId="0" fillId="0" borderId="0" xfId="0"/>
    <xf numFmtId="0" fontId="0" fillId="0" borderId="0" xfId="0" applyAlignment="1" applyProtection="1">
      <alignment horizontal="right" vertical="center"/>
      <protection hidden="1"/>
    </xf>
    <xf numFmtId="0" fontId="0" fillId="0" borderId="0" xfId="0" applyAlignment="1" applyProtection="1">
      <alignment horizontal="left" vertical="center"/>
      <protection hidden="1"/>
    </xf>
    <xf numFmtId="2" fontId="0" fillId="0" borderId="0" xfId="0" applyNumberFormat="1" applyAlignment="1" applyProtection="1">
      <alignment horizontal="center" vertical="center"/>
      <protection hidden="1"/>
    </xf>
    <xf numFmtId="0" fontId="0" fillId="0" borderId="0" xfId="0" applyAlignment="1" applyProtection="1">
      <alignment vertical="center"/>
      <protection hidden="1"/>
    </xf>
    <xf numFmtId="0" fontId="0" fillId="0" borderId="0" xfId="0" applyFill="1" applyAlignment="1" applyProtection="1">
      <alignment vertical="center"/>
      <protection hidden="1"/>
    </xf>
    <xf numFmtId="0" fontId="4" fillId="0" borderId="3"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2" fontId="0" fillId="0" borderId="4" xfId="0" applyNumberFormat="1" applyBorder="1" applyAlignment="1" applyProtection="1">
      <alignment horizontal="center" vertical="center"/>
      <protection hidden="1"/>
    </xf>
    <xf numFmtId="0" fontId="0" fillId="0" borderId="0" xfId="0" applyBorder="1" applyAlignment="1" applyProtection="1">
      <alignment horizontal="left" vertical="center"/>
      <protection hidden="1"/>
    </xf>
    <xf numFmtId="2" fontId="0" fillId="0" borderId="0" xfId="0" applyNumberForma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8" fillId="0" borderId="0" xfId="0" applyFont="1" applyAlignment="1" applyProtection="1">
      <alignment vertical="center"/>
      <protection hidden="1"/>
    </xf>
    <xf numFmtId="2" fontId="0" fillId="0" borderId="10" xfId="0" applyNumberFormat="1" applyBorder="1" applyAlignment="1" applyProtection="1">
      <alignment horizontal="center" vertical="center"/>
      <protection locked="0"/>
    </xf>
    <xf numFmtId="2" fontId="0" fillId="0" borderId="11" xfId="0" applyNumberFormat="1" applyBorder="1" applyAlignment="1" applyProtection="1">
      <alignment horizontal="center" vertical="center"/>
      <protection locked="0"/>
    </xf>
    <xf numFmtId="2" fontId="10" fillId="3" borderId="10" xfId="0" applyNumberFormat="1" applyFont="1" applyFill="1" applyBorder="1" applyAlignment="1" applyProtection="1">
      <alignment horizontal="center" vertical="center"/>
      <protection hidden="1"/>
    </xf>
    <xf numFmtId="2" fontId="10" fillId="3" borderId="11" xfId="0" applyNumberFormat="1"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2" fontId="10" fillId="3" borderId="16" xfId="0" applyNumberFormat="1" applyFont="1" applyFill="1" applyBorder="1" applyAlignment="1" applyProtection="1">
      <alignment horizontal="center" vertical="center"/>
      <protection hidden="1"/>
    </xf>
    <xf numFmtId="2" fontId="10" fillId="3" borderId="17" xfId="0" applyNumberFormat="1"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4" xfId="0" applyBorder="1" applyAlignment="1" applyProtection="1">
      <alignment vertical="center"/>
      <protection hidden="1"/>
    </xf>
    <xf numFmtId="0" fontId="0" fillId="0" borderId="3" xfId="0" applyFont="1" applyBorder="1" applyAlignment="1" applyProtection="1">
      <alignment horizontal="right" vertical="center"/>
      <protection hidden="1"/>
    </xf>
    <xf numFmtId="166" fontId="0" fillId="0" borderId="0" xfId="0" applyNumberFormat="1" applyFill="1" applyBorder="1" applyAlignment="1" applyProtection="1">
      <alignment horizontal="center" vertical="center"/>
      <protection hidden="1"/>
    </xf>
    <xf numFmtId="0" fontId="0" fillId="0" borderId="0" xfId="0" applyFont="1" applyFill="1" applyBorder="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13" fillId="0"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15" fillId="0" borderId="0" xfId="0" applyFont="1" applyAlignment="1" applyProtection="1">
      <alignment vertical="center"/>
      <protection hidden="1"/>
    </xf>
    <xf numFmtId="0" fontId="0" fillId="0" borderId="0" xfId="0" applyFont="1" applyBorder="1" applyAlignment="1" applyProtection="1">
      <alignment horizontal="right" vertical="center"/>
      <protection hidden="1"/>
    </xf>
    <xf numFmtId="164" fontId="7" fillId="9" borderId="10"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0" fillId="0" borderId="10" xfId="0" applyFont="1" applyBorder="1" applyAlignment="1" applyProtection="1">
      <alignment horizontal="right" vertical="center"/>
      <protection hidden="1"/>
    </xf>
    <xf numFmtId="166" fontId="0" fillId="9" borderId="20" xfId="0" applyNumberFormat="1" applyFill="1" applyBorder="1" applyAlignment="1" applyProtection="1">
      <alignment horizontal="center" vertical="center"/>
      <protection locked="0"/>
    </xf>
    <xf numFmtId="0" fontId="18" fillId="0" borderId="0" xfId="0" applyFont="1" applyAlignment="1" applyProtection="1">
      <alignment horizontal="left" vertical="center"/>
      <protection hidden="1"/>
    </xf>
    <xf numFmtId="0" fontId="19" fillId="0" borderId="0" xfId="0" applyFont="1" applyFill="1" applyBorder="1" applyAlignment="1" applyProtection="1">
      <alignment horizontal="right" vertical="center"/>
      <protection hidden="1"/>
    </xf>
    <xf numFmtId="167" fontId="0" fillId="9" borderId="20" xfId="0" applyNumberFormat="1" applyFill="1" applyBorder="1" applyAlignment="1" applyProtection="1">
      <alignment horizontal="center" vertical="center"/>
      <protection locked="0"/>
    </xf>
    <xf numFmtId="0" fontId="0" fillId="3" borderId="0" xfId="0" applyFont="1" applyFill="1" applyAlignment="1" applyProtection="1">
      <alignment horizontal="left" vertical="center"/>
      <protection hidden="1"/>
    </xf>
    <xf numFmtId="166" fontId="0" fillId="0" borderId="0" xfId="0" applyNumberFormat="1" applyFont="1" applyFill="1" applyBorder="1" applyAlignment="1" applyProtection="1">
      <alignment horizontal="right" vertical="center"/>
      <protection hidden="1"/>
    </xf>
    <xf numFmtId="168" fontId="7" fillId="9" borderId="10" xfId="0" applyNumberFormat="1" applyFont="1" applyFill="1" applyBorder="1" applyAlignment="1" applyProtection="1">
      <alignment horizontal="center" vertical="center"/>
      <protection locked="0"/>
    </xf>
    <xf numFmtId="0" fontId="18" fillId="0" borderId="0" xfId="0" applyFont="1" applyAlignment="1" applyProtection="1">
      <alignment vertical="center"/>
      <protection hidden="1"/>
    </xf>
    <xf numFmtId="0" fontId="0" fillId="0" borderId="0" xfId="0" applyBorder="1" applyAlignment="1" applyProtection="1">
      <alignment vertical="center"/>
      <protection hidden="1"/>
    </xf>
    <xf numFmtId="0" fontId="20" fillId="0" borderId="0" xfId="0" applyFont="1" applyBorder="1" applyAlignment="1" applyProtection="1">
      <alignment vertical="center"/>
      <protection hidden="1"/>
    </xf>
    <xf numFmtId="0" fontId="1" fillId="0" borderId="10" xfId="0" applyFont="1" applyBorder="1" applyAlignment="1" applyProtection="1">
      <alignment horizontal="center" vertical="center"/>
      <protection hidden="1"/>
    </xf>
    <xf numFmtId="0" fontId="0" fillId="0" borderId="9" xfId="0" applyFont="1" applyBorder="1" applyAlignment="1" applyProtection="1">
      <alignment horizontal="center" vertical="center"/>
      <protection hidden="1"/>
    </xf>
    <xf numFmtId="0" fontId="0" fillId="0" borderId="10" xfId="0" applyFont="1" applyBorder="1" applyAlignment="1" applyProtection="1">
      <alignment horizontal="center" vertical="center" wrapText="1"/>
      <protection hidden="1"/>
    </xf>
    <xf numFmtId="0" fontId="0" fillId="10" borderId="10" xfId="0" applyFont="1" applyFill="1" applyBorder="1" applyAlignment="1" applyProtection="1">
      <alignment horizontal="center" vertical="center" wrapText="1"/>
      <protection hidden="1"/>
    </xf>
    <xf numFmtId="0" fontId="0" fillId="3" borderId="10" xfId="0" applyFont="1" applyFill="1" applyBorder="1" applyAlignment="1" applyProtection="1">
      <alignment horizontal="center" vertical="center" wrapText="1"/>
      <protection hidden="1"/>
    </xf>
    <xf numFmtId="0" fontId="0" fillId="0" borderId="11" xfId="0" applyFont="1" applyBorder="1" applyAlignment="1" applyProtection="1">
      <alignment horizontal="center" vertical="center"/>
      <protection hidden="1"/>
    </xf>
    <xf numFmtId="0" fontId="26" fillId="0" borderId="10" xfId="0" applyFont="1" applyBorder="1" applyAlignment="1" applyProtection="1">
      <alignment horizontal="center" vertical="center" wrapText="1"/>
      <protection hidden="1"/>
    </xf>
    <xf numFmtId="0" fontId="0" fillId="0" borderId="0" xfId="0" applyAlignment="1">
      <alignment vertical="center"/>
    </xf>
    <xf numFmtId="0" fontId="19" fillId="0" borderId="0" xfId="0" applyFont="1" applyAlignment="1" applyProtection="1">
      <alignment vertical="center"/>
      <protection hidden="1"/>
    </xf>
    <xf numFmtId="164" fontId="0" fillId="0" borderId="10" xfId="0" applyNumberFormat="1" applyBorder="1" applyAlignment="1" applyProtection="1">
      <alignment horizontal="center" vertical="center"/>
      <protection hidden="1"/>
    </xf>
    <xf numFmtId="166" fontId="0" fillId="9" borderId="10" xfId="0" applyNumberFormat="1" applyFill="1" applyBorder="1" applyAlignment="1" applyProtection="1">
      <alignment horizontal="center" vertical="center"/>
      <protection locked="0"/>
    </xf>
    <xf numFmtId="166" fontId="0" fillId="5" borderId="10" xfId="0" applyNumberFormat="1" applyFill="1" applyBorder="1" applyAlignment="1" applyProtection="1">
      <alignment horizontal="center" vertical="center"/>
      <protection hidden="1"/>
    </xf>
    <xf numFmtId="166" fontId="0" fillId="0" borderId="10" xfId="0" applyNumberFormat="1" applyFill="1" applyBorder="1" applyAlignment="1" applyProtection="1">
      <alignment horizontal="center" vertical="center"/>
      <protection hidden="1"/>
    </xf>
    <xf numFmtId="166" fontId="0" fillId="0" borderId="11" xfId="0" applyNumberFormat="1" applyBorder="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10" xfId="0" applyNumberFormat="1" applyFont="1" applyFill="1" applyBorder="1" applyAlignment="1" applyProtection="1">
      <alignment horizontal="center" vertical="center"/>
      <protection hidden="1"/>
    </xf>
    <xf numFmtId="166" fontId="1" fillId="0" borderId="10" xfId="0" applyNumberFormat="1" applyFont="1" applyFill="1" applyBorder="1" applyAlignment="1" applyProtection="1">
      <alignment horizontal="center" vertical="center"/>
      <protection hidden="1"/>
    </xf>
    <xf numFmtId="166" fontId="27" fillId="5" borderId="10" xfId="0" applyNumberFormat="1" applyFont="1" applyFill="1" applyBorder="1" applyAlignment="1" applyProtection="1">
      <alignment horizontal="center" vertical="center"/>
      <protection hidden="1"/>
    </xf>
    <xf numFmtId="166" fontId="27" fillId="0" borderId="10" xfId="0" applyNumberFormat="1" applyFont="1" applyFill="1" applyBorder="1" applyAlignment="1" applyProtection="1">
      <alignment horizontal="center" vertical="center"/>
      <protection hidden="1"/>
    </xf>
    <xf numFmtId="166" fontId="27" fillId="11" borderId="11" xfId="0" applyNumberFormat="1" applyFont="1" applyFill="1" applyBorder="1" applyAlignment="1" applyProtection="1">
      <alignment horizontal="center" vertical="center"/>
      <protection hidden="1"/>
    </xf>
    <xf numFmtId="0" fontId="27" fillId="0" borderId="0" xfId="0" applyFont="1" applyAlignment="1" applyProtection="1">
      <alignment vertical="center"/>
      <protection hidden="1"/>
    </xf>
    <xf numFmtId="2" fontId="28" fillId="0" borderId="0" xfId="0" applyNumberFormat="1" applyFont="1" applyAlignment="1">
      <alignment horizontal="center" vertical="center"/>
    </xf>
    <xf numFmtId="0" fontId="3" fillId="0" borderId="3"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166" fontId="29" fillId="11" borderId="10" xfId="0" applyNumberFormat="1"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169" fontId="29" fillId="11" borderId="10" xfId="0" applyNumberFormat="1"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wrapText="1"/>
      <protection hidden="1"/>
    </xf>
    <xf numFmtId="10" fontId="0" fillId="0" borderId="0" xfId="0" applyNumberFormat="1" applyBorder="1" applyAlignment="1" applyProtection="1">
      <alignment vertical="center"/>
      <protection hidden="1"/>
    </xf>
    <xf numFmtId="0" fontId="30" fillId="10" borderId="12" xfId="0" applyFont="1" applyFill="1" applyBorder="1" applyAlignment="1" applyProtection="1">
      <alignment vertical="center"/>
      <protection hidden="1"/>
    </xf>
    <xf numFmtId="0" fontId="0" fillId="10" borderId="22" xfId="0" applyFill="1" applyBorder="1" applyAlignment="1" applyProtection="1">
      <alignment vertical="center"/>
      <protection hidden="1"/>
    </xf>
    <xf numFmtId="0" fontId="0" fillId="10" borderId="20" xfId="0" applyFill="1" applyBorder="1" applyAlignment="1" applyProtection="1">
      <alignment vertical="center"/>
      <protection hidden="1"/>
    </xf>
    <xf numFmtId="0" fontId="1" fillId="12" borderId="11" xfId="0" applyFont="1" applyFill="1" applyBorder="1" applyAlignment="1" applyProtection="1">
      <alignment horizontal="center" vertical="center"/>
      <protection hidden="1"/>
    </xf>
    <xf numFmtId="0" fontId="0" fillId="13" borderId="12" xfId="0" applyFill="1" applyBorder="1" applyAlignment="1" applyProtection="1">
      <alignment horizontal="right" vertical="center"/>
      <protection hidden="1"/>
    </xf>
    <xf numFmtId="165" fontId="0" fillId="13" borderId="13" xfId="0" applyNumberFormat="1" applyFill="1" applyBorder="1" applyAlignment="1" applyProtection="1">
      <alignment horizontal="left" vertical="center"/>
      <protection hidden="1"/>
    </xf>
    <xf numFmtId="0" fontId="0" fillId="13" borderId="14" xfId="0" applyFill="1" applyBorder="1" applyAlignment="1" applyProtection="1">
      <alignment horizontal="right" vertical="center"/>
      <protection hidden="1"/>
    </xf>
    <xf numFmtId="0" fontId="0" fillId="14" borderId="14" xfId="0" applyFill="1" applyBorder="1" applyAlignment="1" applyProtection="1">
      <alignment horizontal="right" vertical="center"/>
      <protection hidden="1"/>
    </xf>
    <xf numFmtId="0" fontId="1" fillId="9" borderId="1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hidden="1"/>
    </xf>
    <xf numFmtId="2" fontId="11" fillId="6" borderId="10" xfId="0" applyNumberFormat="1"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protection hidden="1"/>
    </xf>
    <xf numFmtId="0" fontId="9" fillId="3" borderId="16" xfId="0" applyFont="1" applyFill="1" applyBorder="1" applyAlignment="1" applyProtection="1">
      <alignment horizontal="center" vertical="center"/>
      <protection hidden="1"/>
    </xf>
    <xf numFmtId="164" fontId="7" fillId="4" borderId="11" xfId="0" applyNumberFormat="1" applyFont="1" applyFill="1" applyBorder="1" applyAlignment="1" applyProtection="1">
      <alignment horizontal="center" vertical="center"/>
      <protection hidden="1"/>
    </xf>
    <xf numFmtId="0" fontId="9" fillId="3" borderId="9"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164" fontId="7" fillId="4" borderId="9" xfId="0" applyNumberFormat="1" applyFont="1" applyFill="1" applyBorder="1" applyAlignment="1" applyProtection="1">
      <alignment horizontal="center" vertical="center"/>
      <protection hidden="1"/>
    </xf>
    <xf numFmtId="164" fontId="7" fillId="4" borderId="10"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2" fontId="6" fillId="0" borderId="0" xfId="0" applyNumberFormat="1" applyFont="1" applyBorder="1" applyAlignment="1" applyProtection="1">
      <alignment horizontal="center" vertical="center"/>
      <protection hidden="1"/>
    </xf>
    <xf numFmtId="0" fontId="30" fillId="3" borderId="5" xfId="0" applyFont="1" applyFill="1" applyBorder="1" applyAlignment="1" applyProtection="1">
      <alignment vertical="center" wrapText="1"/>
      <protection hidden="1"/>
    </xf>
    <xf numFmtId="0" fontId="5" fillId="0" borderId="23" xfId="0" applyFont="1" applyBorder="1" applyAlignment="1" applyProtection="1">
      <alignment horizontal="center" vertical="center"/>
      <protection hidden="1"/>
    </xf>
    <xf numFmtId="0" fontId="1" fillId="9" borderId="1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hidden="1"/>
    </xf>
    <xf numFmtId="0" fontId="1" fillId="0" borderId="3" xfId="0" applyFont="1" applyBorder="1" applyAlignment="1" applyProtection="1">
      <alignment horizontal="right" vertical="center"/>
      <protection hidden="1"/>
    </xf>
    <xf numFmtId="166" fontId="19" fillId="0" borderId="0" xfId="0" applyNumberFormat="1" applyFont="1" applyFill="1" applyBorder="1" applyAlignment="1" applyProtection="1">
      <alignment horizontal="center" vertical="center" wrapText="1"/>
      <protection hidden="1"/>
    </xf>
    <xf numFmtId="0" fontId="0" fillId="0" borderId="9" xfId="0" applyFont="1" applyBorder="1" applyAlignment="1" applyProtection="1">
      <alignment horizontal="center" vertical="center"/>
      <protection hidden="1"/>
    </xf>
    <xf numFmtId="0" fontId="19" fillId="0" borderId="2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protection hidden="1"/>
    </xf>
    <xf numFmtId="0" fontId="3" fillId="7" borderId="2" xfId="0"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wrapText="1"/>
      <protection hidden="1"/>
    </xf>
    <xf numFmtId="0" fontId="12" fillId="8" borderId="5"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cellXfs>
  <cellStyles count="4">
    <cellStyle name="Normal" xfId="0" builtinId="0"/>
    <cellStyle name="Sans nom1" xfId="1"/>
    <cellStyle name="Sans nom2" xfId="2"/>
    <cellStyle name="Sans nom3" xfId="3"/>
  </cellStyles>
  <dxfs count="4">
    <dxf>
      <font>
        <b/>
        <i val="0"/>
        <condense val="0"/>
        <extend val="0"/>
        <color indexed="10"/>
      </font>
    </dxf>
    <dxf>
      <font>
        <b/>
        <i val="0"/>
        <condense val="0"/>
        <extend val="0"/>
      </font>
    </dxf>
    <dxf>
      <font>
        <b/>
        <i val="0"/>
        <condense val="0"/>
        <extend val="0"/>
        <color indexed="1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AECF00"/>
      <rgbColor rgb="00FFD320"/>
      <rgbColor rgb="00FF950E"/>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4"/>
  <sheetViews>
    <sheetView topLeftCell="A13" workbookViewId="0">
      <selection activeCell="T69" sqref="T69"/>
    </sheetView>
  </sheetViews>
  <sheetFormatPr baseColWidth="10" defaultColWidth="12.5703125" defaultRowHeight="12.75"/>
  <cols>
    <col min="1" max="1" width="5" style="1" customWidth="1"/>
    <col min="2" max="2" width="5" style="2" customWidth="1"/>
    <col min="3" max="3" width="12.5703125" style="3"/>
    <col min="4" max="4" width="5.140625" style="1" customWidth="1"/>
    <col min="5" max="5" width="5.140625" style="2" customWidth="1"/>
    <col min="6" max="6" width="12.5703125" style="3"/>
    <col min="7" max="7" width="5.140625" style="1" customWidth="1"/>
    <col min="8" max="8" width="5.140625" style="2" customWidth="1"/>
    <col min="9" max="9" width="12.5703125" style="3"/>
    <col min="10" max="10" width="5.140625" style="1" customWidth="1"/>
    <col min="11" max="11" width="5.140625" style="2" customWidth="1"/>
    <col min="12" max="12" width="12.5703125" style="3"/>
    <col min="13" max="13" width="5.140625" style="1" customWidth="1"/>
    <col min="14" max="14" width="5.140625" style="2" customWidth="1"/>
    <col min="15" max="15" width="12.5703125" style="3"/>
    <col min="16" max="16" width="5.140625" style="1" customWidth="1"/>
    <col min="17" max="17" width="5.140625" style="2" customWidth="1"/>
    <col min="18" max="18" width="12.5703125" style="3"/>
    <col min="19" max="19" width="13.5703125" style="4" customWidth="1"/>
    <col min="20" max="16384" width="12.5703125" style="4"/>
  </cols>
  <sheetData>
    <row r="1" spans="1:19" s="5" customFormat="1" ht="19.350000000000001" customHeight="1">
      <c r="A1" s="105" t="s">
        <v>0</v>
      </c>
      <c r="B1" s="105"/>
      <c r="C1" s="105"/>
      <c r="D1" s="105"/>
      <c r="E1" s="105"/>
      <c r="F1" s="105"/>
      <c r="G1" s="105"/>
      <c r="H1" s="105"/>
      <c r="I1" s="105"/>
      <c r="J1" s="105"/>
      <c r="K1" s="105"/>
      <c r="L1" s="105"/>
      <c r="M1" s="105"/>
      <c r="N1" s="105"/>
      <c r="O1" s="105"/>
      <c r="P1" s="105"/>
      <c r="Q1" s="105"/>
      <c r="R1" s="105"/>
    </row>
    <row r="2" spans="1:19" ht="24.75" customHeight="1">
      <c r="A2" s="106" t="s">
        <v>1</v>
      </c>
      <c r="B2" s="106"/>
      <c r="C2" s="106"/>
      <c r="D2" s="106"/>
      <c r="E2" s="106"/>
      <c r="F2" s="106"/>
      <c r="G2" s="106"/>
      <c r="H2" s="106"/>
      <c r="I2" s="106"/>
      <c r="J2" s="106"/>
      <c r="K2" s="106"/>
      <c r="L2" s="106"/>
      <c r="M2" s="106"/>
      <c r="N2" s="106"/>
      <c r="O2" s="106"/>
      <c r="P2" s="106"/>
      <c r="Q2" s="106"/>
      <c r="R2" s="106"/>
    </row>
    <row r="3" spans="1:19" ht="24.75" customHeight="1">
      <c r="A3" s="6"/>
      <c r="B3" s="7"/>
      <c r="C3" s="7"/>
      <c r="D3" s="7"/>
      <c r="E3" s="7"/>
      <c r="F3" s="7"/>
      <c r="G3" s="7"/>
      <c r="H3" s="7"/>
      <c r="I3" s="7"/>
      <c r="J3" s="7"/>
      <c r="K3" s="7"/>
      <c r="L3" s="7"/>
      <c r="M3" s="7"/>
      <c r="N3" s="7"/>
      <c r="O3" s="7"/>
      <c r="P3" s="7"/>
      <c r="Q3" s="7"/>
      <c r="R3" s="8"/>
    </row>
    <row r="4" spans="1:19" ht="24.75" customHeight="1">
      <c r="A4" s="107" t="s">
        <v>2</v>
      </c>
      <c r="B4" s="107"/>
      <c r="C4" s="107"/>
      <c r="D4" s="107"/>
      <c r="E4" s="107"/>
      <c r="F4" s="107"/>
      <c r="G4" s="107"/>
      <c r="H4" s="107"/>
      <c r="I4" s="107"/>
      <c r="J4" s="107"/>
      <c r="K4" s="107"/>
      <c r="L4" s="107"/>
      <c r="M4" s="107"/>
      <c r="N4" s="107"/>
      <c r="O4" s="107"/>
      <c r="P4" s="107"/>
      <c r="Q4" s="107"/>
      <c r="R4" s="107"/>
    </row>
    <row r="5" spans="1:19">
      <c r="A5" s="107"/>
      <c r="B5" s="107"/>
      <c r="C5" s="107"/>
      <c r="D5" s="107"/>
      <c r="E5" s="107"/>
      <c r="F5" s="107"/>
      <c r="G5" s="107"/>
      <c r="H5" s="107"/>
      <c r="I5" s="107"/>
      <c r="J5" s="107"/>
      <c r="K5" s="107"/>
      <c r="L5" s="107"/>
      <c r="M5" s="107"/>
      <c r="N5" s="107"/>
      <c r="O5" s="107"/>
      <c r="P5" s="107"/>
      <c r="Q5" s="107"/>
      <c r="R5" s="107"/>
    </row>
    <row r="6" spans="1:19">
      <c r="A6" s="9"/>
      <c r="B6" s="10"/>
      <c r="C6" s="10"/>
      <c r="D6" s="10"/>
      <c r="E6" s="10"/>
      <c r="F6" s="10"/>
      <c r="G6" s="10"/>
      <c r="H6" s="10"/>
      <c r="I6" s="10"/>
      <c r="J6" s="10"/>
      <c r="K6" s="10"/>
      <c r="L6" s="10"/>
      <c r="M6" s="10"/>
      <c r="N6" s="10"/>
      <c r="O6" s="10"/>
      <c r="P6" s="10"/>
      <c r="Q6" s="10"/>
      <c r="R6" s="11"/>
    </row>
    <row r="7" spans="1:19" ht="13.15" customHeight="1">
      <c r="A7" s="12"/>
      <c r="B7" s="13"/>
      <c r="C7" s="108" t="s">
        <v>3</v>
      </c>
      <c r="D7" s="108"/>
      <c r="E7" s="108"/>
      <c r="F7" s="108"/>
      <c r="G7" s="108"/>
      <c r="H7" s="108"/>
      <c r="I7" s="108"/>
      <c r="J7" s="108"/>
      <c r="K7" s="108"/>
      <c r="L7" s="108"/>
      <c r="M7" s="108"/>
      <c r="N7" s="108"/>
      <c r="O7" s="108"/>
      <c r="P7" s="108"/>
      <c r="Q7" s="108"/>
      <c r="R7" s="14"/>
    </row>
    <row r="8" spans="1:19">
      <c r="A8" s="15"/>
      <c r="B8" s="109" t="s">
        <v>4</v>
      </c>
      <c r="C8" s="109"/>
      <c r="D8" s="109"/>
      <c r="E8" s="109"/>
      <c r="F8" s="109"/>
      <c r="G8" s="109"/>
      <c r="H8" s="109"/>
      <c r="I8" s="109"/>
      <c r="J8" s="109"/>
      <c r="K8" s="109"/>
      <c r="L8" s="109"/>
      <c r="M8" s="109"/>
      <c r="N8" s="109"/>
      <c r="O8" s="109"/>
      <c r="P8" s="109"/>
      <c r="Q8" s="109"/>
      <c r="R8" s="16"/>
    </row>
    <row r="9" spans="1:19">
      <c r="A9" s="15"/>
      <c r="B9" s="17"/>
      <c r="C9" s="110" t="s">
        <v>5</v>
      </c>
      <c r="D9" s="110"/>
      <c r="E9" s="110"/>
      <c r="F9" s="110"/>
      <c r="G9" s="110"/>
      <c r="H9" s="110"/>
      <c r="I9" s="110"/>
      <c r="J9" s="110"/>
      <c r="K9" s="110"/>
      <c r="L9" s="110"/>
      <c r="M9" s="110"/>
      <c r="N9" s="110"/>
      <c r="O9" s="110"/>
      <c r="P9" s="110"/>
      <c r="Q9" s="110"/>
      <c r="R9" s="16"/>
    </row>
    <row r="10" spans="1:19">
      <c r="A10" s="15"/>
      <c r="B10" s="17"/>
      <c r="C10" s="18"/>
      <c r="D10" s="19"/>
      <c r="E10" s="17"/>
      <c r="F10" s="18"/>
      <c r="G10" s="19"/>
      <c r="H10" s="17"/>
      <c r="I10" s="18"/>
      <c r="J10" s="19"/>
      <c r="K10" s="17"/>
      <c r="L10" s="18"/>
      <c r="M10" s="19"/>
      <c r="N10" s="17"/>
      <c r="O10" s="18"/>
      <c r="P10" s="19"/>
      <c r="Q10" s="17"/>
      <c r="R10" s="16"/>
    </row>
    <row r="11" spans="1:19" s="20" customFormat="1" ht="13.5">
      <c r="A11" s="103">
        <f>DATE(YEAR('Tableau régul'!C13),MONTH('Tableau régul'!C13),1)</f>
        <v>42370</v>
      </c>
      <c r="B11" s="103"/>
      <c r="C11" s="103"/>
      <c r="D11" s="104">
        <f>DATE(YEAR(A11),MONTH(A11)+1,1)</f>
        <v>42401</v>
      </c>
      <c r="E11" s="104"/>
      <c r="F11" s="104"/>
      <c r="G11" s="104">
        <f>DATE(YEAR(D11),MONTH(D11)+1,1)</f>
        <v>42430</v>
      </c>
      <c r="H11" s="104"/>
      <c r="I11" s="104"/>
      <c r="J11" s="104">
        <f>DATE(YEAR(G11),MONTH(G11)+1,1)</f>
        <v>42461</v>
      </c>
      <c r="K11" s="104"/>
      <c r="L11" s="104"/>
      <c r="M11" s="104">
        <f>DATE(YEAR(J11),MONTH(J11)+1,1)</f>
        <v>42491</v>
      </c>
      <c r="N11" s="104"/>
      <c r="O11" s="104"/>
      <c r="P11" s="100">
        <f>DATE(YEAR(M11),MONTH(M11)+1,1)</f>
        <v>42522</v>
      </c>
      <c r="Q11" s="100"/>
      <c r="R11" s="100"/>
      <c r="S11" s="4"/>
    </row>
    <row r="12" spans="1:19">
      <c r="A12" s="91" t="str">
        <f t="shared" ref="A12:A39" si="0">IF(WEEKDAY(B12)=1,"D",IF(WEEKDAY(B12)=2,"L",IF(WEEKDAY(B12)=3,"M",IF(WEEKDAY(B12)=4,"Me",IF(WEEKDAY(B12)=5,"J",IF(WEEKDAY(B12)=6,"V","S"))))))</f>
        <v>V</v>
      </c>
      <c r="B12" s="92">
        <f>A11</f>
        <v>42370</v>
      </c>
      <c r="C12" s="21"/>
      <c r="D12" s="93" t="str">
        <f t="shared" ref="D12:D39" si="1">IF(WEEKDAY(E12)=1,"D",IF(WEEKDAY(E12)=2,"L",IF(WEEKDAY(E12)=3,"M",IF(WEEKDAY(E12)=4,"Me",IF(WEEKDAY(E12)=5,"J",IF(WEEKDAY(E12)=6,"V","S"))))))</f>
        <v>L</v>
      </c>
      <c r="E12" s="92">
        <f>D11</f>
        <v>42401</v>
      </c>
      <c r="F12" s="21">
        <v>10</v>
      </c>
      <c r="G12" s="93" t="str">
        <f t="shared" ref="G12:G39" si="2">IF(WEEKDAY(H12)=1,"D",IF(WEEKDAY(H12)=2,"L",IF(WEEKDAY(H12)=3,"M",IF(WEEKDAY(H12)=4,"Me",IF(WEEKDAY(H12)=5,"J",IF(WEEKDAY(H12)=6,"V","S"))))))</f>
        <v>M</v>
      </c>
      <c r="H12" s="92">
        <f>G11</f>
        <v>42430</v>
      </c>
      <c r="I12" s="21">
        <v>10</v>
      </c>
      <c r="J12" s="93" t="str">
        <f t="shared" ref="J12:J39" si="3">IF(WEEKDAY(K12)=1,"D",IF(WEEKDAY(K12)=2,"L",IF(WEEKDAY(K12)=3,"M",IF(WEEKDAY(K12)=4,"Me",IF(WEEKDAY(K12)=5,"J",IF(WEEKDAY(K12)=6,"V","S"))))))</f>
        <v>V</v>
      </c>
      <c r="K12" s="92">
        <f>J11</f>
        <v>42461</v>
      </c>
      <c r="L12" s="21">
        <v>10</v>
      </c>
      <c r="M12" s="93" t="str">
        <f t="shared" ref="M12:M39" si="4">IF(WEEKDAY(N12)=1,"D",IF(WEEKDAY(N12)=2,"L",IF(WEEKDAY(N12)=3,"M",IF(WEEKDAY(N12)=4,"Me",IF(WEEKDAY(N12)=5,"J",IF(WEEKDAY(N12)=6,"V","S"))))))</f>
        <v>D</v>
      </c>
      <c r="N12" s="92">
        <f>M11</f>
        <v>42491</v>
      </c>
      <c r="O12" s="21"/>
      <c r="P12" s="93" t="str">
        <f t="shared" ref="P12:P39" si="5">IF(WEEKDAY(Q12)=1,"D",IF(WEEKDAY(Q12)=2,"L",IF(WEEKDAY(Q12)=3,"M",IF(WEEKDAY(Q12)=4,"Me",IF(WEEKDAY(Q12)=5,"J",IF(WEEKDAY(Q12)=6,"V","S"))))))</f>
        <v>Me</v>
      </c>
      <c r="Q12" s="92">
        <f>P11</f>
        <v>42522</v>
      </c>
      <c r="R12" s="22"/>
    </row>
    <row r="13" spans="1:19">
      <c r="A13" s="91" t="str">
        <f t="shared" si="0"/>
        <v>S</v>
      </c>
      <c r="B13" s="92">
        <f t="shared" ref="B13:B39" si="6">B12+1</f>
        <v>42371</v>
      </c>
      <c r="C13" s="21"/>
      <c r="D13" s="93" t="str">
        <f t="shared" si="1"/>
        <v>M</v>
      </c>
      <c r="E13" s="92">
        <f t="shared" ref="E13:E39" si="7">E12+1</f>
        <v>42402</v>
      </c>
      <c r="F13" s="21">
        <v>10</v>
      </c>
      <c r="G13" s="93" t="str">
        <f t="shared" si="2"/>
        <v>Me</v>
      </c>
      <c r="H13" s="92">
        <f t="shared" ref="H13:H39" si="8">H12+1</f>
        <v>42431</v>
      </c>
      <c r="I13" s="21"/>
      <c r="J13" s="93" t="str">
        <f t="shared" si="3"/>
        <v>S</v>
      </c>
      <c r="K13" s="92">
        <f t="shared" ref="K13:K39" si="9">K12+1</f>
        <v>42462</v>
      </c>
      <c r="L13" s="21"/>
      <c r="M13" s="93" t="str">
        <f t="shared" si="4"/>
        <v>L</v>
      </c>
      <c r="N13" s="92">
        <f t="shared" ref="N13:N39" si="10">N12+1</f>
        <v>42492</v>
      </c>
      <c r="O13" s="21">
        <v>10</v>
      </c>
      <c r="P13" s="93" t="str">
        <f t="shared" si="5"/>
        <v>J</v>
      </c>
      <c r="Q13" s="92">
        <f t="shared" ref="Q13:Q39" si="11">Q12+1</f>
        <v>42523</v>
      </c>
      <c r="R13" s="22">
        <v>7.75</v>
      </c>
    </row>
    <row r="14" spans="1:19">
      <c r="A14" s="91" t="str">
        <f t="shared" si="0"/>
        <v>D</v>
      </c>
      <c r="B14" s="92">
        <f t="shared" si="6"/>
        <v>42372</v>
      </c>
      <c r="C14" s="21"/>
      <c r="D14" s="93" t="str">
        <f t="shared" si="1"/>
        <v>Me</v>
      </c>
      <c r="E14" s="92">
        <f t="shared" si="7"/>
        <v>42403</v>
      </c>
      <c r="F14" s="21"/>
      <c r="G14" s="93" t="str">
        <f t="shared" si="2"/>
        <v>J</v>
      </c>
      <c r="H14" s="92">
        <f t="shared" si="8"/>
        <v>42432</v>
      </c>
      <c r="I14" s="21">
        <v>10</v>
      </c>
      <c r="J14" s="93" t="str">
        <f t="shared" si="3"/>
        <v>D</v>
      </c>
      <c r="K14" s="92">
        <f t="shared" si="9"/>
        <v>42463</v>
      </c>
      <c r="L14" s="21"/>
      <c r="M14" s="93" t="str">
        <f t="shared" si="4"/>
        <v>M</v>
      </c>
      <c r="N14" s="92">
        <f t="shared" si="10"/>
        <v>42493</v>
      </c>
      <c r="O14" s="21">
        <v>10</v>
      </c>
      <c r="P14" s="93" t="str">
        <f t="shared" si="5"/>
        <v>V</v>
      </c>
      <c r="Q14" s="92">
        <f t="shared" si="11"/>
        <v>42524</v>
      </c>
      <c r="R14" s="22">
        <v>10</v>
      </c>
    </row>
    <row r="15" spans="1:19">
      <c r="A15" s="91" t="str">
        <f t="shared" si="0"/>
        <v>L</v>
      </c>
      <c r="B15" s="92">
        <f t="shared" si="6"/>
        <v>42373</v>
      </c>
      <c r="C15" s="21">
        <v>4</v>
      </c>
      <c r="D15" s="93" t="str">
        <f t="shared" si="1"/>
        <v>J</v>
      </c>
      <c r="E15" s="92">
        <f t="shared" si="7"/>
        <v>42404</v>
      </c>
      <c r="F15" s="21">
        <v>10</v>
      </c>
      <c r="G15" s="93" t="str">
        <f t="shared" si="2"/>
        <v>V</v>
      </c>
      <c r="H15" s="92">
        <f t="shared" si="8"/>
        <v>42433</v>
      </c>
      <c r="I15" s="21">
        <v>10</v>
      </c>
      <c r="J15" s="93" t="str">
        <f t="shared" si="3"/>
        <v>L</v>
      </c>
      <c r="K15" s="92">
        <f t="shared" si="9"/>
        <v>42464</v>
      </c>
      <c r="L15" s="21">
        <v>10</v>
      </c>
      <c r="M15" s="93" t="str">
        <f t="shared" si="4"/>
        <v>Me</v>
      </c>
      <c r="N15" s="92">
        <f t="shared" si="10"/>
        <v>42494</v>
      </c>
      <c r="O15" s="21"/>
      <c r="P15" s="93" t="str">
        <f t="shared" si="5"/>
        <v>S</v>
      </c>
      <c r="Q15" s="92">
        <f t="shared" si="11"/>
        <v>42525</v>
      </c>
      <c r="R15" s="22"/>
    </row>
    <row r="16" spans="1:19">
      <c r="A16" s="91" t="str">
        <f t="shared" si="0"/>
        <v>M</v>
      </c>
      <c r="B16" s="92">
        <f t="shared" si="6"/>
        <v>42374</v>
      </c>
      <c r="C16" s="21">
        <v>4</v>
      </c>
      <c r="D16" s="93" t="str">
        <f t="shared" si="1"/>
        <v>V</v>
      </c>
      <c r="E16" s="92">
        <f t="shared" si="7"/>
        <v>42405</v>
      </c>
      <c r="F16" s="21">
        <v>10</v>
      </c>
      <c r="G16" s="93" t="str">
        <f t="shared" si="2"/>
        <v>S</v>
      </c>
      <c r="H16" s="92">
        <f t="shared" si="8"/>
        <v>42434</v>
      </c>
      <c r="I16" s="21"/>
      <c r="J16" s="93" t="str">
        <f t="shared" si="3"/>
        <v>M</v>
      </c>
      <c r="K16" s="92">
        <f t="shared" si="9"/>
        <v>42465</v>
      </c>
      <c r="L16" s="21">
        <v>10</v>
      </c>
      <c r="M16" s="93" t="str">
        <f t="shared" si="4"/>
        <v>J</v>
      </c>
      <c r="N16" s="92">
        <f t="shared" si="10"/>
        <v>42495</v>
      </c>
      <c r="O16" s="21"/>
      <c r="P16" s="93" t="str">
        <f t="shared" si="5"/>
        <v>D</v>
      </c>
      <c r="Q16" s="92">
        <f t="shared" si="11"/>
        <v>42526</v>
      </c>
      <c r="R16" s="22"/>
    </row>
    <row r="17" spans="1:18">
      <c r="A17" s="91" t="str">
        <f t="shared" si="0"/>
        <v>Me</v>
      </c>
      <c r="B17" s="92">
        <f t="shared" si="6"/>
        <v>42375</v>
      </c>
      <c r="C17" s="21"/>
      <c r="D17" s="93" t="str">
        <f t="shared" si="1"/>
        <v>S</v>
      </c>
      <c r="E17" s="92">
        <f t="shared" si="7"/>
        <v>42406</v>
      </c>
      <c r="F17" s="21"/>
      <c r="G17" s="93" t="str">
        <f t="shared" si="2"/>
        <v>D</v>
      </c>
      <c r="H17" s="92">
        <f t="shared" si="8"/>
        <v>42435</v>
      </c>
      <c r="I17" s="21"/>
      <c r="J17" s="93" t="str">
        <f t="shared" si="3"/>
        <v>Me</v>
      </c>
      <c r="K17" s="92">
        <f t="shared" si="9"/>
        <v>42466</v>
      </c>
      <c r="L17" s="21"/>
      <c r="M17" s="93" t="str">
        <f t="shared" si="4"/>
        <v>V</v>
      </c>
      <c r="N17" s="92">
        <f t="shared" si="10"/>
        <v>42496</v>
      </c>
      <c r="O17" s="21"/>
      <c r="P17" s="93" t="str">
        <f t="shared" si="5"/>
        <v>L</v>
      </c>
      <c r="Q17" s="92">
        <f t="shared" si="11"/>
        <v>42527</v>
      </c>
      <c r="R17" s="22">
        <v>10</v>
      </c>
    </row>
    <row r="18" spans="1:18">
      <c r="A18" s="91" t="str">
        <f t="shared" si="0"/>
        <v>J</v>
      </c>
      <c r="B18" s="92">
        <f t="shared" si="6"/>
        <v>42376</v>
      </c>
      <c r="C18" s="21">
        <v>4</v>
      </c>
      <c r="D18" s="93" t="str">
        <f t="shared" si="1"/>
        <v>D</v>
      </c>
      <c r="E18" s="92">
        <f t="shared" si="7"/>
        <v>42407</v>
      </c>
      <c r="F18" s="21"/>
      <c r="G18" s="93" t="str">
        <f t="shared" si="2"/>
        <v>L</v>
      </c>
      <c r="H18" s="92">
        <f t="shared" si="8"/>
        <v>42436</v>
      </c>
      <c r="I18" s="21">
        <v>10</v>
      </c>
      <c r="J18" s="93" t="str">
        <f t="shared" si="3"/>
        <v>J</v>
      </c>
      <c r="K18" s="92">
        <f t="shared" si="9"/>
        <v>42467</v>
      </c>
      <c r="L18" s="21">
        <v>10</v>
      </c>
      <c r="M18" s="93" t="str">
        <f t="shared" si="4"/>
        <v>S</v>
      </c>
      <c r="N18" s="92">
        <f t="shared" si="10"/>
        <v>42497</v>
      </c>
      <c r="O18" s="21"/>
      <c r="P18" s="93" t="str">
        <f t="shared" si="5"/>
        <v>M</v>
      </c>
      <c r="Q18" s="92">
        <f t="shared" si="11"/>
        <v>42528</v>
      </c>
      <c r="R18" s="22">
        <v>10</v>
      </c>
    </row>
    <row r="19" spans="1:18">
      <c r="A19" s="91" t="str">
        <f t="shared" si="0"/>
        <v>V</v>
      </c>
      <c r="B19" s="92">
        <f t="shared" si="6"/>
        <v>42377</v>
      </c>
      <c r="C19" s="21">
        <v>7</v>
      </c>
      <c r="D19" s="93" t="str">
        <f t="shared" si="1"/>
        <v>L</v>
      </c>
      <c r="E19" s="92">
        <f t="shared" si="7"/>
        <v>42408</v>
      </c>
      <c r="F19" s="21">
        <v>10</v>
      </c>
      <c r="G19" s="93" t="str">
        <f t="shared" si="2"/>
        <v>M</v>
      </c>
      <c r="H19" s="92">
        <f t="shared" si="8"/>
        <v>42437</v>
      </c>
      <c r="I19" s="21">
        <v>10</v>
      </c>
      <c r="J19" s="93" t="str">
        <f t="shared" si="3"/>
        <v>V</v>
      </c>
      <c r="K19" s="92">
        <f t="shared" si="9"/>
        <v>42468</v>
      </c>
      <c r="L19" s="21"/>
      <c r="M19" s="93" t="str">
        <f t="shared" si="4"/>
        <v>D</v>
      </c>
      <c r="N19" s="92">
        <f t="shared" si="10"/>
        <v>42498</v>
      </c>
      <c r="O19" s="21"/>
      <c r="P19" s="93" t="str">
        <f t="shared" si="5"/>
        <v>Me</v>
      </c>
      <c r="Q19" s="92">
        <f t="shared" si="11"/>
        <v>42529</v>
      </c>
      <c r="R19" s="22"/>
    </row>
    <row r="20" spans="1:18">
      <c r="A20" s="91" t="str">
        <f t="shared" si="0"/>
        <v>S</v>
      </c>
      <c r="B20" s="92">
        <f t="shared" si="6"/>
        <v>42378</v>
      </c>
      <c r="C20" s="21"/>
      <c r="D20" s="93" t="str">
        <f t="shared" si="1"/>
        <v>M</v>
      </c>
      <c r="E20" s="92">
        <f t="shared" si="7"/>
        <v>42409</v>
      </c>
      <c r="F20" s="21">
        <v>10</v>
      </c>
      <c r="G20" s="93" t="str">
        <f t="shared" si="2"/>
        <v>Me</v>
      </c>
      <c r="H20" s="92">
        <f t="shared" si="8"/>
        <v>42438</v>
      </c>
      <c r="I20" s="21"/>
      <c r="J20" s="93" t="str">
        <f t="shared" si="3"/>
        <v>S</v>
      </c>
      <c r="K20" s="92">
        <f t="shared" si="9"/>
        <v>42469</v>
      </c>
      <c r="L20" s="21"/>
      <c r="M20" s="93" t="str">
        <f t="shared" si="4"/>
        <v>L</v>
      </c>
      <c r="N20" s="92">
        <f t="shared" si="10"/>
        <v>42499</v>
      </c>
      <c r="O20" s="21">
        <v>10</v>
      </c>
      <c r="P20" s="93" t="str">
        <f t="shared" si="5"/>
        <v>J</v>
      </c>
      <c r="Q20" s="92">
        <f t="shared" si="11"/>
        <v>42530</v>
      </c>
      <c r="R20" s="22">
        <v>10</v>
      </c>
    </row>
    <row r="21" spans="1:18">
      <c r="A21" s="91" t="str">
        <f t="shared" si="0"/>
        <v>D</v>
      </c>
      <c r="B21" s="92">
        <f t="shared" si="6"/>
        <v>42379</v>
      </c>
      <c r="C21" s="21"/>
      <c r="D21" s="93" t="str">
        <f t="shared" si="1"/>
        <v>Me</v>
      </c>
      <c r="E21" s="92">
        <f t="shared" si="7"/>
        <v>42410</v>
      </c>
      <c r="F21" s="21"/>
      <c r="G21" s="93" t="str">
        <f t="shared" si="2"/>
        <v>J</v>
      </c>
      <c r="H21" s="92">
        <f t="shared" si="8"/>
        <v>42439</v>
      </c>
      <c r="I21" s="21">
        <v>10</v>
      </c>
      <c r="J21" s="93" t="str">
        <f t="shared" si="3"/>
        <v>D</v>
      </c>
      <c r="K21" s="92">
        <f t="shared" si="9"/>
        <v>42470</v>
      </c>
      <c r="L21" s="21"/>
      <c r="M21" s="93" t="str">
        <f t="shared" si="4"/>
        <v>M</v>
      </c>
      <c r="N21" s="92">
        <f t="shared" si="10"/>
        <v>42500</v>
      </c>
      <c r="O21" s="21">
        <v>10</v>
      </c>
      <c r="P21" s="93" t="str">
        <f t="shared" si="5"/>
        <v>V</v>
      </c>
      <c r="Q21" s="92">
        <f t="shared" si="11"/>
        <v>42531</v>
      </c>
      <c r="R21" s="22">
        <v>10</v>
      </c>
    </row>
    <row r="22" spans="1:18">
      <c r="A22" s="91" t="str">
        <f t="shared" si="0"/>
        <v>L</v>
      </c>
      <c r="B22" s="92">
        <f t="shared" si="6"/>
        <v>42380</v>
      </c>
      <c r="C22" s="21">
        <v>10</v>
      </c>
      <c r="D22" s="93" t="str">
        <f t="shared" si="1"/>
        <v>J</v>
      </c>
      <c r="E22" s="92">
        <f t="shared" si="7"/>
        <v>42411</v>
      </c>
      <c r="F22" s="21">
        <v>10</v>
      </c>
      <c r="G22" s="93" t="str">
        <f t="shared" si="2"/>
        <v>V</v>
      </c>
      <c r="H22" s="92">
        <f t="shared" si="8"/>
        <v>42440</v>
      </c>
      <c r="I22" s="21">
        <v>10</v>
      </c>
      <c r="J22" s="93" t="str">
        <f t="shared" si="3"/>
        <v>L</v>
      </c>
      <c r="K22" s="92">
        <f t="shared" si="9"/>
        <v>42471</v>
      </c>
      <c r="L22" s="21"/>
      <c r="M22" s="93" t="str">
        <f t="shared" si="4"/>
        <v>Me</v>
      </c>
      <c r="N22" s="92">
        <f t="shared" si="10"/>
        <v>42501</v>
      </c>
      <c r="O22" s="21"/>
      <c r="P22" s="93" t="str">
        <f t="shared" si="5"/>
        <v>S</v>
      </c>
      <c r="Q22" s="92">
        <f t="shared" si="11"/>
        <v>42532</v>
      </c>
      <c r="R22" s="22"/>
    </row>
    <row r="23" spans="1:18">
      <c r="A23" s="91" t="str">
        <f t="shared" si="0"/>
        <v>M</v>
      </c>
      <c r="B23" s="92">
        <f t="shared" si="6"/>
        <v>42381</v>
      </c>
      <c r="C23" s="21">
        <v>10</v>
      </c>
      <c r="D23" s="93" t="str">
        <f t="shared" si="1"/>
        <v>V</v>
      </c>
      <c r="E23" s="92">
        <f t="shared" si="7"/>
        <v>42412</v>
      </c>
      <c r="F23" s="21">
        <v>10</v>
      </c>
      <c r="G23" s="93" t="str">
        <f t="shared" si="2"/>
        <v>S</v>
      </c>
      <c r="H23" s="92">
        <f t="shared" si="8"/>
        <v>42441</v>
      </c>
      <c r="I23" s="21"/>
      <c r="J23" s="93" t="str">
        <f t="shared" si="3"/>
        <v>M</v>
      </c>
      <c r="K23" s="92">
        <f t="shared" si="9"/>
        <v>42472</v>
      </c>
      <c r="L23" s="21"/>
      <c r="M23" s="93" t="str">
        <f t="shared" si="4"/>
        <v>J</v>
      </c>
      <c r="N23" s="92">
        <f t="shared" si="10"/>
        <v>42502</v>
      </c>
      <c r="O23" s="21">
        <v>10</v>
      </c>
      <c r="P23" s="93" t="str">
        <f t="shared" si="5"/>
        <v>D</v>
      </c>
      <c r="Q23" s="92">
        <f t="shared" si="11"/>
        <v>42533</v>
      </c>
      <c r="R23" s="22"/>
    </row>
    <row r="24" spans="1:18">
      <c r="A24" s="91" t="str">
        <f t="shared" si="0"/>
        <v>Me</v>
      </c>
      <c r="B24" s="92">
        <f t="shared" si="6"/>
        <v>42382</v>
      </c>
      <c r="C24" s="21"/>
      <c r="D24" s="93" t="str">
        <f t="shared" si="1"/>
        <v>S</v>
      </c>
      <c r="E24" s="92">
        <f t="shared" si="7"/>
        <v>42413</v>
      </c>
      <c r="F24" s="21"/>
      <c r="G24" s="93" t="str">
        <f t="shared" si="2"/>
        <v>D</v>
      </c>
      <c r="H24" s="92">
        <f t="shared" si="8"/>
        <v>42442</v>
      </c>
      <c r="I24" s="21"/>
      <c r="J24" s="93" t="str">
        <f t="shared" si="3"/>
        <v>Me</v>
      </c>
      <c r="K24" s="92">
        <f t="shared" si="9"/>
        <v>42473</v>
      </c>
      <c r="L24" s="21"/>
      <c r="M24" s="93" t="str">
        <f t="shared" si="4"/>
        <v>V</v>
      </c>
      <c r="N24" s="92">
        <f t="shared" si="10"/>
        <v>42503</v>
      </c>
      <c r="O24" s="21">
        <v>10</v>
      </c>
      <c r="P24" s="93" t="str">
        <f t="shared" si="5"/>
        <v>L</v>
      </c>
      <c r="Q24" s="92">
        <f t="shared" si="11"/>
        <v>42534</v>
      </c>
      <c r="R24" s="22">
        <v>10</v>
      </c>
    </row>
    <row r="25" spans="1:18">
      <c r="A25" s="91" t="str">
        <f t="shared" si="0"/>
        <v>J</v>
      </c>
      <c r="B25" s="92">
        <f t="shared" si="6"/>
        <v>42383</v>
      </c>
      <c r="C25" s="21">
        <v>10</v>
      </c>
      <c r="D25" s="93" t="str">
        <f t="shared" si="1"/>
        <v>D</v>
      </c>
      <c r="E25" s="92">
        <f t="shared" si="7"/>
        <v>42414</v>
      </c>
      <c r="F25" s="21"/>
      <c r="G25" s="93" t="str">
        <f t="shared" si="2"/>
        <v>L</v>
      </c>
      <c r="H25" s="92">
        <f t="shared" si="8"/>
        <v>42443</v>
      </c>
      <c r="I25" s="21">
        <v>10</v>
      </c>
      <c r="J25" s="93" t="str">
        <f t="shared" si="3"/>
        <v>J</v>
      </c>
      <c r="K25" s="92">
        <f t="shared" si="9"/>
        <v>42474</v>
      </c>
      <c r="L25" s="21"/>
      <c r="M25" s="93" t="str">
        <f t="shared" si="4"/>
        <v>S</v>
      </c>
      <c r="N25" s="92">
        <f t="shared" si="10"/>
        <v>42504</v>
      </c>
      <c r="O25" s="21"/>
      <c r="P25" s="93" t="str">
        <f t="shared" si="5"/>
        <v>M</v>
      </c>
      <c r="Q25" s="92">
        <f t="shared" si="11"/>
        <v>42535</v>
      </c>
      <c r="R25" s="22">
        <v>10</v>
      </c>
    </row>
    <row r="26" spans="1:18">
      <c r="A26" s="91" t="str">
        <f t="shared" si="0"/>
        <v>V</v>
      </c>
      <c r="B26" s="92">
        <f t="shared" si="6"/>
        <v>42384</v>
      </c>
      <c r="C26" s="21">
        <v>10</v>
      </c>
      <c r="D26" s="93" t="str">
        <f t="shared" si="1"/>
        <v>L</v>
      </c>
      <c r="E26" s="92">
        <f t="shared" si="7"/>
        <v>42415</v>
      </c>
      <c r="F26" s="21"/>
      <c r="G26" s="93" t="str">
        <f t="shared" si="2"/>
        <v>M</v>
      </c>
      <c r="H26" s="92">
        <f t="shared" si="8"/>
        <v>42444</v>
      </c>
      <c r="I26" s="21">
        <v>10</v>
      </c>
      <c r="J26" s="93" t="str">
        <f t="shared" si="3"/>
        <v>V</v>
      </c>
      <c r="K26" s="92">
        <f t="shared" si="9"/>
        <v>42475</v>
      </c>
      <c r="L26" s="21"/>
      <c r="M26" s="93" t="str">
        <f t="shared" si="4"/>
        <v>D</v>
      </c>
      <c r="N26" s="92">
        <f t="shared" si="10"/>
        <v>42505</v>
      </c>
      <c r="O26" s="21"/>
      <c r="P26" s="93" t="str">
        <f t="shared" si="5"/>
        <v>Me</v>
      </c>
      <c r="Q26" s="92">
        <f t="shared" si="11"/>
        <v>42536</v>
      </c>
      <c r="R26" s="22"/>
    </row>
    <row r="27" spans="1:18">
      <c r="A27" s="91" t="str">
        <f t="shared" si="0"/>
        <v>S</v>
      </c>
      <c r="B27" s="92">
        <f t="shared" si="6"/>
        <v>42385</v>
      </c>
      <c r="C27" s="21"/>
      <c r="D27" s="93" t="str">
        <f t="shared" si="1"/>
        <v>M</v>
      </c>
      <c r="E27" s="92">
        <f t="shared" si="7"/>
        <v>42416</v>
      </c>
      <c r="F27" s="21"/>
      <c r="G27" s="93" t="str">
        <f t="shared" si="2"/>
        <v>Me</v>
      </c>
      <c r="H27" s="92">
        <f t="shared" si="8"/>
        <v>42445</v>
      </c>
      <c r="I27" s="21"/>
      <c r="J27" s="93" t="str">
        <f t="shared" si="3"/>
        <v>S</v>
      </c>
      <c r="K27" s="92">
        <f t="shared" si="9"/>
        <v>42476</v>
      </c>
      <c r="L27" s="21"/>
      <c r="M27" s="93" t="str">
        <f t="shared" si="4"/>
        <v>L</v>
      </c>
      <c r="N27" s="92">
        <f t="shared" si="10"/>
        <v>42506</v>
      </c>
      <c r="O27" s="21"/>
      <c r="P27" s="93" t="str">
        <f t="shared" si="5"/>
        <v>J</v>
      </c>
      <c r="Q27" s="92">
        <f t="shared" si="11"/>
        <v>42537</v>
      </c>
      <c r="R27" s="22">
        <v>10</v>
      </c>
    </row>
    <row r="28" spans="1:18">
      <c r="A28" s="91" t="str">
        <f t="shared" si="0"/>
        <v>D</v>
      </c>
      <c r="B28" s="92">
        <f t="shared" si="6"/>
        <v>42386</v>
      </c>
      <c r="C28" s="21"/>
      <c r="D28" s="93" t="str">
        <f t="shared" si="1"/>
        <v>Me</v>
      </c>
      <c r="E28" s="92">
        <f t="shared" si="7"/>
        <v>42417</v>
      </c>
      <c r="F28" s="21"/>
      <c r="G28" s="93" t="str">
        <f t="shared" si="2"/>
        <v>J</v>
      </c>
      <c r="H28" s="92">
        <f t="shared" si="8"/>
        <v>42446</v>
      </c>
      <c r="I28" s="21">
        <v>10</v>
      </c>
      <c r="J28" s="93" t="str">
        <f t="shared" si="3"/>
        <v>D</v>
      </c>
      <c r="K28" s="92">
        <f t="shared" si="9"/>
        <v>42477</v>
      </c>
      <c r="L28" s="21"/>
      <c r="M28" s="93" t="str">
        <f t="shared" si="4"/>
        <v>M</v>
      </c>
      <c r="N28" s="92">
        <f t="shared" si="10"/>
        <v>42507</v>
      </c>
      <c r="O28" s="21">
        <v>10</v>
      </c>
      <c r="P28" s="93" t="str">
        <f t="shared" si="5"/>
        <v>V</v>
      </c>
      <c r="Q28" s="92">
        <f t="shared" si="11"/>
        <v>42538</v>
      </c>
      <c r="R28" s="22">
        <v>10</v>
      </c>
    </row>
    <row r="29" spans="1:18">
      <c r="A29" s="91" t="str">
        <f t="shared" si="0"/>
        <v>L</v>
      </c>
      <c r="B29" s="92">
        <f t="shared" si="6"/>
        <v>42387</v>
      </c>
      <c r="C29" s="21">
        <v>10</v>
      </c>
      <c r="D29" s="93" t="str">
        <f t="shared" si="1"/>
        <v>J</v>
      </c>
      <c r="E29" s="92">
        <f t="shared" si="7"/>
        <v>42418</v>
      </c>
      <c r="F29" s="21"/>
      <c r="G29" s="93" t="str">
        <f t="shared" si="2"/>
        <v>V</v>
      </c>
      <c r="H29" s="92">
        <f t="shared" si="8"/>
        <v>42447</v>
      </c>
      <c r="I29" s="21">
        <v>10</v>
      </c>
      <c r="J29" s="93" t="str">
        <f t="shared" si="3"/>
        <v>L</v>
      </c>
      <c r="K29" s="92">
        <f t="shared" si="9"/>
        <v>42478</v>
      </c>
      <c r="L29" s="21"/>
      <c r="M29" s="93" t="str">
        <f t="shared" si="4"/>
        <v>Me</v>
      </c>
      <c r="N29" s="92">
        <f t="shared" si="10"/>
        <v>42508</v>
      </c>
      <c r="O29" s="21"/>
      <c r="P29" s="93" t="str">
        <f t="shared" si="5"/>
        <v>S</v>
      </c>
      <c r="Q29" s="92">
        <f t="shared" si="11"/>
        <v>42539</v>
      </c>
      <c r="R29" s="22"/>
    </row>
    <row r="30" spans="1:18">
      <c r="A30" s="91" t="str">
        <f t="shared" si="0"/>
        <v>M</v>
      </c>
      <c r="B30" s="92">
        <f t="shared" si="6"/>
        <v>42388</v>
      </c>
      <c r="C30" s="21">
        <v>10</v>
      </c>
      <c r="D30" s="93" t="str">
        <f t="shared" si="1"/>
        <v>V</v>
      </c>
      <c r="E30" s="92">
        <f t="shared" si="7"/>
        <v>42419</v>
      </c>
      <c r="F30" s="21"/>
      <c r="G30" s="93" t="str">
        <f t="shared" si="2"/>
        <v>S</v>
      </c>
      <c r="H30" s="92">
        <f t="shared" si="8"/>
        <v>42448</v>
      </c>
      <c r="I30" s="21"/>
      <c r="J30" s="93" t="str">
        <f t="shared" si="3"/>
        <v>M</v>
      </c>
      <c r="K30" s="92">
        <f t="shared" si="9"/>
        <v>42479</v>
      </c>
      <c r="L30" s="21"/>
      <c r="M30" s="93" t="str">
        <f t="shared" si="4"/>
        <v>J</v>
      </c>
      <c r="N30" s="92">
        <f t="shared" si="10"/>
        <v>42509</v>
      </c>
      <c r="O30" s="21">
        <v>10</v>
      </c>
      <c r="P30" s="93" t="str">
        <f t="shared" si="5"/>
        <v>D</v>
      </c>
      <c r="Q30" s="92">
        <f t="shared" si="11"/>
        <v>42540</v>
      </c>
      <c r="R30" s="22"/>
    </row>
    <row r="31" spans="1:18">
      <c r="A31" s="91" t="str">
        <f t="shared" si="0"/>
        <v>Me</v>
      </c>
      <c r="B31" s="92">
        <f t="shared" si="6"/>
        <v>42389</v>
      </c>
      <c r="C31" s="21"/>
      <c r="D31" s="93" t="str">
        <f t="shared" si="1"/>
        <v>S</v>
      </c>
      <c r="E31" s="92">
        <f t="shared" si="7"/>
        <v>42420</v>
      </c>
      <c r="F31" s="21"/>
      <c r="G31" s="93" t="str">
        <f t="shared" si="2"/>
        <v>D</v>
      </c>
      <c r="H31" s="92">
        <f t="shared" si="8"/>
        <v>42449</v>
      </c>
      <c r="I31" s="21"/>
      <c r="J31" s="93" t="str">
        <f t="shared" si="3"/>
        <v>Me</v>
      </c>
      <c r="K31" s="92">
        <f t="shared" si="9"/>
        <v>42480</v>
      </c>
      <c r="L31" s="21"/>
      <c r="M31" s="93" t="str">
        <f t="shared" si="4"/>
        <v>V</v>
      </c>
      <c r="N31" s="92">
        <f t="shared" si="10"/>
        <v>42510</v>
      </c>
      <c r="O31" s="21">
        <v>10</v>
      </c>
      <c r="P31" s="93" t="str">
        <f t="shared" si="5"/>
        <v>L</v>
      </c>
      <c r="Q31" s="92">
        <f t="shared" si="11"/>
        <v>42541</v>
      </c>
      <c r="R31" s="22">
        <v>10</v>
      </c>
    </row>
    <row r="32" spans="1:18">
      <c r="A32" s="91" t="str">
        <f t="shared" si="0"/>
        <v>J</v>
      </c>
      <c r="B32" s="92">
        <f t="shared" si="6"/>
        <v>42390</v>
      </c>
      <c r="C32" s="21">
        <v>10</v>
      </c>
      <c r="D32" s="93" t="str">
        <f t="shared" si="1"/>
        <v>D</v>
      </c>
      <c r="E32" s="92">
        <f t="shared" si="7"/>
        <v>42421</v>
      </c>
      <c r="F32" s="21"/>
      <c r="G32" s="93" t="str">
        <f t="shared" si="2"/>
        <v>L</v>
      </c>
      <c r="H32" s="92">
        <f t="shared" si="8"/>
        <v>42450</v>
      </c>
      <c r="I32" s="21">
        <v>10</v>
      </c>
      <c r="J32" s="93" t="str">
        <f t="shared" si="3"/>
        <v>J</v>
      </c>
      <c r="K32" s="92">
        <f t="shared" si="9"/>
        <v>42481</v>
      </c>
      <c r="L32" s="21">
        <v>10</v>
      </c>
      <c r="M32" s="93" t="str">
        <f t="shared" si="4"/>
        <v>S</v>
      </c>
      <c r="N32" s="92">
        <f t="shared" si="10"/>
        <v>42511</v>
      </c>
      <c r="O32" s="21"/>
      <c r="P32" s="93" t="str">
        <f t="shared" si="5"/>
        <v>M</v>
      </c>
      <c r="Q32" s="92">
        <f t="shared" si="11"/>
        <v>42542</v>
      </c>
      <c r="R32" s="22">
        <v>10</v>
      </c>
    </row>
    <row r="33" spans="1:19">
      <c r="A33" s="91" t="str">
        <f t="shared" si="0"/>
        <v>V</v>
      </c>
      <c r="B33" s="92">
        <f t="shared" si="6"/>
        <v>42391</v>
      </c>
      <c r="C33" s="21">
        <v>10</v>
      </c>
      <c r="D33" s="93" t="str">
        <f t="shared" si="1"/>
        <v>L</v>
      </c>
      <c r="E33" s="92">
        <f t="shared" si="7"/>
        <v>42422</v>
      </c>
      <c r="F33" s="21">
        <v>10</v>
      </c>
      <c r="G33" s="93" t="str">
        <f t="shared" si="2"/>
        <v>M</v>
      </c>
      <c r="H33" s="92">
        <f t="shared" si="8"/>
        <v>42451</v>
      </c>
      <c r="I33" s="21">
        <v>10</v>
      </c>
      <c r="J33" s="93" t="str">
        <f t="shared" si="3"/>
        <v>V</v>
      </c>
      <c r="K33" s="92">
        <f t="shared" si="9"/>
        <v>42482</v>
      </c>
      <c r="L33" s="21">
        <v>10</v>
      </c>
      <c r="M33" s="93" t="str">
        <f t="shared" si="4"/>
        <v>D</v>
      </c>
      <c r="N33" s="92">
        <f t="shared" si="10"/>
        <v>42512</v>
      </c>
      <c r="O33" s="21"/>
      <c r="P33" s="93" t="str">
        <f t="shared" si="5"/>
        <v>Me</v>
      </c>
      <c r="Q33" s="92">
        <f t="shared" si="11"/>
        <v>42543</v>
      </c>
      <c r="R33" s="22"/>
    </row>
    <row r="34" spans="1:19">
      <c r="A34" s="91" t="str">
        <f t="shared" si="0"/>
        <v>S</v>
      </c>
      <c r="B34" s="92">
        <f t="shared" si="6"/>
        <v>42392</v>
      </c>
      <c r="C34" s="21"/>
      <c r="D34" s="93" t="str">
        <f t="shared" si="1"/>
        <v>M</v>
      </c>
      <c r="E34" s="92">
        <f t="shared" si="7"/>
        <v>42423</v>
      </c>
      <c r="F34" s="21">
        <v>10</v>
      </c>
      <c r="G34" s="93" t="str">
        <f t="shared" si="2"/>
        <v>Me</v>
      </c>
      <c r="H34" s="92">
        <f t="shared" si="8"/>
        <v>42452</v>
      </c>
      <c r="I34" s="21"/>
      <c r="J34" s="93" t="str">
        <f t="shared" si="3"/>
        <v>S</v>
      </c>
      <c r="K34" s="92">
        <f t="shared" si="9"/>
        <v>42483</v>
      </c>
      <c r="L34" s="21"/>
      <c r="M34" s="93" t="str">
        <f t="shared" si="4"/>
        <v>L</v>
      </c>
      <c r="N34" s="92">
        <f t="shared" si="10"/>
        <v>42513</v>
      </c>
      <c r="O34" s="21">
        <v>10</v>
      </c>
      <c r="P34" s="93" t="str">
        <f t="shared" si="5"/>
        <v>J</v>
      </c>
      <c r="Q34" s="92">
        <f t="shared" si="11"/>
        <v>42544</v>
      </c>
      <c r="R34" s="22">
        <v>10</v>
      </c>
    </row>
    <row r="35" spans="1:19">
      <c r="A35" s="91" t="str">
        <f t="shared" si="0"/>
        <v>D</v>
      </c>
      <c r="B35" s="92">
        <f t="shared" si="6"/>
        <v>42393</v>
      </c>
      <c r="C35" s="21"/>
      <c r="D35" s="93" t="str">
        <f t="shared" si="1"/>
        <v>Me</v>
      </c>
      <c r="E35" s="92">
        <f t="shared" si="7"/>
        <v>42424</v>
      </c>
      <c r="F35" s="21"/>
      <c r="G35" s="93" t="str">
        <f t="shared" si="2"/>
        <v>J</v>
      </c>
      <c r="H35" s="92">
        <f t="shared" si="8"/>
        <v>42453</v>
      </c>
      <c r="I35" s="21">
        <v>10</v>
      </c>
      <c r="J35" s="93" t="str">
        <f t="shared" si="3"/>
        <v>D</v>
      </c>
      <c r="K35" s="92">
        <f t="shared" si="9"/>
        <v>42484</v>
      </c>
      <c r="L35" s="21"/>
      <c r="M35" s="93" t="str">
        <f t="shared" si="4"/>
        <v>M</v>
      </c>
      <c r="N35" s="92">
        <f t="shared" si="10"/>
        <v>42514</v>
      </c>
      <c r="O35" s="21">
        <v>10</v>
      </c>
      <c r="P35" s="93" t="str">
        <f t="shared" si="5"/>
        <v>V</v>
      </c>
      <c r="Q35" s="92">
        <f t="shared" si="11"/>
        <v>42545</v>
      </c>
      <c r="R35" s="22">
        <v>10</v>
      </c>
    </row>
    <row r="36" spans="1:19">
      <c r="A36" s="91" t="str">
        <f t="shared" si="0"/>
        <v>L</v>
      </c>
      <c r="B36" s="92">
        <f t="shared" si="6"/>
        <v>42394</v>
      </c>
      <c r="C36" s="21">
        <v>10</v>
      </c>
      <c r="D36" s="93" t="str">
        <f t="shared" si="1"/>
        <v>J</v>
      </c>
      <c r="E36" s="92">
        <f t="shared" si="7"/>
        <v>42425</v>
      </c>
      <c r="F36" s="21">
        <v>10</v>
      </c>
      <c r="G36" s="93" t="str">
        <f t="shared" si="2"/>
        <v>V</v>
      </c>
      <c r="H36" s="92">
        <f t="shared" si="8"/>
        <v>42454</v>
      </c>
      <c r="I36" s="21"/>
      <c r="J36" s="93" t="str">
        <f t="shared" si="3"/>
        <v>L</v>
      </c>
      <c r="K36" s="92">
        <f t="shared" si="9"/>
        <v>42485</v>
      </c>
      <c r="L36" s="21">
        <v>10</v>
      </c>
      <c r="M36" s="93" t="str">
        <f t="shared" si="4"/>
        <v>Me</v>
      </c>
      <c r="N36" s="92">
        <f t="shared" si="10"/>
        <v>42515</v>
      </c>
      <c r="O36" s="21"/>
      <c r="P36" s="93" t="str">
        <f t="shared" si="5"/>
        <v>S</v>
      </c>
      <c r="Q36" s="92">
        <f t="shared" si="11"/>
        <v>42546</v>
      </c>
      <c r="R36" s="22"/>
    </row>
    <row r="37" spans="1:19">
      <c r="A37" s="91" t="str">
        <f t="shared" si="0"/>
        <v>M</v>
      </c>
      <c r="B37" s="92">
        <f t="shared" si="6"/>
        <v>42395</v>
      </c>
      <c r="C37" s="21">
        <v>10</v>
      </c>
      <c r="D37" s="93" t="str">
        <f t="shared" si="1"/>
        <v>V</v>
      </c>
      <c r="E37" s="92">
        <f t="shared" si="7"/>
        <v>42426</v>
      </c>
      <c r="F37" s="21"/>
      <c r="G37" s="93" t="str">
        <f t="shared" si="2"/>
        <v>S</v>
      </c>
      <c r="H37" s="92">
        <f t="shared" si="8"/>
        <v>42455</v>
      </c>
      <c r="I37" s="21"/>
      <c r="J37" s="93" t="str">
        <f t="shared" si="3"/>
        <v>M</v>
      </c>
      <c r="K37" s="92">
        <f t="shared" si="9"/>
        <v>42486</v>
      </c>
      <c r="L37" s="21">
        <v>10</v>
      </c>
      <c r="M37" s="93" t="str">
        <f t="shared" si="4"/>
        <v>J</v>
      </c>
      <c r="N37" s="92">
        <f t="shared" si="10"/>
        <v>42516</v>
      </c>
      <c r="O37" s="21">
        <v>10</v>
      </c>
      <c r="P37" s="93" t="str">
        <f t="shared" si="5"/>
        <v>D</v>
      </c>
      <c r="Q37" s="92">
        <f t="shared" si="11"/>
        <v>42547</v>
      </c>
      <c r="R37" s="22"/>
    </row>
    <row r="38" spans="1:19">
      <c r="A38" s="91" t="str">
        <f t="shared" si="0"/>
        <v>Me</v>
      </c>
      <c r="B38" s="92">
        <f t="shared" si="6"/>
        <v>42396</v>
      </c>
      <c r="C38" s="21"/>
      <c r="D38" s="93" t="str">
        <f t="shared" si="1"/>
        <v>S</v>
      </c>
      <c r="E38" s="92">
        <f t="shared" si="7"/>
        <v>42427</v>
      </c>
      <c r="F38" s="21"/>
      <c r="G38" s="93" t="str">
        <f t="shared" si="2"/>
        <v>D</v>
      </c>
      <c r="H38" s="92">
        <f t="shared" si="8"/>
        <v>42456</v>
      </c>
      <c r="I38" s="21"/>
      <c r="J38" s="93" t="str">
        <f t="shared" si="3"/>
        <v>Me</v>
      </c>
      <c r="K38" s="92">
        <f t="shared" si="9"/>
        <v>42487</v>
      </c>
      <c r="L38" s="21"/>
      <c r="M38" s="93" t="str">
        <f t="shared" si="4"/>
        <v>V</v>
      </c>
      <c r="N38" s="92">
        <f t="shared" si="10"/>
        <v>42517</v>
      </c>
      <c r="O38" s="21">
        <v>7.75</v>
      </c>
      <c r="P38" s="93" t="str">
        <f t="shared" si="5"/>
        <v>L</v>
      </c>
      <c r="Q38" s="92">
        <f t="shared" si="11"/>
        <v>42548</v>
      </c>
      <c r="R38" s="22">
        <v>10</v>
      </c>
    </row>
    <row r="39" spans="1:19">
      <c r="A39" s="91" t="str">
        <f t="shared" si="0"/>
        <v>J</v>
      </c>
      <c r="B39" s="92">
        <f t="shared" si="6"/>
        <v>42397</v>
      </c>
      <c r="C39" s="21">
        <v>10</v>
      </c>
      <c r="D39" s="93" t="str">
        <f t="shared" si="1"/>
        <v>D</v>
      </c>
      <c r="E39" s="92">
        <f t="shared" si="7"/>
        <v>42428</v>
      </c>
      <c r="F39" s="21"/>
      <c r="G39" s="93" t="str">
        <f t="shared" si="2"/>
        <v>L</v>
      </c>
      <c r="H39" s="92">
        <f t="shared" si="8"/>
        <v>42457</v>
      </c>
      <c r="I39" s="21"/>
      <c r="J39" s="93" t="str">
        <f t="shared" si="3"/>
        <v>J</v>
      </c>
      <c r="K39" s="92">
        <f t="shared" si="9"/>
        <v>42488</v>
      </c>
      <c r="L39" s="21">
        <v>10</v>
      </c>
      <c r="M39" s="93" t="str">
        <f t="shared" si="4"/>
        <v>S</v>
      </c>
      <c r="N39" s="92">
        <f t="shared" si="10"/>
        <v>42518</v>
      </c>
      <c r="O39" s="21"/>
      <c r="P39" s="93" t="str">
        <f t="shared" si="5"/>
        <v>M</v>
      </c>
      <c r="Q39" s="92">
        <f t="shared" si="11"/>
        <v>42549</v>
      </c>
      <c r="R39" s="22">
        <v>10</v>
      </c>
    </row>
    <row r="40" spans="1:19">
      <c r="A40" s="91" t="str">
        <f>IF(B40="","",IF(WEEKDAY(B40)=1,"D",IF(WEEKDAY(B40)=2,"L",IF(WEEKDAY(B40)=3,"M",IF(WEEKDAY(B40)=4,"Me",IF(WEEKDAY(B40)=5,"J",IF(WEEKDAY(B40)=6,"V","S")))))))</f>
        <v>V</v>
      </c>
      <c r="B40" s="92">
        <f>IF(DAY(B39+1)&lt;4,"",B39+1)</f>
        <v>42398</v>
      </c>
      <c r="C40" s="21">
        <v>10</v>
      </c>
      <c r="D40" s="93" t="str">
        <f>IF(E40="","",IF(WEEKDAY(E40)=1,"D",IF(WEEKDAY(E40)=2,"L",IF(WEEKDAY(E40)=3,"M",IF(WEEKDAY(E40)=4,"Me",IF(WEEKDAY(E40)=5,"J",IF(WEEKDAY(E40)=6,"V","S")))))))</f>
        <v>L</v>
      </c>
      <c r="E40" s="92">
        <f>IF(DAY(E39+1)&lt;4,"",E39+1)</f>
        <v>42429</v>
      </c>
      <c r="F40" s="21">
        <v>10</v>
      </c>
      <c r="G40" s="93" t="str">
        <f>IF(H40="","",IF(WEEKDAY(H40)=1,"D",IF(WEEKDAY(H40)=2,"L",IF(WEEKDAY(H40)=3,"M",IF(WEEKDAY(H40)=4,"Me",IF(WEEKDAY(H40)=5,"J",IF(WEEKDAY(H40)=6,"V","S")))))))</f>
        <v>M</v>
      </c>
      <c r="H40" s="92">
        <f>IF(DAY(H39+1)&lt;4,"",H39+1)</f>
        <v>42458</v>
      </c>
      <c r="I40" s="21"/>
      <c r="J40" s="93" t="str">
        <f>IF(K40="","",IF(WEEKDAY(K40)=1,"D",IF(WEEKDAY(K40)=2,"L",IF(WEEKDAY(K40)=3,"M",IF(WEEKDAY(K40)=4,"Me",IF(WEEKDAY(K40)=5,"J",IF(WEEKDAY(K40)=6,"V","S")))))))</f>
        <v>V</v>
      </c>
      <c r="K40" s="92">
        <f>IF(DAY(K39+1)&lt;4,"",K39+1)</f>
        <v>42489</v>
      </c>
      <c r="L40" s="21">
        <v>10</v>
      </c>
      <c r="M40" s="93" t="str">
        <f>IF(N40="","",IF(WEEKDAY(N40)=1,"D",IF(WEEKDAY(N40)=2,"L",IF(WEEKDAY(N40)=3,"M",IF(WEEKDAY(N40)=4,"Me",IF(WEEKDAY(N40)=5,"J",IF(WEEKDAY(N40)=6,"V","S")))))))</f>
        <v>D</v>
      </c>
      <c r="N40" s="92">
        <f>IF(DAY(N39+1)&lt;4,"",N39+1)</f>
        <v>42519</v>
      </c>
      <c r="O40" s="21"/>
      <c r="P40" s="93" t="str">
        <f>IF(Q40="","",IF(WEEKDAY(Q40)=1,"D",IF(WEEKDAY(Q40)=2,"L",IF(WEEKDAY(Q40)=3,"M",IF(WEEKDAY(Q40)=4,"Me",IF(WEEKDAY(Q40)=5,"J",IF(WEEKDAY(Q40)=6,"V","S")))))))</f>
        <v>Me</v>
      </c>
      <c r="Q40" s="92">
        <f>IF(DAY(Q39+1)&lt;4,"",Q39+1)</f>
        <v>42550</v>
      </c>
      <c r="R40" s="22"/>
    </row>
    <row r="41" spans="1:19">
      <c r="A41" s="91" t="str">
        <f>IF(B41="","",IF(WEEKDAY(B41)=1,"D",IF(WEEKDAY(B41)=2,"L",IF(WEEKDAY(B41)=3,"M",IF(WEEKDAY(B41)=4,"Me",IF(WEEKDAY(B41)=5,"J",IF(WEEKDAY(B41)=6,"V","S")))))))</f>
        <v>S</v>
      </c>
      <c r="B41" s="92">
        <f>IF(B40="","",IF(DAY(B40+1)&lt;4,"",B40+1))</f>
        <v>42399</v>
      </c>
      <c r="C41" s="21"/>
      <c r="D41" s="93" t="str">
        <f>IF(E41="","",IF(WEEKDAY(E41)=1,"D",IF(WEEKDAY(E41)=2,"L",IF(WEEKDAY(E41)=3,"M",IF(WEEKDAY(E41)=4,"Me",IF(WEEKDAY(E41)=5,"J",IF(WEEKDAY(E41)=6,"V","S")))))))</f>
        <v/>
      </c>
      <c r="E41" s="92" t="str">
        <f>IF(E40="","",IF(DAY(E40+1)&lt;4,"",E40+1))</f>
        <v/>
      </c>
      <c r="F41" s="21"/>
      <c r="G41" s="93" t="str">
        <f>IF(H41="","",IF(WEEKDAY(H41)=1,"D",IF(WEEKDAY(H41)=2,"L",IF(WEEKDAY(H41)=3,"M",IF(WEEKDAY(H41)=4,"Me",IF(WEEKDAY(H41)=5,"J",IF(WEEKDAY(H41)=6,"V","S")))))))</f>
        <v>Me</v>
      </c>
      <c r="H41" s="92">
        <f>IF(H40="","",IF(DAY(H40+1)&lt;4,"",H40+1))</f>
        <v>42459</v>
      </c>
      <c r="I41" s="21"/>
      <c r="J41" s="93" t="str">
        <f>IF(K41="","",IF(WEEKDAY(K41)=1,"D",IF(WEEKDAY(K41)=2,"L",IF(WEEKDAY(K41)=3,"M",IF(WEEKDAY(K41)=4,"Me",IF(WEEKDAY(K41)=5,"J",IF(WEEKDAY(K41)=6,"V","S")))))))</f>
        <v>S</v>
      </c>
      <c r="K41" s="92">
        <f>IF(K40="","",IF(DAY(K40+1)&lt;4,"",K40+1))</f>
        <v>42490</v>
      </c>
      <c r="L41" s="21"/>
      <c r="M41" s="93" t="str">
        <f>IF(N41="","",IF(WEEKDAY(N41)=1,"D",IF(WEEKDAY(N41)=2,"L",IF(WEEKDAY(N41)=3,"M",IF(WEEKDAY(N41)=4,"Me",IF(WEEKDAY(N41)=5,"J",IF(WEEKDAY(N41)=6,"V","S")))))))</f>
        <v>L</v>
      </c>
      <c r="N41" s="92">
        <f>IF(N40="","",IF(DAY(N40+1)&lt;4,"",N40+1))</f>
        <v>42520</v>
      </c>
      <c r="O41" s="21">
        <v>10</v>
      </c>
      <c r="P41" s="93" t="str">
        <f>IF(Q41="","",IF(WEEKDAY(Q41)=1,"D",IF(WEEKDAY(Q41)=2,"L",IF(WEEKDAY(Q41)=3,"M",IF(WEEKDAY(Q41)=4,"Me",IF(WEEKDAY(Q41)=5,"J",IF(WEEKDAY(Q41)=6,"V","S")))))))</f>
        <v>J</v>
      </c>
      <c r="Q41" s="92">
        <f>IF(Q40="","",IF(DAY(Q40+1)&lt;4,"",Q40+1))</f>
        <v>42551</v>
      </c>
      <c r="R41" s="22">
        <v>10</v>
      </c>
    </row>
    <row r="42" spans="1:19">
      <c r="A42" s="91" t="str">
        <f>IF(B42="","",IF(WEEKDAY(B42)=1,"D",IF(WEEKDAY(B42)=2,"L",IF(WEEKDAY(B42)=3,"M",IF(WEEKDAY(B42)=4,"Me",IF(WEEKDAY(B42)=5,"J",IF(WEEKDAY(B42)=6,"V","S")))))))</f>
        <v>D</v>
      </c>
      <c r="B42" s="92">
        <f>IF(B41="","",IF(DAY(B41+1)&lt;4,"",B41+1))</f>
        <v>42400</v>
      </c>
      <c r="C42" s="21"/>
      <c r="D42" s="93" t="str">
        <f>IF(E42="","",IF(WEEKDAY(E42)=1,"D",IF(WEEKDAY(E42)=2,"L",IF(WEEKDAY(E42)=3,"M",IF(WEEKDAY(E42)=4,"Me",IF(WEEKDAY(E42)=5,"J",IF(WEEKDAY(E42)=6,"V","S")))))))</f>
        <v/>
      </c>
      <c r="E42" s="92" t="str">
        <f>IF(E41="","",IF(DAY(E41+1)&lt;4,"",E41+1))</f>
        <v/>
      </c>
      <c r="F42" s="21"/>
      <c r="G42" s="93" t="str">
        <f>IF(H42="","",IF(WEEKDAY(H42)=1,"D",IF(WEEKDAY(H42)=2,"L",IF(WEEKDAY(H42)=3,"M",IF(WEEKDAY(H42)=4,"Me",IF(WEEKDAY(H42)=5,"J",IF(WEEKDAY(H42)=6,"V","S")))))))</f>
        <v>J</v>
      </c>
      <c r="H42" s="92">
        <f>IF(H41="","",IF(DAY(H41+1)&lt;4,"",H41+1))</f>
        <v>42460</v>
      </c>
      <c r="I42" s="21">
        <v>10</v>
      </c>
      <c r="J42" s="93" t="str">
        <f>IF(K42="","",IF(WEEKDAY(K42)=1,"D",IF(WEEKDAY(K42)=2,"L",IF(WEEKDAY(K42)=3,"M",IF(WEEKDAY(K42)=4,"Me",IF(WEEKDAY(K42)=5,"J",IF(WEEKDAY(K42)=6,"V","S")))))))</f>
        <v/>
      </c>
      <c r="K42" s="92" t="str">
        <f>IF(K41="","",IF(DAY(K41+1)&lt;4,"",K41+1))</f>
        <v/>
      </c>
      <c r="L42" s="21"/>
      <c r="M42" s="93" t="str">
        <f>IF(N42="","",IF(WEEKDAY(N42)=1,"D",IF(WEEKDAY(N42)=2,"L",IF(WEEKDAY(N42)=3,"M",IF(WEEKDAY(N42)=4,"Me",IF(WEEKDAY(N42)=5,"J",IF(WEEKDAY(N42)=6,"V","S")))))))</f>
        <v>M</v>
      </c>
      <c r="N42" s="92">
        <f>IF(N41="","",IF(DAY(N41+1)&lt;4,"",N41+1))</f>
        <v>42521</v>
      </c>
      <c r="O42" s="21">
        <v>10</v>
      </c>
      <c r="P42" s="93" t="str">
        <f>IF(Q42="","",IF(WEEKDAY(Q42)=1,"D",IF(WEEKDAY(Q42)=2,"L",IF(WEEKDAY(Q42)=3,"M",IF(WEEKDAY(Q42)=4,"Me",IF(WEEKDAY(Q42)=5,"J",IF(WEEKDAY(Q42)=6,"V","S")))))))</f>
        <v/>
      </c>
      <c r="Q42" s="92" t="str">
        <f>IF(Q41="","",IF(DAY(Q41+1)&lt;4,"",Q41+1))</f>
        <v/>
      </c>
      <c r="R42" s="22"/>
    </row>
    <row r="43" spans="1:19" s="25" customFormat="1">
      <c r="A43" s="101" t="s">
        <v>6</v>
      </c>
      <c r="B43" s="101"/>
      <c r="C43" s="23">
        <f>SUM(C12:C42)</f>
        <v>139</v>
      </c>
      <c r="D43" s="102" t="str">
        <f>A43</f>
        <v>Hres dues</v>
      </c>
      <c r="E43" s="102"/>
      <c r="F43" s="23">
        <f>SUM(F12:F42)</f>
        <v>120</v>
      </c>
      <c r="G43" s="102" t="str">
        <f>D43</f>
        <v>Hres dues</v>
      </c>
      <c r="H43" s="102"/>
      <c r="I43" s="23">
        <f>SUM(I12:I42)</f>
        <v>150</v>
      </c>
      <c r="J43" s="102" t="str">
        <f>G43</f>
        <v>Hres dues</v>
      </c>
      <c r="K43" s="102"/>
      <c r="L43" s="23">
        <f>SUM(L12:L42)</f>
        <v>100</v>
      </c>
      <c r="M43" s="102" t="str">
        <f>J43</f>
        <v>Hres dues</v>
      </c>
      <c r="N43" s="102"/>
      <c r="O43" s="23">
        <f>SUM(O12:O42)</f>
        <v>147.75</v>
      </c>
      <c r="P43" s="102" t="str">
        <f>M43</f>
        <v>Hres dues</v>
      </c>
      <c r="Q43" s="102"/>
      <c r="R43" s="24">
        <f>SUM(R12:R42)</f>
        <v>167.75</v>
      </c>
      <c r="S43" s="4"/>
    </row>
    <row r="44" spans="1:19">
      <c r="A44" s="15"/>
      <c r="B44" s="17"/>
      <c r="C44" s="18"/>
      <c r="D44" s="19"/>
      <c r="E44" s="17"/>
      <c r="F44" s="18"/>
      <c r="G44" s="19"/>
      <c r="H44" s="17"/>
      <c r="I44" s="18"/>
      <c r="J44" s="19"/>
      <c r="K44" s="17"/>
      <c r="L44" s="18"/>
      <c r="M44" s="19"/>
      <c r="N44" s="17"/>
      <c r="O44" s="18"/>
      <c r="P44" s="19"/>
      <c r="Q44" s="17"/>
      <c r="R44" s="16"/>
    </row>
    <row r="45" spans="1:19">
      <c r="A45" s="15"/>
      <c r="B45" s="17"/>
      <c r="C45" s="18"/>
      <c r="D45" s="19"/>
      <c r="E45" s="17"/>
      <c r="F45" s="18"/>
      <c r="G45" s="19"/>
      <c r="H45" s="17"/>
      <c r="I45" s="18"/>
      <c r="J45" s="19"/>
      <c r="K45" s="17"/>
      <c r="L45" s="18"/>
      <c r="M45" s="19"/>
      <c r="N45" s="17"/>
      <c r="O45" s="18"/>
      <c r="P45" s="19"/>
      <c r="Q45" s="17"/>
      <c r="R45" s="16"/>
    </row>
    <row r="46" spans="1:19" s="20" customFormat="1" ht="13.5">
      <c r="A46" s="103">
        <f>DATE(YEAR(P11),MONTH(P11)+1,1)</f>
        <v>42552</v>
      </c>
      <c r="B46" s="103"/>
      <c r="C46" s="103"/>
      <c r="D46" s="104">
        <f>DATE(YEAR(A46),MONTH(A46)+1,1)</f>
        <v>42583</v>
      </c>
      <c r="E46" s="104"/>
      <c r="F46" s="104"/>
      <c r="G46" s="104">
        <f>DATE(YEAR(D46),MONTH(D46)+1,1)</f>
        <v>42614</v>
      </c>
      <c r="H46" s="104"/>
      <c r="I46" s="104"/>
      <c r="J46" s="104">
        <f>DATE(YEAR(G46),MONTH(G46)+1,1)</f>
        <v>42644</v>
      </c>
      <c r="K46" s="104"/>
      <c r="L46" s="104"/>
      <c r="M46" s="104">
        <f>DATE(YEAR(J46),MONTH(J46)+1,1)</f>
        <v>42675</v>
      </c>
      <c r="N46" s="104"/>
      <c r="O46" s="104"/>
      <c r="P46" s="100">
        <f>DATE(YEAR(M46),MONTH(M46)+1,1)</f>
        <v>42705</v>
      </c>
      <c r="Q46" s="100"/>
      <c r="R46" s="100"/>
      <c r="S46" s="4"/>
    </row>
    <row r="47" spans="1:19">
      <c r="A47" s="91" t="str">
        <f t="shared" ref="A47:A74" si="12">IF(WEEKDAY(B47)=1,"D",IF(WEEKDAY(B47)=2,"L",IF(WEEKDAY(B47)=3,"M",IF(WEEKDAY(B47)=4,"Me",IF(WEEKDAY(B47)=5,"J",IF(WEEKDAY(B47)=6,"V","S"))))))</f>
        <v>V</v>
      </c>
      <c r="B47" s="92">
        <f>A46</f>
        <v>42552</v>
      </c>
      <c r="C47" s="21">
        <v>10</v>
      </c>
      <c r="D47" s="93" t="str">
        <f t="shared" ref="D47:D74" si="13">IF(WEEKDAY(E47)=1,"D",IF(WEEKDAY(E47)=2,"L",IF(WEEKDAY(E47)=3,"M",IF(WEEKDAY(E47)=4,"Me",IF(WEEKDAY(E47)=5,"J",IF(WEEKDAY(E47)=6,"V","S"))))))</f>
        <v>L</v>
      </c>
      <c r="E47" s="92">
        <f>D46</f>
        <v>42583</v>
      </c>
      <c r="F47" s="21"/>
      <c r="G47" s="93" t="str">
        <f t="shared" ref="G47:G74" si="14">IF(WEEKDAY(H47)=1,"D",IF(WEEKDAY(H47)=2,"L",IF(WEEKDAY(H47)=3,"M",IF(WEEKDAY(H47)=4,"Me",IF(WEEKDAY(H47)=5,"J",IF(WEEKDAY(H47)=6,"V","S"))))))</f>
        <v>J</v>
      </c>
      <c r="H47" s="92">
        <f>G46</f>
        <v>42614</v>
      </c>
      <c r="I47" s="21">
        <v>10</v>
      </c>
      <c r="J47" s="93" t="str">
        <f t="shared" ref="J47:J74" si="15">IF(WEEKDAY(K47)=1,"D",IF(WEEKDAY(K47)=2,"L",IF(WEEKDAY(K47)=3,"M",IF(WEEKDAY(K47)=4,"Me",IF(WEEKDAY(K47)=5,"J",IF(WEEKDAY(K47)=6,"V","S"))))))</f>
        <v>S</v>
      </c>
      <c r="K47" s="92">
        <f>J46</f>
        <v>42644</v>
      </c>
      <c r="L47" s="21"/>
      <c r="M47" s="93" t="str">
        <f t="shared" ref="M47:M74" si="16">IF(WEEKDAY(N47)=1,"D",IF(WEEKDAY(N47)=2,"L",IF(WEEKDAY(N47)=3,"M",IF(WEEKDAY(N47)=4,"Me",IF(WEEKDAY(N47)=5,"J",IF(WEEKDAY(N47)=6,"V","S"))))))</f>
        <v>M</v>
      </c>
      <c r="N47" s="92">
        <f>M46</f>
        <v>42675</v>
      </c>
      <c r="O47" s="21"/>
      <c r="P47" s="93" t="str">
        <f t="shared" ref="P47:P74" si="17">IF(WEEKDAY(Q47)=1,"D",IF(WEEKDAY(Q47)=2,"L",IF(WEEKDAY(Q47)=3,"M",IF(WEEKDAY(Q47)=4,"Me",IF(WEEKDAY(Q47)=5,"J",IF(WEEKDAY(Q47)=6,"V","S"))))))</f>
        <v>J</v>
      </c>
      <c r="Q47" s="92">
        <f>P46</f>
        <v>42705</v>
      </c>
      <c r="R47" s="22">
        <v>10</v>
      </c>
    </row>
    <row r="48" spans="1:19">
      <c r="A48" s="91" t="str">
        <f t="shared" si="12"/>
        <v>S</v>
      </c>
      <c r="B48" s="92">
        <f t="shared" ref="B48:B74" si="18">B47+1</f>
        <v>42553</v>
      </c>
      <c r="C48" s="21"/>
      <c r="D48" s="93" t="str">
        <f t="shared" si="13"/>
        <v>M</v>
      </c>
      <c r="E48" s="92">
        <f t="shared" ref="E48:E74" si="19">E47+1</f>
        <v>42584</v>
      </c>
      <c r="F48" s="21"/>
      <c r="G48" s="93" t="str">
        <f t="shared" si="14"/>
        <v>V</v>
      </c>
      <c r="H48" s="92">
        <f t="shared" ref="H48:H74" si="20">H47+1</f>
        <v>42615</v>
      </c>
      <c r="I48" s="21">
        <v>10</v>
      </c>
      <c r="J48" s="93" t="str">
        <f t="shared" si="15"/>
        <v>D</v>
      </c>
      <c r="K48" s="92">
        <f t="shared" ref="K48:K74" si="21">K47+1</f>
        <v>42645</v>
      </c>
      <c r="L48" s="21"/>
      <c r="M48" s="93" t="str">
        <f t="shared" si="16"/>
        <v>Me</v>
      </c>
      <c r="N48" s="92">
        <f t="shared" ref="N48:N74" si="22">N47+1</f>
        <v>42676</v>
      </c>
      <c r="O48" s="21"/>
      <c r="P48" s="93" t="str">
        <f t="shared" si="17"/>
        <v>V</v>
      </c>
      <c r="Q48" s="92">
        <f t="shared" ref="Q48:Q74" si="23">Q47+1</f>
        <v>42706</v>
      </c>
      <c r="R48" s="22">
        <v>10</v>
      </c>
    </row>
    <row r="49" spans="1:18">
      <c r="A49" s="91" t="str">
        <f t="shared" si="12"/>
        <v>D</v>
      </c>
      <c r="B49" s="92">
        <f t="shared" si="18"/>
        <v>42554</v>
      </c>
      <c r="C49" s="21"/>
      <c r="D49" s="93" t="str">
        <f t="shared" si="13"/>
        <v>Me</v>
      </c>
      <c r="E49" s="92">
        <f t="shared" si="19"/>
        <v>42585</v>
      </c>
      <c r="F49" s="21"/>
      <c r="G49" s="93" t="str">
        <f t="shared" si="14"/>
        <v>S</v>
      </c>
      <c r="H49" s="92">
        <f t="shared" si="20"/>
        <v>42616</v>
      </c>
      <c r="I49" s="21"/>
      <c r="J49" s="93" t="str">
        <f t="shared" si="15"/>
        <v>L</v>
      </c>
      <c r="K49" s="92">
        <f t="shared" si="21"/>
        <v>42646</v>
      </c>
      <c r="L49" s="21">
        <v>10</v>
      </c>
      <c r="M49" s="93" t="str">
        <f t="shared" si="16"/>
        <v>J</v>
      </c>
      <c r="N49" s="92">
        <f t="shared" si="22"/>
        <v>42677</v>
      </c>
      <c r="O49" s="21">
        <v>10</v>
      </c>
      <c r="P49" s="93" t="str">
        <f t="shared" si="17"/>
        <v>S</v>
      </c>
      <c r="Q49" s="92">
        <f t="shared" si="23"/>
        <v>42707</v>
      </c>
      <c r="R49" s="22"/>
    </row>
    <row r="50" spans="1:18">
      <c r="A50" s="91" t="str">
        <f t="shared" si="12"/>
        <v>L</v>
      </c>
      <c r="B50" s="92">
        <f t="shared" si="18"/>
        <v>42555</v>
      </c>
      <c r="C50" s="21"/>
      <c r="D50" s="93" t="str">
        <f t="shared" si="13"/>
        <v>J</v>
      </c>
      <c r="E50" s="92">
        <f t="shared" si="19"/>
        <v>42586</v>
      </c>
      <c r="F50" s="21"/>
      <c r="G50" s="93" t="str">
        <f t="shared" si="14"/>
        <v>D</v>
      </c>
      <c r="H50" s="92">
        <f t="shared" si="20"/>
        <v>42617</v>
      </c>
      <c r="I50" s="21"/>
      <c r="J50" s="93" t="str">
        <f t="shared" si="15"/>
        <v>M</v>
      </c>
      <c r="K50" s="92">
        <f t="shared" si="21"/>
        <v>42647</v>
      </c>
      <c r="L50" s="21">
        <v>10</v>
      </c>
      <c r="M50" s="93" t="str">
        <f t="shared" si="16"/>
        <v>V</v>
      </c>
      <c r="N50" s="92">
        <f t="shared" si="22"/>
        <v>42678</v>
      </c>
      <c r="O50" s="21">
        <v>10</v>
      </c>
      <c r="P50" s="93" t="str">
        <f t="shared" si="17"/>
        <v>D</v>
      </c>
      <c r="Q50" s="92">
        <f t="shared" si="23"/>
        <v>42708</v>
      </c>
      <c r="R50" s="22"/>
    </row>
    <row r="51" spans="1:18">
      <c r="A51" s="91" t="str">
        <f t="shared" si="12"/>
        <v>M</v>
      </c>
      <c r="B51" s="92">
        <f t="shared" si="18"/>
        <v>42556</v>
      </c>
      <c r="C51" s="21"/>
      <c r="D51" s="93" t="str">
        <f t="shared" si="13"/>
        <v>V</v>
      </c>
      <c r="E51" s="92">
        <f t="shared" si="19"/>
        <v>42587</v>
      </c>
      <c r="F51" s="21"/>
      <c r="G51" s="93" t="str">
        <f t="shared" si="14"/>
        <v>L</v>
      </c>
      <c r="H51" s="92">
        <f t="shared" si="20"/>
        <v>42618</v>
      </c>
      <c r="I51" s="21">
        <v>10</v>
      </c>
      <c r="J51" s="93" t="str">
        <f t="shared" si="15"/>
        <v>Me</v>
      </c>
      <c r="K51" s="92">
        <f t="shared" si="21"/>
        <v>42648</v>
      </c>
      <c r="L51" s="21"/>
      <c r="M51" s="93" t="str">
        <f t="shared" si="16"/>
        <v>S</v>
      </c>
      <c r="N51" s="92">
        <f t="shared" si="22"/>
        <v>42679</v>
      </c>
      <c r="O51" s="21"/>
      <c r="P51" s="93" t="str">
        <f t="shared" si="17"/>
        <v>L</v>
      </c>
      <c r="Q51" s="92">
        <f t="shared" si="23"/>
        <v>42709</v>
      </c>
      <c r="R51" s="22">
        <v>10</v>
      </c>
    </row>
    <row r="52" spans="1:18">
      <c r="A52" s="91" t="str">
        <f t="shared" si="12"/>
        <v>Me</v>
      </c>
      <c r="B52" s="92">
        <f t="shared" si="18"/>
        <v>42557</v>
      </c>
      <c r="C52" s="21"/>
      <c r="D52" s="93" t="str">
        <f t="shared" si="13"/>
        <v>S</v>
      </c>
      <c r="E52" s="92">
        <f t="shared" si="19"/>
        <v>42588</v>
      </c>
      <c r="F52" s="21"/>
      <c r="G52" s="93" t="str">
        <f t="shared" si="14"/>
        <v>M</v>
      </c>
      <c r="H52" s="92">
        <f t="shared" si="20"/>
        <v>42619</v>
      </c>
      <c r="I52" s="21">
        <v>10</v>
      </c>
      <c r="J52" s="93" t="str">
        <f t="shared" si="15"/>
        <v>J</v>
      </c>
      <c r="K52" s="92">
        <f t="shared" si="21"/>
        <v>42649</v>
      </c>
      <c r="L52" s="21">
        <v>10</v>
      </c>
      <c r="M52" s="93" t="str">
        <f t="shared" si="16"/>
        <v>D</v>
      </c>
      <c r="N52" s="92">
        <f t="shared" si="22"/>
        <v>42680</v>
      </c>
      <c r="O52" s="21"/>
      <c r="P52" s="93" t="str">
        <f t="shared" si="17"/>
        <v>M</v>
      </c>
      <c r="Q52" s="92">
        <f t="shared" si="23"/>
        <v>42710</v>
      </c>
      <c r="R52" s="22">
        <v>10</v>
      </c>
    </row>
    <row r="53" spans="1:18">
      <c r="A53" s="91" t="str">
        <f t="shared" si="12"/>
        <v>J</v>
      </c>
      <c r="B53" s="92">
        <f t="shared" si="18"/>
        <v>42558</v>
      </c>
      <c r="C53" s="21"/>
      <c r="D53" s="93" t="str">
        <f t="shared" si="13"/>
        <v>D</v>
      </c>
      <c r="E53" s="92">
        <f t="shared" si="19"/>
        <v>42589</v>
      </c>
      <c r="F53" s="21"/>
      <c r="G53" s="93" t="str">
        <f t="shared" si="14"/>
        <v>Me</v>
      </c>
      <c r="H53" s="92">
        <f t="shared" si="20"/>
        <v>42620</v>
      </c>
      <c r="I53" s="21"/>
      <c r="J53" s="93" t="str">
        <f t="shared" si="15"/>
        <v>V</v>
      </c>
      <c r="K53" s="92">
        <f t="shared" si="21"/>
        <v>42650</v>
      </c>
      <c r="L53" s="21">
        <v>10</v>
      </c>
      <c r="M53" s="93" t="str">
        <f t="shared" si="16"/>
        <v>L</v>
      </c>
      <c r="N53" s="92">
        <f t="shared" si="22"/>
        <v>42681</v>
      </c>
      <c r="O53" s="21">
        <v>10</v>
      </c>
      <c r="P53" s="93" t="str">
        <f t="shared" si="17"/>
        <v>Me</v>
      </c>
      <c r="Q53" s="92">
        <f t="shared" si="23"/>
        <v>42711</v>
      </c>
      <c r="R53" s="22"/>
    </row>
    <row r="54" spans="1:18">
      <c r="A54" s="91" t="str">
        <f t="shared" si="12"/>
        <v>V</v>
      </c>
      <c r="B54" s="92">
        <f t="shared" si="18"/>
        <v>42559</v>
      </c>
      <c r="C54" s="21"/>
      <c r="D54" s="93" t="str">
        <f t="shared" si="13"/>
        <v>L</v>
      </c>
      <c r="E54" s="92">
        <f t="shared" si="19"/>
        <v>42590</v>
      </c>
      <c r="F54" s="21"/>
      <c r="G54" s="93" t="str">
        <f t="shared" si="14"/>
        <v>J</v>
      </c>
      <c r="H54" s="92">
        <f t="shared" si="20"/>
        <v>42621</v>
      </c>
      <c r="I54" s="21">
        <v>10</v>
      </c>
      <c r="J54" s="93" t="str">
        <f t="shared" si="15"/>
        <v>S</v>
      </c>
      <c r="K54" s="92">
        <f t="shared" si="21"/>
        <v>42651</v>
      </c>
      <c r="L54" s="21"/>
      <c r="M54" s="93" t="str">
        <f t="shared" si="16"/>
        <v>M</v>
      </c>
      <c r="N54" s="92">
        <f t="shared" si="22"/>
        <v>42682</v>
      </c>
      <c r="O54" s="21">
        <v>10</v>
      </c>
      <c r="P54" s="93" t="str">
        <f t="shared" si="17"/>
        <v>J</v>
      </c>
      <c r="Q54" s="92">
        <f t="shared" si="23"/>
        <v>42712</v>
      </c>
      <c r="R54" s="22">
        <v>10</v>
      </c>
    </row>
    <row r="55" spans="1:18">
      <c r="A55" s="91" t="str">
        <f t="shared" si="12"/>
        <v>S</v>
      </c>
      <c r="B55" s="92">
        <f t="shared" si="18"/>
        <v>42560</v>
      </c>
      <c r="C55" s="21"/>
      <c r="D55" s="93" t="str">
        <f t="shared" si="13"/>
        <v>M</v>
      </c>
      <c r="E55" s="92">
        <f t="shared" si="19"/>
        <v>42591</v>
      </c>
      <c r="F55" s="21"/>
      <c r="G55" s="93" t="str">
        <f t="shared" si="14"/>
        <v>V</v>
      </c>
      <c r="H55" s="92">
        <f t="shared" si="20"/>
        <v>42622</v>
      </c>
      <c r="I55" s="21">
        <v>10</v>
      </c>
      <c r="J55" s="93" t="str">
        <f t="shared" si="15"/>
        <v>D</v>
      </c>
      <c r="K55" s="92">
        <f t="shared" si="21"/>
        <v>42652</v>
      </c>
      <c r="L55" s="21"/>
      <c r="M55" s="93" t="str">
        <f t="shared" si="16"/>
        <v>Me</v>
      </c>
      <c r="N55" s="92">
        <f t="shared" si="22"/>
        <v>42683</v>
      </c>
      <c r="O55" s="21"/>
      <c r="P55" s="93" t="str">
        <f t="shared" si="17"/>
        <v>V</v>
      </c>
      <c r="Q55" s="92">
        <f t="shared" si="23"/>
        <v>42713</v>
      </c>
      <c r="R55" s="22">
        <v>10</v>
      </c>
    </row>
    <row r="56" spans="1:18">
      <c r="A56" s="91" t="str">
        <f t="shared" si="12"/>
        <v>D</v>
      </c>
      <c r="B56" s="92">
        <f t="shared" si="18"/>
        <v>42561</v>
      </c>
      <c r="C56" s="21"/>
      <c r="D56" s="93" t="str">
        <f t="shared" si="13"/>
        <v>Me</v>
      </c>
      <c r="E56" s="92">
        <f t="shared" si="19"/>
        <v>42592</v>
      </c>
      <c r="F56" s="21"/>
      <c r="G56" s="93" t="str">
        <f t="shared" si="14"/>
        <v>S</v>
      </c>
      <c r="H56" s="92">
        <f t="shared" si="20"/>
        <v>42623</v>
      </c>
      <c r="I56" s="21"/>
      <c r="J56" s="93" t="str">
        <f t="shared" si="15"/>
        <v>L</v>
      </c>
      <c r="K56" s="92">
        <f t="shared" si="21"/>
        <v>42653</v>
      </c>
      <c r="L56" s="21">
        <v>6.5</v>
      </c>
      <c r="M56" s="93" t="str">
        <f t="shared" si="16"/>
        <v>J</v>
      </c>
      <c r="N56" s="92">
        <f t="shared" si="22"/>
        <v>42684</v>
      </c>
      <c r="O56" s="21">
        <v>10</v>
      </c>
      <c r="P56" s="93" t="str">
        <f t="shared" si="17"/>
        <v>S</v>
      </c>
      <c r="Q56" s="92">
        <f t="shared" si="23"/>
        <v>42714</v>
      </c>
      <c r="R56" s="22"/>
    </row>
    <row r="57" spans="1:18">
      <c r="A57" s="91" t="str">
        <f t="shared" si="12"/>
        <v>L</v>
      </c>
      <c r="B57" s="92">
        <f t="shared" si="18"/>
        <v>42562</v>
      </c>
      <c r="C57" s="21"/>
      <c r="D57" s="93" t="str">
        <f t="shared" si="13"/>
        <v>J</v>
      </c>
      <c r="E57" s="92">
        <f t="shared" si="19"/>
        <v>42593</v>
      </c>
      <c r="F57" s="21"/>
      <c r="G57" s="93" t="str">
        <f t="shared" si="14"/>
        <v>D</v>
      </c>
      <c r="H57" s="92">
        <f t="shared" si="20"/>
        <v>42624</v>
      </c>
      <c r="I57" s="21"/>
      <c r="J57" s="93" t="str">
        <f t="shared" si="15"/>
        <v>M</v>
      </c>
      <c r="K57" s="92">
        <f t="shared" si="21"/>
        <v>42654</v>
      </c>
      <c r="L57" s="21">
        <v>10</v>
      </c>
      <c r="M57" s="93" t="str">
        <f t="shared" si="16"/>
        <v>V</v>
      </c>
      <c r="N57" s="92">
        <f t="shared" si="22"/>
        <v>42685</v>
      </c>
      <c r="O57" s="21"/>
      <c r="P57" s="93" t="str">
        <f t="shared" si="17"/>
        <v>D</v>
      </c>
      <c r="Q57" s="92">
        <f t="shared" si="23"/>
        <v>42715</v>
      </c>
      <c r="R57" s="22"/>
    </row>
    <row r="58" spans="1:18">
      <c r="A58" s="91" t="str">
        <f t="shared" si="12"/>
        <v>M</v>
      </c>
      <c r="B58" s="92">
        <f t="shared" si="18"/>
        <v>42563</v>
      </c>
      <c r="C58" s="21"/>
      <c r="D58" s="93" t="str">
        <f t="shared" si="13"/>
        <v>V</v>
      </c>
      <c r="E58" s="92">
        <f t="shared" si="19"/>
        <v>42594</v>
      </c>
      <c r="F58" s="21"/>
      <c r="G58" s="93" t="str">
        <f t="shared" si="14"/>
        <v>L</v>
      </c>
      <c r="H58" s="92">
        <f t="shared" si="20"/>
        <v>42625</v>
      </c>
      <c r="I58" s="21">
        <v>10</v>
      </c>
      <c r="J58" s="93" t="str">
        <f t="shared" si="15"/>
        <v>Me</v>
      </c>
      <c r="K58" s="92">
        <f t="shared" si="21"/>
        <v>42655</v>
      </c>
      <c r="L58" s="21"/>
      <c r="M58" s="93" t="str">
        <f t="shared" si="16"/>
        <v>S</v>
      </c>
      <c r="N58" s="92">
        <f t="shared" si="22"/>
        <v>42686</v>
      </c>
      <c r="O58" s="21"/>
      <c r="P58" s="93" t="str">
        <f t="shared" si="17"/>
        <v>L</v>
      </c>
      <c r="Q58" s="92">
        <f t="shared" si="23"/>
        <v>42716</v>
      </c>
      <c r="R58" s="22"/>
    </row>
    <row r="59" spans="1:18">
      <c r="A59" s="91" t="str">
        <f t="shared" si="12"/>
        <v>Me</v>
      </c>
      <c r="B59" s="92">
        <f t="shared" si="18"/>
        <v>42564</v>
      </c>
      <c r="C59" s="21"/>
      <c r="D59" s="93" t="str">
        <f t="shared" si="13"/>
        <v>S</v>
      </c>
      <c r="E59" s="92">
        <f t="shared" si="19"/>
        <v>42595</v>
      </c>
      <c r="F59" s="21"/>
      <c r="G59" s="93" t="str">
        <f t="shared" si="14"/>
        <v>M</v>
      </c>
      <c r="H59" s="92">
        <f t="shared" si="20"/>
        <v>42626</v>
      </c>
      <c r="I59" s="21">
        <v>10</v>
      </c>
      <c r="J59" s="93" t="str">
        <f t="shared" si="15"/>
        <v>J</v>
      </c>
      <c r="K59" s="92">
        <f t="shared" si="21"/>
        <v>42656</v>
      </c>
      <c r="L59" s="21">
        <v>10</v>
      </c>
      <c r="M59" s="93" t="str">
        <f t="shared" si="16"/>
        <v>D</v>
      </c>
      <c r="N59" s="92">
        <f t="shared" si="22"/>
        <v>42687</v>
      </c>
      <c r="O59" s="21"/>
      <c r="P59" s="93" t="str">
        <f t="shared" si="17"/>
        <v>M</v>
      </c>
      <c r="Q59" s="92">
        <f t="shared" si="23"/>
        <v>42717</v>
      </c>
      <c r="R59" s="22"/>
    </row>
    <row r="60" spans="1:18">
      <c r="A60" s="91" t="str">
        <f t="shared" si="12"/>
        <v>J</v>
      </c>
      <c r="B60" s="92">
        <f t="shared" si="18"/>
        <v>42565</v>
      </c>
      <c r="C60" s="21"/>
      <c r="D60" s="93" t="str">
        <f t="shared" si="13"/>
        <v>D</v>
      </c>
      <c r="E60" s="92">
        <f t="shared" si="19"/>
        <v>42596</v>
      </c>
      <c r="F60" s="21"/>
      <c r="G60" s="93" t="str">
        <f t="shared" si="14"/>
        <v>Me</v>
      </c>
      <c r="H60" s="92">
        <f t="shared" si="20"/>
        <v>42627</v>
      </c>
      <c r="I60" s="21"/>
      <c r="J60" s="93" t="str">
        <f t="shared" si="15"/>
        <v>V</v>
      </c>
      <c r="K60" s="92">
        <f t="shared" si="21"/>
        <v>42657</v>
      </c>
      <c r="L60" s="21">
        <v>10</v>
      </c>
      <c r="M60" s="93" t="str">
        <f t="shared" si="16"/>
        <v>L</v>
      </c>
      <c r="N60" s="92">
        <f t="shared" si="22"/>
        <v>42688</v>
      </c>
      <c r="O60" s="21">
        <v>10</v>
      </c>
      <c r="P60" s="93" t="str">
        <f t="shared" si="17"/>
        <v>Me</v>
      </c>
      <c r="Q60" s="92">
        <f t="shared" si="23"/>
        <v>42718</v>
      </c>
      <c r="R60" s="22"/>
    </row>
    <row r="61" spans="1:18">
      <c r="A61" s="91" t="str">
        <f t="shared" si="12"/>
        <v>V</v>
      </c>
      <c r="B61" s="92">
        <f t="shared" si="18"/>
        <v>42566</v>
      </c>
      <c r="C61" s="21"/>
      <c r="D61" s="93" t="str">
        <f t="shared" si="13"/>
        <v>L</v>
      </c>
      <c r="E61" s="92">
        <f t="shared" si="19"/>
        <v>42597</v>
      </c>
      <c r="F61" s="21"/>
      <c r="G61" s="93" t="str">
        <f t="shared" si="14"/>
        <v>J</v>
      </c>
      <c r="H61" s="92">
        <f t="shared" si="20"/>
        <v>42628</v>
      </c>
      <c r="I61" s="21">
        <v>10</v>
      </c>
      <c r="J61" s="93" t="str">
        <f t="shared" si="15"/>
        <v>S</v>
      </c>
      <c r="K61" s="92">
        <f t="shared" si="21"/>
        <v>42658</v>
      </c>
      <c r="L61" s="21"/>
      <c r="M61" s="93" t="str">
        <f t="shared" si="16"/>
        <v>M</v>
      </c>
      <c r="N61" s="92">
        <f t="shared" si="22"/>
        <v>42689</v>
      </c>
      <c r="O61" s="21">
        <v>10</v>
      </c>
      <c r="P61" s="93" t="str">
        <f t="shared" si="17"/>
        <v>J</v>
      </c>
      <c r="Q61" s="92">
        <f t="shared" si="23"/>
        <v>42719</v>
      </c>
      <c r="R61" s="22">
        <v>10</v>
      </c>
    </row>
    <row r="62" spans="1:18">
      <c r="A62" s="91" t="str">
        <f t="shared" si="12"/>
        <v>S</v>
      </c>
      <c r="B62" s="92">
        <f t="shared" si="18"/>
        <v>42567</v>
      </c>
      <c r="C62" s="21"/>
      <c r="D62" s="93" t="str">
        <f t="shared" si="13"/>
        <v>M</v>
      </c>
      <c r="E62" s="92">
        <f t="shared" si="19"/>
        <v>42598</v>
      </c>
      <c r="F62" s="21"/>
      <c r="G62" s="93" t="str">
        <f t="shared" si="14"/>
        <v>V</v>
      </c>
      <c r="H62" s="92">
        <f t="shared" si="20"/>
        <v>42629</v>
      </c>
      <c r="I62" s="21">
        <v>10</v>
      </c>
      <c r="J62" s="93" t="str">
        <f t="shared" si="15"/>
        <v>D</v>
      </c>
      <c r="K62" s="92">
        <f t="shared" si="21"/>
        <v>42659</v>
      </c>
      <c r="L62" s="21"/>
      <c r="M62" s="93" t="str">
        <f t="shared" si="16"/>
        <v>Me</v>
      </c>
      <c r="N62" s="92">
        <f t="shared" si="22"/>
        <v>42690</v>
      </c>
      <c r="O62" s="21"/>
      <c r="P62" s="93" t="str">
        <f t="shared" si="17"/>
        <v>V</v>
      </c>
      <c r="Q62" s="92">
        <f t="shared" si="23"/>
        <v>42720</v>
      </c>
      <c r="R62" s="22">
        <v>10</v>
      </c>
    </row>
    <row r="63" spans="1:18">
      <c r="A63" s="91" t="str">
        <f t="shared" si="12"/>
        <v>D</v>
      </c>
      <c r="B63" s="92">
        <f t="shared" si="18"/>
        <v>42568</v>
      </c>
      <c r="C63" s="21"/>
      <c r="D63" s="93" t="str">
        <f t="shared" si="13"/>
        <v>Me</v>
      </c>
      <c r="E63" s="92">
        <f t="shared" si="19"/>
        <v>42599</v>
      </c>
      <c r="F63" s="21"/>
      <c r="G63" s="93" t="str">
        <f t="shared" si="14"/>
        <v>S</v>
      </c>
      <c r="H63" s="92">
        <f t="shared" si="20"/>
        <v>42630</v>
      </c>
      <c r="I63" s="21"/>
      <c r="J63" s="93" t="str">
        <f t="shared" si="15"/>
        <v>L</v>
      </c>
      <c r="K63" s="92">
        <f t="shared" si="21"/>
        <v>42660</v>
      </c>
      <c r="L63" s="21">
        <v>10</v>
      </c>
      <c r="M63" s="93" t="str">
        <f t="shared" si="16"/>
        <v>J</v>
      </c>
      <c r="N63" s="92">
        <f t="shared" si="22"/>
        <v>42691</v>
      </c>
      <c r="O63" s="21">
        <v>10</v>
      </c>
      <c r="P63" s="93" t="str">
        <f t="shared" si="17"/>
        <v>S</v>
      </c>
      <c r="Q63" s="92">
        <f t="shared" si="23"/>
        <v>42721</v>
      </c>
      <c r="R63" s="22"/>
    </row>
    <row r="64" spans="1:18">
      <c r="A64" s="91" t="str">
        <f t="shared" si="12"/>
        <v>L</v>
      </c>
      <c r="B64" s="92">
        <f t="shared" si="18"/>
        <v>42569</v>
      </c>
      <c r="C64" s="21">
        <v>10</v>
      </c>
      <c r="D64" s="93" t="str">
        <f t="shared" si="13"/>
        <v>J</v>
      </c>
      <c r="E64" s="92">
        <f t="shared" si="19"/>
        <v>42600</v>
      </c>
      <c r="F64" s="21"/>
      <c r="G64" s="93" t="str">
        <f t="shared" si="14"/>
        <v>D</v>
      </c>
      <c r="H64" s="92">
        <f t="shared" si="20"/>
        <v>42631</v>
      </c>
      <c r="I64" s="21"/>
      <c r="J64" s="93" t="str">
        <f t="shared" si="15"/>
        <v>M</v>
      </c>
      <c r="K64" s="92">
        <f t="shared" si="21"/>
        <v>42661</v>
      </c>
      <c r="L64" s="21">
        <v>10</v>
      </c>
      <c r="M64" s="93" t="str">
        <f t="shared" si="16"/>
        <v>V</v>
      </c>
      <c r="N64" s="92">
        <f t="shared" si="22"/>
        <v>42692</v>
      </c>
      <c r="O64" s="21">
        <v>10</v>
      </c>
      <c r="P64" s="93" t="str">
        <f t="shared" si="17"/>
        <v>D</v>
      </c>
      <c r="Q64" s="92">
        <f t="shared" si="23"/>
        <v>42722</v>
      </c>
      <c r="R64" s="22"/>
    </row>
    <row r="65" spans="1:18">
      <c r="A65" s="91" t="str">
        <f t="shared" si="12"/>
        <v>M</v>
      </c>
      <c r="B65" s="92">
        <f t="shared" si="18"/>
        <v>42570</v>
      </c>
      <c r="C65" s="21">
        <v>10</v>
      </c>
      <c r="D65" s="93" t="str">
        <f t="shared" si="13"/>
        <v>V</v>
      </c>
      <c r="E65" s="92">
        <f t="shared" si="19"/>
        <v>42601</v>
      </c>
      <c r="F65" s="21"/>
      <c r="G65" s="93" t="str">
        <f t="shared" si="14"/>
        <v>L</v>
      </c>
      <c r="H65" s="92">
        <f t="shared" si="20"/>
        <v>42632</v>
      </c>
      <c r="I65" s="21">
        <v>10</v>
      </c>
      <c r="J65" s="93" t="str">
        <f t="shared" si="15"/>
        <v>Me</v>
      </c>
      <c r="K65" s="92">
        <f t="shared" si="21"/>
        <v>42662</v>
      </c>
      <c r="L65" s="21">
        <v>10</v>
      </c>
      <c r="M65" s="93" t="str">
        <f t="shared" si="16"/>
        <v>S</v>
      </c>
      <c r="N65" s="92">
        <f t="shared" si="22"/>
        <v>42693</v>
      </c>
      <c r="O65" s="21"/>
      <c r="P65" s="93" t="str">
        <f t="shared" si="17"/>
        <v>L</v>
      </c>
      <c r="Q65" s="92">
        <f t="shared" si="23"/>
        <v>42723</v>
      </c>
      <c r="R65" s="22">
        <v>10</v>
      </c>
    </row>
    <row r="66" spans="1:18">
      <c r="A66" s="91" t="str">
        <f t="shared" si="12"/>
        <v>Me</v>
      </c>
      <c r="B66" s="92">
        <f t="shared" si="18"/>
        <v>42571</v>
      </c>
      <c r="C66" s="21"/>
      <c r="D66" s="93" t="str">
        <f t="shared" si="13"/>
        <v>S</v>
      </c>
      <c r="E66" s="92">
        <f t="shared" si="19"/>
        <v>42602</v>
      </c>
      <c r="F66" s="21"/>
      <c r="G66" s="93" t="str">
        <f t="shared" si="14"/>
        <v>M</v>
      </c>
      <c r="H66" s="92">
        <f t="shared" si="20"/>
        <v>42633</v>
      </c>
      <c r="I66" s="21">
        <v>10</v>
      </c>
      <c r="J66" s="93" t="str">
        <f t="shared" si="15"/>
        <v>J</v>
      </c>
      <c r="K66" s="92">
        <f t="shared" si="21"/>
        <v>42663</v>
      </c>
      <c r="L66" s="21">
        <v>10</v>
      </c>
      <c r="M66" s="93" t="str">
        <f t="shared" si="16"/>
        <v>D</v>
      </c>
      <c r="N66" s="92">
        <f t="shared" si="22"/>
        <v>42694</v>
      </c>
      <c r="O66" s="21"/>
      <c r="P66" s="93" t="str">
        <f t="shared" si="17"/>
        <v>M</v>
      </c>
      <c r="Q66" s="92">
        <f t="shared" si="23"/>
        <v>42724</v>
      </c>
      <c r="R66" s="22">
        <v>10</v>
      </c>
    </row>
    <row r="67" spans="1:18">
      <c r="A67" s="91" t="str">
        <f t="shared" si="12"/>
        <v>J</v>
      </c>
      <c r="B67" s="92">
        <f t="shared" si="18"/>
        <v>42572</v>
      </c>
      <c r="C67" s="21">
        <v>10</v>
      </c>
      <c r="D67" s="93" t="str">
        <f t="shared" si="13"/>
        <v>D</v>
      </c>
      <c r="E67" s="92">
        <f t="shared" si="19"/>
        <v>42603</v>
      </c>
      <c r="F67" s="21"/>
      <c r="G67" s="93" t="str">
        <f t="shared" si="14"/>
        <v>Me</v>
      </c>
      <c r="H67" s="92">
        <f t="shared" si="20"/>
        <v>42634</v>
      </c>
      <c r="I67" s="21"/>
      <c r="J67" s="93" t="str">
        <f t="shared" si="15"/>
        <v>V</v>
      </c>
      <c r="K67" s="92">
        <f t="shared" si="21"/>
        <v>42664</v>
      </c>
      <c r="L67" s="21">
        <v>10</v>
      </c>
      <c r="M67" s="93" t="str">
        <f t="shared" si="16"/>
        <v>L</v>
      </c>
      <c r="N67" s="92">
        <f t="shared" si="22"/>
        <v>42695</v>
      </c>
      <c r="O67" s="21">
        <v>10</v>
      </c>
      <c r="P67" s="93" t="str">
        <f t="shared" si="17"/>
        <v>Me</v>
      </c>
      <c r="Q67" s="92">
        <f t="shared" si="23"/>
        <v>42725</v>
      </c>
      <c r="R67" s="22"/>
    </row>
    <row r="68" spans="1:18">
      <c r="A68" s="91" t="str">
        <f t="shared" si="12"/>
        <v>V</v>
      </c>
      <c r="B68" s="92">
        <f t="shared" si="18"/>
        <v>42573</v>
      </c>
      <c r="C68" s="21">
        <v>10</v>
      </c>
      <c r="D68" s="93" t="str">
        <f t="shared" si="13"/>
        <v>L</v>
      </c>
      <c r="E68" s="92">
        <f t="shared" si="19"/>
        <v>42604</v>
      </c>
      <c r="F68" s="21"/>
      <c r="G68" s="93" t="str">
        <f t="shared" si="14"/>
        <v>J</v>
      </c>
      <c r="H68" s="92">
        <f t="shared" si="20"/>
        <v>42635</v>
      </c>
      <c r="I68" s="21">
        <v>10</v>
      </c>
      <c r="J68" s="93" t="str">
        <f t="shared" si="15"/>
        <v>S</v>
      </c>
      <c r="K68" s="92">
        <f t="shared" si="21"/>
        <v>42665</v>
      </c>
      <c r="L68" s="21"/>
      <c r="M68" s="93" t="str">
        <f t="shared" si="16"/>
        <v>M</v>
      </c>
      <c r="N68" s="92">
        <f t="shared" si="22"/>
        <v>42696</v>
      </c>
      <c r="O68" s="21">
        <v>10</v>
      </c>
      <c r="P68" s="93" t="str">
        <f t="shared" si="17"/>
        <v>J</v>
      </c>
      <c r="Q68" s="92">
        <f t="shared" si="23"/>
        <v>42726</v>
      </c>
      <c r="R68" s="22">
        <v>10</v>
      </c>
    </row>
    <row r="69" spans="1:18">
      <c r="A69" s="91" t="str">
        <f t="shared" si="12"/>
        <v>S</v>
      </c>
      <c r="B69" s="92">
        <f t="shared" si="18"/>
        <v>42574</v>
      </c>
      <c r="C69" s="21"/>
      <c r="D69" s="93" t="str">
        <f t="shared" si="13"/>
        <v>M</v>
      </c>
      <c r="E69" s="92">
        <f t="shared" si="19"/>
        <v>42605</v>
      </c>
      <c r="F69" s="21"/>
      <c r="G69" s="93" t="str">
        <f t="shared" si="14"/>
        <v>V</v>
      </c>
      <c r="H69" s="92">
        <f t="shared" si="20"/>
        <v>42636</v>
      </c>
      <c r="I69" s="21">
        <v>10</v>
      </c>
      <c r="J69" s="93" t="str">
        <f t="shared" si="15"/>
        <v>D</v>
      </c>
      <c r="K69" s="92">
        <f t="shared" si="21"/>
        <v>42666</v>
      </c>
      <c r="L69" s="21"/>
      <c r="M69" s="93" t="str">
        <f t="shared" si="16"/>
        <v>Me</v>
      </c>
      <c r="N69" s="92">
        <f t="shared" si="22"/>
        <v>42697</v>
      </c>
      <c r="O69" s="21"/>
      <c r="P69" s="93" t="str">
        <f t="shared" si="17"/>
        <v>V</v>
      </c>
      <c r="Q69" s="92">
        <f t="shared" si="23"/>
        <v>42727</v>
      </c>
      <c r="R69" s="22">
        <v>10</v>
      </c>
    </row>
    <row r="70" spans="1:18">
      <c r="A70" s="91" t="str">
        <f t="shared" si="12"/>
        <v>D</v>
      </c>
      <c r="B70" s="92">
        <f t="shared" si="18"/>
        <v>42575</v>
      </c>
      <c r="C70" s="21"/>
      <c r="D70" s="93" t="str">
        <f t="shared" si="13"/>
        <v>Me</v>
      </c>
      <c r="E70" s="92">
        <f t="shared" si="19"/>
        <v>42606</v>
      </c>
      <c r="F70" s="21"/>
      <c r="G70" s="93" t="str">
        <f t="shared" si="14"/>
        <v>S</v>
      </c>
      <c r="H70" s="92">
        <f t="shared" si="20"/>
        <v>42637</v>
      </c>
      <c r="I70" s="21"/>
      <c r="J70" s="93" t="str">
        <f t="shared" si="15"/>
        <v>L</v>
      </c>
      <c r="K70" s="92">
        <f t="shared" si="21"/>
        <v>42667</v>
      </c>
      <c r="L70" s="21"/>
      <c r="M70" s="93" t="str">
        <f t="shared" si="16"/>
        <v>J</v>
      </c>
      <c r="N70" s="92">
        <f t="shared" si="22"/>
        <v>42698</v>
      </c>
      <c r="O70" s="21">
        <v>10</v>
      </c>
      <c r="P70" s="93" t="str">
        <f t="shared" si="17"/>
        <v>S</v>
      </c>
      <c r="Q70" s="92">
        <f t="shared" si="23"/>
        <v>42728</v>
      </c>
      <c r="R70" s="22"/>
    </row>
    <row r="71" spans="1:18">
      <c r="A71" s="91" t="str">
        <f t="shared" si="12"/>
        <v>L</v>
      </c>
      <c r="B71" s="92">
        <f t="shared" si="18"/>
        <v>42576</v>
      </c>
      <c r="C71" s="21">
        <v>10</v>
      </c>
      <c r="D71" s="93" t="str">
        <f t="shared" si="13"/>
        <v>J</v>
      </c>
      <c r="E71" s="92">
        <f t="shared" si="19"/>
        <v>42607</v>
      </c>
      <c r="F71" s="21"/>
      <c r="G71" s="93" t="str">
        <f t="shared" si="14"/>
        <v>D</v>
      </c>
      <c r="H71" s="92">
        <f t="shared" si="20"/>
        <v>42638</v>
      </c>
      <c r="I71" s="21"/>
      <c r="J71" s="93" t="str">
        <f t="shared" si="15"/>
        <v>M</v>
      </c>
      <c r="K71" s="92">
        <f t="shared" si="21"/>
        <v>42668</v>
      </c>
      <c r="L71" s="21"/>
      <c r="M71" s="93" t="str">
        <f t="shared" si="16"/>
        <v>V</v>
      </c>
      <c r="N71" s="92">
        <f t="shared" si="22"/>
        <v>42699</v>
      </c>
      <c r="O71" s="21">
        <v>10</v>
      </c>
      <c r="P71" s="93" t="str">
        <f t="shared" si="17"/>
        <v>D</v>
      </c>
      <c r="Q71" s="92">
        <f t="shared" si="23"/>
        <v>42729</v>
      </c>
      <c r="R71" s="22"/>
    </row>
    <row r="72" spans="1:18">
      <c r="A72" s="91" t="str">
        <f t="shared" si="12"/>
        <v>M</v>
      </c>
      <c r="B72" s="92">
        <f t="shared" si="18"/>
        <v>42577</v>
      </c>
      <c r="C72" s="21">
        <v>10</v>
      </c>
      <c r="D72" s="93" t="str">
        <f t="shared" si="13"/>
        <v>V</v>
      </c>
      <c r="E72" s="92">
        <f t="shared" si="19"/>
        <v>42608</v>
      </c>
      <c r="F72" s="21"/>
      <c r="G72" s="93" t="str">
        <f t="shared" si="14"/>
        <v>L</v>
      </c>
      <c r="H72" s="92">
        <f t="shared" si="20"/>
        <v>42639</v>
      </c>
      <c r="I72" s="21">
        <v>10</v>
      </c>
      <c r="J72" s="93" t="str">
        <f t="shared" si="15"/>
        <v>Me</v>
      </c>
      <c r="K72" s="92">
        <f t="shared" si="21"/>
        <v>42669</v>
      </c>
      <c r="L72" s="21"/>
      <c r="M72" s="93" t="str">
        <f t="shared" si="16"/>
        <v>S</v>
      </c>
      <c r="N72" s="92">
        <f t="shared" si="22"/>
        <v>42700</v>
      </c>
      <c r="O72" s="21"/>
      <c r="P72" s="93" t="str">
        <f t="shared" si="17"/>
        <v>L</v>
      </c>
      <c r="Q72" s="92">
        <f t="shared" si="23"/>
        <v>42730</v>
      </c>
      <c r="R72" s="22"/>
    </row>
    <row r="73" spans="1:18">
      <c r="A73" s="91" t="str">
        <f t="shared" si="12"/>
        <v>Me</v>
      </c>
      <c r="B73" s="92">
        <f t="shared" si="18"/>
        <v>42578</v>
      </c>
      <c r="C73" s="21"/>
      <c r="D73" s="93" t="str">
        <f t="shared" si="13"/>
        <v>S</v>
      </c>
      <c r="E73" s="92">
        <f t="shared" si="19"/>
        <v>42609</v>
      </c>
      <c r="F73" s="21"/>
      <c r="G73" s="93" t="str">
        <f t="shared" si="14"/>
        <v>M</v>
      </c>
      <c r="H73" s="92">
        <f t="shared" si="20"/>
        <v>42640</v>
      </c>
      <c r="I73" s="21">
        <v>10</v>
      </c>
      <c r="J73" s="93" t="str">
        <f t="shared" si="15"/>
        <v>J</v>
      </c>
      <c r="K73" s="92">
        <f t="shared" si="21"/>
        <v>42670</v>
      </c>
      <c r="L73" s="21"/>
      <c r="M73" s="93" t="str">
        <f t="shared" si="16"/>
        <v>D</v>
      </c>
      <c r="N73" s="92">
        <f t="shared" si="22"/>
        <v>42701</v>
      </c>
      <c r="O73" s="21"/>
      <c r="P73" s="93" t="str">
        <f t="shared" si="17"/>
        <v>M</v>
      </c>
      <c r="Q73" s="92">
        <f t="shared" si="23"/>
        <v>42731</v>
      </c>
      <c r="R73" s="22"/>
    </row>
    <row r="74" spans="1:18">
      <c r="A74" s="91" t="str">
        <f t="shared" si="12"/>
        <v>J</v>
      </c>
      <c r="B74" s="92">
        <f t="shared" si="18"/>
        <v>42579</v>
      </c>
      <c r="C74" s="21">
        <v>10</v>
      </c>
      <c r="D74" s="93" t="str">
        <f t="shared" si="13"/>
        <v>D</v>
      </c>
      <c r="E74" s="92">
        <f t="shared" si="19"/>
        <v>42610</v>
      </c>
      <c r="F74" s="21"/>
      <c r="G74" s="93" t="str">
        <f t="shared" si="14"/>
        <v>Me</v>
      </c>
      <c r="H74" s="92">
        <f t="shared" si="20"/>
        <v>42641</v>
      </c>
      <c r="I74" s="21"/>
      <c r="J74" s="93" t="str">
        <f t="shared" si="15"/>
        <v>V</v>
      </c>
      <c r="K74" s="92">
        <f t="shared" si="21"/>
        <v>42671</v>
      </c>
      <c r="L74" s="21"/>
      <c r="M74" s="93" t="str">
        <f t="shared" si="16"/>
        <v>L</v>
      </c>
      <c r="N74" s="92">
        <f t="shared" si="22"/>
        <v>42702</v>
      </c>
      <c r="O74" s="21">
        <v>10</v>
      </c>
      <c r="P74" s="93" t="str">
        <f t="shared" si="17"/>
        <v>Me</v>
      </c>
      <c r="Q74" s="92">
        <f t="shared" si="23"/>
        <v>42732</v>
      </c>
      <c r="R74" s="22"/>
    </row>
    <row r="75" spans="1:18">
      <c r="A75" s="91" t="str">
        <f>IF(B75="","",IF(WEEKDAY(B75)=1,"D",IF(WEEKDAY(B75)=2,"L",IF(WEEKDAY(B75)=3,"M",IF(WEEKDAY(B75)=4,"Me",IF(WEEKDAY(B75)=5,"J",IF(WEEKDAY(B75)=6,"V","S")))))))</f>
        <v>V</v>
      </c>
      <c r="B75" s="92">
        <f>IF(DAY(B74+1)&lt;4,"",B74+1)</f>
        <v>42580</v>
      </c>
      <c r="C75" s="21"/>
      <c r="D75" s="93" t="str">
        <f>IF(E75="","",IF(WEEKDAY(E75)=1,"D",IF(WEEKDAY(E75)=2,"L",IF(WEEKDAY(E75)=3,"M",IF(WEEKDAY(E75)=4,"Me",IF(WEEKDAY(E75)=5,"J",IF(WEEKDAY(E75)=6,"V","S")))))))</f>
        <v>L</v>
      </c>
      <c r="E75" s="92">
        <f>IF(DAY(E74+1)&lt;4,"",E74+1)</f>
        <v>42611</v>
      </c>
      <c r="F75" s="21"/>
      <c r="G75" s="93" t="str">
        <f>IF(H75="","",IF(WEEKDAY(H75)=1,"D",IF(WEEKDAY(H75)=2,"L",IF(WEEKDAY(H75)=3,"M",IF(WEEKDAY(H75)=4,"Me",IF(WEEKDAY(H75)=5,"J",IF(WEEKDAY(H75)=6,"V","S")))))))</f>
        <v>J</v>
      </c>
      <c r="H75" s="92">
        <f>IF(DAY(H74+1)&lt;4,"",H74+1)</f>
        <v>42642</v>
      </c>
      <c r="I75" s="21">
        <v>10</v>
      </c>
      <c r="J75" s="93" t="str">
        <f>IF(K75="","",IF(WEEKDAY(K75)=1,"D",IF(WEEKDAY(K75)=2,"L",IF(WEEKDAY(K75)=3,"M",IF(WEEKDAY(K75)=4,"Me",IF(WEEKDAY(K75)=5,"J",IF(WEEKDAY(K75)=6,"V","S")))))))</f>
        <v>S</v>
      </c>
      <c r="K75" s="92">
        <f>IF(DAY(K74+1)&lt;4,"",K74+1)</f>
        <v>42672</v>
      </c>
      <c r="L75" s="21"/>
      <c r="M75" s="93" t="str">
        <f>IF(N75="","",IF(WEEKDAY(N75)=1,"D",IF(WEEKDAY(N75)=2,"L",IF(WEEKDAY(N75)=3,"M",IF(WEEKDAY(N75)=4,"Me",IF(WEEKDAY(N75)=5,"J",IF(WEEKDAY(N75)=6,"V","S")))))))</f>
        <v>M</v>
      </c>
      <c r="N75" s="92">
        <f>IF(DAY(N74+1)&lt;4,"",N74+1)</f>
        <v>42703</v>
      </c>
      <c r="O75" s="21">
        <v>10</v>
      </c>
      <c r="P75" s="93" t="str">
        <f>IF(Q75="","",IF(WEEKDAY(Q75)=1,"D",IF(WEEKDAY(Q75)=2,"L",IF(WEEKDAY(Q75)=3,"M",IF(WEEKDAY(Q75)=4,"Me",IF(WEEKDAY(Q75)=5,"J",IF(WEEKDAY(Q75)=6,"V","S")))))))</f>
        <v>J</v>
      </c>
      <c r="Q75" s="92">
        <f>IF(DAY(Q74+1)&lt;4,"",Q74+1)</f>
        <v>42733</v>
      </c>
      <c r="R75" s="22"/>
    </row>
    <row r="76" spans="1:18">
      <c r="A76" s="91" t="str">
        <f>IF(B76="","",IF(WEEKDAY(B76)=1,"D",IF(WEEKDAY(B76)=2,"L",IF(WEEKDAY(B76)=3,"M",IF(WEEKDAY(B76)=4,"Me",IF(WEEKDAY(B76)=5,"J",IF(WEEKDAY(B76)=6,"V","S")))))))</f>
        <v>S</v>
      </c>
      <c r="B76" s="92">
        <f>IF(B75="","",IF(DAY(B75+1)&lt;4,"",B75+1))</f>
        <v>42581</v>
      </c>
      <c r="C76" s="21"/>
      <c r="D76" s="93" t="str">
        <f>IF(E76="","",IF(WEEKDAY(E76)=1,"D",IF(WEEKDAY(E76)=2,"L",IF(WEEKDAY(E76)=3,"M",IF(WEEKDAY(E76)=4,"Me",IF(WEEKDAY(E76)=5,"J",IF(WEEKDAY(E76)=6,"V","S")))))))</f>
        <v>M</v>
      </c>
      <c r="E76" s="92">
        <f>IF(E75="","",IF(DAY(E75+1)&lt;4,"",E75+1))</f>
        <v>42612</v>
      </c>
      <c r="F76" s="21">
        <v>10</v>
      </c>
      <c r="G76" s="93" t="str">
        <f>IF(H76="","",IF(WEEKDAY(H76)=1,"D",IF(WEEKDAY(H76)=2,"L",IF(WEEKDAY(H76)=3,"M",IF(WEEKDAY(H76)=4,"Me",IF(WEEKDAY(H76)=5,"J",IF(WEEKDAY(H76)=6,"V","S")))))))</f>
        <v>V</v>
      </c>
      <c r="H76" s="92">
        <f>IF(H75="","",IF(DAY(H75+1)&lt;4,"",H75+1))</f>
        <v>42643</v>
      </c>
      <c r="I76" s="21">
        <v>10</v>
      </c>
      <c r="J76" s="93" t="str">
        <f>IF(K76="","",IF(WEEKDAY(K76)=1,"D",IF(WEEKDAY(K76)=2,"L",IF(WEEKDAY(K76)=3,"M",IF(WEEKDAY(K76)=4,"Me",IF(WEEKDAY(K76)=5,"J",IF(WEEKDAY(K76)=6,"V","S")))))))</f>
        <v>D</v>
      </c>
      <c r="K76" s="92">
        <f>IF(K75="","",IF(DAY(K75+1)&lt;4,"",K75+1))</f>
        <v>42673</v>
      </c>
      <c r="L76" s="21"/>
      <c r="M76" s="93" t="str">
        <f>IF(N76="","",IF(WEEKDAY(N76)=1,"D",IF(WEEKDAY(N76)=2,"L",IF(WEEKDAY(N76)=3,"M",IF(WEEKDAY(N76)=4,"Me",IF(WEEKDAY(N76)=5,"J",IF(WEEKDAY(N76)=6,"V","S")))))))</f>
        <v>Me</v>
      </c>
      <c r="N76" s="92">
        <f>IF(N75="","",IF(DAY(N75+1)&lt;4,"",N75+1))</f>
        <v>42704</v>
      </c>
      <c r="O76" s="21"/>
      <c r="P76" s="93" t="str">
        <f>IF(Q76="","",IF(WEEKDAY(Q76)=1,"D",IF(WEEKDAY(Q76)=2,"L",IF(WEEKDAY(Q76)=3,"M",IF(WEEKDAY(Q76)=4,"Me",IF(WEEKDAY(Q76)=5,"J",IF(WEEKDAY(Q76)=6,"V","S")))))))</f>
        <v>V</v>
      </c>
      <c r="Q76" s="92">
        <f>IF(Q75="","",IF(DAY(Q75+1)&lt;4,"",Q75+1))</f>
        <v>42734</v>
      </c>
      <c r="R76" s="22"/>
    </row>
    <row r="77" spans="1:18">
      <c r="A77" s="91" t="str">
        <f>IF(B77="","",IF(WEEKDAY(B77)=1,"D",IF(WEEKDAY(B77)=2,"L",IF(WEEKDAY(B77)=3,"M",IF(WEEKDAY(B77)=4,"Me",IF(WEEKDAY(B77)=5,"J",IF(WEEKDAY(B77)=6,"V","S")))))))</f>
        <v>D</v>
      </c>
      <c r="B77" s="92">
        <f>IF(B76="","",IF(DAY(B76+1)&lt;4,"",B76+1))</f>
        <v>42582</v>
      </c>
      <c r="C77" s="21"/>
      <c r="D77" s="93" t="str">
        <f>IF(E77="","",IF(WEEKDAY(E77)=1,"D",IF(WEEKDAY(E77)=2,"L",IF(WEEKDAY(E77)=3,"M",IF(WEEKDAY(E77)=4,"Me",IF(WEEKDAY(E77)=5,"J",IF(WEEKDAY(E77)=6,"V","S")))))))</f>
        <v>Me</v>
      </c>
      <c r="E77" s="92">
        <f>IF(E76="","",IF(DAY(E76+1)&lt;4,"",E76+1))</f>
        <v>42613</v>
      </c>
      <c r="F77" s="21">
        <v>10</v>
      </c>
      <c r="G77" s="93" t="str">
        <f>IF(H77="","",IF(WEEKDAY(H77)=1,"D",IF(WEEKDAY(H77)=2,"L",IF(WEEKDAY(H77)=3,"M",IF(WEEKDAY(H77)=4,"Me",IF(WEEKDAY(H77)=5,"J",IF(WEEKDAY(H77)=6,"V","S")))))))</f>
        <v/>
      </c>
      <c r="H77" s="92" t="str">
        <f>IF(H76="","",IF(DAY(H76+1)&lt;4,"",H76+1))</f>
        <v/>
      </c>
      <c r="I77" s="21"/>
      <c r="J77" s="94" t="str">
        <f>IF(K77="","",IF(WEEKDAY(K77)=1,"D",IF(WEEKDAY(K77)=2,"L",IF(WEEKDAY(K77)=3,"M",IF(WEEKDAY(K77)=4,"Me",IF(WEEKDAY(K77)=5,"J",IF(WEEKDAY(K77)=6,"V","S")))))))</f>
        <v>L</v>
      </c>
      <c r="K77" s="92">
        <f>IF(K76="","",IF(DAY(K76+1)&lt;4,"",K76+1))</f>
        <v>42674</v>
      </c>
      <c r="L77" s="21"/>
      <c r="M77" s="93" t="str">
        <f>IF(N77="","",IF(WEEKDAY(N77)=1,"D",IF(WEEKDAY(N77)=2,"L",IF(WEEKDAY(N77)=3,"M",IF(WEEKDAY(N77)=4,"Me",IF(WEEKDAY(N77)=5,"J",IF(WEEKDAY(N77)=6,"V","S")))))))</f>
        <v/>
      </c>
      <c r="N77" s="92" t="str">
        <f>IF(N76="","",IF(DAY(N76+1)&lt;4,"",N76+1))</f>
        <v/>
      </c>
      <c r="O77" s="21"/>
      <c r="P77" s="93" t="str">
        <f>IF(Q77="","",IF(WEEKDAY(Q77)=1,"D",IF(WEEKDAY(Q77)=2,"L",IF(WEEKDAY(Q77)=3,"M",IF(WEEKDAY(Q77)=4,"Me",IF(WEEKDAY(Q77)=5,"J",IF(WEEKDAY(Q77)=6,"V","S")))))))</f>
        <v>S</v>
      </c>
      <c r="Q77" s="92">
        <f>IF(Q76="","",IF(DAY(Q76+1)&lt;4,"",Q76+1))</f>
        <v>42735</v>
      </c>
      <c r="R77" s="22"/>
    </row>
    <row r="78" spans="1:18" s="25" customFormat="1" ht="14.65" customHeight="1">
      <c r="A78" s="98" t="s">
        <v>6</v>
      </c>
      <c r="B78" s="98"/>
      <c r="C78" s="26">
        <f>SUM(C47:C77)</f>
        <v>80</v>
      </c>
      <c r="D78" s="99" t="str">
        <f>A78</f>
        <v>Hres dues</v>
      </c>
      <c r="E78" s="99"/>
      <c r="F78" s="26">
        <f>SUM(F47:F77)</f>
        <v>20</v>
      </c>
      <c r="G78" s="99" t="str">
        <f>D78</f>
        <v>Hres dues</v>
      </c>
      <c r="H78" s="99"/>
      <c r="I78" s="26">
        <f>SUM(I47:I77)</f>
        <v>180</v>
      </c>
      <c r="J78" s="99" t="str">
        <f>G78</f>
        <v>Hres dues</v>
      </c>
      <c r="K78" s="99"/>
      <c r="L78" s="26">
        <f>SUM(L47:L77)</f>
        <v>126.5</v>
      </c>
      <c r="M78" s="99" t="str">
        <f>J78</f>
        <v>Hres dues</v>
      </c>
      <c r="N78" s="99"/>
      <c r="O78" s="26">
        <f>SUM(O47:O77)</f>
        <v>150</v>
      </c>
      <c r="P78" s="99" t="str">
        <f>M78</f>
        <v>Hres dues</v>
      </c>
      <c r="Q78" s="99"/>
      <c r="R78" s="27">
        <f>SUM(R47:R77)</f>
        <v>120</v>
      </c>
    </row>
    <row r="79" spans="1:18" s="25" customFormat="1" ht="18" customHeight="1">
      <c r="A79" s="96" t="s">
        <v>7</v>
      </c>
      <c r="B79" s="96"/>
      <c r="C79" s="96"/>
      <c r="D79" s="96"/>
      <c r="E79" s="96"/>
      <c r="F79" s="96"/>
      <c r="G79" s="96"/>
      <c r="H79" s="96"/>
      <c r="I79" s="96"/>
      <c r="J79" s="96"/>
      <c r="K79" s="96"/>
      <c r="L79" s="96"/>
      <c r="M79" s="96"/>
      <c r="N79" s="96"/>
      <c r="O79" s="96"/>
      <c r="P79" s="96"/>
      <c r="Q79" s="96"/>
      <c r="R79" s="96"/>
    </row>
    <row r="82" spans="2:18" ht="12.95" customHeight="1">
      <c r="B82" s="97" t="s">
        <v>8</v>
      </c>
      <c r="C82" s="97"/>
      <c r="D82" s="97"/>
      <c r="E82" s="97"/>
      <c r="F82" s="97"/>
      <c r="G82" s="97"/>
      <c r="H82" s="97"/>
      <c r="I82" s="97"/>
      <c r="J82" s="97"/>
      <c r="K82" s="97"/>
      <c r="L82" s="97"/>
      <c r="M82" s="97"/>
      <c r="N82" s="97"/>
      <c r="O82" s="97"/>
      <c r="P82" s="97"/>
      <c r="Q82" s="97"/>
    </row>
    <row r="83" spans="2:18">
      <c r="B83" s="97"/>
      <c r="C83" s="97"/>
      <c r="D83" s="97"/>
      <c r="E83" s="97"/>
      <c r="F83" s="97"/>
      <c r="G83" s="97"/>
      <c r="H83" s="97"/>
      <c r="I83" s="97"/>
      <c r="J83" s="97"/>
      <c r="K83" s="97"/>
      <c r="L83" s="97"/>
      <c r="M83" s="97"/>
      <c r="N83" s="97"/>
      <c r="O83" s="97"/>
      <c r="P83" s="97"/>
      <c r="Q83" s="97"/>
      <c r="R83" s="4"/>
    </row>
    <row r="84" spans="2:18">
      <c r="B84" s="97"/>
      <c r="C84" s="97"/>
      <c r="D84" s="97"/>
      <c r="E84" s="97"/>
      <c r="F84" s="97"/>
      <c r="G84" s="97"/>
      <c r="H84" s="97"/>
      <c r="I84" s="97"/>
      <c r="J84" s="97"/>
      <c r="K84" s="97"/>
      <c r="L84" s="97"/>
      <c r="M84" s="97"/>
      <c r="N84" s="97"/>
      <c r="O84" s="97"/>
      <c r="P84" s="97"/>
      <c r="Q84" s="97"/>
    </row>
  </sheetData>
  <sheetProtection password="8E4D" sheet="1" objects="1" scenarios="1"/>
  <mergeCells count="32">
    <mergeCell ref="P11:R11"/>
    <mergeCell ref="A1:R1"/>
    <mergeCell ref="A2:R2"/>
    <mergeCell ref="A4:R5"/>
    <mergeCell ref="C7:Q7"/>
    <mergeCell ref="B8:Q8"/>
    <mergeCell ref="C9:Q9"/>
    <mergeCell ref="A11:C11"/>
    <mergeCell ref="D11:F11"/>
    <mergeCell ref="G11:I11"/>
    <mergeCell ref="J11:L11"/>
    <mergeCell ref="M11:O11"/>
    <mergeCell ref="P46:R46"/>
    <mergeCell ref="A43:B43"/>
    <mergeCell ref="D43:E43"/>
    <mergeCell ref="G43:H43"/>
    <mergeCell ref="J43:K43"/>
    <mergeCell ref="M43:N43"/>
    <mergeCell ref="P43:Q43"/>
    <mergeCell ref="A46:C46"/>
    <mergeCell ref="D46:F46"/>
    <mergeCell ref="G46:I46"/>
    <mergeCell ref="J46:L46"/>
    <mergeCell ref="M46:O46"/>
    <mergeCell ref="A79:R79"/>
    <mergeCell ref="B82:Q84"/>
    <mergeCell ref="A78:B78"/>
    <mergeCell ref="D78:E78"/>
    <mergeCell ref="G78:H78"/>
    <mergeCell ref="J78:K78"/>
    <mergeCell ref="M78:N78"/>
    <mergeCell ref="P78:Q78"/>
  </mergeCells>
  <conditionalFormatting sqref="B12:B42 B47:B77 E12:E42 E47:E77 H12:H42 H47:H77 K12:K42 K47:K77 N12:N42 N47:N77 Q12:Q42 Q47:Q77">
    <cfRule type="expression" dxfId="3" priority="1" stopIfTrue="1">
      <formula>A12="S"</formula>
    </cfRule>
    <cfRule type="expression" dxfId="2" priority="2" stopIfTrue="1">
      <formula>A12="D"</formula>
    </cfRule>
  </conditionalFormatting>
  <conditionalFormatting sqref="A12:A42 A47:A77 D12:D42 D47:D77 G12:G42 G47:G77 J12:J42 J47:J77 M12:M42 M47:M77 P12:P42 P47:P77">
    <cfRule type="expression" dxfId="1" priority="3" stopIfTrue="1">
      <formula>A12="S"</formula>
    </cfRule>
    <cfRule type="expression" dxfId="0" priority="4" stopIfTrue="1">
      <formula>A12="D"</formula>
    </cfRule>
  </conditionalFormatting>
  <printOptions horizontalCentered="1" verticalCentered="1"/>
  <pageMargins left="0.39374999999999999" right="0.39374999999999999" top="0.39374999999999999" bottom="0.39374999999999999" header="0.51180555555555551" footer="0.51180555555555551"/>
  <pageSetup paperSize="9" firstPageNumber="0" orientation="portrait"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N42"/>
  <sheetViews>
    <sheetView tabSelected="1" topLeftCell="B16" workbookViewId="0">
      <selection activeCell="I25" sqref="I25:L29"/>
    </sheetView>
  </sheetViews>
  <sheetFormatPr baseColWidth="10" defaultColWidth="11.5703125" defaultRowHeight="21.95" customHeight="1"/>
  <cols>
    <col min="1" max="1" width="20.5703125" style="4" customWidth="1"/>
    <col min="2" max="2" width="15.28515625" style="4" customWidth="1"/>
    <col min="3" max="3" width="18.140625" style="4" customWidth="1"/>
    <col min="4" max="4" width="21.85546875" style="4" customWidth="1"/>
    <col min="5" max="5" width="27.7109375" style="4" customWidth="1"/>
    <col min="6" max="6" width="21.140625" style="4" customWidth="1"/>
    <col min="7" max="7" width="5" style="4" customWidth="1"/>
    <col min="8" max="8" width="18.7109375" style="4" customWidth="1"/>
    <col min="9" max="9" width="7.7109375" style="4" customWidth="1"/>
    <col min="10" max="16384" width="11.5703125" style="4"/>
  </cols>
  <sheetData>
    <row r="1" spans="1:14" ht="22.5" customHeight="1">
      <c r="A1" s="119" t="s">
        <v>0</v>
      </c>
      <c r="B1" s="119"/>
      <c r="C1" s="119"/>
      <c r="D1" s="119"/>
      <c r="E1" s="119"/>
      <c r="F1" s="119"/>
    </row>
    <row r="2" spans="1:14" ht="22.5" customHeight="1">
      <c r="A2" s="120" t="s">
        <v>9</v>
      </c>
      <c r="B2" s="120"/>
      <c r="C2" s="120"/>
      <c r="D2" s="120"/>
      <c r="E2" s="120"/>
      <c r="F2" s="120"/>
      <c r="H2" s="121" t="s">
        <v>10</v>
      </c>
      <c r="I2" s="121"/>
      <c r="J2" s="121"/>
      <c r="K2" s="121"/>
      <c r="L2" s="121"/>
      <c r="M2" s="121"/>
    </row>
    <row r="3" spans="1:14" ht="17.45" customHeight="1">
      <c r="A3" s="28"/>
      <c r="B3" s="29"/>
      <c r="C3" s="29"/>
      <c r="D3" s="29"/>
      <c r="E3" s="29"/>
      <c r="F3" s="30"/>
      <c r="H3" s="121"/>
      <c r="I3" s="121"/>
      <c r="J3" s="121"/>
      <c r="K3" s="121"/>
      <c r="L3" s="121"/>
      <c r="M3" s="121"/>
    </row>
    <row r="4" spans="1:14" ht="22.5" customHeight="1">
      <c r="A4" s="122" t="s">
        <v>11</v>
      </c>
      <c r="B4" s="122"/>
      <c r="C4" s="122"/>
      <c r="D4" s="122"/>
      <c r="E4" s="122"/>
      <c r="F4" s="122"/>
      <c r="H4" s="121"/>
      <c r="I4" s="121"/>
      <c r="J4" s="121"/>
      <c r="K4" s="121"/>
      <c r="L4" s="121"/>
      <c r="M4" s="121"/>
    </row>
    <row r="5" spans="1:14" ht="22.5" customHeight="1">
      <c r="A5" s="122"/>
      <c r="B5" s="122"/>
      <c r="C5" s="122"/>
      <c r="D5" s="122"/>
      <c r="E5" s="122"/>
      <c r="F5" s="122"/>
      <c r="H5" s="121"/>
      <c r="I5" s="121"/>
      <c r="J5" s="121"/>
      <c r="K5" s="121"/>
      <c r="L5" s="121"/>
      <c r="M5" s="121"/>
    </row>
    <row r="6" spans="1:14" ht="15.4" customHeight="1">
      <c r="A6" s="31"/>
      <c r="B6" s="123"/>
      <c r="C6" s="123"/>
      <c r="D6" s="32"/>
      <c r="F6" s="33"/>
      <c r="H6" s="121"/>
      <c r="I6" s="121"/>
      <c r="J6" s="121"/>
      <c r="K6" s="121"/>
      <c r="L6" s="121"/>
      <c r="M6" s="121"/>
    </row>
    <row r="7" spans="1:14" ht="15.4" customHeight="1">
      <c r="A7" s="34" t="s">
        <v>12</v>
      </c>
      <c r="B7" s="113"/>
      <c r="C7" s="113"/>
      <c r="D7" s="32"/>
      <c r="F7" s="33"/>
      <c r="H7" s="121"/>
      <c r="I7" s="121"/>
      <c r="J7" s="121"/>
      <c r="K7" s="121"/>
      <c r="L7" s="121"/>
      <c r="M7" s="121"/>
    </row>
    <row r="8" spans="1:14" ht="15.4" customHeight="1">
      <c r="A8" s="31"/>
      <c r="B8" s="35"/>
      <c r="C8" s="35"/>
      <c r="D8" s="32"/>
      <c r="F8" s="33"/>
    </row>
    <row r="9" spans="1:14" ht="15.4" customHeight="1">
      <c r="A9" s="34" t="s">
        <v>13</v>
      </c>
      <c r="B9" s="113"/>
      <c r="C9" s="113"/>
      <c r="D9" s="36" t="s">
        <v>14</v>
      </c>
      <c r="E9" s="95" t="s">
        <v>59</v>
      </c>
      <c r="F9" s="33"/>
      <c r="G9" s="37" t="s">
        <v>15</v>
      </c>
      <c r="H9" s="38" t="s">
        <v>16</v>
      </c>
      <c r="I9" s="39"/>
      <c r="J9" s="39"/>
      <c r="K9" s="39"/>
      <c r="L9" s="39"/>
      <c r="M9" s="39"/>
      <c r="N9" s="39"/>
    </row>
    <row r="10" spans="1:14" ht="15.4" customHeight="1">
      <c r="A10" s="31"/>
      <c r="B10" s="35"/>
      <c r="C10" s="35"/>
      <c r="D10" s="32"/>
      <c r="F10" s="33"/>
      <c r="H10" s="40" t="s">
        <v>17</v>
      </c>
    </row>
    <row r="11" spans="1:14" ht="15.4" customHeight="1">
      <c r="A11" s="31"/>
      <c r="B11" s="35"/>
      <c r="C11" s="35"/>
      <c r="D11" s="32"/>
      <c r="F11" s="33"/>
      <c r="J11" s="114" t="s">
        <v>18</v>
      </c>
      <c r="K11" s="114"/>
    </row>
    <row r="12" spans="1:14" ht="15.4" customHeight="1">
      <c r="A12" s="31"/>
      <c r="B12" s="35"/>
      <c r="C12" s="35"/>
      <c r="D12" s="32"/>
      <c r="F12" s="33"/>
    </row>
    <row r="13" spans="1:14" ht="15.4" customHeight="1">
      <c r="A13" s="31"/>
      <c r="B13" s="41" t="s">
        <v>19</v>
      </c>
      <c r="C13" s="42">
        <v>42370</v>
      </c>
      <c r="E13" s="43" t="s">
        <v>20</v>
      </c>
      <c r="F13" s="33"/>
      <c r="G13" s="44" t="s">
        <v>21</v>
      </c>
      <c r="H13" s="45" t="s">
        <v>22</v>
      </c>
    </row>
    <row r="14" spans="1:14" ht="15.4" customHeight="1">
      <c r="A14" s="31"/>
      <c r="B14" s="35"/>
      <c r="C14" s="35"/>
      <c r="D14" s="32"/>
      <c r="E14" s="46" t="s">
        <v>23</v>
      </c>
      <c r="F14" s="47">
        <v>143.33000000000001</v>
      </c>
      <c r="H14" s="48" t="s">
        <v>24</v>
      </c>
      <c r="I14" s="48"/>
      <c r="J14" s="48"/>
      <c r="K14" s="48"/>
    </row>
    <row r="15" spans="1:14" ht="15.4" customHeight="1">
      <c r="A15" s="31"/>
      <c r="B15"/>
      <c r="C15" s="35"/>
      <c r="D15" s="49" t="str">
        <f>IF(OR(C16="",C16=" "),"",IF(OR(C16&gt;=DATE(YEAR($C$13)+1,MONTH($C$13),1),C16&lt;DATE(YEAR($C$13),MONTH($C$13),1))," Date de l'AVENANT hors période de mensualisation considérée !!!",IF(DAY(C16)&lt;&gt;1," La date d'éffet de l'AVENANT doit être le 1er du mois","")))</f>
        <v/>
      </c>
      <c r="E15" s="46" t="s">
        <v>25</v>
      </c>
      <c r="F15" s="50">
        <v>3.91445</v>
      </c>
      <c r="H15" s="51" t="s">
        <v>26</v>
      </c>
      <c r="I15" s="51"/>
      <c r="J15" s="51"/>
      <c r="K15" s="51"/>
      <c r="L15" s="51"/>
      <c r="M15" s="51"/>
    </row>
    <row r="16" spans="1:14" ht="15.4" customHeight="1">
      <c r="A16" s="31"/>
      <c r="B16" s="52" t="s">
        <v>27</v>
      </c>
      <c r="C16" s="53"/>
      <c r="D16"/>
      <c r="E16" s="1"/>
      <c r="F16" s="33"/>
    </row>
    <row r="17" spans="1:13" ht="15.4" customHeight="1">
      <c r="A17" s="115" t="s">
        <v>28</v>
      </c>
      <c r="B17" s="116" t="str">
        <f>IF(AND(C16&lt;&gt;"",C19&lt;&gt;""),"Noter soit une date d'effet d'avenant, soit un date de fin de contrat, ou rien si le contrat se poursuit sans modification","")</f>
        <v/>
      </c>
      <c r="C17" s="116"/>
      <c r="D17" s="116"/>
      <c r="F17" s="33"/>
      <c r="H17" s="54" t="s">
        <v>29</v>
      </c>
    </row>
    <row r="18" spans="1:13" ht="15.4" customHeight="1">
      <c r="A18" s="115"/>
      <c r="B18" s="116"/>
      <c r="C18" s="116"/>
      <c r="D18" s="116"/>
      <c r="E18" s="55"/>
      <c r="F18" s="33"/>
      <c r="H18" s="51" t="s">
        <v>30</v>
      </c>
      <c r="I18" s="51"/>
      <c r="J18" s="51"/>
      <c r="K18" s="51"/>
      <c r="L18" s="51"/>
      <c r="M18" s="51"/>
    </row>
    <row r="19" spans="1:13" ht="15.4" customHeight="1">
      <c r="A19" s="31"/>
      <c r="B19" s="52" t="s">
        <v>31</v>
      </c>
      <c r="C19" s="53"/>
      <c r="E19" s="41" t="s">
        <v>32</v>
      </c>
      <c r="F19" s="90">
        <f>IF(YEAR(B22)=YEAR(B33),YEAR(B22),CONCATENATE(YEAR(B22)," / ",YEAR(B33)))</f>
        <v>2016</v>
      </c>
    </row>
    <row r="20" spans="1:13" ht="15.4" customHeight="1">
      <c r="A20" s="31"/>
      <c r="B20" s="55"/>
      <c r="C20"/>
      <c r="D20" s="49" t="str">
        <f>IF(OR(C19="",C19=" "),"",IF(OR(C19&gt;=DATE(YEAR($C$13)+1,MONTH($C$13),1),C19&lt;DATE(YEAR($C$13),MONTH($C$13),1))," Date de FIN DE CONTRAT hors période de mensualisation considérée !!!",""))</f>
        <v/>
      </c>
      <c r="E20" s="56"/>
      <c r="F20" s="33"/>
      <c r="H20" s="57" t="s">
        <v>33</v>
      </c>
    </row>
    <row r="21" spans="1:13" ht="25.9" customHeight="1">
      <c r="A21" s="117" t="s">
        <v>34</v>
      </c>
      <c r="B21" s="117"/>
      <c r="C21" s="59" t="s">
        <v>35</v>
      </c>
      <c r="D21" s="60" t="s">
        <v>36</v>
      </c>
      <c r="E21" s="61" t="s">
        <v>37</v>
      </c>
      <c r="F21" s="62" t="s">
        <v>38</v>
      </c>
      <c r="H21" s="63" t="s">
        <v>39</v>
      </c>
      <c r="I21" s="64"/>
      <c r="J21" s="65"/>
    </row>
    <row r="22" spans="1:13" ht="14.65" customHeight="1">
      <c r="A22" s="58" t="s">
        <v>40</v>
      </c>
      <c r="B22" s="66">
        <f>DATE(YEAR(C$13),MONTH(C$13),1)</f>
        <v>42370</v>
      </c>
      <c r="C22" s="67"/>
      <c r="D22" s="68">
        <f t="shared" ref="D22:D33" si="0">IF(AND(OR(C$16="",C$16=" "),OR(C$19="",C$19=" ")),F$14+C22,IF(OR(D$15&lt;&gt;"",B$17&lt;&gt;"",D$20&lt;&gt;""),"???",IF(AND(C$16="",C$19&lt;&gt;""),IF(B22&gt;C$19,0,F$14+C22),IF(B22&lt;C$16,F$14+C22,0))))</f>
        <v>143.33000000000001</v>
      </c>
      <c r="E22" s="69">
        <f>'Planning '!C43+H22</f>
        <v>139</v>
      </c>
      <c r="F22" s="70">
        <f t="shared" ref="F22:F33" si="1">E22-D22</f>
        <v>-4.3300000000000125</v>
      </c>
      <c r="H22" s="67"/>
    </row>
    <row r="23" spans="1:13" ht="14.65" customHeight="1">
      <c r="A23" s="58" t="s">
        <v>41</v>
      </c>
      <c r="B23" s="66">
        <f>DATE(YEAR(C$13),MONTH(C$13)+1,1)</f>
        <v>42401</v>
      </c>
      <c r="C23" s="67"/>
      <c r="D23" s="68">
        <f t="shared" si="0"/>
        <v>143.33000000000001</v>
      </c>
      <c r="E23" s="69">
        <f>'Planning '!F43+H23</f>
        <v>120</v>
      </c>
      <c r="F23" s="70">
        <f t="shared" si="1"/>
        <v>-23.330000000000013</v>
      </c>
      <c r="H23" s="67"/>
    </row>
    <row r="24" spans="1:13" ht="14.65" customHeight="1">
      <c r="A24" s="58" t="s">
        <v>42</v>
      </c>
      <c r="B24" s="66">
        <f>DATE(YEAR(C$13),MONTH(C$13)+2,1)</f>
        <v>42430</v>
      </c>
      <c r="C24" s="67"/>
      <c r="D24" s="68">
        <f t="shared" si="0"/>
        <v>143.33000000000001</v>
      </c>
      <c r="E24" s="69">
        <f>'Planning '!I43+H24</f>
        <v>150</v>
      </c>
      <c r="F24" s="70">
        <f t="shared" si="1"/>
        <v>6.6699999999999875</v>
      </c>
      <c r="H24" s="67"/>
    </row>
    <row r="25" spans="1:13" ht="14.65" customHeight="1">
      <c r="A25" s="58" t="s">
        <v>43</v>
      </c>
      <c r="B25" s="66">
        <f>DATE(YEAR(C$13),MONTH(C$13)+3,1)</f>
        <v>42461</v>
      </c>
      <c r="C25" s="67"/>
      <c r="D25" s="68">
        <f t="shared" si="0"/>
        <v>143.33000000000001</v>
      </c>
      <c r="E25" s="69">
        <f>'Planning '!L43+H25</f>
        <v>100</v>
      </c>
      <c r="F25" s="70">
        <f t="shared" si="1"/>
        <v>-43.330000000000013</v>
      </c>
      <c r="H25" s="67"/>
      <c r="I25" s="118" t="str">
        <f>IF(AND(H34&lt;&gt;0,I34&lt;&gt;0)," Ne saisir les Heures dues que dans une seule zone de saisie : soit le Planning Annuel, soit en colonne H, mais pas dans les 2 zones !","")</f>
        <v/>
      </c>
      <c r="J25" s="118"/>
      <c r="K25" s="118"/>
      <c r="L25" s="118"/>
    </row>
    <row r="26" spans="1:13" ht="14.65" customHeight="1">
      <c r="A26" s="58" t="s">
        <v>44</v>
      </c>
      <c r="B26" s="66">
        <f>DATE(YEAR(C$13),MONTH(C$13)+4,1)</f>
        <v>42491</v>
      </c>
      <c r="C26" s="67"/>
      <c r="D26" s="68">
        <f t="shared" si="0"/>
        <v>143.33000000000001</v>
      </c>
      <c r="E26" s="69">
        <f>'Planning '!O43+H26</f>
        <v>147.75</v>
      </c>
      <c r="F26" s="70">
        <f t="shared" si="1"/>
        <v>4.4199999999999875</v>
      </c>
      <c r="H26" s="67"/>
      <c r="I26" s="118"/>
      <c r="J26" s="118"/>
      <c r="K26" s="118"/>
      <c r="L26" s="118"/>
    </row>
    <row r="27" spans="1:13" ht="14.65" customHeight="1">
      <c r="A27" s="58" t="s">
        <v>45</v>
      </c>
      <c r="B27" s="66">
        <f>DATE(YEAR(C$13),MONTH(C$13)+5,1)</f>
        <v>42522</v>
      </c>
      <c r="C27" s="67"/>
      <c r="D27" s="68">
        <f t="shared" si="0"/>
        <v>143.33000000000001</v>
      </c>
      <c r="E27" s="69">
        <f>'Planning '!R43+H27</f>
        <v>167.75</v>
      </c>
      <c r="F27" s="70">
        <f t="shared" si="1"/>
        <v>24.419999999999987</v>
      </c>
      <c r="H27" s="67"/>
      <c r="I27" s="118"/>
      <c r="J27" s="118"/>
      <c r="K27" s="118"/>
      <c r="L27" s="118"/>
    </row>
    <row r="28" spans="1:13" ht="14.65" customHeight="1">
      <c r="A28" s="58" t="s">
        <v>46</v>
      </c>
      <c r="B28" s="66">
        <f>DATE(YEAR(C$13),MONTH(C$13)+6,1)</f>
        <v>42552</v>
      </c>
      <c r="C28" s="67"/>
      <c r="D28" s="68">
        <f t="shared" si="0"/>
        <v>143.33000000000001</v>
      </c>
      <c r="E28" s="69">
        <f>'Planning '!C78+H28</f>
        <v>80</v>
      </c>
      <c r="F28" s="70">
        <f t="shared" si="1"/>
        <v>-63.330000000000013</v>
      </c>
      <c r="H28" s="67"/>
      <c r="I28" s="118"/>
      <c r="J28" s="118"/>
      <c r="K28" s="118"/>
      <c r="L28" s="118"/>
    </row>
    <row r="29" spans="1:13" ht="14.65" customHeight="1">
      <c r="A29" s="58" t="s">
        <v>47</v>
      </c>
      <c r="B29" s="66">
        <f>DATE(YEAR(C$13),MONTH(C$13)+7,1)</f>
        <v>42583</v>
      </c>
      <c r="C29" s="67">
        <v>-40</v>
      </c>
      <c r="D29" s="68">
        <f t="shared" si="0"/>
        <v>103.33000000000001</v>
      </c>
      <c r="E29" s="69">
        <f>'Planning '!F78+H29</f>
        <v>20</v>
      </c>
      <c r="F29" s="70">
        <f t="shared" si="1"/>
        <v>-83.330000000000013</v>
      </c>
      <c r="H29" s="67"/>
      <c r="I29" s="118"/>
      <c r="J29" s="118"/>
      <c r="K29" s="118"/>
      <c r="L29" s="118"/>
    </row>
    <row r="30" spans="1:13" ht="14.65" customHeight="1">
      <c r="A30" s="58" t="s">
        <v>48</v>
      </c>
      <c r="B30" s="66">
        <f>DATE(YEAR(C$13),MONTH(C$13)+8,1)</f>
        <v>42614</v>
      </c>
      <c r="C30" s="67"/>
      <c r="D30" s="68">
        <f t="shared" si="0"/>
        <v>143.33000000000001</v>
      </c>
      <c r="E30" s="69">
        <f>'Planning '!I78+H30</f>
        <v>180</v>
      </c>
      <c r="F30" s="70">
        <f t="shared" si="1"/>
        <v>36.669999999999987</v>
      </c>
      <c r="H30" s="67"/>
    </row>
    <row r="31" spans="1:13" ht="14.65" customHeight="1">
      <c r="A31" s="58" t="s">
        <v>49</v>
      </c>
      <c r="B31" s="66">
        <f>DATE(YEAR(C$13),MONTH(C$13)+9,1)</f>
        <v>42644</v>
      </c>
      <c r="C31" s="67">
        <v>-3.5</v>
      </c>
      <c r="D31" s="68">
        <f t="shared" si="0"/>
        <v>139.83000000000001</v>
      </c>
      <c r="E31" s="69">
        <f>'Planning '!L78+H31</f>
        <v>126.5</v>
      </c>
      <c r="F31" s="70">
        <f t="shared" si="1"/>
        <v>-13.330000000000013</v>
      </c>
      <c r="H31" s="67"/>
    </row>
    <row r="32" spans="1:13" ht="14.65" customHeight="1">
      <c r="A32" s="58" t="s">
        <v>50</v>
      </c>
      <c r="B32" s="66">
        <f>DATE(YEAR(C$13),MONTH(C$13)+10,1)</f>
        <v>42675</v>
      </c>
      <c r="C32" s="67"/>
      <c r="D32" s="68">
        <f t="shared" si="0"/>
        <v>143.33000000000001</v>
      </c>
      <c r="E32" s="69">
        <f>'Planning '!O78+H32</f>
        <v>150</v>
      </c>
      <c r="F32" s="70">
        <f t="shared" si="1"/>
        <v>6.6699999999999875</v>
      </c>
      <c r="H32" s="67"/>
    </row>
    <row r="33" spans="1:9" ht="14.65" customHeight="1">
      <c r="A33" s="58" t="s">
        <v>51</v>
      </c>
      <c r="B33" s="66">
        <f>DATE(YEAR(C$13),MONTH(C$13)+11,1)</f>
        <v>42705</v>
      </c>
      <c r="C33" s="67"/>
      <c r="D33" s="68">
        <f t="shared" si="0"/>
        <v>143.33000000000001</v>
      </c>
      <c r="E33" s="69">
        <f>'Planning '!R78+H33</f>
        <v>120</v>
      </c>
      <c r="F33" s="70">
        <f t="shared" si="1"/>
        <v>-23.330000000000013</v>
      </c>
      <c r="H33" s="67"/>
    </row>
    <row r="34" spans="1:9" s="77" customFormat="1" ht="14.65" customHeight="1">
      <c r="A34" s="71" t="s">
        <v>52</v>
      </c>
      <c r="B34" s="72"/>
      <c r="C34" s="73">
        <f>SUM(C22:C33)</f>
        <v>-43.5</v>
      </c>
      <c r="D34" s="74">
        <f>SUM(D22:D33)</f>
        <v>1676.4599999999998</v>
      </c>
      <c r="E34" s="75">
        <f>SUM(E22:E33)</f>
        <v>1501</v>
      </c>
      <c r="F34" s="76">
        <f>SUM(F22:F33)</f>
        <v>-175.46000000000015</v>
      </c>
      <c r="H34" s="78">
        <f>SUM(H22:H33)</f>
        <v>0</v>
      </c>
      <c r="I34" s="78">
        <f>'Planning '!C43+'Planning '!F43+'Planning '!I43+'Planning '!L43+'Planning '!O43+'Planning '!R43+'Planning '!C78+'Planning '!F78+'Planning '!I78+'Planning '!L78+'Planning '!O78+'Planning '!R78</f>
        <v>1501</v>
      </c>
    </row>
    <row r="35" spans="1:9" ht="12.95" customHeight="1">
      <c r="A35" s="31"/>
      <c r="B35" s="55"/>
      <c r="C35" s="55"/>
      <c r="D35" s="55"/>
      <c r="E35" s="55"/>
      <c r="F35" s="33"/>
    </row>
    <row r="36" spans="1:9" ht="18" customHeight="1">
      <c r="A36" s="79"/>
      <c r="B36" s="80"/>
      <c r="C36" s="81" t="s">
        <v>53</v>
      </c>
      <c r="D36" s="82">
        <f>F34</f>
        <v>-175.46000000000015</v>
      </c>
      <c r="E36" s="41" t="s">
        <v>54</v>
      </c>
      <c r="F36" s="83" t="str">
        <f>IF(F34&gt;0,"Oui","")</f>
        <v/>
      </c>
    </row>
    <row r="37" spans="1:9" ht="18" customHeight="1">
      <c r="A37" s="79"/>
      <c r="B37" s="80"/>
      <c r="C37" s="81" t="s">
        <v>55</v>
      </c>
      <c r="D37" s="84">
        <f>D36*F15</f>
        <v>-686.82939700000054</v>
      </c>
      <c r="E37" s="41" t="s">
        <v>56</v>
      </c>
      <c r="F37" s="85" t="str">
        <f>IF(D36&lt;0,"Non","")</f>
        <v>Non</v>
      </c>
    </row>
    <row r="38" spans="1:9" ht="12.95" customHeight="1">
      <c r="A38" s="31"/>
      <c r="B38" s="55"/>
      <c r="C38" s="55"/>
      <c r="D38" s="86"/>
      <c r="E38" s="55"/>
      <c r="F38" s="33"/>
    </row>
    <row r="39" spans="1:9" ht="18" customHeight="1">
      <c r="A39" s="87" t="s">
        <v>57</v>
      </c>
      <c r="B39" s="88"/>
      <c r="C39" s="88"/>
      <c r="D39" s="88"/>
      <c r="E39" s="88"/>
      <c r="F39" s="89"/>
    </row>
    <row r="40" spans="1:9" ht="12.4" customHeight="1">
      <c r="A40" s="111" t="s">
        <v>58</v>
      </c>
      <c r="B40" s="111"/>
      <c r="C40" s="111"/>
      <c r="D40" s="111"/>
      <c r="E40" s="111"/>
      <c r="F40" s="111"/>
    </row>
    <row r="41" spans="1:9" ht="29.45" customHeight="1">
      <c r="A41" s="111"/>
      <c r="B41" s="111"/>
      <c r="C41" s="111"/>
      <c r="D41" s="111"/>
      <c r="E41" s="111"/>
      <c r="F41" s="111"/>
    </row>
    <row r="42" spans="1:9" ht="21.95" customHeight="1">
      <c r="A42" s="112" t="s">
        <v>7</v>
      </c>
      <c r="B42" s="112"/>
      <c r="C42" s="112"/>
      <c r="D42" s="112"/>
      <c r="E42" s="112"/>
      <c r="F42" s="112"/>
    </row>
  </sheetData>
  <sheetProtection password="8E4D" sheet="1" objects="1" scenarios="1"/>
  <mergeCells count="14">
    <mergeCell ref="A1:F1"/>
    <mergeCell ref="A2:F2"/>
    <mergeCell ref="H2:M7"/>
    <mergeCell ref="A4:F5"/>
    <mergeCell ref="B6:C6"/>
    <mergeCell ref="B7:C7"/>
    <mergeCell ref="A40:F41"/>
    <mergeCell ref="A42:F42"/>
    <mergeCell ref="B9:C9"/>
    <mergeCell ref="J11:K11"/>
    <mergeCell ref="A17:A18"/>
    <mergeCell ref="B17:D18"/>
    <mergeCell ref="A21:B21"/>
    <mergeCell ref="I25:L29"/>
  </mergeCells>
  <printOptions horizontalCentered="1" verticalCentered="1"/>
  <pageMargins left="0.39374999999999999" right="0.39374999999999999" top="0.39374999999999999" bottom="0.39374999999999999" header="0.51180555555555551" footer="0.51180555555555551"/>
  <pageSetup paperSize="9" firstPageNumber="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1697</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Planning </vt:lpstr>
      <vt:lpstr>Tableau régul</vt:lpstr>
      <vt:lpstr>Excel_BuiltIn_Print_Area_1</vt:lpstr>
      <vt:lpstr>'Planning '!Zone_d_impression</vt:lpstr>
      <vt:lpstr>'Tableau régul'!Zone_d_impression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yoyo</dc:creator>
  <cp:lastModifiedBy>lydie</cp:lastModifiedBy>
  <cp:revision>32</cp:revision>
  <cp:lastPrinted>2013-03-02T23:01:17Z</cp:lastPrinted>
  <dcterms:created xsi:type="dcterms:W3CDTF">2005-04-08T12:52:07Z</dcterms:created>
  <dcterms:modified xsi:type="dcterms:W3CDTF">2017-07-11T17:35:32Z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-1774046353</vt:r8>
  </property>
  <property fmtid="{D5CDD505-2E9C-101B-9397-08002B2CF9AE}" pid="3" name="_AuthorEmail">
    <vt:lpwstr>ILAIDIN@pica.fr</vt:lpwstr>
  </property>
  <property fmtid="{D5CDD505-2E9C-101B-9397-08002B2CF9AE}" pid="4" name="_AuthorEmailDisplayName">
    <vt:lpwstr>LAIDIN Isabelle</vt:lpwstr>
  </property>
  <property fmtid="{D5CDD505-2E9C-101B-9397-08002B2CF9AE}" pid="5" name="_EmailSubject">
    <vt:lpwstr>Mail perso</vt:lpwstr>
  </property>
</Properties>
</file>