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/>
  </bookViews>
  <sheets>
    <sheet name="Janv" sheetId="1" r:id="rId1"/>
    <sheet name="Fév" sheetId="6" r:id="rId2"/>
    <sheet name="Mars" sheetId="7" r:id="rId3"/>
    <sheet name="Avril" sheetId="8" r:id="rId4"/>
    <sheet name="Mai" sheetId="9" r:id="rId5"/>
    <sheet name="Juin" sheetId="10" r:id="rId6"/>
    <sheet name="Juillet" sheetId="12" r:id="rId7"/>
    <sheet name="Aout" sheetId="11" r:id="rId8"/>
    <sheet name="Sept" sheetId="13" r:id="rId9"/>
    <sheet name="Oct" sheetId="14" r:id="rId10"/>
    <sheet name="Nov" sheetId="15" r:id="rId11"/>
    <sheet name="Déc" sheetId="16" r:id="rId12"/>
    <sheet name="fériés" sheetId="4" r:id="rId13"/>
  </sheets>
  <definedNames>
    <definedName name="Année">Janv!$C$5</definedName>
    <definedName name="Férié">fériés!$B$5:$B$17</definedName>
    <definedName name="Fériés" localSheetId="12">fériés!#REF!</definedName>
    <definedName name="Fériés">#REF!</definedName>
    <definedName name="m">#REF!</definedName>
    <definedName name="Trois">fériés!$B$5:$C$17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C9" i="12" l="1"/>
  <c r="N38" i="16"/>
  <c r="K12" i="1"/>
  <c r="L8" i="8" l="1"/>
  <c r="K8" i="8"/>
  <c r="K34" i="12" l="1"/>
  <c r="L34" i="12"/>
  <c r="K35" i="12"/>
  <c r="L35" i="12"/>
  <c r="K36" i="12"/>
  <c r="L36" i="12"/>
  <c r="K37" i="12"/>
  <c r="L37" i="12"/>
  <c r="K8" i="12"/>
  <c r="L8" i="12" s="1"/>
  <c r="L8" i="6" l="1"/>
  <c r="L8" i="1"/>
  <c r="K8" i="6"/>
  <c r="N6" i="16"/>
  <c r="N6" i="15"/>
  <c r="N6" i="14"/>
  <c r="N6" i="13"/>
  <c r="N6" i="11"/>
  <c r="N6" i="12"/>
  <c r="K10" i="9" l="1"/>
  <c r="L10" i="9"/>
  <c r="K11" i="9"/>
  <c r="L11" i="9"/>
  <c r="K12" i="9"/>
  <c r="L12" i="9"/>
  <c r="K13" i="9"/>
  <c r="L13" i="9"/>
  <c r="K14" i="9"/>
  <c r="L14" i="9" s="1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L9" i="9"/>
  <c r="K9" i="9"/>
  <c r="K8" i="9"/>
  <c r="L8" i="9" s="1"/>
  <c r="K10" i="8"/>
  <c r="L10" i="8" s="1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 s="1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9" i="8"/>
  <c r="L9" i="8" s="1"/>
  <c r="L3" i="8"/>
  <c r="K6" i="8"/>
  <c r="L6" i="8"/>
  <c r="M6" i="8"/>
  <c r="N6" i="6"/>
  <c r="N6" i="10" s="1"/>
  <c r="K10" i="7"/>
  <c r="L10" i="7"/>
  <c r="K11" i="7"/>
  <c r="L11" i="7" s="1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L9" i="7"/>
  <c r="K8" i="7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K34" i="6"/>
  <c r="K35" i="6"/>
  <c r="L35" i="6"/>
  <c r="K36" i="6"/>
  <c r="L36" i="6"/>
  <c r="K9" i="6"/>
  <c r="L9" i="6"/>
  <c r="K9" i="7"/>
  <c r="N6" i="7" l="1"/>
  <c r="N6" i="9"/>
  <c r="N6" i="8"/>
  <c r="C5" i="6" l="1"/>
  <c r="K25" i="10" l="1"/>
  <c r="K26" i="10"/>
  <c r="K27" i="10"/>
  <c r="K28" i="10"/>
  <c r="K29" i="10"/>
  <c r="K30" i="10"/>
  <c r="K31" i="10"/>
  <c r="K32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K18" i="10"/>
  <c r="K17" i="10"/>
  <c r="L13" i="1" l="1"/>
  <c r="L14" i="1"/>
  <c r="K9" i="1"/>
  <c r="L9" i="1" s="1"/>
  <c r="L8" i="16" l="1"/>
  <c r="L10" i="16"/>
  <c r="L15" i="1"/>
  <c r="L17" i="1"/>
  <c r="L21" i="1"/>
  <c r="L22" i="1"/>
  <c r="L28" i="1"/>
  <c r="L29" i="1"/>
  <c r="L35" i="1"/>
  <c r="E5" i="1" l="1"/>
  <c r="K10" i="13" l="1"/>
  <c r="L10" i="13"/>
  <c r="K11" i="13"/>
  <c r="L11" i="13"/>
  <c r="K12" i="13"/>
  <c r="L12" i="13"/>
  <c r="K13" i="13"/>
  <c r="L13" i="13" s="1"/>
  <c r="K14" i="13"/>
  <c r="L14" i="13"/>
  <c r="K15" i="13"/>
  <c r="L15" i="13" s="1"/>
  <c r="K16" i="13"/>
  <c r="L16" i="13"/>
  <c r="K17" i="13"/>
  <c r="L17" i="13"/>
  <c r="K18" i="13"/>
  <c r="L18" i="13"/>
  <c r="K19" i="13"/>
  <c r="L19" i="13" s="1"/>
  <c r="K20" i="13"/>
  <c r="L20" i="13"/>
  <c r="K21" i="13"/>
  <c r="L21" i="13" s="1"/>
  <c r="K22" i="13"/>
  <c r="L22" i="13"/>
  <c r="K23" i="13"/>
  <c r="L23" i="13" s="1"/>
  <c r="K24" i="13"/>
  <c r="L24" i="13"/>
  <c r="K25" i="13"/>
  <c r="L25" i="13"/>
  <c r="K26" i="13"/>
  <c r="L26" i="13"/>
  <c r="K27" i="13"/>
  <c r="L27" i="13" s="1"/>
  <c r="K28" i="13"/>
  <c r="L28" i="13"/>
  <c r="K29" i="13"/>
  <c r="L29" i="13" s="1"/>
  <c r="K30" i="13"/>
  <c r="L30" i="13"/>
  <c r="K31" i="13"/>
  <c r="L31" i="13"/>
  <c r="K32" i="13"/>
  <c r="L32" i="13"/>
  <c r="K33" i="13"/>
  <c r="L33" i="13" s="1"/>
  <c r="K34" i="13"/>
  <c r="L34" i="13"/>
  <c r="K35" i="13"/>
  <c r="L35" i="13" s="1"/>
  <c r="K36" i="13"/>
  <c r="L36" i="13"/>
  <c r="K37" i="13"/>
  <c r="L37" i="13" s="1"/>
  <c r="K9" i="13"/>
  <c r="L9" i="13" s="1"/>
  <c r="K8" i="13"/>
  <c r="L8" i="13" s="1"/>
  <c r="K10" i="11"/>
  <c r="L10" i="11" s="1"/>
  <c r="K11" i="11"/>
  <c r="L11" i="11"/>
  <c r="K12" i="11"/>
  <c r="K13" i="11"/>
  <c r="L13" i="11"/>
  <c r="K14" i="11"/>
  <c r="L14" i="11"/>
  <c r="K15" i="11"/>
  <c r="L15" i="11"/>
  <c r="K16" i="11"/>
  <c r="L16" i="11" s="1"/>
  <c r="K17" i="11"/>
  <c r="L17" i="11"/>
  <c r="K18" i="11"/>
  <c r="L18" i="11" s="1"/>
  <c r="K19" i="11"/>
  <c r="L19" i="11"/>
  <c r="K20" i="11"/>
  <c r="L20" i="11"/>
  <c r="K21" i="11"/>
  <c r="L21" i="11"/>
  <c r="K22" i="11"/>
  <c r="L22" i="11"/>
  <c r="K23" i="11"/>
  <c r="L23" i="11"/>
  <c r="K24" i="11"/>
  <c r="L24" i="11" s="1"/>
  <c r="K25" i="11"/>
  <c r="L25" i="11"/>
  <c r="K26" i="11"/>
  <c r="L26" i="11" s="1"/>
  <c r="K27" i="11"/>
  <c r="L27" i="11"/>
  <c r="K28" i="11"/>
  <c r="L28" i="11" s="1"/>
  <c r="K29" i="11"/>
  <c r="L29" i="11"/>
  <c r="K30" i="11"/>
  <c r="L30" i="11" s="1"/>
  <c r="K31" i="11"/>
  <c r="L31" i="11"/>
  <c r="K32" i="11"/>
  <c r="L32" i="11" s="1"/>
  <c r="K33" i="11"/>
  <c r="L33" i="11"/>
  <c r="K34" i="11"/>
  <c r="L34" i="11"/>
  <c r="K35" i="11"/>
  <c r="L35" i="11"/>
  <c r="K36" i="11"/>
  <c r="L36" i="11" s="1"/>
  <c r="K37" i="11"/>
  <c r="L37" i="11"/>
  <c r="K38" i="11"/>
  <c r="L38" i="11" s="1"/>
  <c r="K9" i="11"/>
  <c r="L9" i="11" s="1"/>
  <c r="K8" i="11"/>
  <c r="L8" i="11" s="1"/>
  <c r="L38" i="12"/>
  <c r="K38" i="12"/>
  <c r="K10" i="12"/>
  <c r="L10" i="12"/>
  <c r="K11" i="12"/>
  <c r="L11" i="12" s="1"/>
  <c r="K12" i="12"/>
  <c r="L12" i="12"/>
  <c r="K13" i="12"/>
  <c r="L13" i="12" s="1"/>
  <c r="K14" i="12"/>
  <c r="L14" i="12"/>
  <c r="K15" i="12"/>
  <c r="L15" i="12" s="1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 s="1"/>
  <c r="L9" i="12"/>
  <c r="K9" i="12"/>
  <c r="K34" i="10"/>
  <c r="L34" i="10"/>
  <c r="K35" i="10"/>
  <c r="L35" i="10" s="1"/>
  <c r="K36" i="10"/>
  <c r="L36" i="10"/>
  <c r="K37" i="10"/>
  <c r="L37" i="10" s="1"/>
  <c r="L33" i="10"/>
  <c r="K33" i="10"/>
  <c r="K20" i="10"/>
  <c r="K21" i="10"/>
  <c r="K22" i="10"/>
  <c r="K23" i="10"/>
  <c r="K24" i="10"/>
  <c r="K19" i="10"/>
  <c r="K10" i="10"/>
  <c r="L10" i="10"/>
  <c r="K11" i="10"/>
  <c r="L11" i="10"/>
  <c r="K12" i="10"/>
  <c r="L12" i="10"/>
  <c r="K13" i="10"/>
  <c r="L13" i="10" s="1"/>
  <c r="K14" i="10"/>
  <c r="L14" i="10"/>
  <c r="K15" i="10"/>
  <c r="L15" i="10" s="1"/>
  <c r="K16" i="10"/>
  <c r="L16" i="10"/>
  <c r="L17" i="10"/>
  <c r="K9" i="10"/>
  <c r="K8" i="10"/>
  <c r="K10" i="1"/>
  <c r="L10" i="1" s="1"/>
  <c r="K11" i="1"/>
  <c r="L11" i="1" s="1"/>
  <c r="K13" i="1"/>
  <c r="K14" i="1"/>
  <c r="K15" i="1"/>
  <c r="K16" i="1"/>
  <c r="K17" i="1"/>
  <c r="K18" i="1"/>
  <c r="L18" i="1" s="1"/>
  <c r="K19" i="1"/>
  <c r="L19" i="1" s="1"/>
  <c r="K20" i="1"/>
  <c r="L20" i="1" s="1"/>
  <c r="K21" i="1"/>
  <c r="K22" i="1"/>
  <c r="K23" i="1"/>
  <c r="L23" i="1" s="1"/>
  <c r="K24" i="1"/>
  <c r="L24" i="1" s="1"/>
  <c r="K25" i="1"/>
  <c r="L25" i="1" s="1"/>
  <c r="K26" i="1"/>
  <c r="L26" i="1" s="1"/>
  <c r="K27" i="1"/>
  <c r="L27" i="1" s="1"/>
  <c r="K28" i="1"/>
  <c r="K29" i="1"/>
  <c r="K30" i="1"/>
  <c r="L30" i="1" s="1"/>
  <c r="K31" i="1"/>
  <c r="L31" i="1" s="1"/>
  <c r="K32" i="1"/>
  <c r="L32" i="1" s="1"/>
  <c r="K33" i="1"/>
  <c r="L33" i="1" s="1"/>
  <c r="K34" i="1"/>
  <c r="L34" i="1" s="1"/>
  <c r="K35" i="1"/>
  <c r="K36" i="1"/>
  <c r="L36" i="1" s="1"/>
  <c r="K37" i="1"/>
  <c r="L37" i="1" s="1"/>
  <c r="K38" i="1"/>
  <c r="L38" i="1" s="1"/>
  <c r="K8" i="1"/>
  <c r="M8" i="1" s="1"/>
  <c r="M9" i="1" s="1"/>
  <c r="K10" i="16"/>
  <c r="K11" i="16"/>
  <c r="L11" i="16"/>
  <c r="K12" i="16"/>
  <c r="L12" i="16" s="1"/>
  <c r="K13" i="16"/>
  <c r="L13" i="16" s="1"/>
  <c r="K14" i="16"/>
  <c r="L14" i="16" s="1"/>
  <c r="K15" i="16"/>
  <c r="L15" i="16" s="1"/>
  <c r="K16" i="16"/>
  <c r="L16" i="16" s="1"/>
  <c r="K17" i="16"/>
  <c r="L17" i="16"/>
  <c r="K18" i="16"/>
  <c r="L18" i="16"/>
  <c r="K19" i="16"/>
  <c r="L19" i="16" s="1"/>
  <c r="K20" i="16"/>
  <c r="L20" i="16" s="1"/>
  <c r="K21" i="16"/>
  <c r="L21" i="16" s="1"/>
  <c r="K22" i="16"/>
  <c r="L22" i="16" s="1"/>
  <c r="K23" i="16"/>
  <c r="L23" i="16"/>
  <c r="K24" i="16"/>
  <c r="L24" i="16"/>
  <c r="K25" i="16"/>
  <c r="L25" i="16"/>
  <c r="K26" i="16"/>
  <c r="L26" i="16"/>
  <c r="K27" i="16"/>
  <c r="L27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34" i="16"/>
  <c r="L34" i="16"/>
  <c r="K35" i="16"/>
  <c r="L35" i="16"/>
  <c r="K36" i="16"/>
  <c r="L36" i="16"/>
  <c r="K37" i="16"/>
  <c r="L37" i="16"/>
  <c r="K38" i="16"/>
  <c r="L38" i="16"/>
  <c r="K9" i="16"/>
  <c r="L9" i="16" s="1"/>
  <c r="K8" i="16"/>
  <c r="K10" i="15"/>
  <c r="L10" i="15" s="1"/>
  <c r="K11" i="15"/>
  <c r="L11" i="15" s="1"/>
  <c r="K12" i="15"/>
  <c r="L12" i="15"/>
  <c r="K13" i="15"/>
  <c r="L13" i="15"/>
  <c r="K14" i="15"/>
  <c r="L14" i="15" s="1"/>
  <c r="K15" i="15"/>
  <c r="L15" i="15" s="1"/>
  <c r="K16" i="15"/>
  <c r="L16" i="15" s="1"/>
  <c r="K17" i="15"/>
  <c r="L17" i="15" s="1"/>
  <c r="K18" i="15"/>
  <c r="L18" i="15"/>
  <c r="K19" i="15"/>
  <c r="L19" i="15"/>
  <c r="K20" i="15"/>
  <c r="L20" i="15"/>
  <c r="K21" i="15"/>
  <c r="L21" i="15" s="1"/>
  <c r="K22" i="15"/>
  <c r="L22" i="15" s="1"/>
  <c r="K23" i="15"/>
  <c r="L23" i="15" s="1"/>
  <c r="K24" i="15"/>
  <c r="L24" i="15" s="1"/>
  <c r="K25" i="15"/>
  <c r="L25" i="15" s="1"/>
  <c r="K26" i="15"/>
  <c r="L26" i="15"/>
  <c r="K27" i="15"/>
  <c r="L27" i="15"/>
  <c r="K28" i="15"/>
  <c r="L28" i="15" s="1"/>
  <c r="K29" i="15"/>
  <c r="L29" i="15" s="1"/>
  <c r="K30" i="15"/>
  <c r="L30" i="15" s="1"/>
  <c r="K31" i="15"/>
  <c r="L31" i="15" s="1"/>
  <c r="K32" i="15"/>
  <c r="L32" i="15" s="1"/>
  <c r="K33" i="15"/>
  <c r="L33" i="15"/>
  <c r="K34" i="15"/>
  <c r="L34" i="15"/>
  <c r="K35" i="15"/>
  <c r="L35" i="15" s="1"/>
  <c r="K36" i="15"/>
  <c r="L36" i="15" s="1"/>
  <c r="K37" i="15"/>
  <c r="L37" i="15"/>
  <c r="K9" i="15"/>
  <c r="L9" i="15" s="1"/>
  <c r="L8" i="15"/>
  <c r="K8" i="15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8" i="14"/>
  <c r="K9" i="14"/>
  <c r="K10" i="14"/>
  <c r="K11" i="14"/>
  <c r="K12" i="14"/>
  <c r="K13" i="14"/>
  <c r="K14" i="14"/>
  <c r="K15" i="14"/>
  <c r="K16" i="14"/>
  <c r="K17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8" i="14"/>
  <c r="L12" i="11" l="1"/>
  <c r="L12" i="1"/>
  <c r="L16" i="1"/>
  <c r="G2" i="16" l="1"/>
  <c r="G2" i="15"/>
  <c r="G2" i="14"/>
  <c r="G2" i="13"/>
  <c r="G2" i="11"/>
  <c r="G2" i="12"/>
  <c r="G2" i="10"/>
  <c r="G2" i="9"/>
  <c r="G2" i="8"/>
  <c r="G2" i="7"/>
  <c r="L8" i="7" s="1"/>
  <c r="L9" i="10" l="1"/>
  <c r="L8" i="10"/>
  <c r="A45" i="16"/>
  <c r="I45" i="16"/>
  <c r="A42" i="16"/>
  <c r="A45" i="15"/>
  <c r="I45" i="15"/>
  <c r="A42" i="15"/>
  <c r="A45" i="14"/>
  <c r="I45" i="14"/>
  <c r="A42" i="14"/>
  <c r="A44" i="13"/>
  <c r="I44" i="13"/>
  <c r="A41" i="13"/>
  <c r="A45" i="11"/>
  <c r="I45" i="11"/>
  <c r="A42" i="11"/>
  <c r="A45" i="12"/>
  <c r="I45" i="12"/>
  <c r="A42" i="12"/>
  <c r="A45" i="10"/>
  <c r="I45" i="10"/>
  <c r="A42" i="10"/>
  <c r="A46" i="9"/>
  <c r="I46" i="9"/>
  <c r="A43" i="9"/>
  <c r="A45" i="8"/>
  <c r="I45" i="8"/>
  <c r="A42" i="8"/>
  <c r="I45" i="7" l="1"/>
  <c r="A45" i="7"/>
  <c r="A42" i="7"/>
  <c r="I45" i="6"/>
  <c r="A45" i="6"/>
  <c r="A42" i="6"/>
  <c r="I7" i="16" l="1"/>
  <c r="G7" i="16"/>
  <c r="I7" i="15"/>
  <c r="G7" i="15"/>
  <c r="I7" i="12"/>
  <c r="I7" i="11" s="1"/>
  <c r="I7" i="13" s="1"/>
  <c r="I7" i="14" s="1"/>
  <c r="G7" i="12"/>
  <c r="G7" i="11" s="1"/>
  <c r="G7" i="13" s="1"/>
  <c r="G7" i="14" s="1"/>
  <c r="I7" i="10"/>
  <c r="G7" i="10"/>
  <c r="I7" i="9"/>
  <c r="G7" i="9"/>
  <c r="I7" i="8"/>
  <c r="G7" i="8"/>
  <c r="I7" i="7"/>
  <c r="G7" i="7"/>
  <c r="G7" i="6"/>
  <c r="G40" i="16" l="1"/>
  <c r="G39" i="15"/>
  <c r="G40" i="14"/>
  <c r="G39" i="13"/>
  <c r="G40" i="11"/>
  <c r="G40" i="12"/>
  <c r="G39" i="10"/>
  <c r="G40" i="9"/>
  <c r="G39" i="8"/>
  <c r="G40" i="7"/>
  <c r="G38" i="6"/>
  <c r="C5" i="16" l="1"/>
  <c r="C5" i="15"/>
  <c r="C5" i="14"/>
  <c r="C5" i="13"/>
  <c r="C5" i="11"/>
  <c r="C5" i="12"/>
  <c r="C5" i="10"/>
  <c r="C5" i="9"/>
  <c r="C5" i="8"/>
  <c r="C5" i="7"/>
  <c r="E7" i="16"/>
  <c r="M6" i="16"/>
  <c r="L6" i="16"/>
  <c r="K6" i="16"/>
  <c r="E6" i="16"/>
  <c r="C6" i="16"/>
  <c r="E5" i="16"/>
  <c r="A5" i="16"/>
  <c r="E4" i="16"/>
  <c r="A4" i="16"/>
  <c r="L3" i="16"/>
  <c r="E3" i="16"/>
  <c r="A3" i="16"/>
  <c r="A2" i="16"/>
  <c r="A1" i="16"/>
  <c r="E7" i="15"/>
  <c r="M6" i="15"/>
  <c r="L6" i="15"/>
  <c r="K6" i="15"/>
  <c r="E6" i="15"/>
  <c r="C6" i="15"/>
  <c r="E5" i="15"/>
  <c r="A5" i="15"/>
  <c r="E4" i="15"/>
  <c r="A4" i="15"/>
  <c r="L3" i="15"/>
  <c r="E3" i="15"/>
  <c r="A3" i="15"/>
  <c r="A2" i="15"/>
  <c r="A1" i="15"/>
  <c r="E7" i="14"/>
  <c r="M6" i="14"/>
  <c r="L6" i="14"/>
  <c r="K6" i="14"/>
  <c r="E6" i="14"/>
  <c r="C6" i="14"/>
  <c r="E5" i="14"/>
  <c r="A5" i="14"/>
  <c r="E4" i="14"/>
  <c r="A4" i="14"/>
  <c r="L3" i="14"/>
  <c r="E3" i="14"/>
  <c r="A3" i="14"/>
  <c r="A2" i="14"/>
  <c r="A1" i="14"/>
  <c r="E7" i="13" l="1"/>
  <c r="M6" i="13"/>
  <c r="L6" i="13"/>
  <c r="K6" i="13"/>
  <c r="E6" i="13"/>
  <c r="C6" i="13"/>
  <c r="E5" i="13"/>
  <c r="A5" i="13"/>
  <c r="E4" i="13"/>
  <c r="A4" i="13"/>
  <c r="L3" i="13"/>
  <c r="E3" i="13"/>
  <c r="A3" i="13"/>
  <c r="A2" i="13"/>
  <c r="A1" i="13"/>
  <c r="E7" i="11"/>
  <c r="M6" i="11"/>
  <c r="L6" i="11"/>
  <c r="K6" i="11"/>
  <c r="E6" i="11"/>
  <c r="C6" i="11"/>
  <c r="E5" i="11"/>
  <c r="A5" i="11"/>
  <c r="E4" i="11"/>
  <c r="A4" i="11"/>
  <c r="L3" i="11"/>
  <c r="E3" i="11"/>
  <c r="A3" i="11"/>
  <c r="A2" i="11"/>
  <c r="A1" i="11"/>
  <c r="E7" i="12"/>
  <c r="M6" i="12"/>
  <c r="L6" i="12"/>
  <c r="K6" i="12"/>
  <c r="E6" i="12"/>
  <c r="C6" i="12"/>
  <c r="E5" i="12"/>
  <c r="A5" i="12"/>
  <c r="E4" i="12"/>
  <c r="A4" i="12"/>
  <c r="L3" i="12"/>
  <c r="E3" i="12"/>
  <c r="A3" i="12"/>
  <c r="A2" i="12"/>
  <c r="A1" i="12"/>
  <c r="E7" i="10"/>
  <c r="M6" i="10"/>
  <c r="L6" i="10"/>
  <c r="K6" i="10"/>
  <c r="E6" i="10"/>
  <c r="C6" i="10"/>
  <c r="E5" i="10"/>
  <c r="A5" i="10"/>
  <c r="E4" i="10"/>
  <c r="A4" i="10"/>
  <c r="L3" i="10"/>
  <c r="E3" i="10"/>
  <c r="A3" i="10"/>
  <c r="A2" i="10"/>
  <c r="A1" i="10"/>
  <c r="G2" i="6"/>
  <c r="E7" i="9"/>
  <c r="M6" i="9"/>
  <c r="L6" i="9"/>
  <c r="K6" i="9"/>
  <c r="E6" i="9"/>
  <c r="C6" i="9"/>
  <c r="E5" i="9"/>
  <c r="A5" i="9"/>
  <c r="E4" i="9"/>
  <c r="A4" i="9"/>
  <c r="L3" i="9"/>
  <c r="E3" i="9"/>
  <c r="A3" i="9"/>
  <c r="A2" i="9"/>
  <c r="A1" i="9"/>
  <c r="E7" i="8"/>
  <c r="E6" i="8"/>
  <c r="C6" i="8"/>
  <c r="E5" i="8"/>
  <c r="A5" i="8"/>
  <c r="E4" i="8"/>
  <c r="A4" i="8"/>
  <c r="E3" i="8"/>
  <c r="A3" i="8"/>
  <c r="A2" i="8"/>
  <c r="A1" i="8"/>
  <c r="L33" i="6" l="1"/>
  <c r="L34" i="6"/>
  <c r="M6" i="7"/>
  <c r="L6" i="7"/>
  <c r="K6" i="7"/>
  <c r="E7" i="7"/>
  <c r="E6" i="7"/>
  <c r="C6" i="7"/>
  <c r="M6" i="6"/>
  <c r="L6" i="6"/>
  <c r="K6" i="6"/>
  <c r="I7" i="6"/>
  <c r="E7" i="6"/>
  <c r="E6" i="6"/>
  <c r="C6" i="6"/>
  <c r="A5" i="7"/>
  <c r="L3" i="7"/>
  <c r="L3" i="6"/>
  <c r="E4" i="7"/>
  <c r="A4" i="7"/>
  <c r="E3" i="7"/>
  <c r="A3" i="7"/>
  <c r="A2" i="7"/>
  <c r="A1" i="7"/>
  <c r="A1" i="6"/>
  <c r="E5" i="7"/>
  <c r="A5" i="6"/>
  <c r="E3" i="6"/>
  <c r="E4" i="6"/>
  <c r="A4" i="6"/>
  <c r="A3" i="6"/>
  <c r="A2" i="6"/>
  <c r="E5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8" i="7" s="1"/>
  <c r="A36" i="6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A8" i="6" s="1"/>
  <c r="N8" i="6" s="1"/>
  <c r="B2" i="4"/>
  <c r="B15" i="4" s="1"/>
  <c r="B6" i="4" l="1"/>
  <c r="A9" i="1"/>
  <c r="N9" i="1" s="1"/>
  <c r="A32" i="1"/>
  <c r="N32" i="1" s="1"/>
  <c r="A20" i="1"/>
  <c r="A35" i="1"/>
  <c r="A31" i="1"/>
  <c r="N31" i="1" s="1"/>
  <c r="A27" i="1"/>
  <c r="A23" i="1"/>
  <c r="N23" i="1" s="1"/>
  <c r="A19" i="1"/>
  <c r="A15" i="1"/>
  <c r="A11" i="1"/>
  <c r="N11" i="1" s="1"/>
  <c r="A8" i="1"/>
  <c r="N8" i="1" s="1"/>
  <c r="A37" i="1"/>
  <c r="N37" i="1" s="1"/>
  <c r="A33" i="1"/>
  <c r="A29" i="1"/>
  <c r="A25" i="1"/>
  <c r="N25" i="1" s="1"/>
  <c r="A21" i="1"/>
  <c r="A17" i="1"/>
  <c r="N17" i="1" s="1"/>
  <c r="A13" i="1"/>
  <c r="A36" i="1"/>
  <c r="A28" i="1"/>
  <c r="A24" i="1"/>
  <c r="N24" i="1" s="1"/>
  <c r="A16" i="1"/>
  <c r="N16" i="1" s="1"/>
  <c r="A12" i="1"/>
  <c r="A38" i="1"/>
  <c r="A34" i="1"/>
  <c r="A30" i="1"/>
  <c r="N30" i="1" s="1"/>
  <c r="A26" i="1"/>
  <c r="A22" i="1"/>
  <c r="A18" i="1"/>
  <c r="N18" i="1" s="1"/>
  <c r="A14" i="1"/>
  <c r="A10" i="1"/>
  <c r="N10" i="1" s="1"/>
  <c r="B8" i="4"/>
  <c r="B13" i="4"/>
  <c r="B9" i="4"/>
  <c r="B14" i="4"/>
  <c r="B16" i="4"/>
  <c r="B5" i="4"/>
  <c r="C8" i="1" s="1"/>
  <c r="B17" i="4"/>
  <c r="B11" i="4" l="1"/>
  <c r="B12" i="4" s="1"/>
  <c r="N12" i="1"/>
  <c r="N13" i="1" s="1"/>
  <c r="N14" i="1"/>
  <c r="N15" i="1"/>
  <c r="N21" i="1"/>
  <c r="B7" i="4"/>
  <c r="B10" i="4"/>
  <c r="A9" i="6"/>
  <c r="N9" i="6" s="1"/>
  <c r="A10" i="6"/>
  <c r="N10" i="6" l="1"/>
  <c r="N19" i="1"/>
  <c r="N20" i="1" s="1"/>
  <c r="N28" i="1"/>
  <c r="C9" i="6"/>
  <c r="C8" i="6"/>
  <c r="C10" i="6"/>
  <c r="C11" i="6"/>
  <c r="A11" i="6"/>
  <c r="N11" i="6" s="1"/>
  <c r="N22" i="1" l="1"/>
  <c r="N26" i="1" s="1"/>
  <c r="N27" i="1" s="1"/>
  <c r="N29" i="1" s="1"/>
  <c r="C12" i="6"/>
  <c r="A12" i="6"/>
  <c r="N12" i="6" s="1"/>
  <c r="N35" i="1" l="1"/>
  <c r="N33" i="1"/>
  <c r="N34" i="1" s="1"/>
  <c r="N36" i="1" s="1"/>
  <c r="C13" i="6"/>
  <c r="A13" i="6"/>
  <c r="N13" i="6" s="1"/>
  <c r="N38" i="1" l="1"/>
  <c r="C14" i="6"/>
  <c r="A14" i="6"/>
  <c r="N14" i="6" s="1"/>
  <c r="C15" i="6" l="1"/>
  <c r="A15" i="6"/>
  <c r="N15" i="6" s="1"/>
  <c r="C16" i="6" l="1"/>
  <c r="A16" i="6"/>
  <c r="N16" i="6" s="1"/>
  <c r="C17" i="6" l="1"/>
  <c r="A17" i="6"/>
  <c r="N17" i="6" s="1"/>
  <c r="C18" i="6" l="1"/>
  <c r="A18" i="6"/>
  <c r="N18" i="6" s="1"/>
  <c r="C19" i="6" l="1"/>
  <c r="A19" i="6"/>
  <c r="N19" i="6" s="1"/>
  <c r="C20" i="6" l="1"/>
  <c r="A20" i="6"/>
  <c r="N20" i="6" s="1"/>
  <c r="C21" i="6" l="1"/>
  <c r="A21" i="6"/>
  <c r="N21" i="6" s="1"/>
  <c r="C22" i="6" l="1"/>
  <c r="A22" i="6"/>
  <c r="N22" i="6" s="1"/>
  <c r="C23" i="6" l="1"/>
  <c r="A23" i="6"/>
  <c r="N23" i="6" s="1"/>
  <c r="C24" i="6" l="1"/>
  <c r="A24" i="6"/>
  <c r="N24" i="6" s="1"/>
  <c r="C25" i="6" l="1"/>
  <c r="A25" i="6"/>
  <c r="N25" i="6" s="1"/>
  <c r="C26" i="6" l="1"/>
  <c r="A26" i="6"/>
  <c r="N26" i="6" s="1"/>
  <c r="C27" i="6" l="1"/>
  <c r="A27" i="6"/>
  <c r="N27" i="6" s="1"/>
  <c r="C28" i="6" l="1"/>
  <c r="A28" i="6"/>
  <c r="N28" i="6" s="1"/>
  <c r="C29" i="6" l="1"/>
  <c r="A29" i="6"/>
  <c r="N29" i="6" s="1"/>
  <c r="C30" i="6" l="1"/>
  <c r="A30" i="6"/>
  <c r="N30" i="6" s="1"/>
  <c r="C31" i="6" l="1"/>
  <c r="A31" i="6"/>
  <c r="N31" i="6" s="1"/>
  <c r="C32" i="6" l="1"/>
  <c r="A32" i="6"/>
  <c r="N32" i="6" s="1"/>
  <c r="C33" i="6" l="1"/>
  <c r="A33" i="6"/>
  <c r="N33" i="6" s="1"/>
  <c r="C34" i="6" l="1"/>
  <c r="A34" i="6"/>
  <c r="N34" i="6" s="1"/>
  <c r="C35" i="6" l="1"/>
  <c r="A35" i="6"/>
  <c r="N35" i="6" s="1"/>
  <c r="N36" i="6" s="1"/>
  <c r="B9" i="7" l="1"/>
  <c r="C8" i="7"/>
  <c r="A8" i="7"/>
  <c r="N8" i="7" s="1"/>
  <c r="C9" i="7" l="1"/>
  <c r="B10" i="7"/>
  <c r="A9" i="7"/>
  <c r="N9" i="7" s="1"/>
  <c r="C10" i="7" l="1"/>
  <c r="B11" i="7"/>
  <c r="A10" i="7"/>
  <c r="N10" i="7" s="1"/>
  <c r="C11" i="7" l="1"/>
  <c r="B12" i="7"/>
  <c r="A11" i="7"/>
  <c r="N11" i="7" s="1"/>
  <c r="C12" i="7" l="1"/>
  <c r="B13" i="7"/>
  <c r="A12" i="7"/>
  <c r="N12" i="7" s="1"/>
  <c r="C13" i="7" l="1"/>
  <c r="B14" i="7"/>
  <c r="A13" i="7"/>
  <c r="N13" i="7" s="1"/>
  <c r="C14" i="7" l="1"/>
  <c r="B15" i="7"/>
  <c r="A14" i="7"/>
  <c r="N14" i="7" s="1"/>
  <c r="C15" i="7" l="1"/>
  <c r="B16" i="7"/>
  <c r="A15" i="7"/>
  <c r="N15" i="7" s="1"/>
  <c r="C16" i="7" l="1"/>
  <c r="B17" i="7"/>
  <c r="A16" i="7"/>
  <c r="N16" i="7" s="1"/>
  <c r="C17" i="7" l="1"/>
  <c r="B18" i="7"/>
  <c r="A17" i="7"/>
  <c r="N17" i="7" s="1"/>
  <c r="C18" i="7" l="1"/>
  <c r="B19" i="7"/>
  <c r="A18" i="7"/>
  <c r="N18" i="7" s="1"/>
  <c r="C19" i="7" l="1"/>
  <c r="B20" i="7"/>
  <c r="A19" i="7"/>
  <c r="N19" i="7" s="1"/>
  <c r="C20" i="7" l="1"/>
  <c r="B21" i="7"/>
  <c r="A20" i="7"/>
  <c r="N20" i="7" s="1"/>
  <c r="C21" i="7" l="1"/>
  <c r="B22" i="7"/>
  <c r="A21" i="7"/>
  <c r="N21" i="7" s="1"/>
  <c r="C22" i="7" l="1"/>
  <c r="B23" i="7"/>
  <c r="A22" i="7"/>
  <c r="N22" i="7" s="1"/>
  <c r="C23" i="7" l="1"/>
  <c r="B24" i="7"/>
  <c r="A23" i="7"/>
  <c r="N23" i="7" s="1"/>
  <c r="C24" i="7" l="1"/>
  <c r="B25" i="7"/>
  <c r="A24" i="7"/>
  <c r="N24" i="7" s="1"/>
  <c r="C25" i="7" l="1"/>
  <c r="B26" i="7"/>
  <c r="A25" i="7"/>
  <c r="N25" i="7" s="1"/>
  <c r="C26" i="7" l="1"/>
  <c r="B27" i="7"/>
  <c r="A26" i="7"/>
  <c r="N26" i="7" s="1"/>
  <c r="C27" i="7" l="1"/>
  <c r="B28" i="7"/>
  <c r="A27" i="7"/>
  <c r="N27" i="7" s="1"/>
  <c r="B29" i="7" l="1"/>
  <c r="A28" i="7"/>
  <c r="N28" i="7" s="1"/>
  <c r="C28" i="7"/>
  <c r="B30" i="7" l="1"/>
  <c r="A29" i="7"/>
  <c r="N29" i="7" s="1"/>
  <c r="C29" i="7"/>
  <c r="B31" i="7" l="1"/>
  <c r="A30" i="7"/>
  <c r="N30" i="7" s="1"/>
  <c r="C30" i="7"/>
  <c r="B32" i="7" l="1"/>
  <c r="A31" i="7"/>
  <c r="N31" i="7" s="1"/>
  <c r="C31" i="7"/>
  <c r="B33" i="7" l="1"/>
  <c r="A32" i="7"/>
  <c r="N32" i="7" s="1"/>
  <c r="C32" i="7"/>
  <c r="B34" i="7" l="1"/>
  <c r="A33" i="7"/>
  <c r="N33" i="7" s="1"/>
  <c r="C33" i="7"/>
  <c r="B35" i="7" l="1"/>
  <c r="A34" i="7"/>
  <c r="N34" i="7" s="1"/>
  <c r="C34" i="7"/>
  <c r="B36" i="7" l="1"/>
  <c r="A35" i="7"/>
  <c r="N35" i="7" s="1"/>
  <c r="C35" i="7"/>
  <c r="B37" i="7" l="1"/>
  <c r="A36" i="7"/>
  <c r="N36" i="7" s="1"/>
  <c r="C36" i="7"/>
  <c r="A37" i="7" l="1"/>
  <c r="N37" i="7" s="1"/>
  <c r="B38" i="7"/>
  <c r="A38" i="7" l="1"/>
  <c r="N38" i="7" s="1"/>
  <c r="B8" i="8"/>
  <c r="B9" i="8" l="1"/>
  <c r="A8" i="8"/>
  <c r="N8" i="8" s="1"/>
  <c r="C8" i="8"/>
  <c r="A9" i="8" l="1"/>
  <c r="N9" i="8" s="1"/>
  <c r="B10" i="8"/>
  <c r="C9" i="8"/>
  <c r="B11" i="8" l="1"/>
  <c r="A10" i="8"/>
  <c r="N10" i="8" s="1"/>
  <c r="C10" i="8"/>
  <c r="B12" i="8" l="1"/>
  <c r="A11" i="8"/>
  <c r="N11" i="8" s="1"/>
  <c r="C11" i="8"/>
  <c r="A12" i="8" l="1"/>
  <c r="N12" i="8" s="1"/>
  <c r="C12" i="8"/>
  <c r="B13" i="8"/>
  <c r="A13" i="8" l="1"/>
  <c r="N13" i="8" s="1"/>
  <c r="B14" i="8"/>
  <c r="C13" i="8"/>
  <c r="B15" i="8" l="1"/>
  <c r="C14" i="8"/>
  <c r="A14" i="8"/>
  <c r="N14" i="8" s="1"/>
  <c r="C15" i="8" l="1"/>
  <c r="B16" i="8"/>
  <c r="A15" i="8"/>
  <c r="N15" i="8" s="1"/>
  <c r="B17" i="8" l="1"/>
  <c r="C16" i="8"/>
  <c r="A16" i="8"/>
  <c r="N16" i="8" s="1"/>
  <c r="A17" i="8" l="1"/>
  <c r="N17" i="8" s="1"/>
  <c r="C17" i="8"/>
  <c r="B18" i="8"/>
  <c r="B19" i="8" l="1"/>
  <c r="A18" i="8"/>
  <c r="N18" i="8" s="1"/>
  <c r="C18" i="8"/>
  <c r="B20" i="8" l="1"/>
  <c r="C19" i="8"/>
  <c r="A19" i="8"/>
  <c r="N19" i="8" s="1"/>
  <c r="B21" i="8" l="1"/>
  <c r="A20" i="8"/>
  <c r="N20" i="8" s="1"/>
  <c r="C20" i="8"/>
  <c r="C21" i="8" l="1"/>
  <c r="B22" i="8"/>
  <c r="A21" i="8"/>
  <c r="N21" i="8" s="1"/>
  <c r="B23" i="8" l="1"/>
  <c r="A22" i="8"/>
  <c r="N22" i="8" s="1"/>
  <c r="C22" i="8"/>
  <c r="C23" i="8" l="1"/>
  <c r="B24" i="8"/>
  <c r="A23" i="8"/>
  <c r="N23" i="8" s="1"/>
  <c r="B25" i="8" l="1"/>
  <c r="C24" i="8"/>
  <c r="A24" i="8"/>
  <c r="N24" i="8" s="1"/>
  <c r="A25" i="8" l="1"/>
  <c r="N25" i="8" s="1"/>
  <c r="B26" i="8"/>
  <c r="C25" i="8"/>
  <c r="B27" i="8" l="1"/>
  <c r="C26" i="8"/>
  <c r="A26" i="8"/>
  <c r="N26" i="8" s="1"/>
  <c r="B28" i="8" l="1"/>
  <c r="C27" i="8"/>
  <c r="A27" i="8"/>
  <c r="N27" i="8" s="1"/>
  <c r="B29" i="8" l="1"/>
  <c r="C28" i="8"/>
  <c r="A28" i="8"/>
  <c r="N28" i="8" s="1"/>
  <c r="B30" i="8" l="1"/>
  <c r="C29" i="8"/>
  <c r="A29" i="8"/>
  <c r="N29" i="8" s="1"/>
  <c r="B31" i="8" l="1"/>
  <c r="C30" i="8"/>
  <c r="A30" i="8"/>
  <c r="N30" i="8" s="1"/>
  <c r="C31" i="8" l="1"/>
  <c r="A31" i="8"/>
  <c r="N31" i="8" s="1"/>
  <c r="B32" i="8"/>
  <c r="B33" i="8" l="1"/>
  <c r="A32" i="8"/>
  <c r="N32" i="8" s="1"/>
  <c r="C32" i="8"/>
  <c r="B34" i="8" l="1"/>
  <c r="C33" i="8"/>
  <c r="A33" i="8"/>
  <c r="N33" i="8" s="1"/>
  <c r="B35" i="8" l="1"/>
  <c r="A34" i="8"/>
  <c r="N34" i="8" s="1"/>
  <c r="C34" i="8"/>
  <c r="B36" i="8" l="1"/>
  <c r="C35" i="8"/>
  <c r="A35" i="8"/>
  <c r="N35" i="8" s="1"/>
  <c r="B37" i="8" l="1"/>
  <c r="B8" i="9" s="1"/>
  <c r="C8" i="9" s="1"/>
  <c r="A36" i="8"/>
  <c r="N36" i="8" s="1"/>
  <c r="C36" i="8"/>
  <c r="B9" i="9" l="1"/>
  <c r="A8" i="9"/>
  <c r="N8" i="9" s="1"/>
  <c r="A37" i="8"/>
  <c r="N37" i="8" s="1"/>
  <c r="A9" i="9" l="1"/>
  <c r="N9" i="9" s="1"/>
  <c r="B10" i="9"/>
  <c r="C9" i="9"/>
  <c r="B11" i="9" l="1"/>
  <c r="A10" i="9"/>
  <c r="N10" i="9" s="1"/>
  <c r="C10" i="9"/>
  <c r="A11" i="9" l="1"/>
  <c r="N11" i="9" s="1"/>
  <c r="B12" i="9"/>
  <c r="C11" i="9"/>
  <c r="B13" i="9" l="1"/>
  <c r="C12" i="9"/>
  <c r="A12" i="9"/>
  <c r="N12" i="9" s="1"/>
  <c r="A13" i="9" l="1"/>
  <c r="N13" i="9" s="1"/>
  <c r="B14" i="9"/>
  <c r="C13" i="9"/>
  <c r="C14" i="9" l="1"/>
  <c r="B15" i="9"/>
  <c r="A14" i="9"/>
  <c r="N14" i="9" s="1"/>
  <c r="C15" i="9" l="1"/>
  <c r="B16" i="9"/>
  <c r="A15" i="9"/>
  <c r="N15" i="9" s="1"/>
  <c r="B17" i="9" l="1"/>
  <c r="C16" i="9"/>
  <c r="A16" i="9"/>
  <c r="N16" i="9" s="1"/>
  <c r="A17" i="9" l="1"/>
  <c r="N17" i="9" s="1"/>
  <c r="C17" i="9"/>
  <c r="B18" i="9"/>
  <c r="B19" i="9" l="1"/>
  <c r="C18" i="9"/>
  <c r="A18" i="9"/>
  <c r="N18" i="9" s="1"/>
  <c r="C19" i="9" l="1"/>
  <c r="A19" i="9"/>
  <c r="N19" i="9" s="1"/>
  <c r="B20" i="9"/>
  <c r="B21" i="9" l="1"/>
  <c r="C20" i="9"/>
  <c r="A20" i="9"/>
  <c r="N20" i="9" s="1"/>
  <c r="B22" i="9" l="1"/>
  <c r="C21" i="9"/>
  <c r="A21" i="9"/>
  <c r="N21" i="9" s="1"/>
  <c r="B23" i="9" l="1"/>
  <c r="A22" i="9"/>
  <c r="N22" i="9" s="1"/>
  <c r="C22" i="9"/>
  <c r="B24" i="9" l="1"/>
  <c r="A23" i="9"/>
  <c r="N23" i="9" s="1"/>
  <c r="C23" i="9"/>
  <c r="B25" i="9" l="1"/>
  <c r="A24" i="9"/>
  <c r="N24" i="9" s="1"/>
  <c r="C24" i="9"/>
  <c r="B26" i="9" l="1"/>
  <c r="A25" i="9"/>
  <c r="N25" i="9" s="1"/>
  <c r="C25" i="9"/>
  <c r="B27" i="9" l="1"/>
  <c r="A26" i="9"/>
  <c r="N26" i="9" s="1"/>
  <c r="C26" i="9"/>
  <c r="A27" i="9" l="1"/>
  <c r="N27" i="9" s="1"/>
  <c r="B28" i="9"/>
  <c r="C27" i="9"/>
  <c r="B29" i="9" l="1"/>
  <c r="C28" i="9"/>
  <c r="A28" i="9"/>
  <c r="N28" i="9" s="1"/>
  <c r="C29" i="9" l="1"/>
  <c r="A29" i="9"/>
  <c r="N29" i="9" s="1"/>
  <c r="B30" i="9"/>
  <c r="B31" i="9" l="1"/>
  <c r="C30" i="9"/>
  <c r="A30" i="9"/>
  <c r="N30" i="9" s="1"/>
  <c r="B32" i="9" l="1"/>
  <c r="C31" i="9"/>
  <c r="A31" i="9"/>
  <c r="N31" i="9" s="1"/>
  <c r="B33" i="9" l="1"/>
  <c r="A32" i="9"/>
  <c r="N32" i="9" s="1"/>
  <c r="C32" i="9"/>
  <c r="C33" i="9" l="1"/>
  <c r="A33" i="9"/>
  <c r="N33" i="9" s="1"/>
  <c r="B34" i="9"/>
  <c r="B35" i="9" l="1"/>
  <c r="A34" i="9"/>
  <c r="N34" i="9" s="1"/>
  <c r="C34" i="9"/>
  <c r="C35" i="9" l="1"/>
  <c r="A35" i="9"/>
  <c r="N35" i="9" s="1"/>
  <c r="B36" i="9"/>
  <c r="B37" i="9" l="1"/>
  <c r="C37" i="9" s="1"/>
  <c r="C36" i="9"/>
  <c r="A36" i="9"/>
  <c r="N36" i="9" s="1"/>
  <c r="B8" i="10" l="1"/>
  <c r="C8" i="10" s="1"/>
  <c r="B38" i="9"/>
  <c r="A37" i="9"/>
  <c r="N37" i="9" s="1"/>
  <c r="A38" i="9" l="1"/>
  <c r="N38" i="9" s="1"/>
  <c r="C38" i="9"/>
  <c r="A8" i="10"/>
  <c r="N8" i="10" s="1"/>
  <c r="B9" i="10"/>
  <c r="B10" i="10" s="1"/>
  <c r="A10" i="10" s="1"/>
  <c r="N10" i="10" s="1"/>
  <c r="C9" i="10" l="1"/>
  <c r="C10" i="10"/>
  <c r="A9" i="10"/>
  <c r="N9" i="10" s="1"/>
  <c r="B11" i="10"/>
  <c r="C11" i="10" l="1"/>
  <c r="B12" i="10"/>
  <c r="A11" i="10"/>
  <c r="N11" i="10" s="1"/>
  <c r="B13" i="10" l="1"/>
  <c r="C12" i="10"/>
  <c r="A12" i="10"/>
  <c r="N12" i="10" s="1"/>
  <c r="C13" i="10" l="1"/>
  <c r="A13" i="10"/>
  <c r="N13" i="10" s="1"/>
  <c r="B14" i="10"/>
  <c r="B15" i="10" l="1"/>
  <c r="A14" i="10"/>
  <c r="N14" i="10" s="1"/>
  <c r="C14" i="10"/>
  <c r="B16" i="10" l="1"/>
  <c r="C15" i="10"/>
  <c r="A15" i="10"/>
  <c r="N15" i="10" s="1"/>
  <c r="B17" i="10" l="1"/>
  <c r="C16" i="10"/>
  <c r="A16" i="10"/>
  <c r="N16" i="10" s="1"/>
  <c r="B18" i="10" l="1"/>
  <c r="A17" i="10"/>
  <c r="N17" i="10" s="1"/>
  <c r="C17" i="10"/>
  <c r="B19" i="10" l="1"/>
  <c r="A18" i="10"/>
  <c r="N18" i="10" s="1"/>
  <c r="C18" i="10"/>
  <c r="C19" i="10" l="1"/>
  <c r="A19" i="10"/>
  <c r="N19" i="10" s="1"/>
  <c r="B20" i="10"/>
  <c r="B21" i="10" l="1"/>
  <c r="C20" i="10"/>
  <c r="A20" i="10"/>
  <c r="N20" i="10" s="1"/>
  <c r="B22" i="10" l="1"/>
  <c r="A21" i="10"/>
  <c r="N21" i="10" s="1"/>
  <c r="C21" i="10"/>
  <c r="B23" i="10" l="1"/>
  <c r="C22" i="10"/>
  <c r="A22" i="10"/>
  <c r="N22" i="10" s="1"/>
  <c r="C23" i="10" l="1"/>
  <c r="A23" i="10"/>
  <c r="N23" i="10" s="1"/>
  <c r="B24" i="10"/>
  <c r="B25" i="10" l="1"/>
  <c r="C24" i="10"/>
  <c r="A24" i="10"/>
  <c r="N24" i="10" s="1"/>
  <c r="B26" i="10" l="1"/>
  <c r="A25" i="10"/>
  <c r="N25" i="10" s="1"/>
  <c r="C25" i="10"/>
  <c r="B27" i="10" l="1"/>
  <c r="A26" i="10"/>
  <c r="N26" i="10" s="1"/>
  <c r="C26" i="10"/>
  <c r="B28" i="10" l="1"/>
  <c r="C27" i="10"/>
  <c r="A27" i="10"/>
  <c r="N27" i="10" s="1"/>
  <c r="B29" i="10" l="1"/>
  <c r="A28" i="10"/>
  <c r="N28" i="10" s="1"/>
  <c r="C28" i="10"/>
  <c r="B30" i="10" l="1"/>
  <c r="A29" i="10"/>
  <c r="N29" i="10" s="1"/>
  <c r="C29" i="10"/>
  <c r="B31" i="10" l="1"/>
  <c r="A30" i="10"/>
  <c r="N30" i="10" s="1"/>
  <c r="C30" i="10"/>
  <c r="C31" i="10" l="1"/>
  <c r="A31" i="10"/>
  <c r="N31" i="10" s="1"/>
  <c r="B32" i="10"/>
  <c r="B33" i="10" l="1"/>
  <c r="A32" i="10"/>
  <c r="N32" i="10" s="1"/>
  <c r="C32" i="10"/>
  <c r="B34" i="10" l="1"/>
  <c r="C33" i="10"/>
  <c r="A33" i="10"/>
  <c r="N33" i="10" s="1"/>
  <c r="B35" i="10" l="1"/>
  <c r="A34" i="10"/>
  <c r="N34" i="10" s="1"/>
  <c r="C34" i="10"/>
  <c r="C35" i="10" l="1"/>
  <c r="B36" i="10"/>
  <c r="A35" i="10"/>
  <c r="N35" i="10" s="1"/>
  <c r="B37" i="10" l="1"/>
  <c r="B8" i="12" s="1"/>
  <c r="A36" i="10"/>
  <c r="N36" i="10" s="1"/>
  <c r="C36" i="10"/>
  <c r="B9" i="12" l="1"/>
  <c r="C8" i="12"/>
  <c r="A8" i="12"/>
  <c r="N8" i="12" s="1"/>
  <c r="A37" i="10"/>
  <c r="N37" i="10" s="1"/>
  <c r="A9" i="12" l="1"/>
  <c r="N9" i="12" s="1"/>
  <c r="B10" i="12"/>
  <c r="A10" i="12" l="1"/>
  <c r="N10" i="12" s="1"/>
  <c r="C10" i="12"/>
  <c r="B11" i="12"/>
  <c r="B12" i="12" l="1"/>
  <c r="C11" i="12"/>
  <c r="A11" i="12"/>
  <c r="N11" i="12" s="1"/>
  <c r="B13" i="12" l="1"/>
  <c r="C12" i="12"/>
  <c r="A12" i="12"/>
  <c r="N12" i="12" s="1"/>
  <c r="C13" i="12" l="1"/>
  <c r="B14" i="12"/>
  <c r="A13" i="12"/>
  <c r="N13" i="12" s="1"/>
  <c r="A14" i="12" l="1"/>
  <c r="N14" i="12" s="1"/>
  <c r="C14" i="12"/>
  <c r="B15" i="12"/>
  <c r="B16" i="12" l="1"/>
  <c r="C15" i="12"/>
  <c r="A15" i="12"/>
  <c r="N15" i="12" s="1"/>
  <c r="A16" i="12" l="1"/>
  <c r="N16" i="12" s="1"/>
  <c r="B17" i="12"/>
  <c r="C16" i="12"/>
  <c r="B18" i="12" l="1"/>
  <c r="A17" i="12"/>
  <c r="N17" i="12" s="1"/>
  <c r="C17" i="12"/>
  <c r="A18" i="12" l="1"/>
  <c r="N18" i="12" s="1"/>
  <c r="B19" i="12"/>
  <c r="C18" i="12"/>
  <c r="B20" i="12" l="1"/>
  <c r="C19" i="12"/>
  <c r="A19" i="12"/>
  <c r="N19" i="12" s="1"/>
  <c r="A20" i="12" l="1"/>
  <c r="N20" i="12" s="1"/>
  <c r="B21" i="12"/>
  <c r="C21" i="12" s="1"/>
  <c r="C20" i="12"/>
  <c r="B22" i="12" l="1"/>
  <c r="A21" i="12"/>
  <c r="N21" i="12" s="1"/>
  <c r="B23" i="12" l="1"/>
  <c r="A22" i="12"/>
  <c r="N22" i="12" s="1"/>
  <c r="C22" i="12"/>
  <c r="B24" i="12" l="1"/>
  <c r="C23" i="12"/>
  <c r="A23" i="12"/>
  <c r="N23" i="12" s="1"/>
  <c r="A24" i="12" l="1"/>
  <c r="N24" i="12" s="1"/>
  <c r="B25" i="12"/>
  <c r="C24" i="12"/>
  <c r="B26" i="12" l="1"/>
  <c r="C25" i="12"/>
  <c r="A25" i="12"/>
  <c r="N25" i="12" s="1"/>
  <c r="A26" i="12" l="1"/>
  <c r="N26" i="12" s="1"/>
  <c r="B27" i="12"/>
  <c r="C26" i="12"/>
  <c r="B28" i="12" l="1"/>
  <c r="C27" i="12"/>
  <c r="A27" i="12"/>
  <c r="N27" i="12" s="1"/>
  <c r="A28" i="12" l="1"/>
  <c r="N28" i="12" s="1"/>
  <c r="B29" i="12"/>
  <c r="C28" i="12"/>
  <c r="C29" i="12" l="1"/>
  <c r="B30" i="12"/>
  <c r="A29" i="12"/>
  <c r="N29" i="12" s="1"/>
  <c r="B31" i="12" l="1"/>
  <c r="A30" i="12"/>
  <c r="N30" i="12" s="1"/>
  <c r="C30" i="12"/>
  <c r="C31" i="12" l="1"/>
  <c r="B32" i="12"/>
  <c r="A31" i="12"/>
  <c r="N31" i="12" s="1"/>
  <c r="A32" i="12" l="1"/>
  <c r="N32" i="12" s="1"/>
  <c r="B33" i="12"/>
  <c r="C32" i="12"/>
  <c r="C33" i="12" l="1"/>
  <c r="B34" i="12"/>
  <c r="A33" i="12"/>
  <c r="N33" i="12" s="1"/>
  <c r="B35" i="12" l="1"/>
  <c r="A34" i="12"/>
  <c r="N34" i="12" s="1"/>
  <c r="C34" i="12"/>
  <c r="C35" i="12" l="1"/>
  <c r="B36" i="12"/>
  <c r="A35" i="12"/>
  <c r="N35" i="12" s="1"/>
  <c r="A36" i="12" l="1"/>
  <c r="N36" i="12" s="1"/>
  <c r="B37" i="12"/>
  <c r="C36" i="12"/>
  <c r="B38" i="12" l="1"/>
  <c r="B8" i="11" s="1"/>
  <c r="C37" i="12"/>
  <c r="A37" i="12"/>
  <c r="N37" i="12" s="1"/>
  <c r="A38" i="12" l="1"/>
  <c r="N38" i="12" s="1"/>
  <c r="A8" i="11" l="1"/>
  <c r="N8" i="11" s="1"/>
  <c r="B9" i="11"/>
  <c r="C8" i="11"/>
  <c r="C9" i="11" l="1"/>
  <c r="B10" i="11"/>
  <c r="A9" i="11"/>
  <c r="N9" i="11" s="1"/>
  <c r="B11" i="11" l="1"/>
  <c r="C10" i="11"/>
  <c r="A10" i="11"/>
  <c r="N10" i="11" s="1"/>
  <c r="C11" i="11" l="1"/>
  <c r="B12" i="11"/>
  <c r="A11" i="11"/>
  <c r="N11" i="11" s="1"/>
  <c r="C12" i="11" l="1"/>
  <c r="A12" i="11"/>
  <c r="N12" i="11" s="1"/>
  <c r="B13" i="11"/>
  <c r="C13" i="11" l="1"/>
  <c r="B14" i="11"/>
  <c r="A13" i="11"/>
  <c r="N13" i="11" s="1"/>
  <c r="C14" i="11" l="1"/>
  <c r="A14" i="11"/>
  <c r="N14" i="11" s="1"/>
  <c r="B15" i="11"/>
  <c r="B16" i="11" l="1"/>
  <c r="C15" i="11"/>
  <c r="A15" i="11"/>
  <c r="N15" i="11" s="1"/>
  <c r="A16" i="11" l="1"/>
  <c r="N16" i="11" s="1"/>
  <c r="B17" i="11"/>
  <c r="C16" i="11"/>
  <c r="C17" i="11" l="1"/>
  <c r="A17" i="11"/>
  <c r="N17" i="11" s="1"/>
  <c r="B18" i="11"/>
  <c r="B19" i="11" l="1"/>
  <c r="A18" i="11"/>
  <c r="N18" i="11" s="1"/>
  <c r="C18" i="11"/>
  <c r="A19" i="11" l="1"/>
  <c r="N19" i="11" s="1"/>
  <c r="B20" i="11"/>
  <c r="C19" i="11"/>
  <c r="B21" i="11" l="1"/>
  <c r="A20" i="11"/>
  <c r="N20" i="11" s="1"/>
  <c r="C20" i="11"/>
  <c r="A21" i="11" l="1"/>
  <c r="N21" i="11" s="1"/>
  <c r="C21" i="11"/>
  <c r="B22" i="11"/>
  <c r="C22" i="11" s="1"/>
  <c r="A22" i="11" l="1"/>
  <c r="N22" i="11" s="1"/>
  <c r="B23" i="11"/>
  <c r="C23" i="11" l="1"/>
  <c r="A23" i="11"/>
  <c r="N23" i="11" s="1"/>
  <c r="B24" i="11"/>
  <c r="A24" i="11" l="1"/>
  <c r="N24" i="11" s="1"/>
  <c r="B25" i="11"/>
  <c r="C24" i="11"/>
  <c r="C25" i="11" l="1"/>
  <c r="A25" i="11"/>
  <c r="N25" i="11" s="1"/>
  <c r="B26" i="11"/>
  <c r="B27" i="11" l="1"/>
  <c r="C26" i="11"/>
  <c r="A26" i="11"/>
  <c r="N26" i="11" s="1"/>
  <c r="A27" i="11" l="1"/>
  <c r="N27" i="11" s="1"/>
  <c r="B28" i="11"/>
  <c r="C27" i="11"/>
  <c r="B29" i="11" l="1"/>
  <c r="A28" i="11"/>
  <c r="N28" i="11" s="1"/>
  <c r="C28" i="11"/>
  <c r="C29" i="11" l="1"/>
  <c r="A29" i="11"/>
  <c r="N29" i="11" s="1"/>
  <c r="B30" i="11"/>
  <c r="A30" i="11" l="1"/>
  <c r="N30" i="11" s="1"/>
  <c r="B31" i="11"/>
  <c r="C30" i="11"/>
  <c r="C31" i="11" l="1"/>
  <c r="A31" i="11"/>
  <c r="N31" i="11" s="1"/>
  <c r="B32" i="11"/>
  <c r="A32" i="11" l="1"/>
  <c r="N32" i="11" s="1"/>
  <c r="B33" i="11"/>
  <c r="C32" i="11"/>
  <c r="C33" i="11" l="1"/>
  <c r="A33" i="11"/>
  <c r="N33" i="11" s="1"/>
  <c r="B34" i="11"/>
  <c r="C34" i="11" l="1"/>
  <c r="A34" i="11"/>
  <c r="N34" i="11" s="1"/>
  <c r="B35" i="11"/>
  <c r="B36" i="11" l="1"/>
  <c r="C35" i="11"/>
  <c r="A35" i="11"/>
  <c r="N35" i="11" s="1"/>
  <c r="A36" i="11" l="1"/>
  <c r="N36" i="11" s="1"/>
  <c r="B37" i="11"/>
  <c r="C36" i="11"/>
  <c r="B38" i="11" l="1"/>
  <c r="A37" i="11"/>
  <c r="N37" i="11" s="1"/>
  <c r="A38" i="11" l="1"/>
  <c r="N38" i="11" s="1"/>
  <c r="B8" i="13"/>
  <c r="B9" i="13" l="1"/>
  <c r="A8" i="13"/>
  <c r="N8" i="13" s="1"/>
  <c r="A9" i="13" l="1"/>
  <c r="N9" i="13" s="1"/>
  <c r="B10" i="13"/>
  <c r="A10" i="13" l="1"/>
  <c r="N10" i="13" s="1"/>
  <c r="B11" i="13"/>
  <c r="A11" i="13" l="1"/>
  <c r="N11" i="13" s="1"/>
  <c r="B12" i="13"/>
  <c r="B13" i="13" l="1"/>
  <c r="A12" i="13"/>
  <c r="N12" i="13" s="1"/>
  <c r="A13" i="13" l="1"/>
  <c r="N13" i="13" s="1"/>
  <c r="B14" i="13"/>
  <c r="A14" i="13" l="1"/>
  <c r="N14" i="13" s="1"/>
  <c r="B15" i="13"/>
  <c r="A15" i="13" l="1"/>
  <c r="N15" i="13" s="1"/>
  <c r="B16" i="13"/>
  <c r="B17" i="13" l="1"/>
  <c r="A16" i="13"/>
  <c r="N16" i="13" s="1"/>
  <c r="A17" i="13" l="1"/>
  <c r="N17" i="13" s="1"/>
  <c r="B18" i="13"/>
  <c r="A18" i="13" l="1"/>
  <c r="N18" i="13" s="1"/>
  <c r="B19" i="13"/>
  <c r="A19" i="13" l="1"/>
  <c r="N19" i="13" s="1"/>
  <c r="B20" i="13"/>
  <c r="B21" i="13" l="1"/>
  <c r="A20" i="13"/>
  <c r="N20" i="13" s="1"/>
  <c r="A21" i="13" l="1"/>
  <c r="N21" i="13" s="1"/>
  <c r="B22" i="13"/>
  <c r="A22" i="13" l="1"/>
  <c r="N22" i="13" s="1"/>
  <c r="B23" i="13"/>
  <c r="A23" i="13" l="1"/>
  <c r="N23" i="13" s="1"/>
  <c r="B24" i="13"/>
  <c r="B25" i="13" l="1"/>
  <c r="A24" i="13"/>
  <c r="N24" i="13" s="1"/>
  <c r="B26" i="13" l="1"/>
  <c r="A25" i="13"/>
  <c r="N25" i="13" s="1"/>
  <c r="A26" i="13" l="1"/>
  <c r="N26" i="13" s="1"/>
  <c r="B27" i="13"/>
  <c r="B28" i="13" l="1"/>
  <c r="A27" i="13"/>
  <c r="N27" i="13" s="1"/>
  <c r="B29" i="13" l="1"/>
  <c r="A28" i="13"/>
  <c r="N28" i="13" s="1"/>
  <c r="A29" i="13" l="1"/>
  <c r="N29" i="13" s="1"/>
  <c r="B30" i="13"/>
  <c r="A30" i="13" l="1"/>
  <c r="N30" i="13" s="1"/>
  <c r="B31" i="13"/>
  <c r="B32" i="13" l="1"/>
  <c r="A31" i="13"/>
  <c r="N31" i="13" s="1"/>
  <c r="B33" i="13" l="1"/>
  <c r="A32" i="13"/>
  <c r="N32" i="13" s="1"/>
  <c r="A33" i="13" l="1"/>
  <c r="N33" i="13" s="1"/>
  <c r="B34" i="13"/>
  <c r="A34" i="13" l="1"/>
  <c r="N34" i="13" s="1"/>
  <c r="B35" i="13"/>
  <c r="B36" i="13" l="1"/>
  <c r="A35" i="13"/>
  <c r="N35" i="13" s="1"/>
  <c r="B37" i="13" l="1"/>
  <c r="A36" i="13"/>
  <c r="N36" i="13" s="1"/>
  <c r="A37" i="13" l="1"/>
  <c r="N37" i="13" s="1"/>
  <c r="B8" i="14"/>
  <c r="B9" i="14" l="1"/>
  <c r="A8" i="14"/>
  <c r="N8" i="14" s="1"/>
  <c r="B10" i="14" l="1"/>
  <c r="A9" i="14"/>
  <c r="N9" i="14" s="1"/>
  <c r="A10" i="14" l="1"/>
  <c r="N10" i="14" s="1"/>
  <c r="B11" i="14"/>
  <c r="A11" i="14" l="1"/>
  <c r="N11" i="14" s="1"/>
  <c r="B12" i="14"/>
  <c r="B13" i="14" l="1"/>
  <c r="A12" i="14"/>
  <c r="N12" i="14" s="1"/>
  <c r="A13" i="14" l="1"/>
  <c r="N13" i="14" s="1"/>
  <c r="B14" i="14"/>
  <c r="A14" i="14" l="1"/>
  <c r="N14" i="14" s="1"/>
  <c r="B15" i="14"/>
  <c r="A15" i="14" l="1"/>
  <c r="N15" i="14" s="1"/>
  <c r="B16" i="14"/>
  <c r="A16" i="14" l="1"/>
  <c r="N16" i="14" s="1"/>
  <c r="B17" i="14"/>
  <c r="B18" i="14" l="1"/>
  <c r="A17" i="14"/>
  <c r="N17" i="14" s="1"/>
  <c r="A18" i="14" l="1"/>
  <c r="N18" i="14" s="1"/>
  <c r="B19" i="14"/>
  <c r="A19" i="14" l="1"/>
  <c r="N19" i="14" s="1"/>
  <c r="B20" i="14"/>
  <c r="B21" i="14" l="1"/>
  <c r="A20" i="14"/>
  <c r="N20" i="14" s="1"/>
  <c r="A21" i="14" l="1"/>
  <c r="N21" i="14" s="1"/>
  <c r="B22" i="14"/>
  <c r="A22" i="14" l="1"/>
  <c r="N22" i="14" s="1"/>
  <c r="B23" i="14"/>
  <c r="A23" i="14" l="1"/>
  <c r="N23" i="14" s="1"/>
  <c r="B24" i="14"/>
  <c r="B25" i="14" l="1"/>
  <c r="A24" i="14"/>
  <c r="N24" i="14" s="1"/>
  <c r="A25" i="14" l="1"/>
  <c r="N25" i="14" s="1"/>
  <c r="B26" i="14"/>
  <c r="A26" i="14" l="1"/>
  <c r="N26" i="14" s="1"/>
  <c r="B27" i="14"/>
  <c r="A27" i="14" l="1"/>
  <c r="N27" i="14" s="1"/>
  <c r="B28" i="14"/>
  <c r="B29" i="14" l="1"/>
  <c r="A28" i="14"/>
  <c r="N28" i="14" s="1"/>
  <c r="A29" i="14" l="1"/>
  <c r="N29" i="14" s="1"/>
  <c r="B30" i="14"/>
  <c r="A30" i="14" l="1"/>
  <c r="N30" i="14" s="1"/>
  <c r="B31" i="14"/>
  <c r="B32" i="14" l="1"/>
  <c r="A31" i="14"/>
  <c r="N31" i="14" s="1"/>
  <c r="B33" i="14" l="1"/>
  <c r="A32" i="14"/>
  <c r="N32" i="14" s="1"/>
  <c r="B34" i="14" l="1"/>
  <c r="A33" i="14"/>
  <c r="N33" i="14" s="1"/>
  <c r="A34" i="14" l="1"/>
  <c r="N34" i="14" s="1"/>
  <c r="B35" i="14"/>
  <c r="B36" i="14" l="1"/>
  <c r="A35" i="14"/>
  <c r="N35" i="14" s="1"/>
  <c r="B37" i="14" l="1"/>
  <c r="A36" i="14"/>
  <c r="N36" i="14" s="1"/>
  <c r="B38" i="14" l="1"/>
  <c r="A37" i="14"/>
  <c r="N37" i="14" s="1"/>
  <c r="A38" i="14" l="1"/>
  <c r="N38" i="14" s="1"/>
  <c r="B8" i="15"/>
  <c r="C8" i="15" s="1"/>
  <c r="B9" i="15" l="1"/>
  <c r="A8" i="15"/>
  <c r="N8" i="15" s="1"/>
  <c r="B10" i="15" l="1"/>
  <c r="A9" i="15"/>
  <c r="N9" i="15" s="1"/>
  <c r="B11" i="15" l="1"/>
  <c r="A10" i="15"/>
  <c r="N10" i="15" s="1"/>
  <c r="B12" i="15" l="1"/>
  <c r="A11" i="15"/>
  <c r="N11" i="15" s="1"/>
  <c r="B13" i="15" l="1"/>
  <c r="A12" i="15"/>
  <c r="N12" i="15" s="1"/>
  <c r="A13" i="15" l="1"/>
  <c r="N13" i="15" s="1"/>
  <c r="B14" i="15"/>
  <c r="A14" i="15" l="1"/>
  <c r="N14" i="15" s="1"/>
  <c r="B15" i="15"/>
  <c r="A15" i="15" l="1"/>
  <c r="N15" i="15" s="1"/>
  <c r="B16" i="15"/>
  <c r="B17" i="15" l="1"/>
  <c r="A16" i="15"/>
  <c r="N16" i="15" s="1"/>
  <c r="B18" i="15" l="1"/>
  <c r="C18" i="15" s="1"/>
  <c r="A17" i="15"/>
  <c r="N17" i="15" s="1"/>
  <c r="A18" i="15" l="1"/>
  <c r="N18" i="15" s="1"/>
  <c r="B19" i="15"/>
  <c r="A19" i="15" l="1"/>
  <c r="N19" i="15" s="1"/>
  <c r="B20" i="15"/>
  <c r="A20" i="15" l="1"/>
  <c r="N20" i="15" s="1"/>
  <c r="B21" i="15"/>
  <c r="A21" i="15" l="1"/>
  <c r="N21" i="15" s="1"/>
  <c r="B22" i="15"/>
  <c r="A22" i="15" l="1"/>
  <c r="N22" i="15" s="1"/>
  <c r="B23" i="15"/>
  <c r="A23" i="15" l="1"/>
  <c r="N23" i="15" s="1"/>
  <c r="B24" i="15"/>
  <c r="B25" i="15" l="1"/>
  <c r="A24" i="15"/>
  <c r="N24" i="15" s="1"/>
  <c r="B26" i="15" l="1"/>
  <c r="A25" i="15"/>
  <c r="N25" i="15" s="1"/>
  <c r="B27" i="15" l="1"/>
  <c r="A26" i="15"/>
  <c r="N26" i="15" s="1"/>
  <c r="A27" i="15" l="1"/>
  <c r="N27" i="15" s="1"/>
  <c r="B28" i="15"/>
  <c r="A28" i="15" l="1"/>
  <c r="N28" i="15" s="1"/>
  <c r="B29" i="15"/>
  <c r="A29" i="15" l="1"/>
  <c r="N29" i="15" s="1"/>
  <c r="B30" i="15"/>
  <c r="A30" i="15" l="1"/>
  <c r="N30" i="15" s="1"/>
  <c r="B31" i="15"/>
  <c r="B32" i="15" l="1"/>
  <c r="A31" i="15"/>
  <c r="N31" i="15" s="1"/>
  <c r="B33" i="15" l="1"/>
  <c r="A32" i="15"/>
  <c r="N32" i="15" s="1"/>
  <c r="A33" i="15" l="1"/>
  <c r="N33" i="15" s="1"/>
  <c r="B34" i="15"/>
  <c r="B35" i="15" l="1"/>
  <c r="A34" i="15"/>
  <c r="N34" i="15" s="1"/>
  <c r="A35" i="15" l="1"/>
  <c r="N35" i="15" s="1"/>
  <c r="B36" i="15"/>
  <c r="A36" i="15" l="1"/>
  <c r="N36" i="15" s="1"/>
  <c r="B37" i="15"/>
  <c r="A37" i="15" l="1"/>
  <c r="N37" i="15" s="1"/>
  <c r="B8" i="16"/>
  <c r="B9" i="16" l="1"/>
  <c r="A8" i="16"/>
  <c r="N8" i="16" s="1"/>
  <c r="A9" i="16" l="1"/>
  <c r="N9" i="16" s="1"/>
  <c r="B10" i="16"/>
  <c r="A10" i="16" l="1"/>
  <c r="N10" i="16" s="1"/>
  <c r="B11" i="16"/>
  <c r="B12" i="16" l="1"/>
  <c r="A11" i="16"/>
  <c r="N11" i="16" s="1"/>
  <c r="A12" i="16" l="1"/>
  <c r="N12" i="16" s="1"/>
  <c r="B13" i="16"/>
  <c r="A13" i="16" l="1"/>
  <c r="N13" i="16" s="1"/>
  <c r="B14" i="16"/>
  <c r="A14" i="16" l="1"/>
  <c r="N14" i="16" s="1"/>
  <c r="B15" i="16"/>
  <c r="A15" i="16" l="1"/>
  <c r="N15" i="16" s="1"/>
  <c r="B16" i="16"/>
  <c r="B17" i="16" l="1"/>
  <c r="A16" i="16"/>
  <c r="N16" i="16" s="1"/>
  <c r="A17" i="16" l="1"/>
  <c r="N17" i="16" s="1"/>
  <c r="B18" i="16"/>
  <c r="B19" i="16" l="1"/>
  <c r="A18" i="16"/>
  <c r="N18" i="16" s="1"/>
  <c r="B20" i="16" l="1"/>
  <c r="A19" i="16"/>
  <c r="N19" i="16" s="1"/>
  <c r="A20" i="16" l="1"/>
  <c r="N20" i="16" s="1"/>
  <c r="B21" i="16"/>
  <c r="A21" i="16" l="1"/>
  <c r="N21" i="16" s="1"/>
  <c r="B22" i="16"/>
  <c r="A22" i="16" l="1"/>
  <c r="N22" i="16" s="1"/>
  <c r="B23" i="16"/>
  <c r="A23" i="16" l="1"/>
  <c r="N23" i="16" s="1"/>
  <c r="B24" i="16"/>
  <c r="B25" i="16" l="1"/>
  <c r="A24" i="16"/>
  <c r="N24" i="16" s="1"/>
  <c r="A25" i="16" l="1"/>
  <c r="N25" i="16" s="1"/>
  <c r="B26" i="16"/>
  <c r="A26" i="16" l="1"/>
  <c r="N26" i="16" s="1"/>
  <c r="B27" i="16"/>
  <c r="B28" i="16" l="1"/>
  <c r="A27" i="16"/>
  <c r="N27" i="16" s="1"/>
  <c r="B29" i="16" l="1"/>
  <c r="A28" i="16"/>
  <c r="N28" i="16" s="1"/>
  <c r="A29" i="16" l="1"/>
  <c r="N29" i="16" s="1"/>
  <c r="B30" i="16"/>
  <c r="A30" i="16" l="1"/>
  <c r="N30" i="16" s="1"/>
  <c r="B31" i="16"/>
  <c r="A31" i="16" l="1"/>
  <c r="N31" i="16" s="1"/>
  <c r="B32" i="16"/>
  <c r="C32" i="16" s="1"/>
  <c r="B33" i="16" l="1"/>
  <c r="A32" i="16"/>
  <c r="N32" i="16" s="1"/>
  <c r="A33" i="16" l="1"/>
  <c r="N33" i="16" s="1"/>
  <c r="B34" i="16"/>
  <c r="A34" i="16" l="1"/>
  <c r="N34" i="16" s="1"/>
  <c r="B35" i="16"/>
  <c r="B36" i="16" l="1"/>
  <c r="B37" i="16" s="1"/>
  <c r="A35" i="16"/>
  <c r="N35" i="16" s="1"/>
  <c r="B38" i="16" l="1"/>
  <c r="A38" i="16" s="1"/>
  <c r="A37" i="16"/>
  <c r="N37" i="16" s="1"/>
  <c r="A36" i="16"/>
  <c r="N36" i="16" s="1"/>
  <c r="M10" i="1" l="1"/>
  <c r="M11" i="1" s="1"/>
  <c r="M12" i="1" l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L40" i="1" s="1"/>
  <c r="L5" i="6" s="1"/>
  <c r="M8" i="6" l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L38" i="6" l="1"/>
  <c r="L5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L40" i="7" s="1"/>
  <c r="L5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s="1"/>
  <c r="L39" i="8" s="1"/>
  <c r="L5" i="9" s="1"/>
  <c r="M8" i="9" l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L40" i="9" s="1"/>
  <c r="L5" i="10" s="1"/>
  <c r="M8" i="10" s="1"/>
  <c r="M9" i="10" s="1"/>
  <c r="M10" i="10" s="1"/>
  <c r="M11" i="10" s="1"/>
  <c r="M12" i="10" s="1"/>
  <c r="M13" i="10" s="1"/>
  <c r="M14" i="10" s="1"/>
  <c r="M15" i="10" l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L39" i="10" s="1"/>
  <c r="L5" i="12" s="1"/>
  <c r="M8" i="12" l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l="1"/>
  <c r="M37" i="12" s="1"/>
  <c r="M38" i="12" s="1"/>
  <c r="L40" i="12" s="1"/>
  <c r="L5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L40" i="11" l="1"/>
  <c r="L5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L39" i="13" s="1"/>
  <c r="L5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M37" i="14" s="1"/>
  <c r="M38" i="14" s="1"/>
  <c r="L40" i="14" s="1"/>
  <c r="L5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L39" i="15" s="1"/>
  <c r="L5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L40" i="16" s="1"/>
  <c r="M37" i="11"/>
  <c r="M38" i="11" s="1"/>
</calcChain>
</file>

<file path=xl/comments1.xml><?xml version="1.0" encoding="utf-8"?>
<comments xmlns="http://schemas.openxmlformats.org/spreadsheetml/2006/main">
  <authors>
    <author>Saïd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0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1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2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2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3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4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5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6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7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8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9.xml><?xml version="1.0" encoding="utf-8"?>
<comments xmlns="http://schemas.openxmlformats.org/spreadsheetml/2006/main">
  <authors>
    <author>Service Animation</author>
    <author>Saïd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Modifiable sur la feuille de janvier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Information :
+0h15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-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sharedStrings.xml><?xml version="1.0" encoding="utf-8"?>
<sst xmlns="http://schemas.openxmlformats.org/spreadsheetml/2006/main" count="48" uniqueCount="44">
  <si>
    <t>Choix de l'Année</t>
  </si>
  <si>
    <t>JOURS FÉRIÉS FRANÇAIS</t>
  </si>
  <si>
    <t>Pâques</t>
  </si>
  <si>
    <t>Lundi de Pâques</t>
  </si>
  <si>
    <t xml:space="preserve"> 8 Mai Victoire 1945</t>
  </si>
  <si>
    <t>Jeudi de l'Ascension</t>
  </si>
  <si>
    <t>Pentecôte</t>
  </si>
  <si>
    <t>Lundi de Pentecôte</t>
  </si>
  <si>
    <t>14 Juillet Fête Nationale France</t>
  </si>
  <si>
    <t>15 Août Assomption</t>
  </si>
  <si>
    <t>1 NovembreToussaint</t>
  </si>
  <si>
    <t>11 Novembre Armistice 1918</t>
  </si>
  <si>
    <t>25 décembre Noël</t>
  </si>
  <si>
    <t>N.An</t>
  </si>
  <si>
    <t>Noël</t>
  </si>
  <si>
    <t>RELEVÉ MENSUEL D'HEURES</t>
  </si>
  <si>
    <r>
      <t xml:space="preserve">NOM DE L'AGENT :  </t>
    </r>
    <r>
      <rPr>
        <sz val="8"/>
        <rFont val="Calibri"/>
        <family val="2"/>
      </rPr>
      <t xml:space="preserve"> </t>
    </r>
  </si>
  <si>
    <t xml:space="preserve">SERVICE : </t>
  </si>
  <si>
    <t>ANIMATION</t>
  </si>
  <si>
    <t xml:space="preserve">Motif du dépassement / Récupération* </t>
  </si>
  <si>
    <t>Solde après chaque journée concernée</t>
  </si>
  <si>
    <t>Matin</t>
  </si>
  <si>
    <t>Après-midi</t>
  </si>
  <si>
    <t>SOLDE EN FIN DE MOIS</t>
  </si>
  <si>
    <t>Solde à la fin du mois précédent</t>
  </si>
  <si>
    <t>Nb d'heures effectuées</t>
  </si>
  <si>
    <t>Heures à rattraper ou récupérer</t>
  </si>
  <si>
    <t>1er Janvier</t>
  </si>
  <si>
    <t>1er Mai</t>
  </si>
  <si>
    <t>Plages horaires</t>
  </si>
  <si>
    <t>Autres</t>
  </si>
  <si>
    <t>Ce relevé d'heures est à faire remonter à chaque fin de mois à votre responsable direct.
* Toute demande de récupération devra faire l'objet d'une demande préalable auprès de son responsable direct et devra être annexé ensuite à votre relevé d'heures.</t>
  </si>
  <si>
    <t>SIGNATURE DE L'AGENT</t>
  </si>
  <si>
    <t>SIGNATURE DU RESPONSABLE DIRECT</t>
  </si>
  <si>
    <t>TOT sem</t>
  </si>
  <si>
    <t>Jean DUPONT</t>
  </si>
  <si>
    <t>Nombre d'heures journalière à effectuer :</t>
  </si>
  <si>
    <t>Toussaint</t>
  </si>
  <si>
    <t>Armistice</t>
  </si>
  <si>
    <t>Victoire 1945</t>
  </si>
  <si>
    <t>Ascenssion</t>
  </si>
  <si>
    <t>Assomption</t>
  </si>
  <si>
    <t>Fête du Travail</t>
  </si>
  <si>
    <t>Fête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</si>
</sst>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mm\ yyyy"/>
    <numFmt numFmtId="165" formatCode="ddd"/>
    <numFmt numFmtId="166" formatCode="dddd\ dd\ mmm\ yyyy"/>
    <numFmt numFmtId="167" formatCode="dddd\ dd\-\ mmmm\-\ yyyy"/>
    <numFmt numFmtId="168" formatCode="dd"/>
    <numFmt numFmtId="169" formatCode="h:mm;@"/>
    <numFmt numFmtId="170" formatCode="[h]&quot;h&quot;mm"/>
    <numFmt numFmtId="171" formatCode="\+[h]&quot;h&quot;mm;\-[h]&quot;h&quot;mm"/>
    <numFmt numFmtId="172" formatCode="[h]&quot;h&quot;mm;0;"/>
    <numFmt numFmtId="173" formatCode="\+[h]&quot;h&quot;m;\-[h]&quot;h&quot;m"/>
    <numFmt numFmtId="174" formatCode="[h]&quot;h&quot;m;0;"/>
    <numFmt numFmtId="175" formatCode="\+[h]&quot;h&quot;m;\-[h]&quot;h&quot;m;&quot;&quot;"/>
  </numFmts>
  <fonts count="28" x14ac:knownFonts="1">
    <font>
      <sz val="11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color indexed="53"/>
      <name val="Arial"/>
      <family val="2"/>
    </font>
    <font>
      <b/>
      <sz val="10"/>
      <name val="Arial"/>
      <family val="2"/>
    </font>
    <font>
      <i/>
      <sz val="16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</font>
    <font>
      <b/>
      <i/>
      <sz val="12"/>
      <name val="Calibri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39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medium">
        <color indexed="39"/>
      </right>
      <top/>
      <bottom style="medium">
        <color indexed="3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3">
    <xf numFmtId="0" fontId="0" fillId="0" borderId="0" xfId="0"/>
    <xf numFmtId="0" fontId="0" fillId="0" borderId="8" xfId="0" applyFill="1" applyBorder="1" applyProtection="1"/>
    <xf numFmtId="169" fontId="25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169" fontId="25" fillId="7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10" fillId="0" borderId="0" xfId="0" applyFont="1" applyFill="1" applyProtection="1"/>
    <xf numFmtId="0" fontId="1" fillId="0" borderId="34" xfId="0" applyFont="1" applyBorder="1" applyProtection="1"/>
    <xf numFmtId="0" fontId="15" fillId="0" borderId="25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170" fontId="8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15" fillId="0" borderId="26" xfId="0" applyNumberFormat="1" applyFont="1" applyFill="1" applyBorder="1" applyAlignment="1" applyProtection="1">
      <alignment vertical="center" wrapText="1"/>
    </xf>
    <xf numFmtId="0" fontId="15" fillId="0" borderId="27" xfId="0" applyNumberFormat="1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18" fillId="7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0" xfId="0" applyFont="1" applyProtection="1"/>
    <xf numFmtId="1" fontId="6" fillId="0" borderId="13" xfId="0" applyNumberFormat="1" applyFont="1" applyBorder="1" applyAlignment="1" applyProtection="1">
      <alignment horizontal="center" vertical="center"/>
      <protection locked="0" hidden="1"/>
    </xf>
    <xf numFmtId="1" fontId="6" fillId="0" borderId="16" xfId="0" applyNumberFormat="1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Protection="1"/>
    <xf numFmtId="0" fontId="10" fillId="0" borderId="0" xfId="0" applyFont="1" applyFill="1" applyBorder="1" applyProtection="1"/>
    <xf numFmtId="0" fontId="0" fillId="0" borderId="1" xfId="0" applyBorder="1" applyProtection="1"/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4" fillId="0" borderId="0" xfId="1" applyFill="1" applyProtection="1"/>
    <xf numFmtId="0" fontId="2" fillId="0" borderId="2" xfId="1" applyFont="1" applyFill="1" applyBorder="1" applyProtection="1"/>
    <xf numFmtId="167" fontId="2" fillId="0" borderId="5" xfId="1" applyNumberFormat="1" applyFont="1" applyFill="1" applyBorder="1" applyProtection="1"/>
    <xf numFmtId="0" fontId="2" fillId="0" borderId="3" xfId="1" applyFont="1" applyFill="1" applyBorder="1" applyProtection="1"/>
    <xf numFmtId="166" fontId="2" fillId="0" borderId="6" xfId="1" applyNumberFormat="1" applyFont="1" applyFill="1" applyBorder="1" applyProtection="1"/>
    <xf numFmtId="0" fontId="2" fillId="0" borderId="4" xfId="1" applyFont="1" applyFill="1" applyBorder="1" applyProtection="1"/>
    <xf numFmtId="166" fontId="2" fillId="0" borderId="7" xfId="1" applyNumberFormat="1" applyFont="1" applyFill="1" applyBorder="1" applyProtection="1"/>
    <xf numFmtId="168" fontId="2" fillId="0" borderId="28" xfId="0" applyNumberFormat="1" applyFont="1" applyBorder="1" applyAlignment="1" applyProtection="1">
      <alignment horizontal="center" vertical="center"/>
      <protection hidden="1"/>
    </xf>
    <xf numFmtId="168" fontId="2" fillId="0" borderId="43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 hidden="1"/>
    </xf>
    <xf numFmtId="168" fontId="6" fillId="0" borderId="28" xfId="0" applyNumberFormat="1" applyFont="1" applyBorder="1" applyAlignment="1" applyProtection="1">
      <alignment horizontal="center" vertical="center"/>
      <protection hidden="1"/>
    </xf>
    <xf numFmtId="168" fontId="6" fillId="0" borderId="43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left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Border="1" applyAlignment="1" applyProtection="1">
      <alignment horizontal="left" vertical="center"/>
      <protection hidden="1"/>
    </xf>
    <xf numFmtId="1" fontId="3" fillId="0" borderId="23" xfId="0" applyNumberFormat="1" applyFont="1" applyBorder="1" applyAlignment="1" applyProtection="1">
      <alignment horizontal="left" vertical="center"/>
      <protection hidden="1"/>
    </xf>
    <xf numFmtId="1" fontId="2" fillId="0" borderId="23" xfId="0" applyNumberFormat="1" applyFont="1" applyBorder="1" applyAlignment="1" applyProtection="1">
      <alignment horizontal="left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8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9" fontId="25" fillId="7" borderId="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7" xfId="0" applyNumberFormat="1" applyFont="1" applyFill="1" applyBorder="1" applyAlignment="1" applyProtection="1">
      <alignment horizontal="center" vertical="top" wrapText="1"/>
      <protection locked="0"/>
    </xf>
    <xf numFmtId="170" fontId="25" fillId="7" borderId="17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top" wrapText="1"/>
    </xf>
    <xf numFmtId="168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169" fontId="25" fillId="7" borderId="0" xfId="0" applyNumberFormat="1" applyFont="1" applyFill="1" applyBorder="1" applyAlignment="1" applyProtection="1">
      <alignment horizontal="center" vertical="top" wrapText="1"/>
      <protection locked="0"/>
    </xf>
    <xf numFmtId="0" fontId="15" fillId="7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70" fontId="25" fillId="7" borderId="17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1" fontId="6" fillId="0" borderId="44" xfId="0" applyNumberFormat="1" applyFont="1" applyBorder="1" applyAlignment="1" applyProtection="1">
      <alignment horizontal="center" vertical="center"/>
      <protection locked="0" hidden="1"/>
    </xf>
    <xf numFmtId="169" fontId="25" fillId="7" borderId="46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6" xfId="0" applyNumberFormat="1" applyFont="1" applyFill="1" applyBorder="1" applyAlignment="1" applyProtection="1">
      <alignment horizontal="center" vertical="top" wrapText="1"/>
      <protection locked="0"/>
    </xf>
    <xf numFmtId="0" fontId="0" fillId="0" borderId="44" xfId="0" applyFill="1" applyBorder="1" applyProtection="1">
      <protection locked="0"/>
    </xf>
    <xf numFmtId="0" fontId="0" fillId="0" borderId="36" xfId="0" applyFill="1" applyBorder="1" applyProtection="1">
      <protection locked="0"/>
    </xf>
    <xf numFmtId="169" fontId="25" fillId="7" borderId="28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8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3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28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43" xfId="0" applyNumberFormat="1" applyFont="1" applyFill="1" applyBorder="1" applyAlignment="1" applyProtection="1">
      <alignment horizontal="center" vertical="top" wrapText="1"/>
      <protection locked="0"/>
    </xf>
    <xf numFmtId="1" fontId="3" fillId="0" borderId="49" xfId="0" applyNumberFormat="1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locked="0" hidden="1"/>
    </xf>
    <xf numFmtId="169" fontId="25" fillId="7" borderId="44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36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22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23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4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Protection="1"/>
    <xf numFmtId="171" fontId="25" fillId="7" borderId="41" xfId="0" applyNumberFormat="1" applyFont="1" applyFill="1" applyBorder="1" applyAlignment="1" applyProtection="1">
      <alignment horizontal="center" vertical="top" wrapText="1"/>
    </xf>
    <xf numFmtId="171" fontId="25" fillId="7" borderId="29" xfId="0" applyNumberFormat="1" applyFont="1" applyFill="1" applyBorder="1" applyAlignment="1" applyProtection="1">
      <alignment horizontal="center" vertical="top" wrapText="1"/>
    </xf>
    <xf numFmtId="171" fontId="25" fillId="7" borderId="30" xfId="0" applyNumberFormat="1" applyFont="1" applyFill="1" applyBorder="1" applyAlignment="1" applyProtection="1">
      <alignment horizontal="center" vertical="top" wrapText="1"/>
    </xf>
    <xf numFmtId="169" fontId="25" fillId="7" borderId="53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54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53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5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 hidden="1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168" fontId="6" fillId="0" borderId="11" xfId="0" applyNumberFormat="1" applyFont="1" applyBorder="1" applyAlignment="1" applyProtection="1">
      <alignment horizontal="center" vertical="center"/>
      <protection hidden="1"/>
    </xf>
    <xf numFmtId="168" fontId="6" fillId="0" borderId="15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34" xfId="0" applyNumberFormat="1" applyFont="1" applyFill="1" applyBorder="1" applyAlignment="1" applyProtection="1">
      <alignment vertical="center" wrapText="1"/>
    </xf>
    <xf numFmtId="11" fontId="0" fillId="0" borderId="0" xfId="0" applyNumberFormat="1" applyProtection="1"/>
    <xf numFmtId="170" fontId="0" fillId="0" borderId="0" xfId="0" applyNumberFormat="1" applyProtection="1"/>
    <xf numFmtId="0" fontId="0" fillId="0" borderId="0" xfId="0" applyNumberFormat="1" applyProtection="1"/>
    <xf numFmtId="0" fontId="0" fillId="0" borderId="13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 hidden="1"/>
    </xf>
    <xf numFmtId="169" fontId="0" fillId="0" borderId="0" xfId="0" applyNumberFormat="1" applyBorder="1" applyProtection="1"/>
    <xf numFmtId="169" fontId="0" fillId="0" borderId="0" xfId="0" applyNumberFormat="1" applyBorder="1" applyAlignment="1" applyProtection="1"/>
    <xf numFmtId="0" fontId="8" fillId="0" borderId="0" xfId="0" applyNumberFormat="1" applyFont="1" applyBorder="1" applyAlignment="1" applyProtection="1">
      <alignment vertical="center"/>
    </xf>
    <xf numFmtId="0" fontId="2" fillId="0" borderId="0" xfId="0" applyFont="1" applyBorder="1" applyProtection="1"/>
    <xf numFmtId="170" fontId="0" fillId="0" borderId="0" xfId="0" applyNumberFormat="1" applyAlignment="1" applyProtection="1">
      <alignment horizontal="center" vertical="center"/>
    </xf>
    <xf numFmtId="170" fontId="0" fillId="0" borderId="0" xfId="0" applyNumberFormat="1" applyBorder="1" applyAlignment="1" applyProtection="1">
      <alignment horizontal="center" vertical="center"/>
    </xf>
    <xf numFmtId="173" fontId="25" fillId="7" borderId="41" xfId="0" applyNumberFormat="1" applyFont="1" applyFill="1" applyBorder="1" applyAlignment="1" applyProtection="1">
      <alignment horizontal="center" vertical="top" wrapText="1"/>
    </xf>
    <xf numFmtId="173" fontId="25" fillId="7" borderId="29" xfId="0" applyNumberFormat="1" applyFont="1" applyFill="1" applyBorder="1" applyAlignment="1" applyProtection="1">
      <alignment horizontal="center" vertical="top" wrapText="1"/>
    </xf>
    <xf numFmtId="173" fontId="25" fillId="7" borderId="30" xfId="0" applyNumberFormat="1" applyFont="1" applyFill="1" applyBorder="1" applyAlignment="1" applyProtection="1">
      <alignment horizontal="center" vertical="top" wrapText="1"/>
    </xf>
    <xf numFmtId="1" fontId="6" fillId="0" borderId="13" xfId="0" applyNumberFormat="1" applyFont="1" applyBorder="1" applyAlignment="1" applyProtection="1">
      <alignment horizontal="left" vertical="center"/>
      <protection locked="0" hidden="1"/>
    </xf>
    <xf numFmtId="172" fontId="0" fillId="0" borderId="56" xfId="0" applyNumberFormat="1" applyBorder="1" applyAlignment="1" applyProtection="1">
      <alignment horizontal="center" vertical="center"/>
    </xf>
    <xf numFmtId="172" fontId="0" fillId="0" borderId="18" xfId="0" applyNumberFormat="1" applyBorder="1" applyAlignment="1" applyProtection="1">
      <alignment horizontal="center" vertical="center"/>
    </xf>
    <xf numFmtId="172" fontId="0" fillId="0" borderId="0" xfId="0" applyNumberFormat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 vertical="center"/>
    </xf>
    <xf numFmtId="174" fontId="25" fillId="7" borderId="10" xfId="0" applyNumberFormat="1" applyFont="1" applyFill="1" applyBorder="1" applyAlignment="1" applyProtection="1">
      <alignment horizontal="center" vertical="center" wrapText="1"/>
    </xf>
    <xf numFmtId="175" fontId="25" fillId="7" borderId="11" xfId="0" applyNumberFormat="1" applyFont="1" applyFill="1" applyBorder="1" applyAlignment="1" applyProtection="1">
      <alignment horizontal="center" vertical="center" wrapText="1"/>
    </xf>
    <xf numFmtId="172" fontId="0" fillId="0" borderId="24" xfId="0" applyNumberFormat="1" applyBorder="1" applyAlignment="1" applyProtection="1">
      <alignment horizontal="center" vertical="center"/>
    </xf>
    <xf numFmtId="174" fontId="25" fillId="7" borderId="45" xfId="0" applyNumberFormat="1" applyFont="1" applyFill="1" applyBorder="1" applyAlignment="1" applyProtection="1">
      <alignment horizontal="center" vertical="center" wrapText="1"/>
    </xf>
    <xf numFmtId="175" fontId="25" fillId="7" borderId="21" xfId="0" applyNumberFormat="1" applyFont="1" applyFill="1" applyBorder="1" applyAlignment="1" applyProtection="1">
      <alignment horizontal="center" vertical="center" wrapText="1"/>
    </xf>
    <xf numFmtId="174" fontId="25" fillId="7" borderId="14" xfId="0" applyNumberFormat="1" applyFont="1" applyFill="1" applyBorder="1" applyAlignment="1" applyProtection="1">
      <alignment horizontal="center" vertical="center" wrapText="1"/>
    </xf>
    <xf numFmtId="175" fontId="25" fillId="7" borderId="15" xfId="0" applyNumberFormat="1" applyFont="1" applyFill="1" applyBorder="1" applyAlignment="1" applyProtection="1">
      <alignment horizontal="center" vertical="center" wrapText="1"/>
    </xf>
    <xf numFmtId="174" fontId="25" fillId="7" borderId="52" xfId="0" applyNumberFormat="1" applyFont="1" applyFill="1" applyBorder="1" applyAlignment="1" applyProtection="1">
      <alignment horizontal="center" vertical="center" wrapText="1"/>
    </xf>
    <xf numFmtId="169" fontId="25" fillId="7" borderId="55" xfId="0" applyNumberFormat="1" applyFont="1" applyFill="1" applyBorder="1" applyAlignment="1" applyProtection="1">
      <alignment horizontal="center" vertical="top" wrapText="1"/>
      <protection locked="0"/>
    </xf>
    <xf numFmtId="174" fontId="25" fillId="7" borderId="53" xfId="0" applyNumberFormat="1" applyFont="1" applyFill="1" applyBorder="1" applyAlignment="1" applyProtection="1">
      <alignment horizontal="center" vertical="center" wrapText="1"/>
    </xf>
    <xf numFmtId="174" fontId="25" fillId="7" borderId="54" xfId="0" applyNumberFormat="1" applyFont="1" applyFill="1" applyBorder="1" applyAlignment="1" applyProtection="1">
      <alignment horizontal="center" vertical="center" wrapText="1"/>
    </xf>
    <xf numFmtId="171" fontId="25" fillId="7" borderId="20" xfId="0" applyNumberFormat="1" applyFont="1" applyFill="1" applyBorder="1" applyAlignment="1" applyProtection="1">
      <alignment horizontal="center" vertical="top" wrapText="1"/>
    </xf>
    <xf numFmtId="171" fontId="25" fillId="7" borderId="22" xfId="0" applyNumberFormat="1" applyFont="1" applyFill="1" applyBorder="1" applyAlignment="1" applyProtection="1">
      <alignment horizontal="center" vertical="top" wrapText="1"/>
    </xf>
    <xf numFmtId="171" fontId="25" fillId="7" borderId="23" xfId="0" applyNumberFormat="1" applyFont="1" applyFill="1" applyBorder="1" applyAlignment="1" applyProtection="1">
      <alignment horizontal="center" vertical="top" wrapText="1"/>
    </xf>
    <xf numFmtId="169" fontId="14" fillId="7" borderId="43" xfId="0" applyNumberFormat="1" applyFont="1" applyFill="1" applyBorder="1" applyAlignment="1" applyProtection="1">
      <alignment horizontal="center" vertical="top" wrapText="1"/>
      <protection locked="0"/>
    </xf>
    <xf numFmtId="173" fontId="14" fillId="7" borderId="18" xfId="0" applyNumberFormat="1" applyFont="1" applyFill="1" applyBorder="1" applyAlignment="1" applyProtection="1">
      <alignment horizontal="center" vertical="top" wrapText="1"/>
    </xf>
    <xf numFmtId="173" fontId="25" fillId="7" borderId="44" xfId="0" applyNumberFormat="1" applyFont="1" applyFill="1" applyBorder="1" applyAlignment="1" applyProtection="1">
      <alignment horizontal="center" vertical="top" wrapText="1"/>
    </xf>
    <xf numFmtId="173" fontId="25" fillId="7" borderId="36" xfId="0" applyNumberFormat="1" applyFont="1" applyFill="1" applyBorder="1" applyAlignment="1" applyProtection="1">
      <alignment horizontal="center" vertical="top" wrapText="1"/>
    </xf>
    <xf numFmtId="172" fontId="0" fillId="0" borderId="37" xfId="0" applyNumberForma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left" vertical="center"/>
      <protection hidden="1"/>
    </xf>
    <xf numFmtId="1" fontId="3" fillId="0" borderId="14" xfId="0" applyNumberFormat="1" applyFont="1" applyBorder="1" applyAlignment="1" applyProtection="1">
      <alignment horizontal="left" vertical="center"/>
      <protection hidden="1"/>
    </xf>
    <xf numFmtId="173" fontId="25" fillId="7" borderId="32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center" wrapText="1"/>
    </xf>
    <xf numFmtId="174" fontId="14" fillId="7" borderId="14" xfId="0" applyNumberFormat="1" applyFont="1" applyFill="1" applyBorder="1" applyAlignment="1" applyProtection="1">
      <alignment horizontal="center" vertical="center" wrapText="1"/>
    </xf>
    <xf numFmtId="175" fontId="14" fillId="7" borderId="15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/>
    </xf>
    <xf numFmtId="169" fontId="10" fillId="8" borderId="17" xfId="0" applyNumberFormat="1" applyFont="1" applyFill="1" applyBorder="1" applyProtection="1">
      <protection locked="0"/>
    </xf>
    <xf numFmtId="0" fontId="10" fillId="0" borderId="17" xfId="0" applyFont="1" applyFill="1" applyBorder="1" applyProtection="1"/>
    <xf numFmtId="169" fontId="10" fillId="8" borderId="17" xfId="0" applyNumberFormat="1" applyFont="1" applyFill="1" applyBorder="1" applyProtection="1"/>
    <xf numFmtId="0" fontId="2" fillId="0" borderId="8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2" fillId="0" borderId="38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71" fontId="8" fillId="0" borderId="35" xfId="0" applyNumberFormat="1" applyFont="1" applyBorder="1" applyAlignment="1" applyProtection="1">
      <alignment horizontal="center" vertical="center"/>
    </xf>
    <xf numFmtId="171" fontId="8" fillId="0" borderId="24" xfId="0" applyNumberFormat="1" applyFont="1" applyBorder="1" applyAlignment="1" applyProtection="1">
      <alignment horizontal="center" vertical="center"/>
    </xf>
    <xf numFmtId="164" fontId="16" fillId="3" borderId="31" xfId="0" applyNumberFormat="1" applyFont="1" applyFill="1" applyBorder="1" applyAlignment="1" applyProtection="1">
      <alignment horizontal="center" vertical="center"/>
      <protection hidden="1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1" fillId="6" borderId="23" xfId="0" applyNumberFormat="1" applyFont="1" applyFill="1" applyBorder="1" applyAlignment="1" applyProtection="1">
      <alignment horizontal="center" vertical="center" wrapText="1"/>
    </xf>
    <xf numFmtId="0" fontId="11" fillId="6" borderId="36" xfId="0" applyNumberFormat="1" applyFont="1" applyFill="1" applyBorder="1" applyAlignment="1" applyProtection="1">
      <alignment horizontal="center" vertical="center" wrapText="1"/>
    </xf>
    <xf numFmtId="0" fontId="26" fillId="7" borderId="31" xfId="0" applyNumberFormat="1" applyFont="1" applyFill="1" applyBorder="1" applyAlignment="1" applyProtection="1">
      <alignment horizontal="center" vertical="center" wrapText="1"/>
    </xf>
    <xf numFmtId="0" fontId="26" fillId="7" borderId="9" xfId="0" applyNumberFormat="1" applyFont="1" applyFill="1" applyBorder="1" applyAlignment="1" applyProtection="1">
      <alignment horizontal="center" vertical="center" wrapText="1"/>
    </xf>
    <xf numFmtId="170" fontId="11" fillId="7" borderId="9" xfId="0" applyNumberFormat="1" applyFont="1" applyFill="1" applyBorder="1" applyAlignment="1" applyProtection="1">
      <alignment horizontal="center" vertical="center" wrapText="1"/>
    </xf>
    <xf numFmtId="170" fontId="11" fillId="7" borderId="1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0" fontId="2" fillId="0" borderId="37" xfId="0" applyNumberFormat="1" applyFont="1" applyBorder="1" applyAlignment="1" applyProtection="1">
      <alignment horizontal="center" vertical="center" wrapText="1"/>
    </xf>
    <xf numFmtId="170" fontId="0" fillId="0" borderId="57" xfId="0" applyNumberFormat="1" applyBorder="1" applyAlignment="1" applyProtection="1">
      <alignment horizontal="center" vertical="center" wrapText="1"/>
    </xf>
    <xf numFmtId="0" fontId="13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0" xfId="0" applyNumberFormat="1" applyFont="1" applyFill="1" applyBorder="1" applyAlignment="1" applyProtection="1">
      <alignment horizontal="center" vertical="center" wrapText="1"/>
    </xf>
    <xf numFmtId="0" fontId="11" fillId="6" borderId="32" xfId="0" applyNumberFormat="1" applyFont="1" applyFill="1" applyBorder="1" applyAlignment="1" applyProtection="1">
      <alignment horizontal="center" vertical="center" wrapText="1"/>
    </xf>
    <xf numFmtId="14" fontId="21" fillId="2" borderId="31" xfId="0" applyNumberFormat="1" applyFont="1" applyFill="1" applyBorder="1" applyAlignment="1" applyProtection="1">
      <alignment horizontal="center" vertical="center" wrapText="1"/>
    </xf>
    <xf numFmtId="14" fontId="21" fillId="2" borderId="9" xfId="0" applyNumberFormat="1" applyFont="1" applyFill="1" applyBorder="1" applyAlignment="1" applyProtection="1">
      <alignment horizontal="center" vertical="center" wrapText="1"/>
    </xf>
    <xf numFmtId="0" fontId="12" fillId="0" borderId="56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19" fillId="7" borderId="31" xfId="0" applyNumberFormat="1" applyFont="1" applyFill="1" applyBorder="1" applyAlignment="1" applyProtection="1">
      <alignment horizontal="center" vertical="center" wrapText="1"/>
    </xf>
    <xf numFmtId="0" fontId="19" fillId="7" borderId="9" xfId="0" applyNumberFormat="1" applyFont="1" applyFill="1" applyBorder="1" applyAlignment="1" applyProtection="1">
      <alignment horizontal="center" vertical="center" wrapText="1"/>
    </xf>
    <xf numFmtId="170" fontId="2" fillId="0" borderId="38" xfId="0" applyNumberFormat="1" applyFont="1" applyBorder="1" applyAlignment="1" applyProtection="1">
      <alignment horizontal="center" vertical="center" wrapText="1"/>
    </xf>
    <xf numFmtId="170" fontId="0" fillId="0" borderId="24" xfId="0" applyNumberFormat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42" xfId="0" applyNumberFormat="1" applyFont="1" applyFill="1" applyBorder="1" applyAlignment="1" applyProtection="1">
      <alignment horizontal="center" vertical="center" wrapText="1"/>
    </xf>
    <xf numFmtId="0" fontId="13" fillId="6" borderId="32" xfId="0" applyNumberFormat="1" applyFont="1" applyFill="1" applyBorder="1" applyAlignment="1" applyProtection="1">
      <alignment horizontal="center" vertical="center" wrapText="1"/>
    </xf>
    <xf numFmtId="0" fontId="13" fillId="6" borderId="17" xfId="0" applyNumberFormat="1" applyFont="1" applyFill="1" applyBorder="1" applyAlignment="1" applyProtection="1">
      <alignment horizontal="center" vertical="center" wrapText="1"/>
    </xf>
    <xf numFmtId="0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164" fontId="16" fillId="3" borderId="19" xfId="0" applyNumberFormat="1" applyFont="1" applyFill="1" applyBorder="1" applyAlignment="1" applyProtection="1">
      <alignment horizontal="center" vertical="center"/>
      <protection hidden="1"/>
    </xf>
    <xf numFmtId="170" fontId="0" fillId="0" borderId="18" xfId="0" applyNumberForma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right"/>
    </xf>
    <xf numFmtId="0" fontId="14" fillId="0" borderId="45" xfId="0" applyNumberFormat="1" applyFont="1" applyFill="1" applyBorder="1" applyAlignment="1" applyProtection="1">
      <alignment horizontal="center" vertical="center" wrapText="1"/>
    </xf>
    <xf numFmtId="0" fontId="14" fillId="0" borderId="47" xfId="0" applyNumberFormat="1" applyFont="1" applyFill="1" applyBorder="1" applyAlignment="1" applyProtection="1">
      <alignment horizontal="center" vertical="center" wrapText="1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4" fillId="0" borderId="38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70" fontId="0" fillId="0" borderId="56" xfId="0" applyNumberFormat="1" applyBorder="1" applyAlignment="1" applyProtection="1">
      <alignment horizontal="center" vertical="center" wrapText="1"/>
    </xf>
    <xf numFmtId="170" fontId="20" fillId="7" borderId="9" xfId="0" applyNumberFormat="1" applyFont="1" applyFill="1" applyBorder="1" applyAlignment="1" applyProtection="1">
      <alignment horizontal="center" vertical="center" wrapText="1"/>
    </xf>
    <xf numFmtId="170" fontId="20" fillId="7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11" fillId="6" borderId="49" xfId="0" applyNumberFormat="1" applyFont="1" applyFill="1" applyBorder="1" applyAlignment="1" applyProtection="1">
      <alignment horizontal="center" vertical="center" wrapText="1"/>
    </xf>
    <xf numFmtId="0" fontId="11" fillId="6" borderId="51" xfId="0" applyNumberFormat="1" applyFont="1" applyFill="1" applyBorder="1" applyAlignment="1" applyProtection="1">
      <alignment horizontal="center" vertical="center" wrapText="1"/>
    </xf>
    <xf numFmtId="0" fontId="15" fillId="0" borderId="45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4" fillId="0" borderId="5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5" fillId="4" borderId="39" xfId="1" applyFont="1" applyFill="1" applyBorder="1" applyAlignment="1" applyProtection="1">
      <alignment horizontal="center" vertical="center"/>
    </xf>
    <xf numFmtId="0" fontId="5" fillId="4" borderId="40" xfId="1" applyFont="1" applyFill="1" applyBorder="1" applyAlignment="1" applyProtection="1">
      <alignment horizontal="center" vertical="center"/>
    </xf>
    <xf numFmtId="0" fontId="8" fillId="5" borderId="25" xfId="1" applyFont="1" applyFill="1" applyBorder="1" applyAlignment="1" applyProtection="1">
      <alignment horizontal="center" wrapText="1"/>
    </xf>
    <xf numFmtId="0" fontId="8" fillId="5" borderId="0" xfId="1" applyFont="1" applyFill="1" applyBorder="1" applyAlignment="1" applyProtection="1">
      <alignment horizontal="center" wrapText="1"/>
    </xf>
  </cellXfs>
  <cellStyles count="2">
    <cellStyle name="Normal" xfId="0" builtinId="0"/>
    <cellStyle name="Normal_Planninganhoraire" xfId="1"/>
  </cellStyles>
  <dxfs count="121"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FFFCC"/>
      </font>
    </dxf>
    <dxf>
      <font>
        <color auto="1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FFFCC"/>
      </font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FFFCC"/>
      </font>
    </dxf>
    <dxf>
      <font>
        <color auto="1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rgb="FFFFFFCC"/>
      </font>
    </dxf>
    <dxf>
      <font>
        <color auto="1"/>
      </font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FFFCC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color rgb="FFFFFFCC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FFFCC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1"/>
      </font>
    </dxf>
    <dxf>
      <font>
        <color rgb="FFFFFFCC"/>
      </font>
    </dxf>
    <dxf>
      <font>
        <color theme="0"/>
      </font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rgb="FFFFFFCC"/>
      </font>
    </dxf>
    <dxf>
      <font>
        <color theme="1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  <border>
        <bottom style="thin">
          <color auto="1"/>
        </bottom>
        <vertical/>
        <horizontal/>
      </border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FFFCC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color theme="1"/>
      </font>
    </dxf>
    <dxf>
      <font>
        <color rgb="FFFFFFCC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color theme="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b/>
        <i val="0"/>
        <condense val="0"/>
        <extend val="0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FCFC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59"/>
  <sheetViews>
    <sheetView showGridLines="0" tabSelected="1" showRuler="0" zoomScaleNormal="100" workbookViewId="0">
      <selection activeCell="J10" sqref="J10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5" width="11" style="13"/>
    <col min="16" max="16" width="12.75" style="13" bestFit="1" customWidth="1"/>
    <col min="17" max="16384" width="11" style="13"/>
  </cols>
  <sheetData>
    <row r="1" spans="1:17" ht="21" customHeight="1" x14ac:dyDescent="0.2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7" ht="15.75" thickBot="1" x14ac:dyDescent="0.3">
      <c r="A2" s="151" t="s">
        <v>36</v>
      </c>
      <c r="B2" s="151"/>
      <c r="C2" s="151"/>
      <c r="D2" s="151"/>
      <c r="E2" s="151"/>
      <c r="F2" s="151"/>
      <c r="G2" s="145"/>
      <c r="H2" s="145"/>
      <c r="I2" s="146">
        <v>0.29166666666666669</v>
      </c>
      <c r="J2" s="147"/>
      <c r="K2" s="14"/>
    </row>
    <row r="3" spans="1:17" ht="20.100000000000001" customHeight="1" x14ac:dyDescent="0.2">
      <c r="A3" s="190" t="s">
        <v>16</v>
      </c>
      <c r="B3" s="191"/>
      <c r="C3" s="191"/>
      <c r="D3" s="191"/>
      <c r="E3" s="171" t="s">
        <v>35</v>
      </c>
      <c r="F3" s="171"/>
      <c r="G3" s="171"/>
      <c r="H3" s="171"/>
      <c r="I3" s="171"/>
      <c r="J3" s="171"/>
      <c r="K3" s="171"/>
      <c r="L3" s="163" t="s">
        <v>24</v>
      </c>
      <c r="M3" s="164"/>
    </row>
    <row r="4" spans="1:17" ht="20.100000000000001" customHeight="1" thickBot="1" x14ac:dyDescent="0.25">
      <c r="A4" s="173" t="s">
        <v>17</v>
      </c>
      <c r="B4" s="174"/>
      <c r="C4" s="174"/>
      <c r="D4" s="174"/>
      <c r="E4" s="189" t="s">
        <v>18</v>
      </c>
      <c r="F4" s="189"/>
      <c r="G4" s="189"/>
      <c r="H4" s="189"/>
      <c r="I4" s="189"/>
      <c r="J4" s="189"/>
      <c r="K4" s="189"/>
      <c r="L4" s="165"/>
      <c r="M4" s="166"/>
    </row>
    <row r="5" spans="1:17" ht="30" customHeight="1" thickBot="1" x14ac:dyDescent="0.25">
      <c r="A5" s="192" t="s">
        <v>0</v>
      </c>
      <c r="B5" s="193"/>
      <c r="C5" s="181">
        <v>2020</v>
      </c>
      <c r="D5" s="182"/>
      <c r="E5" s="169">
        <f>DATE(Année,1,1)</f>
        <v>42369</v>
      </c>
      <c r="F5" s="170"/>
      <c r="G5" s="170"/>
      <c r="H5" s="170"/>
      <c r="I5" s="170"/>
      <c r="J5" s="170"/>
      <c r="K5" s="170"/>
      <c r="L5" s="167">
        <v>0</v>
      </c>
      <c r="M5" s="168"/>
    </row>
    <row r="6" spans="1:17" ht="30" customHeight="1" thickBot="1" x14ac:dyDescent="0.25">
      <c r="A6" s="15"/>
      <c r="B6" s="16"/>
      <c r="C6" s="183" t="s">
        <v>19</v>
      </c>
      <c r="D6" s="184"/>
      <c r="E6" s="158" t="s">
        <v>29</v>
      </c>
      <c r="F6" s="159"/>
      <c r="G6" s="159"/>
      <c r="H6" s="159"/>
      <c r="I6" s="159"/>
      <c r="J6" s="160"/>
      <c r="K6" s="152" t="s">
        <v>25</v>
      </c>
      <c r="L6" s="154" t="s">
        <v>26</v>
      </c>
      <c r="M6" s="156" t="s">
        <v>20</v>
      </c>
      <c r="N6" s="187" t="s">
        <v>34</v>
      </c>
      <c r="O6" s="17"/>
      <c r="P6" s="108"/>
      <c r="Q6" s="109"/>
    </row>
    <row r="7" spans="1:17" ht="15" customHeight="1" thickBot="1" x14ac:dyDescent="0.25">
      <c r="A7" s="20"/>
      <c r="B7" s="21"/>
      <c r="C7" s="185"/>
      <c r="D7" s="186"/>
      <c r="E7" s="161" t="s">
        <v>21</v>
      </c>
      <c r="F7" s="162"/>
      <c r="G7" s="161" t="s">
        <v>22</v>
      </c>
      <c r="H7" s="162"/>
      <c r="I7" s="161" t="s">
        <v>30</v>
      </c>
      <c r="J7" s="162"/>
      <c r="K7" s="153"/>
      <c r="L7" s="155"/>
      <c r="M7" s="157"/>
      <c r="N7" s="188"/>
      <c r="O7" s="17"/>
      <c r="P7" s="18"/>
      <c r="Q7" s="19"/>
    </row>
    <row r="8" spans="1:17" ht="15" customHeight="1" x14ac:dyDescent="0.2">
      <c r="A8" s="9">
        <f>B8</f>
        <v>42369</v>
      </c>
      <c r="B8" s="42">
        <f>DATE(Année,1,1)</f>
        <v>42369</v>
      </c>
      <c r="C8" s="48" t="str">
        <f>VLOOKUP(B8,Trois,2,FALSE)</f>
        <v>N.An</v>
      </c>
      <c r="D8" s="28"/>
      <c r="E8" s="2"/>
      <c r="F8" s="3"/>
      <c r="G8" s="80"/>
      <c r="H8" s="3"/>
      <c r="I8" s="4"/>
      <c r="J8" s="76"/>
      <c r="K8" s="123">
        <f t="shared" ref="K8:K9" si="0">SUM((F8-E8)+(H8-G8)+(J8-I8))</f>
        <v>0</v>
      </c>
      <c r="L8" s="124">
        <f>IF(SUM(E8:J8)=0,0,K8-$I$2)</f>
        <v>0</v>
      </c>
      <c r="M8" s="112">
        <f>SUM(L8+L5)</f>
        <v>0</v>
      </c>
      <c r="N8" s="116">
        <f>IF($A8=0,0,IF(OR(WEEKDAY($A8,2)=7,$A8=DATE(YEAR($A8),MONTH($A8)+1,),0),SUM(K$8:K8)-SUM(N$7:N7),0))</f>
        <v>0</v>
      </c>
      <c r="O8" s="107"/>
      <c r="P8" s="19"/>
      <c r="Q8" s="19"/>
    </row>
    <row r="9" spans="1:17" ht="15" customHeight="1" x14ac:dyDescent="0.2">
      <c r="A9" s="9">
        <f t="shared" ref="A9:A38" si="1">B9</f>
        <v>42370</v>
      </c>
      <c r="B9" s="42">
        <f>SUM(B8+1)</f>
        <v>42370</v>
      </c>
      <c r="C9" s="47"/>
      <c r="D9" s="115"/>
      <c r="E9" s="2"/>
      <c r="F9" s="3"/>
      <c r="G9" s="80"/>
      <c r="H9" s="3"/>
      <c r="I9" s="4"/>
      <c r="J9" s="76"/>
      <c r="K9" s="120">
        <f t="shared" si="0"/>
        <v>0</v>
      </c>
      <c r="L9" s="121">
        <f>IF(SUM(E9:J9)=0,0,K9-$I$2)</f>
        <v>0</v>
      </c>
      <c r="M9" s="113">
        <f>SUM(L9+M8)</f>
        <v>0</v>
      </c>
      <c r="N9" s="116">
        <f>IF($A9=0,0,IF(OR(WEEKDAY($A9,2)=7,$A9=DATE(YEAR($A9),MONTH($A9)+1,),0),SUM(K$8:K9)-SUM(N$7:N8),0))</f>
        <v>0</v>
      </c>
      <c r="O9" s="107"/>
    </row>
    <row r="10" spans="1:17" ht="15" customHeight="1" x14ac:dyDescent="0.2">
      <c r="A10" s="9">
        <f t="shared" si="1"/>
        <v>42371</v>
      </c>
      <c r="B10" s="42">
        <f t="shared" ref="B10:B33" si="2">SUM(B9+1)</f>
        <v>42371</v>
      </c>
      <c r="C10" s="47"/>
      <c r="D10" s="28"/>
      <c r="E10" s="2"/>
      <c r="F10" s="3"/>
      <c r="G10" s="80"/>
      <c r="H10" s="3"/>
      <c r="I10" s="4"/>
      <c r="J10" s="76"/>
      <c r="K10" s="120">
        <f t="shared" ref="K10:K38" si="3">SUM((F10-E10)+(H10-G10)+(J10-I10))</f>
        <v>0</v>
      </c>
      <c r="L10" s="121">
        <f t="shared" ref="L10:L13" si="4">IF(SUM(E10:J10)=0,0,K10-$I$2)</f>
        <v>0</v>
      </c>
      <c r="M10" s="113">
        <f t="shared" ref="M10:M38" si="5">SUM(L10+M9)</f>
        <v>0</v>
      </c>
      <c r="N10" s="116">
        <f>IF($A10=0,0,IF(OR(WEEKDAY($A10,2)=7,$A10=DATE(YEAR($A10),MONTH($A10)+1,),0),SUM(K$8:K10)-SUM(N$7:N9),0))</f>
        <v>0</v>
      </c>
      <c r="O10" s="107"/>
    </row>
    <row r="11" spans="1:17" ht="15" customHeight="1" x14ac:dyDescent="0.2">
      <c r="A11" s="9">
        <f t="shared" si="1"/>
        <v>42372</v>
      </c>
      <c r="B11" s="42">
        <f t="shared" si="2"/>
        <v>42372</v>
      </c>
      <c r="C11" s="47"/>
      <c r="D11" s="28"/>
      <c r="E11" s="2"/>
      <c r="F11" s="3"/>
      <c r="G11" s="80"/>
      <c r="H11" s="3"/>
      <c r="I11" s="4"/>
      <c r="J11" s="76"/>
      <c r="K11" s="120">
        <f t="shared" si="3"/>
        <v>0</v>
      </c>
      <c r="L11" s="121">
        <f t="shared" si="4"/>
        <v>0</v>
      </c>
      <c r="M11" s="113">
        <f>SUM(L11+M10)</f>
        <v>0</v>
      </c>
      <c r="N11" s="116">
        <f>IF($A11=0,0,IF(OR(WEEKDAY($A11,2)=7,$A11=DATE(YEAR($A11),MONTH($A11)+1,),0),SUM(K$8:K11)-SUM(N$7:N10),0))</f>
        <v>0</v>
      </c>
      <c r="O11" s="107"/>
    </row>
    <row r="12" spans="1:17" ht="15" customHeight="1" x14ac:dyDescent="0.2">
      <c r="A12" s="9">
        <f t="shared" si="1"/>
        <v>42373</v>
      </c>
      <c r="B12" s="42">
        <f t="shared" si="2"/>
        <v>42373</v>
      </c>
      <c r="C12" s="47"/>
      <c r="D12" s="28"/>
      <c r="E12" s="2"/>
      <c r="F12" s="3"/>
      <c r="G12" s="80"/>
      <c r="H12" s="3"/>
      <c r="I12" s="4"/>
      <c r="J12" s="76"/>
      <c r="K12" s="120">
        <f t="shared" si="3"/>
        <v>0</v>
      </c>
      <c r="L12" s="121">
        <f t="shared" si="4"/>
        <v>0</v>
      </c>
      <c r="M12" s="113">
        <f t="shared" si="5"/>
        <v>0</v>
      </c>
      <c r="N12" s="116">
        <f>IF($A12=0,0,IF(OR(WEEKDAY($A12,2)=7,$A12=DATE(YEAR($A12),MONTH($A12)+1,),0),SUM(K$8:K12)-SUM(N$7:N11),0))</f>
        <v>0</v>
      </c>
      <c r="O12" s="107"/>
    </row>
    <row r="13" spans="1:17" ht="15" customHeight="1" x14ac:dyDescent="0.2">
      <c r="A13" s="9">
        <f t="shared" si="1"/>
        <v>42374</v>
      </c>
      <c r="B13" s="42">
        <f t="shared" si="2"/>
        <v>42374</v>
      </c>
      <c r="C13" s="47"/>
      <c r="D13" s="28"/>
      <c r="E13" s="2"/>
      <c r="F13" s="3"/>
      <c r="G13" s="80"/>
      <c r="H13" s="3"/>
      <c r="I13" s="4"/>
      <c r="J13" s="76"/>
      <c r="K13" s="120">
        <f t="shared" si="3"/>
        <v>0</v>
      </c>
      <c r="L13" s="121">
        <f t="shared" si="4"/>
        <v>0</v>
      </c>
      <c r="M13" s="113">
        <f t="shared" si="5"/>
        <v>0</v>
      </c>
      <c r="N13" s="116">
        <f>IF($A13=0,0,IF(OR(WEEKDAY($A13,2)=7,$A13=DATE(YEAR($A13),MONTH($A13)+1,),0),SUM(K$8:K13)-SUM(N$7:N12),0))</f>
        <v>0</v>
      </c>
      <c r="O13" s="107"/>
    </row>
    <row r="14" spans="1:17" ht="15" customHeight="1" x14ac:dyDescent="0.2">
      <c r="A14" s="9">
        <f t="shared" si="1"/>
        <v>42375</v>
      </c>
      <c r="B14" s="42">
        <f t="shared" si="2"/>
        <v>42375</v>
      </c>
      <c r="C14" s="47"/>
      <c r="D14" s="28"/>
      <c r="E14" s="2"/>
      <c r="F14" s="3"/>
      <c r="G14" s="80"/>
      <c r="H14" s="3"/>
      <c r="I14" s="4"/>
      <c r="J14" s="76"/>
      <c r="K14" s="120">
        <f t="shared" si="3"/>
        <v>0</v>
      </c>
      <c r="L14" s="121">
        <f t="shared" ref="L14:L38" si="6">IF(SUM(E14:J14)=0,0,K14-$I$2)</f>
        <v>0</v>
      </c>
      <c r="M14" s="113">
        <f t="shared" si="5"/>
        <v>0</v>
      </c>
      <c r="N14" s="116">
        <f>IF($A14=0,0,IF(OR(WEEKDAY($A14,2)=7,$A14=DATE(YEAR($A14),MONTH($A14)+1,),0),SUM(K$8:K14)-SUM(N$7:N13),0))</f>
        <v>0</v>
      </c>
      <c r="O14" s="107"/>
    </row>
    <row r="15" spans="1:17" ht="15" customHeight="1" x14ac:dyDescent="0.2">
      <c r="A15" s="9">
        <f t="shared" si="1"/>
        <v>42376</v>
      </c>
      <c r="B15" s="42">
        <f t="shared" si="2"/>
        <v>42376</v>
      </c>
      <c r="C15" s="47"/>
      <c r="D15" s="28"/>
      <c r="E15" s="2"/>
      <c r="F15" s="3"/>
      <c r="G15" s="80"/>
      <c r="H15" s="3"/>
      <c r="I15" s="4"/>
      <c r="J15" s="76"/>
      <c r="K15" s="120">
        <f t="shared" si="3"/>
        <v>0</v>
      </c>
      <c r="L15" s="121">
        <f t="shared" si="6"/>
        <v>0</v>
      </c>
      <c r="M15" s="113">
        <f t="shared" si="5"/>
        <v>0</v>
      </c>
      <c r="N15" s="116">
        <f>IF($A15=0,0,IF(OR(WEEKDAY($A15,2)=7,$A15=DATE(YEAR($A15),MONTH($A15)+1,),0),SUM(K$8:K15)-SUM(N$7:N14),0))</f>
        <v>0</v>
      </c>
      <c r="O15" s="107"/>
    </row>
    <row r="16" spans="1:17" ht="15" customHeight="1" x14ac:dyDescent="0.2">
      <c r="A16" s="9">
        <f t="shared" si="1"/>
        <v>42377</v>
      </c>
      <c r="B16" s="42">
        <f>SUM(B15+1)</f>
        <v>42377</v>
      </c>
      <c r="C16" s="47"/>
      <c r="D16" s="28"/>
      <c r="E16" s="2"/>
      <c r="F16" s="3"/>
      <c r="G16" s="80"/>
      <c r="H16" s="3"/>
      <c r="I16" s="4"/>
      <c r="J16" s="76"/>
      <c r="K16" s="120">
        <f t="shared" si="3"/>
        <v>0</v>
      </c>
      <c r="L16" s="121">
        <f t="shared" si="6"/>
        <v>0</v>
      </c>
      <c r="M16" s="113">
        <f>SUM(L16+M15)</f>
        <v>0</v>
      </c>
      <c r="N16" s="116">
        <f>IF($A16=0,0,IF(OR(WEEKDAY($A16,2)=7,$A16=DATE(YEAR($A16),MONTH($A16)+1,),0),SUM(K$8:K16)-SUM(N$7:N15),0))</f>
        <v>0</v>
      </c>
      <c r="O16" s="106"/>
    </row>
    <row r="17" spans="1:15" ht="15" customHeight="1" x14ac:dyDescent="0.2">
      <c r="A17" s="9">
        <f t="shared" si="1"/>
        <v>42378</v>
      </c>
      <c r="B17" s="42">
        <f t="shared" si="2"/>
        <v>42378</v>
      </c>
      <c r="C17" s="47"/>
      <c r="D17" s="28"/>
      <c r="E17" s="2"/>
      <c r="F17" s="3"/>
      <c r="G17" s="80"/>
      <c r="H17" s="3"/>
      <c r="I17" s="4"/>
      <c r="J17" s="76"/>
      <c r="K17" s="120">
        <f t="shared" si="3"/>
        <v>0</v>
      </c>
      <c r="L17" s="121">
        <f t="shared" si="6"/>
        <v>0</v>
      </c>
      <c r="M17" s="113">
        <f t="shared" si="5"/>
        <v>0</v>
      </c>
      <c r="N17" s="116">
        <f>IF($A17=0,0,IF(OR(WEEKDAY($A17,2)=7,$A17=DATE(YEAR($A17),MONTH($A17)+1,),0),SUM(K$8:K17)-SUM(N$7:N16),0))</f>
        <v>0</v>
      </c>
      <c r="O17" s="106"/>
    </row>
    <row r="18" spans="1:15" ht="15" customHeight="1" x14ac:dyDescent="0.2">
      <c r="A18" s="9">
        <f t="shared" si="1"/>
        <v>42379</v>
      </c>
      <c r="B18" s="42">
        <f t="shared" si="2"/>
        <v>42379</v>
      </c>
      <c r="C18" s="47"/>
      <c r="D18" s="28"/>
      <c r="E18" s="2"/>
      <c r="F18" s="3"/>
      <c r="G18" s="80"/>
      <c r="H18" s="3"/>
      <c r="I18" s="4"/>
      <c r="J18" s="76"/>
      <c r="K18" s="120">
        <f t="shared" si="3"/>
        <v>0</v>
      </c>
      <c r="L18" s="121">
        <f t="shared" si="6"/>
        <v>0</v>
      </c>
      <c r="M18" s="113">
        <f t="shared" si="5"/>
        <v>0</v>
      </c>
      <c r="N18" s="116">
        <f>IF($A18=0,0,IF(OR(WEEKDAY($A18,2)=7,$A18=DATE(YEAR($A18),MONTH($A18)+1,),0),SUM(K$8:K18)-SUM(N$7:N17),0))</f>
        <v>0</v>
      </c>
      <c r="O18" s="106"/>
    </row>
    <row r="19" spans="1:15" ht="15" customHeight="1" x14ac:dyDescent="0.2">
      <c r="A19" s="9">
        <f t="shared" si="1"/>
        <v>42380</v>
      </c>
      <c r="B19" s="42">
        <f t="shared" si="2"/>
        <v>42380</v>
      </c>
      <c r="C19" s="47"/>
      <c r="D19" s="28"/>
      <c r="E19" s="2"/>
      <c r="F19" s="3"/>
      <c r="G19" s="80"/>
      <c r="H19" s="3"/>
      <c r="I19" s="4"/>
      <c r="J19" s="76"/>
      <c r="K19" s="120">
        <f t="shared" si="3"/>
        <v>0</v>
      </c>
      <c r="L19" s="121">
        <f t="shared" si="6"/>
        <v>0</v>
      </c>
      <c r="M19" s="113">
        <f t="shared" si="5"/>
        <v>0</v>
      </c>
      <c r="N19" s="116">
        <f>IF($A19=0,0,IF(OR(WEEKDAY($A19,2)=7,$A19=DATE(YEAR($A19),MONTH($A19)+1,),0),SUM(K$8:K19)-SUM(N$7:N18),0))</f>
        <v>0</v>
      </c>
      <c r="O19" s="106"/>
    </row>
    <row r="20" spans="1:15" ht="15" customHeight="1" x14ac:dyDescent="0.2">
      <c r="A20" s="9">
        <f t="shared" si="1"/>
        <v>42381</v>
      </c>
      <c r="B20" s="42">
        <f t="shared" si="2"/>
        <v>42381</v>
      </c>
      <c r="C20" s="47"/>
      <c r="D20" s="28"/>
      <c r="E20" s="2"/>
      <c r="F20" s="3"/>
      <c r="G20" s="80"/>
      <c r="H20" s="3"/>
      <c r="I20" s="4"/>
      <c r="J20" s="76"/>
      <c r="K20" s="120">
        <f t="shared" si="3"/>
        <v>0</v>
      </c>
      <c r="L20" s="121">
        <f t="shared" si="6"/>
        <v>0</v>
      </c>
      <c r="M20" s="113">
        <f t="shared" si="5"/>
        <v>0</v>
      </c>
      <c r="N20" s="116">
        <f>IF($A20=0,0,IF(OR(WEEKDAY($A20,2)=7,$A20=DATE(YEAR($A20),MONTH($A20)+1,),0),SUM(K$8:K20)-SUM(N$7:N19),0))</f>
        <v>0</v>
      </c>
      <c r="O20" s="106"/>
    </row>
    <row r="21" spans="1:15" ht="15" customHeight="1" x14ac:dyDescent="0.2">
      <c r="A21" s="9">
        <f t="shared" si="1"/>
        <v>42382</v>
      </c>
      <c r="B21" s="42">
        <f t="shared" si="2"/>
        <v>42382</v>
      </c>
      <c r="C21" s="47"/>
      <c r="D21" s="28"/>
      <c r="E21" s="2"/>
      <c r="F21" s="3"/>
      <c r="G21" s="80"/>
      <c r="H21" s="3"/>
      <c r="I21" s="4"/>
      <c r="J21" s="76"/>
      <c r="K21" s="120">
        <f t="shared" si="3"/>
        <v>0</v>
      </c>
      <c r="L21" s="121">
        <f t="shared" si="6"/>
        <v>0</v>
      </c>
      <c r="M21" s="113">
        <f t="shared" si="5"/>
        <v>0</v>
      </c>
      <c r="N21" s="116">
        <f>IF($A21=0,0,IF(OR(WEEKDAY($A21,2)=7,$A21=DATE(YEAR($A21),MONTH($A21)+1,),0),SUM(K$8:K21)-SUM(N$7:N20),0))</f>
        <v>0</v>
      </c>
      <c r="O21" s="106"/>
    </row>
    <row r="22" spans="1:15" ht="15" customHeight="1" x14ac:dyDescent="0.2">
      <c r="A22" s="9">
        <f t="shared" si="1"/>
        <v>42383</v>
      </c>
      <c r="B22" s="42">
        <f t="shared" si="2"/>
        <v>42383</v>
      </c>
      <c r="C22" s="47"/>
      <c r="D22" s="28"/>
      <c r="E22" s="2"/>
      <c r="F22" s="3"/>
      <c r="G22" s="80"/>
      <c r="H22" s="3"/>
      <c r="I22" s="4"/>
      <c r="J22" s="76"/>
      <c r="K22" s="120">
        <f t="shared" si="3"/>
        <v>0</v>
      </c>
      <c r="L22" s="121">
        <f t="shared" si="6"/>
        <v>0</v>
      </c>
      <c r="M22" s="113">
        <f t="shared" si="5"/>
        <v>0</v>
      </c>
      <c r="N22" s="116">
        <f>IF($A22=0,0,IF(OR(WEEKDAY($A22,2)=7,$A22=DATE(YEAR($A22),MONTH($A22)+1,),0),SUM(K$8:K22)-SUM(N$7:N21),0))</f>
        <v>0</v>
      </c>
      <c r="O22" s="106"/>
    </row>
    <row r="23" spans="1:15" ht="15" customHeight="1" x14ac:dyDescent="0.2">
      <c r="A23" s="9">
        <f t="shared" si="1"/>
        <v>42384</v>
      </c>
      <c r="B23" s="42">
        <f t="shared" si="2"/>
        <v>42384</v>
      </c>
      <c r="C23" s="47"/>
      <c r="D23" s="28"/>
      <c r="E23" s="2"/>
      <c r="F23" s="3"/>
      <c r="G23" s="80"/>
      <c r="H23" s="3"/>
      <c r="I23" s="4"/>
      <c r="J23" s="76"/>
      <c r="K23" s="120">
        <f t="shared" si="3"/>
        <v>0</v>
      </c>
      <c r="L23" s="121">
        <f t="shared" si="6"/>
        <v>0</v>
      </c>
      <c r="M23" s="113">
        <f t="shared" si="5"/>
        <v>0</v>
      </c>
      <c r="N23" s="116">
        <f>IF($A23=0,0,IF(OR(WEEKDAY($A23,2)=7,$A23=DATE(YEAR($A23),MONTH($A23)+1,),0),SUM(K$8:K23)-SUM(N$7:N22),0))</f>
        <v>0</v>
      </c>
      <c r="O23" s="106"/>
    </row>
    <row r="24" spans="1:15" ht="15" customHeight="1" x14ac:dyDescent="0.2">
      <c r="A24" s="9">
        <f t="shared" si="1"/>
        <v>42385</v>
      </c>
      <c r="B24" s="42">
        <f t="shared" si="2"/>
        <v>42385</v>
      </c>
      <c r="C24" s="47"/>
      <c r="D24" s="28"/>
      <c r="E24" s="2"/>
      <c r="F24" s="3"/>
      <c r="G24" s="80"/>
      <c r="H24" s="3"/>
      <c r="I24" s="4"/>
      <c r="J24" s="76"/>
      <c r="K24" s="120">
        <f t="shared" si="3"/>
        <v>0</v>
      </c>
      <c r="L24" s="121">
        <f t="shared" si="6"/>
        <v>0</v>
      </c>
      <c r="M24" s="113">
        <f t="shared" si="5"/>
        <v>0</v>
      </c>
      <c r="N24" s="116">
        <f>IF($A24=0,0,IF(OR(WEEKDAY($A24,2)=7,$A24=DATE(YEAR($A24),MONTH($A24)+1,),0),SUM(K$8:K24)-SUM(N$7:N23),0))</f>
        <v>0</v>
      </c>
      <c r="O24" s="106"/>
    </row>
    <row r="25" spans="1:15" ht="15" customHeight="1" x14ac:dyDescent="0.2">
      <c r="A25" s="9">
        <f t="shared" si="1"/>
        <v>42386</v>
      </c>
      <c r="B25" s="42">
        <f t="shared" si="2"/>
        <v>42386</v>
      </c>
      <c r="C25" s="47"/>
      <c r="D25" s="28"/>
      <c r="E25" s="2"/>
      <c r="F25" s="3"/>
      <c r="G25" s="80"/>
      <c r="H25" s="3"/>
      <c r="I25" s="4"/>
      <c r="J25" s="76"/>
      <c r="K25" s="120">
        <f t="shared" si="3"/>
        <v>0</v>
      </c>
      <c r="L25" s="121">
        <f t="shared" si="6"/>
        <v>0</v>
      </c>
      <c r="M25" s="113">
        <f t="shared" si="5"/>
        <v>0</v>
      </c>
      <c r="N25" s="116">
        <f>IF($A25=0,0,IF(OR(WEEKDAY($A25,2)=7,$A25=DATE(YEAR($A25),MONTH($A25)+1,),0),SUM(K$8:K25)-SUM(N$7:N24),0))</f>
        <v>0</v>
      </c>
      <c r="O25" s="106"/>
    </row>
    <row r="26" spans="1:15" ht="15" customHeight="1" x14ac:dyDescent="0.2">
      <c r="A26" s="9">
        <f t="shared" si="1"/>
        <v>42387</v>
      </c>
      <c r="B26" s="42">
        <f t="shared" si="2"/>
        <v>42387</v>
      </c>
      <c r="C26" s="47"/>
      <c r="D26" s="28"/>
      <c r="E26" s="2"/>
      <c r="F26" s="3"/>
      <c r="G26" s="80"/>
      <c r="H26" s="3"/>
      <c r="I26" s="4"/>
      <c r="J26" s="76"/>
      <c r="K26" s="120">
        <f t="shared" si="3"/>
        <v>0</v>
      </c>
      <c r="L26" s="121">
        <f t="shared" si="6"/>
        <v>0</v>
      </c>
      <c r="M26" s="113">
        <f t="shared" si="5"/>
        <v>0</v>
      </c>
      <c r="N26" s="116">
        <f>IF($A26=0,0,IF(OR(WEEKDAY($A26,2)=7,$A26=DATE(YEAR($A26),MONTH($A26)+1,),0),SUM(K$8:K26)-SUM(N$7:N25),0))</f>
        <v>0</v>
      </c>
      <c r="O26" s="106"/>
    </row>
    <row r="27" spans="1:15" ht="15" customHeight="1" x14ac:dyDescent="0.2">
      <c r="A27" s="9">
        <f t="shared" si="1"/>
        <v>42388</v>
      </c>
      <c r="B27" s="42">
        <f t="shared" si="2"/>
        <v>42388</v>
      </c>
      <c r="C27" s="47"/>
      <c r="D27" s="28"/>
      <c r="E27" s="2"/>
      <c r="F27" s="3"/>
      <c r="G27" s="80"/>
      <c r="H27" s="3"/>
      <c r="I27" s="4"/>
      <c r="J27" s="76"/>
      <c r="K27" s="120">
        <f t="shared" si="3"/>
        <v>0</v>
      </c>
      <c r="L27" s="121">
        <f t="shared" si="6"/>
        <v>0</v>
      </c>
      <c r="M27" s="113">
        <f t="shared" si="5"/>
        <v>0</v>
      </c>
      <c r="N27" s="116">
        <f>IF($A27=0,0,IF(OR(WEEKDAY($A27,2)=7,$A27=DATE(YEAR($A27),MONTH($A27)+1,),0),SUM(K$8:K27)-SUM(N$7:N26),0))</f>
        <v>0</v>
      </c>
      <c r="O27" s="106"/>
    </row>
    <row r="28" spans="1:15" ht="15" customHeight="1" x14ac:dyDescent="0.2">
      <c r="A28" s="9">
        <f t="shared" si="1"/>
        <v>42389</v>
      </c>
      <c r="B28" s="42">
        <f t="shared" si="2"/>
        <v>42389</v>
      </c>
      <c r="C28" s="47"/>
      <c r="D28" s="28"/>
      <c r="E28" s="2"/>
      <c r="F28" s="3"/>
      <c r="G28" s="80"/>
      <c r="H28" s="3"/>
      <c r="I28" s="4"/>
      <c r="J28" s="76"/>
      <c r="K28" s="120">
        <f t="shared" si="3"/>
        <v>0</v>
      </c>
      <c r="L28" s="121">
        <f t="shared" si="6"/>
        <v>0</v>
      </c>
      <c r="M28" s="113">
        <f t="shared" si="5"/>
        <v>0</v>
      </c>
      <c r="N28" s="116">
        <f>IF($A28=0,0,IF(OR(WEEKDAY($A28,2)=7,$A28=DATE(YEAR($A28),MONTH($A28)+1,),0),SUM(K$8:K28)-SUM(N$7:N27),0))</f>
        <v>0</v>
      </c>
    </row>
    <row r="29" spans="1:15" ht="15" customHeight="1" x14ac:dyDescent="0.2">
      <c r="A29" s="9">
        <f t="shared" si="1"/>
        <v>42390</v>
      </c>
      <c r="B29" s="42">
        <f t="shared" si="2"/>
        <v>42390</v>
      </c>
      <c r="C29" s="47"/>
      <c r="D29" s="28"/>
      <c r="E29" s="2"/>
      <c r="F29" s="3"/>
      <c r="G29" s="80"/>
      <c r="H29" s="3"/>
      <c r="I29" s="4"/>
      <c r="J29" s="76"/>
      <c r="K29" s="120">
        <f t="shared" si="3"/>
        <v>0</v>
      </c>
      <c r="L29" s="121">
        <f t="shared" si="6"/>
        <v>0</v>
      </c>
      <c r="M29" s="113">
        <f t="shared" si="5"/>
        <v>0</v>
      </c>
      <c r="N29" s="116">
        <f>IF($A29=0,0,IF(OR(WEEKDAY($A29,2)=7,$A29=DATE(YEAR($A29),MONTH($A29)+1,),0),SUM(K$8:K29)-SUM(N$7:N28),0))</f>
        <v>0</v>
      </c>
    </row>
    <row r="30" spans="1:15" ht="15" customHeight="1" x14ac:dyDescent="0.2">
      <c r="A30" s="9">
        <f t="shared" si="1"/>
        <v>42391</v>
      </c>
      <c r="B30" s="42">
        <f t="shared" si="2"/>
        <v>42391</v>
      </c>
      <c r="C30" s="47"/>
      <c r="D30" s="28"/>
      <c r="E30" s="2"/>
      <c r="F30" s="3"/>
      <c r="G30" s="80"/>
      <c r="H30" s="3"/>
      <c r="I30" s="4"/>
      <c r="J30" s="76"/>
      <c r="K30" s="120">
        <f t="shared" si="3"/>
        <v>0</v>
      </c>
      <c r="L30" s="121">
        <f t="shared" si="6"/>
        <v>0</v>
      </c>
      <c r="M30" s="113">
        <f t="shared" si="5"/>
        <v>0</v>
      </c>
      <c r="N30" s="116">
        <f>IF($A30=0,0,IF(OR(WEEKDAY($A30,2)=7,$A30=DATE(YEAR($A30),MONTH($A30)+1,),0),SUM(K$8:K30)-SUM(N$7:N29),0))</f>
        <v>0</v>
      </c>
    </row>
    <row r="31" spans="1:15" ht="15" customHeight="1" x14ac:dyDescent="0.2">
      <c r="A31" s="9">
        <f t="shared" si="1"/>
        <v>42392</v>
      </c>
      <c r="B31" s="42">
        <f t="shared" si="2"/>
        <v>42392</v>
      </c>
      <c r="C31" s="47"/>
      <c r="D31" s="28"/>
      <c r="E31" s="2"/>
      <c r="F31" s="3"/>
      <c r="G31" s="80"/>
      <c r="H31" s="3"/>
      <c r="I31" s="4"/>
      <c r="J31" s="76"/>
      <c r="K31" s="120">
        <f t="shared" si="3"/>
        <v>0</v>
      </c>
      <c r="L31" s="121">
        <f t="shared" si="6"/>
        <v>0</v>
      </c>
      <c r="M31" s="113">
        <f t="shared" si="5"/>
        <v>0</v>
      </c>
      <c r="N31" s="116">
        <f>IF($A31=0,0,IF(OR(WEEKDAY($A31,2)=7,$A31=DATE(YEAR($A31),MONTH($A31)+1,),0),SUM(K$8:K31)-SUM(N$7:N30),0))</f>
        <v>0</v>
      </c>
    </row>
    <row r="32" spans="1:15" ht="15" customHeight="1" x14ac:dyDescent="0.2">
      <c r="A32" s="9">
        <f t="shared" si="1"/>
        <v>42393</v>
      </c>
      <c r="B32" s="42">
        <f t="shared" si="2"/>
        <v>42393</v>
      </c>
      <c r="C32" s="47"/>
      <c r="D32" s="28"/>
      <c r="E32" s="2"/>
      <c r="F32" s="3"/>
      <c r="G32" s="80"/>
      <c r="H32" s="3"/>
      <c r="I32" s="4"/>
      <c r="J32" s="76"/>
      <c r="K32" s="120">
        <f t="shared" si="3"/>
        <v>0</v>
      </c>
      <c r="L32" s="121">
        <f t="shared" si="6"/>
        <v>0</v>
      </c>
      <c r="M32" s="113">
        <f t="shared" si="5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1"/>
        <v>42394</v>
      </c>
      <c r="B33" s="42">
        <f t="shared" si="2"/>
        <v>42394</v>
      </c>
      <c r="C33" s="47"/>
      <c r="D33" s="28"/>
      <c r="E33" s="2"/>
      <c r="F33" s="3"/>
      <c r="G33" s="80"/>
      <c r="H33" s="3"/>
      <c r="I33" s="4"/>
      <c r="J33" s="76"/>
      <c r="K33" s="120">
        <f t="shared" si="3"/>
        <v>0</v>
      </c>
      <c r="L33" s="121">
        <f t="shared" si="6"/>
        <v>0</v>
      </c>
      <c r="M33" s="113">
        <f t="shared" si="5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1"/>
        <v>42395</v>
      </c>
      <c r="B34" s="42">
        <f>SUM(B33+1)</f>
        <v>42395</v>
      </c>
      <c r="C34" s="47"/>
      <c r="D34" s="28"/>
      <c r="E34" s="2"/>
      <c r="F34" s="3"/>
      <c r="G34" s="80"/>
      <c r="H34" s="3"/>
      <c r="I34" s="4"/>
      <c r="J34" s="76"/>
      <c r="K34" s="120">
        <f t="shared" si="3"/>
        <v>0</v>
      </c>
      <c r="L34" s="121">
        <f t="shared" si="6"/>
        <v>0</v>
      </c>
      <c r="M34" s="113">
        <f t="shared" si="5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1"/>
        <v>42396</v>
      </c>
      <c r="B35" s="42">
        <f>SUM(B34+1)</f>
        <v>42396</v>
      </c>
      <c r="C35" s="47"/>
      <c r="D35" s="28"/>
      <c r="E35" s="2"/>
      <c r="F35" s="3"/>
      <c r="G35" s="80"/>
      <c r="H35" s="3"/>
      <c r="I35" s="4"/>
      <c r="J35" s="76"/>
      <c r="K35" s="120">
        <f t="shared" si="3"/>
        <v>0</v>
      </c>
      <c r="L35" s="121">
        <f t="shared" si="6"/>
        <v>0</v>
      </c>
      <c r="M35" s="113">
        <f t="shared" si="5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1"/>
        <v>42397</v>
      </c>
      <c r="B36" s="42">
        <f>SUM(B35+1)</f>
        <v>42397</v>
      </c>
      <c r="C36" s="47"/>
      <c r="D36" s="28"/>
      <c r="E36" s="2"/>
      <c r="F36" s="3"/>
      <c r="G36" s="80"/>
      <c r="H36" s="3"/>
      <c r="I36" s="4"/>
      <c r="J36" s="76"/>
      <c r="K36" s="120">
        <f t="shared" si="3"/>
        <v>0</v>
      </c>
      <c r="L36" s="121">
        <f t="shared" si="6"/>
        <v>0</v>
      </c>
      <c r="M36" s="113">
        <f t="shared" si="5"/>
        <v>0</v>
      </c>
      <c r="N36" s="116">
        <f>IF($A36=0,0,IF(OR(WEEKDAY($A36,2)=7,$A36=DATE(YEAR($A36),MONTH($A36)+1,),0),SUM(K$8:K36)-SUM(N$7:N35),0))</f>
        <v>0</v>
      </c>
    </row>
    <row r="37" spans="1:14" ht="15" customHeight="1" x14ac:dyDescent="0.2">
      <c r="A37" s="9">
        <f t="shared" si="1"/>
        <v>42398</v>
      </c>
      <c r="B37" s="42">
        <f>SUM(B36+1)</f>
        <v>42398</v>
      </c>
      <c r="C37" s="47"/>
      <c r="D37" s="28"/>
      <c r="E37" s="2"/>
      <c r="F37" s="3"/>
      <c r="G37" s="80"/>
      <c r="H37" s="3"/>
      <c r="I37" s="4"/>
      <c r="J37" s="76"/>
      <c r="K37" s="120">
        <f t="shared" si="3"/>
        <v>0</v>
      </c>
      <c r="L37" s="121">
        <f t="shared" si="6"/>
        <v>0</v>
      </c>
      <c r="M37" s="113">
        <f t="shared" si="5"/>
        <v>0</v>
      </c>
      <c r="N37" s="116">
        <f>IF($A37=0,0,IF(OR(WEEKDAY($A37,2)=7,$A37=DATE(YEAR($A37),MONTH($A37)+1,),0),SUM(K$8:K37)-SUM(N$7:N36),0))</f>
        <v>0</v>
      </c>
    </row>
    <row r="38" spans="1:14" ht="15" customHeight="1" thickBot="1" x14ac:dyDescent="0.25">
      <c r="A38" s="11">
        <f t="shared" si="1"/>
        <v>42399</v>
      </c>
      <c r="B38" s="43">
        <f>SUM(B37+1)</f>
        <v>42399</v>
      </c>
      <c r="C38" s="49"/>
      <c r="D38" s="29"/>
      <c r="E38" s="6"/>
      <c r="F38" s="7"/>
      <c r="G38" s="81"/>
      <c r="H38" s="7"/>
      <c r="I38" s="10"/>
      <c r="J38" s="77"/>
      <c r="K38" s="125">
        <f t="shared" si="3"/>
        <v>0</v>
      </c>
      <c r="L38" s="126">
        <f t="shared" si="6"/>
        <v>0</v>
      </c>
      <c r="M38" s="114">
        <f t="shared" si="5"/>
        <v>0</v>
      </c>
      <c r="N38" s="117">
        <f>IF($A38=0,0,IF(OR(WEEKDAY($A38,2)=7,$A38=DATE(YEAR($A38),MONTH($A38)+1,),0),SUM(K$8:K38)-SUM(N$7:N37),0))</f>
        <v>0</v>
      </c>
    </row>
    <row r="39" spans="1:14" ht="15" customHeight="1" thickBot="1" x14ac:dyDescent="0.25">
      <c r="A39" s="53"/>
      <c r="B39" s="54"/>
      <c r="C39" s="55"/>
      <c r="D39" s="44"/>
      <c r="E39" s="56"/>
      <c r="F39" s="56"/>
      <c r="G39" s="56"/>
      <c r="H39" s="56"/>
      <c r="I39" s="63"/>
      <c r="J39" s="63"/>
      <c r="K39" s="59"/>
      <c r="L39" s="59"/>
      <c r="M39" s="60"/>
      <c r="N39" s="111"/>
    </row>
    <row r="40" spans="1:14" ht="15" customHeight="1" thickBot="1" x14ac:dyDescent="0.25">
      <c r="A40" s="22"/>
      <c r="B40" s="23"/>
      <c r="C40" s="24"/>
      <c r="D40" s="23"/>
      <c r="F40" s="64"/>
      <c r="G40" s="64"/>
      <c r="H40" s="175" t="s">
        <v>23</v>
      </c>
      <c r="I40" s="176"/>
      <c r="J40" s="176"/>
      <c r="K40" s="176"/>
      <c r="L40" s="177">
        <f>M38</f>
        <v>0</v>
      </c>
      <c r="M40" s="178"/>
    </row>
    <row r="41" spans="1:14" x14ac:dyDescent="0.2">
      <c r="A41" s="22"/>
      <c r="B41" s="22"/>
      <c r="C41" s="22"/>
      <c r="D41" s="22"/>
      <c r="E41" s="26"/>
      <c r="F41" s="26"/>
      <c r="G41" s="26"/>
      <c r="H41" s="26"/>
      <c r="I41" s="22"/>
      <c r="J41" s="22"/>
      <c r="K41" s="22"/>
    </row>
    <row r="42" spans="1:14" ht="14.25" customHeight="1" x14ac:dyDescent="0.2">
      <c r="A42" s="172" t="s">
        <v>31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x14ac:dyDescent="0.2">
      <c r="A45" s="179" t="s">
        <v>32</v>
      </c>
      <c r="B45" s="179"/>
      <c r="C45" s="179"/>
      <c r="D45" s="179"/>
      <c r="E45" s="22"/>
      <c r="F45" s="22"/>
      <c r="G45" s="22"/>
      <c r="H45" s="22"/>
      <c r="I45" s="180" t="s">
        <v>33</v>
      </c>
      <c r="J45" s="180"/>
      <c r="K45" s="180"/>
      <c r="L45" s="180"/>
      <c r="M45" s="180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</sheetData>
  <sheetProtection selectLockedCells="1"/>
  <mergeCells count="25">
    <mergeCell ref="N6:N7"/>
    <mergeCell ref="G7:H7"/>
    <mergeCell ref="E4:K4"/>
    <mergeCell ref="A3:D3"/>
    <mergeCell ref="A5:B5"/>
    <mergeCell ref="A42:M44"/>
    <mergeCell ref="A4:D4"/>
    <mergeCell ref="H40:K40"/>
    <mergeCell ref="L40:M40"/>
    <mergeCell ref="A45:D45"/>
    <mergeCell ref="I45:M45"/>
    <mergeCell ref="C5:D5"/>
    <mergeCell ref="C6:D7"/>
    <mergeCell ref="A1:M1"/>
    <mergeCell ref="A2:F2"/>
    <mergeCell ref="K6:K7"/>
    <mergeCell ref="L6:L7"/>
    <mergeCell ref="M6:M7"/>
    <mergeCell ref="E6:J6"/>
    <mergeCell ref="E7:F7"/>
    <mergeCell ref="I7:J7"/>
    <mergeCell ref="L3:M4"/>
    <mergeCell ref="L5:M5"/>
    <mergeCell ref="E5:K5"/>
    <mergeCell ref="E3:K3"/>
  </mergeCells>
  <phoneticPr fontId="7" type="noConversion"/>
  <conditionalFormatting sqref="L40">
    <cfRule type="cellIs" dxfId="120" priority="8" operator="greaterThan">
      <formula>0</formula>
    </cfRule>
    <cfRule type="cellIs" dxfId="119" priority="9" operator="lessThan">
      <formula>0</formula>
    </cfRule>
  </conditionalFormatting>
  <conditionalFormatting sqref="M8">
    <cfRule type="expression" dxfId="118" priority="4">
      <formula>COUNTIF(Férié,$B8)&gt;0</formula>
    </cfRule>
  </conditionalFormatting>
  <conditionalFormatting sqref="N8:N38">
    <cfRule type="expression" dxfId="117" priority="10">
      <formula>$N8&gt;0</formula>
    </cfRule>
  </conditionalFormatting>
  <conditionalFormatting sqref="M8:M38">
    <cfRule type="expression" dxfId="116" priority="7">
      <formula>$M7=$M8</formula>
    </cfRule>
    <cfRule type="expression" dxfId="115" priority="6">
      <formula>WEEKDAY($B8,2)=7</formula>
    </cfRule>
    <cfRule type="expression" dxfId="114" priority="5">
      <formula>WEEKDAY($B8,2)=6</formula>
    </cfRule>
    <cfRule type="expression" dxfId="113" priority="1">
      <formula>$K8&gt;0</formula>
    </cfRule>
  </conditionalFormatting>
  <conditionalFormatting sqref="A8:M38">
    <cfRule type="expression" dxfId="112" priority="11">
      <formula>WEEKDAY($B8,2)&gt;5</formula>
    </cfRule>
    <cfRule type="expression" dxfId="111" priority="13">
      <formula>COUNTIF(Férié,$B8)&gt;0</formula>
    </cfRule>
  </conditionalFormatting>
  <dataValidations count="2">
    <dataValidation type="time" operator="greaterThan" allowBlank="1" showInputMessage="1" showErrorMessage="1" sqref="E39:J39">
      <formula1>0</formula1>
    </dataValidation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P56"/>
  <sheetViews>
    <sheetView showGridLines="0" showRuler="0" zoomScaleNormal="100" workbookViewId="0">
      <selection activeCell="L5" sqref="L5:M5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customHeight="1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229" t="str">
        <f>Janv!A4</f>
        <v xml:space="preserve">SERVICE : </v>
      </c>
      <c r="B4" s="230"/>
      <c r="C4" s="230"/>
      <c r="D4" s="230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70">
        <f>DATE(Année,10,1)</f>
        <v>42643</v>
      </c>
      <c r="F5" s="170"/>
      <c r="G5" s="170"/>
      <c r="H5" s="170"/>
      <c r="I5" s="170"/>
      <c r="J5" s="170"/>
      <c r="K5" s="210"/>
      <c r="L5" s="167">
        <f>Sept!L39</f>
        <v>0</v>
      </c>
      <c r="M5" s="168"/>
    </row>
    <row r="6" spans="1:16" ht="30" customHeight="1" thickBot="1" x14ac:dyDescent="0.25">
      <c r="A6" s="15"/>
      <c r="B6" s="142"/>
      <c r="C6" s="185" t="str">
        <f>Janv!C6</f>
        <v xml:space="preserve">Motif du dépassement / Récupération* </v>
      </c>
      <c r="D6" s="186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237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61" t="str">
        <f>Sept!G7</f>
        <v>Après-midi</v>
      </c>
      <c r="H7" s="195"/>
      <c r="I7" s="213" t="str">
        <f>Sept!I7</f>
        <v>Autres</v>
      </c>
      <c r="J7" s="218"/>
      <c r="K7" s="219"/>
      <c r="L7" s="155"/>
      <c r="M7" s="238"/>
      <c r="N7" s="188"/>
      <c r="P7" s="18"/>
    </row>
    <row r="8" spans="1:16" ht="15" customHeight="1" x14ac:dyDescent="0.2">
      <c r="A8" s="9">
        <f>B8</f>
        <v>42643</v>
      </c>
      <c r="B8" s="45">
        <f>Sept!B37+1</f>
        <v>42643</v>
      </c>
      <c r="C8" s="50"/>
      <c r="D8" s="28"/>
      <c r="E8" s="2"/>
      <c r="F8" s="73"/>
      <c r="G8" s="4"/>
      <c r="H8" s="76"/>
      <c r="I8" s="4"/>
      <c r="J8" s="76"/>
      <c r="K8" s="123">
        <f t="shared" ref="K8:K38" si="0">SUM((F8-E8)+(H8-G8)+(J8-I8))</f>
        <v>0</v>
      </c>
      <c r="L8" s="124">
        <f t="shared" ref="L8:L17" si="1">IF(SUM(E8:J8)=0,0,K8-$G$2)</f>
        <v>0</v>
      </c>
      <c r="M8" s="131">
        <f>SUM(L8+L5)</f>
        <v>0</v>
      </c>
      <c r="N8" s="116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6" si="2">B9</f>
        <v>42644</v>
      </c>
      <c r="B9" s="45">
        <f>SUM(B8+1)</f>
        <v>42644</v>
      </c>
      <c r="C9" s="50"/>
      <c r="D9" s="28"/>
      <c r="E9" s="2"/>
      <c r="F9" s="73"/>
      <c r="G9" s="4"/>
      <c r="H9" s="76"/>
      <c r="I9" s="4"/>
      <c r="J9" s="76"/>
      <c r="K9" s="120">
        <f t="shared" si="0"/>
        <v>0</v>
      </c>
      <c r="L9" s="121">
        <f t="shared" si="1"/>
        <v>0</v>
      </c>
      <c r="M9" s="132">
        <f t="shared" ref="M9" si="3"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2"/>
        <v>42645</v>
      </c>
      <c r="B10" s="45">
        <f t="shared" ref="B10:B38" si="4">SUM(B9+1)</f>
        <v>42645</v>
      </c>
      <c r="C10" s="50"/>
      <c r="D10" s="28"/>
      <c r="E10" s="2"/>
      <c r="F10" s="73"/>
      <c r="G10" s="4"/>
      <c r="H10" s="76"/>
      <c r="I10" s="4"/>
      <c r="J10" s="76"/>
      <c r="K10" s="120">
        <f t="shared" si="0"/>
        <v>0</v>
      </c>
      <c r="L10" s="121">
        <f t="shared" si="1"/>
        <v>0</v>
      </c>
      <c r="M10" s="132">
        <f t="shared" ref="M10:M38" si="5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2"/>
        <v>42646</v>
      </c>
      <c r="B11" s="45">
        <f t="shared" si="4"/>
        <v>42646</v>
      </c>
      <c r="C11" s="50"/>
      <c r="D11" s="28"/>
      <c r="E11" s="2"/>
      <c r="F11" s="73"/>
      <c r="G11" s="4"/>
      <c r="H11" s="76"/>
      <c r="I11" s="4"/>
      <c r="J11" s="76"/>
      <c r="K11" s="120">
        <f t="shared" si="0"/>
        <v>0</v>
      </c>
      <c r="L11" s="121">
        <f t="shared" si="1"/>
        <v>0</v>
      </c>
      <c r="M11" s="132">
        <f t="shared" si="5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2"/>
        <v>42647</v>
      </c>
      <c r="B12" s="45">
        <f t="shared" si="4"/>
        <v>42647</v>
      </c>
      <c r="C12" s="50"/>
      <c r="D12" s="28"/>
      <c r="E12" s="2"/>
      <c r="F12" s="73"/>
      <c r="G12" s="4"/>
      <c r="H12" s="76"/>
      <c r="I12" s="4"/>
      <c r="J12" s="76"/>
      <c r="K12" s="120">
        <f t="shared" si="0"/>
        <v>0</v>
      </c>
      <c r="L12" s="121">
        <f t="shared" si="1"/>
        <v>0</v>
      </c>
      <c r="M12" s="132">
        <f t="shared" si="5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2"/>
        <v>42648</v>
      </c>
      <c r="B13" s="45">
        <f t="shared" si="4"/>
        <v>42648</v>
      </c>
      <c r="C13" s="50"/>
      <c r="D13" s="28"/>
      <c r="E13" s="2"/>
      <c r="F13" s="73"/>
      <c r="G13" s="4"/>
      <c r="H13" s="76"/>
      <c r="I13" s="4"/>
      <c r="J13" s="76"/>
      <c r="K13" s="120">
        <f t="shared" si="0"/>
        <v>0</v>
      </c>
      <c r="L13" s="121">
        <f t="shared" si="1"/>
        <v>0</v>
      </c>
      <c r="M13" s="132">
        <f t="shared" si="5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2"/>
        <v>42649</v>
      </c>
      <c r="B14" s="45">
        <f t="shared" si="4"/>
        <v>42649</v>
      </c>
      <c r="C14" s="50"/>
      <c r="D14" s="28"/>
      <c r="E14" s="2"/>
      <c r="F14" s="73"/>
      <c r="G14" s="4"/>
      <c r="H14" s="76"/>
      <c r="I14" s="4"/>
      <c r="J14" s="76"/>
      <c r="K14" s="120">
        <f t="shared" si="0"/>
        <v>0</v>
      </c>
      <c r="L14" s="121">
        <f t="shared" si="1"/>
        <v>0</v>
      </c>
      <c r="M14" s="132">
        <f t="shared" si="5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2"/>
        <v>42650</v>
      </c>
      <c r="B15" s="45">
        <f t="shared" si="4"/>
        <v>42650</v>
      </c>
      <c r="C15" s="50"/>
      <c r="D15" s="28"/>
      <c r="E15" s="2"/>
      <c r="F15" s="73"/>
      <c r="G15" s="4"/>
      <c r="H15" s="76"/>
      <c r="I15" s="4"/>
      <c r="J15" s="76"/>
      <c r="K15" s="120">
        <f t="shared" si="0"/>
        <v>0</v>
      </c>
      <c r="L15" s="121">
        <f t="shared" si="1"/>
        <v>0</v>
      </c>
      <c r="M15" s="132">
        <f t="shared" si="5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2"/>
        <v>42651</v>
      </c>
      <c r="B16" s="45">
        <f t="shared" si="4"/>
        <v>42651</v>
      </c>
      <c r="C16" s="50"/>
      <c r="D16" s="28"/>
      <c r="E16" s="2"/>
      <c r="F16" s="73"/>
      <c r="G16" s="4"/>
      <c r="H16" s="76"/>
      <c r="I16" s="4"/>
      <c r="J16" s="76"/>
      <c r="K16" s="120">
        <f t="shared" si="0"/>
        <v>0</v>
      </c>
      <c r="L16" s="121">
        <f t="shared" si="1"/>
        <v>0</v>
      </c>
      <c r="M16" s="132">
        <f t="shared" si="5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2"/>
        <v>42652</v>
      </c>
      <c r="B17" s="45">
        <f t="shared" si="4"/>
        <v>42652</v>
      </c>
      <c r="C17" s="50"/>
      <c r="D17" s="28"/>
      <c r="E17" s="2"/>
      <c r="F17" s="73"/>
      <c r="G17" s="4"/>
      <c r="H17" s="76"/>
      <c r="I17" s="4"/>
      <c r="J17" s="76"/>
      <c r="K17" s="120">
        <f t="shared" si="0"/>
        <v>0</v>
      </c>
      <c r="L17" s="121">
        <f t="shared" si="1"/>
        <v>0</v>
      </c>
      <c r="M17" s="132">
        <f t="shared" si="5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2"/>
        <v>42653</v>
      </c>
      <c r="B18" s="45">
        <f t="shared" si="4"/>
        <v>42653</v>
      </c>
      <c r="C18" s="50"/>
      <c r="D18" s="28"/>
      <c r="E18" s="2"/>
      <c r="F18" s="73"/>
      <c r="G18" s="4"/>
      <c r="H18" s="76"/>
      <c r="I18" s="4"/>
      <c r="J18" s="76"/>
      <c r="K18" s="120">
        <f t="shared" si="0"/>
        <v>0</v>
      </c>
      <c r="L18" s="121">
        <f>IF(SUM(E18:J18)=0,0,K18-$G$2)</f>
        <v>0</v>
      </c>
      <c r="M18" s="132">
        <f t="shared" si="5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2"/>
        <v>42654</v>
      </c>
      <c r="B19" s="45">
        <f t="shared" si="4"/>
        <v>42654</v>
      </c>
      <c r="C19" s="50"/>
      <c r="D19" s="28"/>
      <c r="E19" s="2"/>
      <c r="F19" s="73"/>
      <c r="G19" s="4"/>
      <c r="H19" s="76"/>
      <c r="I19" s="4"/>
      <c r="J19" s="76"/>
      <c r="K19" s="120">
        <f t="shared" si="0"/>
        <v>0</v>
      </c>
      <c r="L19" s="121">
        <f t="shared" ref="L19:L38" si="6">IF(SUM(E19:J19)=0,0,K19-$G$2)</f>
        <v>0</v>
      </c>
      <c r="M19" s="132">
        <f t="shared" si="5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2"/>
        <v>42655</v>
      </c>
      <c r="B20" s="45">
        <f t="shared" si="4"/>
        <v>42655</v>
      </c>
      <c r="C20" s="50"/>
      <c r="D20" s="28"/>
      <c r="E20" s="2"/>
      <c r="F20" s="73"/>
      <c r="G20" s="4"/>
      <c r="H20" s="76"/>
      <c r="I20" s="4"/>
      <c r="J20" s="76"/>
      <c r="K20" s="120">
        <f t="shared" si="0"/>
        <v>0</v>
      </c>
      <c r="L20" s="121">
        <f t="shared" si="6"/>
        <v>0</v>
      </c>
      <c r="M20" s="132">
        <f t="shared" si="5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2"/>
        <v>42656</v>
      </c>
      <c r="B21" s="45">
        <f t="shared" si="4"/>
        <v>42656</v>
      </c>
      <c r="C21" s="50"/>
      <c r="D21" s="28"/>
      <c r="E21" s="2"/>
      <c r="F21" s="73"/>
      <c r="G21" s="4"/>
      <c r="H21" s="76"/>
      <c r="I21" s="4"/>
      <c r="J21" s="76"/>
      <c r="K21" s="120">
        <f t="shared" si="0"/>
        <v>0</v>
      </c>
      <c r="L21" s="121">
        <f t="shared" si="6"/>
        <v>0</v>
      </c>
      <c r="M21" s="132">
        <f t="shared" si="5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2"/>
        <v>42657</v>
      </c>
      <c r="B22" s="45">
        <f t="shared" si="4"/>
        <v>42657</v>
      </c>
      <c r="C22" s="50"/>
      <c r="D22" s="28"/>
      <c r="E22" s="2"/>
      <c r="F22" s="73"/>
      <c r="G22" s="4"/>
      <c r="H22" s="76"/>
      <c r="I22" s="4"/>
      <c r="J22" s="76"/>
      <c r="K22" s="120">
        <f t="shared" si="0"/>
        <v>0</v>
      </c>
      <c r="L22" s="121">
        <f t="shared" si="6"/>
        <v>0</v>
      </c>
      <c r="M22" s="132">
        <f t="shared" si="5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2"/>
        <v>42658</v>
      </c>
      <c r="B23" s="45">
        <f t="shared" si="4"/>
        <v>42658</v>
      </c>
      <c r="C23" s="50"/>
      <c r="D23" s="28"/>
      <c r="E23" s="2"/>
      <c r="F23" s="73"/>
      <c r="G23" s="4"/>
      <c r="H23" s="76"/>
      <c r="I23" s="4"/>
      <c r="J23" s="76"/>
      <c r="K23" s="120">
        <f t="shared" si="0"/>
        <v>0</v>
      </c>
      <c r="L23" s="121">
        <f t="shared" si="6"/>
        <v>0</v>
      </c>
      <c r="M23" s="132">
        <f t="shared" si="5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2"/>
        <v>42659</v>
      </c>
      <c r="B24" s="45">
        <f t="shared" si="4"/>
        <v>42659</v>
      </c>
      <c r="C24" s="50"/>
      <c r="D24" s="28"/>
      <c r="E24" s="2"/>
      <c r="F24" s="73"/>
      <c r="G24" s="4"/>
      <c r="H24" s="76"/>
      <c r="I24" s="4"/>
      <c r="J24" s="76"/>
      <c r="K24" s="120">
        <f t="shared" si="0"/>
        <v>0</v>
      </c>
      <c r="L24" s="121">
        <f t="shared" si="6"/>
        <v>0</v>
      </c>
      <c r="M24" s="132">
        <f t="shared" si="5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2"/>
        <v>42660</v>
      </c>
      <c r="B25" s="45">
        <f t="shared" si="4"/>
        <v>42660</v>
      </c>
      <c r="C25" s="50"/>
      <c r="D25" s="28"/>
      <c r="E25" s="2"/>
      <c r="F25" s="73"/>
      <c r="G25" s="4"/>
      <c r="H25" s="76"/>
      <c r="I25" s="4"/>
      <c r="J25" s="76"/>
      <c r="K25" s="120">
        <f t="shared" si="0"/>
        <v>0</v>
      </c>
      <c r="L25" s="121">
        <f t="shared" si="6"/>
        <v>0</v>
      </c>
      <c r="M25" s="132">
        <f t="shared" si="5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2"/>
        <v>42661</v>
      </c>
      <c r="B26" s="45">
        <f t="shared" si="4"/>
        <v>42661</v>
      </c>
      <c r="C26" s="50"/>
      <c r="D26" s="28"/>
      <c r="E26" s="2"/>
      <c r="F26" s="73"/>
      <c r="G26" s="4"/>
      <c r="H26" s="76"/>
      <c r="I26" s="4"/>
      <c r="J26" s="76"/>
      <c r="K26" s="120">
        <f t="shared" si="0"/>
        <v>0</v>
      </c>
      <c r="L26" s="121">
        <f t="shared" si="6"/>
        <v>0</v>
      </c>
      <c r="M26" s="132">
        <f t="shared" si="5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2"/>
        <v>42662</v>
      </c>
      <c r="B27" s="45">
        <f t="shared" si="4"/>
        <v>42662</v>
      </c>
      <c r="C27" s="50"/>
      <c r="D27" s="28"/>
      <c r="E27" s="2"/>
      <c r="F27" s="73"/>
      <c r="G27" s="4"/>
      <c r="H27" s="76"/>
      <c r="I27" s="4"/>
      <c r="J27" s="76"/>
      <c r="K27" s="120">
        <f t="shared" si="0"/>
        <v>0</v>
      </c>
      <c r="L27" s="121">
        <f t="shared" si="6"/>
        <v>0</v>
      </c>
      <c r="M27" s="132">
        <f t="shared" si="5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2"/>
        <v>42663</v>
      </c>
      <c r="B28" s="45">
        <f t="shared" si="4"/>
        <v>42663</v>
      </c>
      <c r="C28" s="50"/>
      <c r="D28" s="28"/>
      <c r="E28" s="2"/>
      <c r="F28" s="73"/>
      <c r="G28" s="4"/>
      <c r="H28" s="76"/>
      <c r="I28" s="4"/>
      <c r="J28" s="76"/>
      <c r="K28" s="120">
        <f t="shared" si="0"/>
        <v>0</v>
      </c>
      <c r="L28" s="121">
        <f t="shared" si="6"/>
        <v>0</v>
      </c>
      <c r="M28" s="132">
        <f t="shared" si="5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2"/>
        <v>42664</v>
      </c>
      <c r="B29" s="45">
        <f t="shared" si="4"/>
        <v>42664</v>
      </c>
      <c r="C29" s="50"/>
      <c r="D29" s="28"/>
      <c r="E29" s="2"/>
      <c r="F29" s="73"/>
      <c r="G29" s="4"/>
      <c r="H29" s="76"/>
      <c r="I29" s="4"/>
      <c r="J29" s="76"/>
      <c r="K29" s="120">
        <f t="shared" si="0"/>
        <v>0</v>
      </c>
      <c r="L29" s="121">
        <f t="shared" si="6"/>
        <v>0</v>
      </c>
      <c r="M29" s="132">
        <f t="shared" si="5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2"/>
        <v>42665</v>
      </c>
      <c r="B30" s="45">
        <f t="shared" si="4"/>
        <v>42665</v>
      </c>
      <c r="C30" s="50"/>
      <c r="D30" s="28"/>
      <c r="E30" s="2"/>
      <c r="F30" s="73"/>
      <c r="G30" s="4"/>
      <c r="H30" s="76"/>
      <c r="I30" s="4"/>
      <c r="J30" s="76"/>
      <c r="K30" s="120">
        <f t="shared" si="0"/>
        <v>0</v>
      </c>
      <c r="L30" s="121">
        <f t="shared" si="6"/>
        <v>0</v>
      </c>
      <c r="M30" s="132">
        <f t="shared" si="5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2"/>
        <v>42666</v>
      </c>
      <c r="B31" s="45">
        <f t="shared" si="4"/>
        <v>42666</v>
      </c>
      <c r="C31" s="50"/>
      <c r="D31" s="28"/>
      <c r="E31" s="2"/>
      <c r="F31" s="73"/>
      <c r="G31" s="4"/>
      <c r="H31" s="76"/>
      <c r="I31" s="4"/>
      <c r="J31" s="76"/>
      <c r="K31" s="120">
        <f t="shared" si="0"/>
        <v>0</v>
      </c>
      <c r="L31" s="121">
        <f t="shared" si="6"/>
        <v>0</v>
      </c>
      <c r="M31" s="132">
        <f t="shared" si="5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2"/>
        <v>42667</v>
      </c>
      <c r="B32" s="45">
        <f t="shared" si="4"/>
        <v>42667</v>
      </c>
      <c r="C32" s="50"/>
      <c r="D32" s="28"/>
      <c r="E32" s="2"/>
      <c r="F32" s="73"/>
      <c r="G32" s="4"/>
      <c r="H32" s="76"/>
      <c r="I32" s="4"/>
      <c r="J32" s="76"/>
      <c r="K32" s="120">
        <f t="shared" si="0"/>
        <v>0</v>
      </c>
      <c r="L32" s="121">
        <f t="shared" si="6"/>
        <v>0</v>
      </c>
      <c r="M32" s="132">
        <f t="shared" si="5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2"/>
        <v>42668</v>
      </c>
      <c r="B33" s="45">
        <f t="shared" si="4"/>
        <v>42668</v>
      </c>
      <c r="C33" s="50"/>
      <c r="D33" s="28"/>
      <c r="E33" s="2"/>
      <c r="F33" s="73"/>
      <c r="G33" s="4"/>
      <c r="H33" s="76"/>
      <c r="I33" s="4"/>
      <c r="J33" s="76"/>
      <c r="K33" s="120">
        <f t="shared" si="0"/>
        <v>0</v>
      </c>
      <c r="L33" s="121">
        <f t="shared" si="6"/>
        <v>0</v>
      </c>
      <c r="M33" s="132">
        <f t="shared" si="5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2"/>
        <v>42669</v>
      </c>
      <c r="B34" s="45">
        <f t="shared" si="4"/>
        <v>42669</v>
      </c>
      <c r="C34" s="50"/>
      <c r="D34" s="28"/>
      <c r="E34" s="2"/>
      <c r="F34" s="73"/>
      <c r="G34" s="4"/>
      <c r="H34" s="76"/>
      <c r="I34" s="4"/>
      <c r="J34" s="76"/>
      <c r="K34" s="120">
        <f t="shared" si="0"/>
        <v>0</v>
      </c>
      <c r="L34" s="121">
        <f t="shared" si="6"/>
        <v>0</v>
      </c>
      <c r="M34" s="132">
        <f t="shared" si="5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2"/>
        <v>42670</v>
      </c>
      <c r="B35" s="45">
        <f t="shared" si="4"/>
        <v>42670</v>
      </c>
      <c r="C35" s="50"/>
      <c r="D35" s="28"/>
      <c r="E35" s="2"/>
      <c r="F35" s="73"/>
      <c r="G35" s="4"/>
      <c r="H35" s="76"/>
      <c r="I35" s="4"/>
      <c r="J35" s="76"/>
      <c r="K35" s="120">
        <f t="shared" si="0"/>
        <v>0</v>
      </c>
      <c r="L35" s="121">
        <f t="shared" si="6"/>
        <v>0</v>
      </c>
      <c r="M35" s="132">
        <f t="shared" si="5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2"/>
        <v>42671</v>
      </c>
      <c r="B36" s="45">
        <f t="shared" si="4"/>
        <v>42671</v>
      </c>
      <c r="C36" s="50"/>
      <c r="D36" s="28"/>
      <c r="E36" s="2"/>
      <c r="F36" s="73"/>
      <c r="G36" s="4"/>
      <c r="H36" s="76"/>
      <c r="I36" s="4"/>
      <c r="J36" s="76"/>
      <c r="K36" s="120">
        <f t="shared" si="0"/>
        <v>0</v>
      </c>
      <c r="L36" s="121">
        <f t="shared" si="6"/>
        <v>0</v>
      </c>
      <c r="M36" s="132">
        <f t="shared" si="5"/>
        <v>0</v>
      </c>
      <c r="N36" s="116">
        <f>IF($A36=0,0,IF(OR(WEEKDAY($A36,2)=7,$A36=DATE(YEAR($A36),MONTH($A36)+1,),0),SUM(K$8:K36)-SUM(N$7:N35),0))</f>
        <v>0</v>
      </c>
    </row>
    <row r="37" spans="1:14" ht="15" customHeight="1" x14ac:dyDescent="0.2">
      <c r="A37" s="9">
        <f>B37</f>
        <v>42672</v>
      </c>
      <c r="B37" s="45">
        <f>SUM(B36+1)</f>
        <v>42672</v>
      </c>
      <c r="C37" s="50"/>
      <c r="D37" s="33"/>
      <c r="E37" s="2"/>
      <c r="F37" s="73"/>
      <c r="G37" s="4"/>
      <c r="H37" s="76"/>
      <c r="I37" s="4"/>
      <c r="J37" s="76"/>
      <c r="K37" s="120">
        <f t="shared" si="0"/>
        <v>0</v>
      </c>
      <c r="L37" s="121">
        <f t="shared" si="6"/>
        <v>0</v>
      </c>
      <c r="M37" s="132">
        <f t="shared" si="5"/>
        <v>0</v>
      </c>
      <c r="N37" s="116">
        <f>IF($A37=0,0,IF(OR(WEEKDAY($A37,2)=7,$A37=DATE(YEAR($A37),MONTH($A37)+1,),0),SUM(K$8:K37)-SUM(N$7:N36),0))</f>
        <v>0</v>
      </c>
    </row>
    <row r="38" spans="1:14" ht="15" customHeight="1" thickBot="1" x14ac:dyDescent="0.25">
      <c r="A38" s="11">
        <f t="shared" ref="A38" si="7">B38</f>
        <v>42673</v>
      </c>
      <c r="B38" s="46">
        <f t="shared" si="4"/>
        <v>42673</v>
      </c>
      <c r="C38" s="51"/>
      <c r="D38" s="105"/>
      <c r="E38" s="6"/>
      <c r="F38" s="75"/>
      <c r="G38" s="10"/>
      <c r="H38" s="77"/>
      <c r="I38" s="10"/>
      <c r="J38" s="77"/>
      <c r="K38" s="125">
        <f t="shared" si="0"/>
        <v>0</v>
      </c>
      <c r="L38" s="126">
        <f t="shared" si="6"/>
        <v>0</v>
      </c>
      <c r="M38" s="133">
        <f t="shared" si="5"/>
        <v>0</v>
      </c>
      <c r="N38" s="117">
        <f>IF($A38=0,0,IF(OR(WEEKDAY($A38,2)=7,$A38=DATE(YEAR($A38),MONTH($A38)+1,),0),SUM(K$8:K38)-SUM(N$7:N37),0))</f>
        <v>0</v>
      </c>
    </row>
    <row r="39" spans="1:14" ht="15" customHeight="1" thickBot="1" x14ac:dyDescent="0.25">
      <c r="A39" s="53"/>
      <c r="B39" s="61"/>
      <c r="C39" s="65"/>
      <c r="D39" s="44"/>
      <c r="E39" s="56"/>
      <c r="F39" s="56"/>
      <c r="G39" s="57"/>
      <c r="H39" s="57"/>
      <c r="I39" s="57"/>
      <c r="J39" s="57"/>
      <c r="K39" s="58"/>
      <c r="L39" s="58"/>
      <c r="M39" s="66"/>
      <c r="N39" s="111"/>
    </row>
    <row r="40" spans="1:14" ht="15" customHeight="1" thickBot="1" x14ac:dyDescent="0.25">
      <c r="A40" s="22"/>
      <c r="B40" s="26"/>
      <c r="C40" s="12"/>
      <c r="D40" s="26"/>
      <c r="E40" s="22"/>
      <c r="F40" s="22"/>
      <c r="G40" s="196" t="str">
        <f>Janv!H40</f>
        <v>SOLDE EN FIN DE MOIS</v>
      </c>
      <c r="H40" s="197"/>
      <c r="I40" s="197"/>
      <c r="J40" s="197"/>
      <c r="K40" s="197"/>
      <c r="L40" s="221">
        <f>M38</f>
        <v>0</v>
      </c>
      <c r="M40" s="2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x14ac:dyDescent="0.2">
      <c r="A45" s="179" t="str">
        <f>Janv!A45</f>
        <v>SIGNATURE DE L'AGENT</v>
      </c>
      <c r="B45" s="179"/>
      <c r="C45" s="179"/>
      <c r="D45" s="179"/>
      <c r="E45" s="22"/>
      <c r="F45" s="22"/>
      <c r="G45" s="22"/>
      <c r="H45" s="22"/>
      <c r="I45" s="212" t="str">
        <f>Janv!I45</f>
        <v>SIGNATURE DU RESPONSABLE DIRECT</v>
      </c>
      <c r="J45" s="212"/>
      <c r="K45" s="212"/>
      <c r="L45" s="212"/>
      <c r="M45" s="21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A42:M44"/>
    <mergeCell ref="A45:D45"/>
    <mergeCell ref="I45:M45"/>
    <mergeCell ref="M6:M7"/>
    <mergeCell ref="E7:F7"/>
    <mergeCell ref="G7:H7"/>
    <mergeCell ref="E6:J6"/>
    <mergeCell ref="I7:J7"/>
    <mergeCell ref="G40:K40"/>
    <mergeCell ref="L40:M40"/>
    <mergeCell ref="N6:N7"/>
    <mergeCell ref="A1:M1"/>
    <mergeCell ref="A2:F2"/>
    <mergeCell ref="A5:B5"/>
    <mergeCell ref="C5:D5"/>
    <mergeCell ref="C6:D7"/>
    <mergeCell ref="A3:D3"/>
    <mergeCell ref="E3:K3"/>
    <mergeCell ref="L3:M4"/>
    <mergeCell ref="A4:D4"/>
    <mergeCell ref="E4:K4"/>
    <mergeCell ref="E5:K5"/>
    <mergeCell ref="L5:M5"/>
    <mergeCell ref="K6:K7"/>
    <mergeCell ref="L6:L7"/>
  </mergeCells>
  <phoneticPr fontId="0" type="noConversion"/>
  <conditionalFormatting sqref="L40">
    <cfRule type="cellIs" dxfId="29" priority="16" operator="greaterThan">
      <formula>0</formula>
    </cfRule>
    <cfRule type="cellIs" dxfId="28" priority="17" operator="lessThan">
      <formula>0</formula>
    </cfRule>
  </conditionalFormatting>
  <conditionalFormatting sqref="N8:N38">
    <cfRule type="expression" dxfId="27" priority="12">
      <formula>$N8&gt;0</formula>
    </cfRule>
  </conditionalFormatting>
  <conditionalFormatting sqref="A8:M38">
    <cfRule type="expression" dxfId="26" priority="15">
      <formula>WEEKDAY($B8,2)&gt;5</formula>
    </cfRule>
    <cfRule type="expression" dxfId="25" priority="6">
      <formula>COUNTIF(Férié,$B8)&gt;0</formula>
    </cfRule>
  </conditionalFormatting>
  <conditionalFormatting sqref="M8:M38">
    <cfRule type="expression" dxfId="24" priority="1">
      <formula>$K8&gt;0</formula>
    </cfRule>
    <cfRule type="expression" dxfId="23" priority="2">
      <formula>COUNTIF(Férié,$B8)&gt;0</formula>
    </cfRule>
    <cfRule type="expression" dxfId="22" priority="3">
      <formula>WEEKDAY($B8,2)=6</formula>
    </cfRule>
    <cfRule type="expression" dxfId="21" priority="4">
      <formula>WEEKDAY($B8,2)=7</formula>
    </cfRule>
    <cfRule type="expression" dxfId="20" priority="5">
      <formula>M7=M8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P56"/>
  <sheetViews>
    <sheetView showGridLines="0" showRuler="0" zoomScaleNormal="100" workbookViewId="0">
      <selection activeCell="L5" sqref="L5:M5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customHeight="1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19.5" thickBot="1" x14ac:dyDescent="0.25">
      <c r="A4" s="173" t="str">
        <f>Janv!A4</f>
        <v xml:space="preserve">SERVICE : </v>
      </c>
      <c r="B4" s="174"/>
      <c r="C4" s="174"/>
      <c r="D4" s="174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DATE(Année,11,1)</f>
        <v>42674</v>
      </c>
      <c r="F5" s="170"/>
      <c r="G5" s="170"/>
      <c r="H5" s="170"/>
      <c r="I5" s="170"/>
      <c r="J5" s="170"/>
      <c r="K5" s="210"/>
      <c r="L5" s="167">
        <f>Oct!L40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154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Janv!G7</f>
        <v>Après-midi</v>
      </c>
      <c r="H7" s="195"/>
      <c r="I7" s="213" t="str">
        <f>Janv!I7</f>
        <v>Autres</v>
      </c>
      <c r="J7" s="218"/>
      <c r="K7" s="219"/>
      <c r="L7" s="155"/>
      <c r="M7" s="225"/>
      <c r="N7" s="188"/>
      <c r="P7" s="18"/>
    </row>
    <row r="8" spans="1:16" ht="15" customHeight="1" x14ac:dyDescent="0.2">
      <c r="A8" s="9">
        <f>B8</f>
        <v>42674</v>
      </c>
      <c r="B8" s="45">
        <f>Oct!B38+1</f>
        <v>42674</v>
      </c>
      <c r="C8" s="50" t="str">
        <f>VLOOKUP(B8,Trois,2,FALSE)</f>
        <v>Toussaint</v>
      </c>
      <c r="D8" s="28"/>
      <c r="E8" s="2"/>
      <c r="F8" s="73"/>
      <c r="G8" s="4"/>
      <c r="H8" s="76"/>
      <c r="I8" s="4"/>
      <c r="J8" s="76"/>
      <c r="K8" s="123">
        <f t="shared" ref="K8:K9" si="0">SUM((F8-E8)+(H8-G8)+(J8-I8))</f>
        <v>0</v>
      </c>
      <c r="L8" s="124">
        <f t="shared" ref="L8:L9" si="1">IF(SUM(E8:J8)=0,0,K8-$G$2)</f>
        <v>0</v>
      </c>
      <c r="M8" s="86">
        <f>SUM(L8+L5)</f>
        <v>0</v>
      </c>
      <c r="N8" s="116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7" si="2">B9</f>
        <v>42675</v>
      </c>
      <c r="B9" s="45">
        <f>SUM(B8+1)</f>
        <v>42675</v>
      </c>
      <c r="C9" s="50"/>
      <c r="D9" s="28"/>
      <c r="E9" s="2"/>
      <c r="F9" s="73"/>
      <c r="G9" s="4"/>
      <c r="H9" s="76"/>
      <c r="I9" s="4"/>
      <c r="J9" s="76"/>
      <c r="K9" s="120">
        <f t="shared" si="0"/>
        <v>0</v>
      </c>
      <c r="L9" s="121">
        <f t="shared" si="1"/>
        <v>0</v>
      </c>
      <c r="M9" s="87">
        <f t="shared" ref="M9" si="3"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2"/>
        <v>42676</v>
      </c>
      <c r="B10" s="45">
        <f t="shared" ref="B10:B37" si="4">SUM(B9+1)</f>
        <v>42676</v>
      </c>
      <c r="C10" s="50"/>
      <c r="D10" s="28"/>
      <c r="E10" s="2"/>
      <c r="F10" s="73"/>
      <c r="G10" s="4"/>
      <c r="H10" s="76"/>
      <c r="I10" s="4"/>
      <c r="J10" s="76"/>
      <c r="K10" s="120">
        <f t="shared" ref="K10:K37" si="5">SUM((F10-E10)+(H10-G10)+(J10-I10))</f>
        <v>0</v>
      </c>
      <c r="L10" s="121">
        <f t="shared" ref="L10:L37" si="6">IF(SUM(E10:J10)=0,0,K10-$G$2)</f>
        <v>0</v>
      </c>
      <c r="M10" s="87">
        <f t="shared" ref="M10:M37" si="7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2"/>
        <v>42677</v>
      </c>
      <c r="B11" s="45">
        <f t="shared" si="4"/>
        <v>42677</v>
      </c>
      <c r="C11" s="50"/>
      <c r="D11" s="28"/>
      <c r="E11" s="2"/>
      <c r="F11" s="73"/>
      <c r="G11" s="4"/>
      <c r="H11" s="76"/>
      <c r="I11" s="4"/>
      <c r="J11" s="76"/>
      <c r="K11" s="120">
        <f t="shared" si="5"/>
        <v>0</v>
      </c>
      <c r="L11" s="121">
        <f t="shared" si="6"/>
        <v>0</v>
      </c>
      <c r="M11" s="87">
        <f t="shared" si="7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2"/>
        <v>42678</v>
      </c>
      <c r="B12" s="45">
        <f t="shared" si="4"/>
        <v>42678</v>
      </c>
      <c r="C12" s="50"/>
      <c r="D12" s="28"/>
      <c r="E12" s="2"/>
      <c r="F12" s="73"/>
      <c r="G12" s="4"/>
      <c r="H12" s="76"/>
      <c r="I12" s="4"/>
      <c r="J12" s="76"/>
      <c r="K12" s="120">
        <f t="shared" si="5"/>
        <v>0</v>
      </c>
      <c r="L12" s="121">
        <f t="shared" si="6"/>
        <v>0</v>
      </c>
      <c r="M12" s="87">
        <f t="shared" si="7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2"/>
        <v>42679</v>
      </c>
      <c r="B13" s="45">
        <f t="shared" si="4"/>
        <v>42679</v>
      </c>
      <c r="C13" s="50"/>
      <c r="D13" s="28"/>
      <c r="E13" s="2"/>
      <c r="F13" s="73"/>
      <c r="G13" s="4"/>
      <c r="H13" s="76"/>
      <c r="I13" s="4"/>
      <c r="J13" s="76"/>
      <c r="K13" s="120">
        <f t="shared" si="5"/>
        <v>0</v>
      </c>
      <c r="L13" s="121">
        <f t="shared" si="6"/>
        <v>0</v>
      </c>
      <c r="M13" s="87">
        <f t="shared" si="7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2"/>
        <v>42680</v>
      </c>
      <c r="B14" s="45">
        <f t="shared" si="4"/>
        <v>42680</v>
      </c>
      <c r="C14" s="50"/>
      <c r="D14" s="28"/>
      <c r="E14" s="2"/>
      <c r="F14" s="73"/>
      <c r="G14" s="4"/>
      <c r="H14" s="76"/>
      <c r="I14" s="4"/>
      <c r="J14" s="76"/>
      <c r="K14" s="120">
        <f t="shared" si="5"/>
        <v>0</v>
      </c>
      <c r="L14" s="121">
        <f t="shared" si="6"/>
        <v>0</v>
      </c>
      <c r="M14" s="87">
        <f t="shared" si="7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2"/>
        <v>42681</v>
      </c>
      <c r="B15" s="45">
        <f t="shared" si="4"/>
        <v>42681</v>
      </c>
      <c r="C15" s="50"/>
      <c r="D15" s="28"/>
      <c r="E15" s="2"/>
      <c r="F15" s="73"/>
      <c r="G15" s="4"/>
      <c r="H15" s="76"/>
      <c r="I15" s="4"/>
      <c r="J15" s="76"/>
      <c r="K15" s="120">
        <f t="shared" si="5"/>
        <v>0</v>
      </c>
      <c r="L15" s="121">
        <f t="shared" si="6"/>
        <v>0</v>
      </c>
      <c r="M15" s="87">
        <f t="shared" si="7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2"/>
        <v>42682</v>
      </c>
      <c r="B16" s="45">
        <f t="shared" si="4"/>
        <v>42682</v>
      </c>
      <c r="C16" s="50"/>
      <c r="D16" s="28"/>
      <c r="E16" s="2"/>
      <c r="F16" s="73"/>
      <c r="G16" s="4"/>
      <c r="H16" s="76"/>
      <c r="I16" s="4"/>
      <c r="J16" s="76"/>
      <c r="K16" s="120">
        <f t="shared" si="5"/>
        <v>0</v>
      </c>
      <c r="L16" s="121">
        <f t="shared" si="6"/>
        <v>0</v>
      </c>
      <c r="M16" s="87">
        <f t="shared" si="7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2"/>
        <v>42683</v>
      </c>
      <c r="B17" s="45">
        <f t="shared" si="4"/>
        <v>42683</v>
      </c>
      <c r="C17" s="50"/>
      <c r="D17" s="28"/>
      <c r="E17" s="2"/>
      <c r="F17" s="73"/>
      <c r="G17" s="4"/>
      <c r="H17" s="76"/>
      <c r="I17" s="4"/>
      <c r="J17" s="76"/>
      <c r="K17" s="120">
        <f t="shared" si="5"/>
        <v>0</v>
      </c>
      <c r="L17" s="121">
        <f t="shared" si="6"/>
        <v>0</v>
      </c>
      <c r="M17" s="87">
        <f t="shared" si="7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2"/>
        <v>42684</v>
      </c>
      <c r="B18" s="45">
        <f t="shared" si="4"/>
        <v>42684</v>
      </c>
      <c r="C18" s="50" t="str">
        <f>VLOOKUP(B18,Trois,2,FALSE)</f>
        <v>Armistice</v>
      </c>
      <c r="D18" s="28"/>
      <c r="E18" s="2"/>
      <c r="F18" s="73"/>
      <c r="G18" s="4"/>
      <c r="H18" s="76"/>
      <c r="I18" s="4"/>
      <c r="J18" s="76"/>
      <c r="K18" s="120">
        <f t="shared" si="5"/>
        <v>0</v>
      </c>
      <c r="L18" s="121">
        <f t="shared" si="6"/>
        <v>0</v>
      </c>
      <c r="M18" s="87">
        <f t="shared" si="7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2"/>
        <v>42685</v>
      </c>
      <c r="B19" s="45">
        <f t="shared" si="4"/>
        <v>42685</v>
      </c>
      <c r="C19" s="50"/>
      <c r="D19" s="28"/>
      <c r="E19" s="2"/>
      <c r="F19" s="73"/>
      <c r="G19" s="4"/>
      <c r="H19" s="76"/>
      <c r="I19" s="4"/>
      <c r="J19" s="76"/>
      <c r="K19" s="120">
        <f t="shared" si="5"/>
        <v>0</v>
      </c>
      <c r="L19" s="121">
        <f t="shared" si="6"/>
        <v>0</v>
      </c>
      <c r="M19" s="87">
        <f t="shared" si="7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2"/>
        <v>42686</v>
      </c>
      <c r="B20" s="45">
        <f t="shared" si="4"/>
        <v>42686</v>
      </c>
      <c r="C20" s="50"/>
      <c r="D20" s="28"/>
      <c r="E20" s="2"/>
      <c r="F20" s="73"/>
      <c r="G20" s="4"/>
      <c r="H20" s="76"/>
      <c r="I20" s="4"/>
      <c r="J20" s="76"/>
      <c r="K20" s="120">
        <f t="shared" si="5"/>
        <v>0</v>
      </c>
      <c r="L20" s="121">
        <f t="shared" si="6"/>
        <v>0</v>
      </c>
      <c r="M20" s="87">
        <f t="shared" si="7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2"/>
        <v>42687</v>
      </c>
      <c r="B21" s="45">
        <f t="shared" si="4"/>
        <v>42687</v>
      </c>
      <c r="C21" s="50"/>
      <c r="D21" s="28"/>
      <c r="E21" s="2"/>
      <c r="F21" s="73"/>
      <c r="G21" s="4"/>
      <c r="H21" s="76"/>
      <c r="I21" s="4"/>
      <c r="J21" s="76"/>
      <c r="K21" s="120">
        <f t="shared" si="5"/>
        <v>0</v>
      </c>
      <c r="L21" s="121">
        <f t="shared" si="6"/>
        <v>0</v>
      </c>
      <c r="M21" s="87">
        <f t="shared" si="7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2"/>
        <v>42688</v>
      </c>
      <c r="B22" s="45">
        <f t="shared" si="4"/>
        <v>42688</v>
      </c>
      <c r="C22" s="50"/>
      <c r="D22" s="28"/>
      <c r="E22" s="2"/>
      <c r="F22" s="73"/>
      <c r="G22" s="4"/>
      <c r="H22" s="76"/>
      <c r="I22" s="4"/>
      <c r="J22" s="76"/>
      <c r="K22" s="120">
        <f t="shared" si="5"/>
        <v>0</v>
      </c>
      <c r="L22" s="121">
        <f t="shared" si="6"/>
        <v>0</v>
      </c>
      <c r="M22" s="87">
        <f t="shared" si="7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2"/>
        <v>42689</v>
      </c>
      <c r="B23" s="45">
        <f t="shared" si="4"/>
        <v>42689</v>
      </c>
      <c r="C23" s="50"/>
      <c r="D23" s="28"/>
      <c r="E23" s="2"/>
      <c r="F23" s="73"/>
      <c r="G23" s="4"/>
      <c r="H23" s="76"/>
      <c r="I23" s="4"/>
      <c r="J23" s="76"/>
      <c r="K23" s="120">
        <f t="shared" si="5"/>
        <v>0</v>
      </c>
      <c r="L23" s="121">
        <f t="shared" si="6"/>
        <v>0</v>
      </c>
      <c r="M23" s="87">
        <f t="shared" si="7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2"/>
        <v>42690</v>
      </c>
      <c r="B24" s="45">
        <f t="shared" si="4"/>
        <v>42690</v>
      </c>
      <c r="C24" s="50"/>
      <c r="D24" s="28"/>
      <c r="E24" s="2"/>
      <c r="F24" s="73"/>
      <c r="G24" s="4"/>
      <c r="H24" s="76"/>
      <c r="I24" s="4"/>
      <c r="J24" s="76"/>
      <c r="K24" s="120">
        <f t="shared" si="5"/>
        <v>0</v>
      </c>
      <c r="L24" s="121">
        <f t="shared" si="6"/>
        <v>0</v>
      </c>
      <c r="M24" s="87">
        <f t="shared" si="7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2"/>
        <v>42691</v>
      </c>
      <c r="B25" s="45">
        <f t="shared" si="4"/>
        <v>42691</v>
      </c>
      <c r="C25" s="50"/>
      <c r="D25" s="28"/>
      <c r="E25" s="2"/>
      <c r="F25" s="73"/>
      <c r="G25" s="4"/>
      <c r="H25" s="76"/>
      <c r="I25" s="4"/>
      <c r="J25" s="76"/>
      <c r="K25" s="120">
        <f t="shared" si="5"/>
        <v>0</v>
      </c>
      <c r="L25" s="121">
        <f t="shared" si="6"/>
        <v>0</v>
      </c>
      <c r="M25" s="87">
        <f t="shared" si="7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2"/>
        <v>42692</v>
      </c>
      <c r="B26" s="45">
        <f t="shared" si="4"/>
        <v>42692</v>
      </c>
      <c r="C26" s="50"/>
      <c r="D26" s="28"/>
      <c r="E26" s="2"/>
      <c r="F26" s="73"/>
      <c r="G26" s="4"/>
      <c r="H26" s="76"/>
      <c r="I26" s="4"/>
      <c r="J26" s="76"/>
      <c r="K26" s="120">
        <f t="shared" si="5"/>
        <v>0</v>
      </c>
      <c r="L26" s="121">
        <f t="shared" si="6"/>
        <v>0</v>
      </c>
      <c r="M26" s="87">
        <f t="shared" si="7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2"/>
        <v>42693</v>
      </c>
      <c r="B27" s="45">
        <f t="shared" si="4"/>
        <v>42693</v>
      </c>
      <c r="C27" s="50"/>
      <c r="D27" s="28"/>
      <c r="E27" s="2"/>
      <c r="F27" s="73"/>
      <c r="G27" s="4"/>
      <c r="H27" s="76"/>
      <c r="I27" s="4"/>
      <c r="J27" s="76"/>
      <c r="K27" s="120">
        <f t="shared" si="5"/>
        <v>0</v>
      </c>
      <c r="L27" s="121">
        <f t="shared" si="6"/>
        <v>0</v>
      </c>
      <c r="M27" s="87">
        <f t="shared" si="7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2"/>
        <v>42694</v>
      </c>
      <c r="B28" s="45">
        <f t="shared" si="4"/>
        <v>42694</v>
      </c>
      <c r="C28" s="50"/>
      <c r="D28" s="28"/>
      <c r="E28" s="2"/>
      <c r="F28" s="73"/>
      <c r="G28" s="4"/>
      <c r="H28" s="76"/>
      <c r="I28" s="4"/>
      <c r="J28" s="76"/>
      <c r="K28" s="120">
        <f t="shared" si="5"/>
        <v>0</v>
      </c>
      <c r="L28" s="121">
        <f t="shared" si="6"/>
        <v>0</v>
      </c>
      <c r="M28" s="87">
        <f t="shared" si="7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2"/>
        <v>42695</v>
      </c>
      <c r="B29" s="45">
        <f t="shared" si="4"/>
        <v>42695</v>
      </c>
      <c r="C29" s="50"/>
      <c r="D29" s="28"/>
      <c r="E29" s="2"/>
      <c r="F29" s="73"/>
      <c r="G29" s="4"/>
      <c r="H29" s="76"/>
      <c r="I29" s="4"/>
      <c r="J29" s="76"/>
      <c r="K29" s="120">
        <f t="shared" si="5"/>
        <v>0</v>
      </c>
      <c r="L29" s="121">
        <f t="shared" si="6"/>
        <v>0</v>
      </c>
      <c r="M29" s="87">
        <f t="shared" si="7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2"/>
        <v>42696</v>
      </c>
      <c r="B30" s="45">
        <f t="shared" si="4"/>
        <v>42696</v>
      </c>
      <c r="C30" s="50"/>
      <c r="D30" s="28"/>
      <c r="E30" s="2"/>
      <c r="F30" s="73"/>
      <c r="G30" s="4"/>
      <c r="H30" s="76"/>
      <c r="I30" s="4"/>
      <c r="J30" s="76"/>
      <c r="K30" s="120">
        <f t="shared" si="5"/>
        <v>0</v>
      </c>
      <c r="L30" s="121">
        <f t="shared" si="6"/>
        <v>0</v>
      </c>
      <c r="M30" s="87">
        <f t="shared" si="7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2"/>
        <v>42697</v>
      </c>
      <c r="B31" s="45">
        <f t="shared" si="4"/>
        <v>42697</v>
      </c>
      <c r="C31" s="50"/>
      <c r="D31" s="28"/>
      <c r="E31" s="2"/>
      <c r="F31" s="73"/>
      <c r="G31" s="4"/>
      <c r="H31" s="76"/>
      <c r="I31" s="4"/>
      <c r="J31" s="76"/>
      <c r="K31" s="120">
        <f t="shared" si="5"/>
        <v>0</v>
      </c>
      <c r="L31" s="121">
        <f t="shared" si="6"/>
        <v>0</v>
      </c>
      <c r="M31" s="87">
        <f t="shared" si="7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2"/>
        <v>42698</v>
      </c>
      <c r="B32" s="45">
        <f t="shared" si="4"/>
        <v>42698</v>
      </c>
      <c r="C32" s="50"/>
      <c r="D32" s="28"/>
      <c r="E32" s="2"/>
      <c r="F32" s="73"/>
      <c r="G32" s="4"/>
      <c r="H32" s="76"/>
      <c r="I32" s="4"/>
      <c r="J32" s="76"/>
      <c r="K32" s="120">
        <f t="shared" si="5"/>
        <v>0</v>
      </c>
      <c r="L32" s="121">
        <f t="shared" si="6"/>
        <v>0</v>
      </c>
      <c r="M32" s="87">
        <f t="shared" si="7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2"/>
        <v>42699</v>
      </c>
      <c r="B33" s="45">
        <f t="shared" si="4"/>
        <v>42699</v>
      </c>
      <c r="C33" s="50"/>
      <c r="D33" s="28"/>
      <c r="E33" s="2"/>
      <c r="F33" s="73"/>
      <c r="G33" s="4"/>
      <c r="H33" s="76"/>
      <c r="I33" s="4"/>
      <c r="J33" s="76"/>
      <c r="K33" s="120">
        <f t="shared" si="5"/>
        <v>0</v>
      </c>
      <c r="L33" s="121">
        <f t="shared" si="6"/>
        <v>0</v>
      </c>
      <c r="M33" s="87">
        <f t="shared" si="7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2"/>
        <v>42700</v>
      </c>
      <c r="B34" s="45">
        <f t="shared" si="4"/>
        <v>42700</v>
      </c>
      <c r="C34" s="50"/>
      <c r="D34" s="28"/>
      <c r="E34" s="2"/>
      <c r="F34" s="73"/>
      <c r="G34" s="4"/>
      <c r="H34" s="76"/>
      <c r="I34" s="4"/>
      <c r="J34" s="76"/>
      <c r="K34" s="120">
        <f t="shared" si="5"/>
        <v>0</v>
      </c>
      <c r="L34" s="121">
        <f t="shared" si="6"/>
        <v>0</v>
      </c>
      <c r="M34" s="87">
        <f t="shared" si="7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2"/>
        <v>42701</v>
      </c>
      <c r="B35" s="45">
        <f t="shared" si="4"/>
        <v>42701</v>
      </c>
      <c r="C35" s="50"/>
      <c r="D35" s="28"/>
      <c r="E35" s="2"/>
      <c r="F35" s="73"/>
      <c r="G35" s="4"/>
      <c r="H35" s="76"/>
      <c r="I35" s="4"/>
      <c r="J35" s="76"/>
      <c r="K35" s="120">
        <f t="shared" si="5"/>
        <v>0</v>
      </c>
      <c r="L35" s="121">
        <f t="shared" si="6"/>
        <v>0</v>
      </c>
      <c r="M35" s="87">
        <f t="shared" si="7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2"/>
        <v>42702</v>
      </c>
      <c r="B36" s="45">
        <f t="shared" si="4"/>
        <v>42702</v>
      </c>
      <c r="C36" s="50"/>
      <c r="D36" s="28"/>
      <c r="E36" s="2"/>
      <c r="F36" s="73"/>
      <c r="G36" s="4"/>
      <c r="H36" s="76"/>
      <c r="I36" s="4"/>
      <c r="J36" s="76"/>
      <c r="K36" s="120">
        <f t="shared" si="5"/>
        <v>0</v>
      </c>
      <c r="L36" s="121">
        <f t="shared" si="6"/>
        <v>0</v>
      </c>
      <c r="M36" s="87">
        <f t="shared" si="7"/>
        <v>0</v>
      </c>
      <c r="N36" s="116">
        <f>IF($A36=0,0,IF(OR(WEEKDAY($A36,2)=7,$A36=DATE(YEAR($A36),MONTH($A36)+1,),0),SUM(K$8:K36)-SUM(N$7:N35),0))</f>
        <v>0</v>
      </c>
    </row>
    <row r="37" spans="1:14" ht="15" customHeight="1" thickBot="1" x14ac:dyDescent="0.25">
      <c r="A37" s="11">
        <f t="shared" si="2"/>
        <v>42703</v>
      </c>
      <c r="B37" s="46">
        <f t="shared" si="4"/>
        <v>42703</v>
      </c>
      <c r="C37" s="51"/>
      <c r="D37" s="34"/>
      <c r="E37" s="6"/>
      <c r="F37" s="75"/>
      <c r="G37" s="10"/>
      <c r="H37" s="77"/>
      <c r="I37" s="10"/>
      <c r="J37" s="77"/>
      <c r="K37" s="125">
        <f t="shared" si="5"/>
        <v>0</v>
      </c>
      <c r="L37" s="126">
        <f t="shared" si="6"/>
        <v>0</v>
      </c>
      <c r="M37" s="88">
        <f t="shared" si="7"/>
        <v>0</v>
      </c>
      <c r="N37" s="117">
        <f>IF($A37=0,0,IF(OR(WEEKDAY($A37,2)=7,$A37=DATE(YEAR($A37),MONTH($A37)+1,),0),SUM(K$8:K37)-SUM(N$7:N36),0))</f>
        <v>0</v>
      </c>
    </row>
    <row r="38" spans="1:14" ht="15" customHeight="1" thickBot="1" x14ac:dyDescent="0.25">
      <c r="A38" s="53"/>
      <c r="B38" s="61"/>
      <c r="C38" s="65"/>
      <c r="D38" s="62"/>
      <c r="E38" s="56"/>
      <c r="F38" s="56"/>
      <c r="G38" s="57"/>
      <c r="H38" s="57"/>
      <c r="I38" s="57"/>
      <c r="J38" s="57"/>
      <c r="K38" s="58"/>
      <c r="L38" s="58"/>
      <c r="M38" s="66"/>
      <c r="N38" s="118"/>
    </row>
    <row r="39" spans="1:14" ht="15" customHeight="1" thickBot="1" x14ac:dyDescent="0.25">
      <c r="A39" s="22"/>
      <c r="B39" s="26"/>
      <c r="C39" s="12"/>
      <c r="D39" s="26"/>
      <c r="E39" s="22"/>
      <c r="F39" s="22"/>
      <c r="G39" s="196" t="str">
        <f>Janv!H40</f>
        <v>SOLDE EN FIN DE MOIS</v>
      </c>
      <c r="H39" s="197"/>
      <c r="I39" s="197"/>
      <c r="J39" s="197"/>
      <c r="K39" s="197"/>
      <c r="L39" s="221">
        <f>M37</f>
        <v>0</v>
      </c>
      <c r="M39" s="222"/>
      <c r="N39" s="111"/>
    </row>
    <row r="40" spans="1:14" ht="1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4" ht="1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ht="15" customHeight="1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ht="1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ht="1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ht="15" customHeight="1" x14ac:dyDescent="0.2">
      <c r="A45" s="179" t="str">
        <f>Janv!A45</f>
        <v>SIGNATURE DE L'AGENT</v>
      </c>
      <c r="B45" s="179"/>
      <c r="C45" s="179"/>
      <c r="D45" s="179"/>
      <c r="E45" s="22"/>
      <c r="F45" s="22"/>
      <c r="G45" s="22"/>
      <c r="H45" s="22"/>
      <c r="I45" s="212" t="str">
        <f>Janv!I45</f>
        <v>SIGNATURE DU RESPONSABLE DIRECT</v>
      </c>
      <c r="J45" s="212"/>
      <c r="K45" s="212"/>
      <c r="L45" s="212"/>
      <c r="M45" s="212"/>
    </row>
    <row r="46" spans="1:14" ht="1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ht="1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" customHeight="1" x14ac:dyDescent="0.2"/>
  </sheetData>
  <sheetProtection selectLockedCells="1"/>
  <mergeCells count="25">
    <mergeCell ref="A45:D45"/>
    <mergeCell ref="I45:M45"/>
    <mergeCell ref="G39:K39"/>
    <mergeCell ref="L39:M39"/>
    <mergeCell ref="G7:H7"/>
    <mergeCell ref="E5:K5"/>
    <mergeCell ref="E6:J6"/>
    <mergeCell ref="I7:J7"/>
    <mergeCell ref="A42:M44"/>
    <mergeCell ref="N6:N7"/>
    <mergeCell ref="A5:B5"/>
    <mergeCell ref="C5:D5"/>
    <mergeCell ref="C6:D7"/>
    <mergeCell ref="L5:M5"/>
    <mergeCell ref="K6:K7"/>
    <mergeCell ref="L6:L7"/>
    <mergeCell ref="M6:M7"/>
    <mergeCell ref="E7:F7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L5 L38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M8:M38">
    <cfRule type="expression" dxfId="17" priority="1">
      <formula>$K8&gt;0</formula>
    </cfRule>
    <cfRule type="expression" dxfId="16" priority="2">
      <formula>COUNTIF(Férié,$B8)&gt;0</formula>
    </cfRule>
    <cfRule type="expression" dxfId="15" priority="3">
      <formula>WEEKDAY($B8,2)=6</formula>
    </cfRule>
    <cfRule type="expression" dxfId="14" priority="4">
      <formula>WEEKDAY($B8,2)=7</formula>
    </cfRule>
    <cfRule type="expression" dxfId="13" priority="5">
      <formula>M7=M8</formula>
    </cfRule>
    <cfRule type="expression" dxfId="12" priority="7">
      <formula>$N8&gt;0</formula>
    </cfRule>
  </conditionalFormatting>
  <conditionalFormatting sqref="A8:M38">
    <cfRule type="expression" dxfId="11" priority="16">
      <formula>WEEKDAY($B8,2)&gt;5</formula>
    </cfRule>
    <cfRule type="expression" dxfId="10" priority="6">
      <formula>COUNTIF(Férié,$B8)&gt;0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7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P56"/>
  <sheetViews>
    <sheetView showGridLines="0" showRuler="0" zoomScaleNormal="100" workbookViewId="0">
      <selection activeCell="P15" sqref="P15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customHeight="1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19.5" thickBot="1" x14ac:dyDescent="0.25">
      <c r="A4" s="173" t="str">
        <f>Janv!A4</f>
        <v xml:space="preserve">SERVICE : </v>
      </c>
      <c r="B4" s="174"/>
      <c r="C4" s="174"/>
      <c r="D4" s="174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DATE(Année,12,1)</f>
        <v>42704</v>
      </c>
      <c r="F5" s="170"/>
      <c r="G5" s="170"/>
      <c r="H5" s="170"/>
      <c r="I5" s="170"/>
      <c r="J5" s="170"/>
      <c r="K5" s="210"/>
      <c r="L5" s="167">
        <f>Nov!L39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237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Janv!G7</f>
        <v>Après-midi</v>
      </c>
      <c r="H7" s="195"/>
      <c r="I7" s="213" t="str">
        <f>Janv!I7</f>
        <v>Autres</v>
      </c>
      <c r="J7" s="218"/>
      <c r="K7" s="224"/>
      <c r="L7" s="155"/>
      <c r="M7" s="238"/>
      <c r="N7" s="188"/>
      <c r="P7" s="18"/>
    </row>
    <row r="8" spans="1:16" ht="15" customHeight="1" x14ac:dyDescent="0.2">
      <c r="A8" s="9">
        <f>B8</f>
        <v>42704</v>
      </c>
      <c r="B8" s="45">
        <f>Nov!B37+1</f>
        <v>42704</v>
      </c>
      <c r="C8" s="50"/>
      <c r="D8" s="28"/>
      <c r="E8" s="2"/>
      <c r="F8" s="73"/>
      <c r="G8" s="4"/>
      <c r="H8" s="76"/>
      <c r="I8" s="4"/>
      <c r="J8" s="76"/>
      <c r="K8" s="123">
        <f t="shared" ref="K8:K9" si="0">SUM((F8-E8)+(H8-G8)+(J8-I8))</f>
        <v>0</v>
      </c>
      <c r="L8" s="124">
        <f>IF(SUM(E8:J8)=0,0,K8-$G$2)</f>
        <v>0</v>
      </c>
      <c r="M8" s="131">
        <f>SUM(L8+L5)</f>
        <v>0</v>
      </c>
      <c r="N8" s="116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8" si="1">B9</f>
        <v>42705</v>
      </c>
      <c r="B9" s="45">
        <f>SUM(B8+1)</f>
        <v>42705</v>
      </c>
      <c r="C9" s="50"/>
      <c r="D9" s="28"/>
      <c r="E9" s="2"/>
      <c r="F9" s="73"/>
      <c r="G9" s="4"/>
      <c r="H9" s="76"/>
      <c r="I9" s="4"/>
      <c r="J9" s="76"/>
      <c r="K9" s="120">
        <f t="shared" si="0"/>
        <v>0</v>
      </c>
      <c r="L9" s="121">
        <f t="shared" ref="L9:L10" si="2">IF(SUM(E9:J9)=0,0,K9-$G$2)</f>
        <v>0</v>
      </c>
      <c r="M9" s="132">
        <f t="shared" ref="M9" si="3"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1"/>
        <v>42706</v>
      </c>
      <c r="B10" s="45">
        <f t="shared" ref="B10:B37" si="4">SUM(B9+1)</f>
        <v>42706</v>
      </c>
      <c r="C10" s="50"/>
      <c r="D10" s="28"/>
      <c r="E10" s="2"/>
      <c r="F10" s="73"/>
      <c r="G10" s="4"/>
      <c r="H10" s="76"/>
      <c r="I10" s="4"/>
      <c r="J10" s="76"/>
      <c r="K10" s="120">
        <f t="shared" ref="K10:K38" si="5">SUM((F10-E10)+(H10-G10)+(J10-I10))</f>
        <v>0</v>
      </c>
      <c r="L10" s="121">
        <f t="shared" si="2"/>
        <v>0</v>
      </c>
      <c r="M10" s="132">
        <f t="shared" ref="M10:M38" si="6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1"/>
        <v>42707</v>
      </c>
      <c r="B11" s="45">
        <f t="shared" si="4"/>
        <v>42707</v>
      </c>
      <c r="C11" s="50"/>
      <c r="D11" s="28"/>
      <c r="E11" s="2"/>
      <c r="F11" s="73"/>
      <c r="G11" s="4"/>
      <c r="H11" s="76"/>
      <c r="I11" s="4"/>
      <c r="J11" s="76"/>
      <c r="K11" s="120">
        <f t="shared" si="5"/>
        <v>0</v>
      </c>
      <c r="L11" s="121">
        <f t="shared" ref="L11:L38" si="7">IF(SUM(E11:J11)=0,0,K11-$G$2)</f>
        <v>0</v>
      </c>
      <c r="M11" s="132">
        <f t="shared" si="6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1"/>
        <v>42708</v>
      </c>
      <c r="B12" s="45">
        <f t="shared" si="4"/>
        <v>42708</v>
      </c>
      <c r="C12" s="50"/>
      <c r="D12" s="28"/>
      <c r="E12" s="2"/>
      <c r="F12" s="73"/>
      <c r="G12" s="4"/>
      <c r="H12" s="76"/>
      <c r="I12" s="4"/>
      <c r="J12" s="76"/>
      <c r="K12" s="120">
        <f t="shared" si="5"/>
        <v>0</v>
      </c>
      <c r="L12" s="121">
        <f t="shared" si="7"/>
        <v>0</v>
      </c>
      <c r="M12" s="132">
        <f t="shared" si="6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1"/>
        <v>42709</v>
      </c>
      <c r="B13" s="45">
        <f t="shared" si="4"/>
        <v>42709</v>
      </c>
      <c r="C13" s="50"/>
      <c r="D13" s="28"/>
      <c r="E13" s="2"/>
      <c r="F13" s="73"/>
      <c r="G13" s="4"/>
      <c r="H13" s="76"/>
      <c r="I13" s="4"/>
      <c r="J13" s="76"/>
      <c r="K13" s="120">
        <f t="shared" si="5"/>
        <v>0</v>
      </c>
      <c r="L13" s="121">
        <f t="shared" si="7"/>
        <v>0</v>
      </c>
      <c r="M13" s="132">
        <f t="shared" si="6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1"/>
        <v>42710</v>
      </c>
      <c r="B14" s="45">
        <f t="shared" si="4"/>
        <v>42710</v>
      </c>
      <c r="C14" s="50"/>
      <c r="D14" s="28"/>
      <c r="E14" s="2"/>
      <c r="F14" s="73"/>
      <c r="G14" s="4"/>
      <c r="H14" s="76"/>
      <c r="I14" s="4"/>
      <c r="J14" s="76"/>
      <c r="K14" s="120">
        <f t="shared" si="5"/>
        <v>0</v>
      </c>
      <c r="L14" s="121">
        <f t="shared" si="7"/>
        <v>0</v>
      </c>
      <c r="M14" s="132">
        <f t="shared" si="6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1"/>
        <v>42711</v>
      </c>
      <c r="B15" s="45">
        <f t="shared" si="4"/>
        <v>42711</v>
      </c>
      <c r="C15" s="50"/>
      <c r="D15" s="28"/>
      <c r="E15" s="2"/>
      <c r="F15" s="73"/>
      <c r="G15" s="4"/>
      <c r="H15" s="76"/>
      <c r="I15" s="4"/>
      <c r="J15" s="76"/>
      <c r="K15" s="120">
        <f t="shared" si="5"/>
        <v>0</v>
      </c>
      <c r="L15" s="121">
        <f t="shared" si="7"/>
        <v>0</v>
      </c>
      <c r="M15" s="132">
        <f t="shared" si="6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1"/>
        <v>42712</v>
      </c>
      <c r="B16" s="45">
        <f t="shared" si="4"/>
        <v>42712</v>
      </c>
      <c r="C16" s="50"/>
      <c r="D16" s="28"/>
      <c r="E16" s="2"/>
      <c r="F16" s="73"/>
      <c r="G16" s="4"/>
      <c r="H16" s="76"/>
      <c r="I16" s="4"/>
      <c r="J16" s="76"/>
      <c r="K16" s="120">
        <f t="shared" si="5"/>
        <v>0</v>
      </c>
      <c r="L16" s="121">
        <f t="shared" si="7"/>
        <v>0</v>
      </c>
      <c r="M16" s="132">
        <f t="shared" si="6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1"/>
        <v>42713</v>
      </c>
      <c r="B17" s="45">
        <f t="shared" si="4"/>
        <v>42713</v>
      </c>
      <c r="C17" s="50"/>
      <c r="D17" s="28"/>
      <c r="E17" s="2"/>
      <c r="F17" s="73"/>
      <c r="G17" s="4"/>
      <c r="H17" s="76"/>
      <c r="I17" s="4"/>
      <c r="J17" s="76"/>
      <c r="K17" s="120">
        <f t="shared" si="5"/>
        <v>0</v>
      </c>
      <c r="L17" s="121">
        <f t="shared" si="7"/>
        <v>0</v>
      </c>
      <c r="M17" s="132">
        <f t="shared" si="6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1"/>
        <v>42714</v>
      </c>
      <c r="B18" s="45">
        <f t="shared" si="4"/>
        <v>42714</v>
      </c>
      <c r="C18" s="50"/>
      <c r="D18" s="28"/>
      <c r="E18" s="2"/>
      <c r="F18" s="73"/>
      <c r="G18" s="4"/>
      <c r="H18" s="76"/>
      <c r="I18" s="4"/>
      <c r="J18" s="76"/>
      <c r="K18" s="120">
        <f t="shared" si="5"/>
        <v>0</v>
      </c>
      <c r="L18" s="121">
        <f t="shared" si="7"/>
        <v>0</v>
      </c>
      <c r="M18" s="132">
        <f t="shared" si="6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1"/>
        <v>42715</v>
      </c>
      <c r="B19" s="45">
        <f t="shared" si="4"/>
        <v>42715</v>
      </c>
      <c r="C19" s="50"/>
      <c r="D19" s="28"/>
      <c r="E19" s="2"/>
      <c r="F19" s="73"/>
      <c r="G19" s="4"/>
      <c r="H19" s="76"/>
      <c r="I19" s="4"/>
      <c r="J19" s="76"/>
      <c r="K19" s="120">
        <f t="shared" si="5"/>
        <v>0</v>
      </c>
      <c r="L19" s="121">
        <f t="shared" si="7"/>
        <v>0</v>
      </c>
      <c r="M19" s="132">
        <f t="shared" si="6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1"/>
        <v>42716</v>
      </c>
      <c r="B20" s="45">
        <f t="shared" si="4"/>
        <v>42716</v>
      </c>
      <c r="C20" s="50"/>
      <c r="D20" s="28"/>
      <c r="E20" s="2"/>
      <c r="F20" s="73"/>
      <c r="G20" s="4"/>
      <c r="H20" s="76"/>
      <c r="I20" s="4"/>
      <c r="J20" s="76"/>
      <c r="K20" s="120">
        <f t="shared" si="5"/>
        <v>0</v>
      </c>
      <c r="L20" s="121">
        <f t="shared" si="7"/>
        <v>0</v>
      </c>
      <c r="M20" s="132">
        <f t="shared" si="6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1"/>
        <v>42717</v>
      </c>
      <c r="B21" s="45">
        <f t="shared" si="4"/>
        <v>42717</v>
      </c>
      <c r="C21" s="50"/>
      <c r="D21" s="28"/>
      <c r="E21" s="2"/>
      <c r="F21" s="73"/>
      <c r="G21" s="4"/>
      <c r="H21" s="76"/>
      <c r="I21" s="4"/>
      <c r="J21" s="76"/>
      <c r="K21" s="120">
        <f t="shared" si="5"/>
        <v>0</v>
      </c>
      <c r="L21" s="121">
        <f t="shared" si="7"/>
        <v>0</v>
      </c>
      <c r="M21" s="132">
        <f t="shared" si="6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1"/>
        <v>42718</v>
      </c>
      <c r="B22" s="45">
        <f t="shared" si="4"/>
        <v>42718</v>
      </c>
      <c r="C22" s="50"/>
      <c r="D22" s="28"/>
      <c r="E22" s="2"/>
      <c r="F22" s="73"/>
      <c r="G22" s="4"/>
      <c r="H22" s="76"/>
      <c r="I22" s="4"/>
      <c r="J22" s="76"/>
      <c r="K22" s="120">
        <f t="shared" si="5"/>
        <v>0</v>
      </c>
      <c r="L22" s="121">
        <f t="shared" si="7"/>
        <v>0</v>
      </c>
      <c r="M22" s="132">
        <f t="shared" si="6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1"/>
        <v>42719</v>
      </c>
      <c r="B23" s="45">
        <f t="shared" si="4"/>
        <v>42719</v>
      </c>
      <c r="C23" s="50"/>
      <c r="D23" s="28"/>
      <c r="E23" s="2"/>
      <c r="F23" s="73"/>
      <c r="G23" s="4"/>
      <c r="H23" s="76"/>
      <c r="I23" s="4"/>
      <c r="J23" s="76"/>
      <c r="K23" s="120">
        <f t="shared" si="5"/>
        <v>0</v>
      </c>
      <c r="L23" s="121">
        <f t="shared" si="7"/>
        <v>0</v>
      </c>
      <c r="M23" s="132">
        <f t="shared" si="6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1"/>
        <v>42720</v>
      </c>
      <c r="B24" s="45">
        <f t="shared" si="4"/>
        <v>42720</v>
      </c>
      <c r="C24" s="50"/>
      <c r="D24" s="28"/>
      <c r="E24" s="2"/>
      <c r="F24" s="73"/>
      <c r="G24" s="4"/>
      <c r="H24" s="76"/>
      <c r="I24" s="4"/>
      <c r="J24" s="76"/>
      <c r="K24" s="120">
        <f t="shared" si="5"/>
        <v>0</v>
      </c>
      <c r="L24" s="121">
        <f t="shared" si="7"/>
        <v>0</v>
      </c>
      <c r="M24" s="132">
        <f t="shared" si="6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1"/>
        <v>42721</v>
      </c>
      <c r="B25" s="45">
        <f t="shared" si="4"/>
        <v>42721</v>
      </c>
      <c r="C25" s="50"/>
      <c r="D25" s="28"/>
      <c r="E25" s="2"/>
      <c r="F25" s="73"/>
      <c r="G25" s="4"/>
      <c r="H25" s="76"/>
      <c r="I25" s="4"/>
      <c r="J25" s="76"/>
      <c r="K25" s="120">
        <f t="shared" si="5"/>
        <v>0</v>
      </c>
      <c r="L25" s="121">
        <f t="shared" si="7"/>
        <v>0</v>
      </c>
      <c r="M25" s="132">
        <f t="shared" si="6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1"/>
        <v>42722</v>
      </c>
      <c r="B26" s="45">
        <f t="shared" si="4"/>
        <v>42722</v>
      </c>
      <c r="C26" s="50"/>
      <c r="D26" s="28"/>
      <c r="E26" s="2"/>
      <c r="F26" s="73"/>
      <c r="G26" s="4"/>
      <c r="H26" s="76"/>
      <c r="I26" s="4"/>
      <c r="J26" s="76"/>
      <c r="K26" s="120">
        <f t="shared" si="5"/>
        <v>0</v>
      </c>
      <c r="L26" s="121">
        <f t="shared" si="7"/>
        <v>0</v>
      </c>
      <c r="M26" s="132">
        <f t="shared" si="6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1"/>
        <v>42723</v>
      </c>
      <c r="B27" s="45">
        <f t="shared" si="4"/>
        <v>42723</v>
      </c>
      <c r="C27" s="50"/>
      <c r="D27" s="28"/>
      <c r="E27" s="2"/>
      <c r="F27" s="73"/>
      <c r="G27" s="4"/>
      <c r="H27" s="76"/>
      <c r="I27" s="4"/>
      <c r="J27" s="76"/>
      <c r="K27" s="120">
        <f t="shared" si="5"/>
        <v>0</v>
      </c>
      <c r="L27" s="121">
        <f t="shared" si="7"/>
        <v>0</v>
      </c>
      <c r="M27" s="132">
        <f t="shared" si="6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1"/>
        <v>42724</v>
      </c>
      <c r="B28" s="45">
        <f t="shared" si="4"/>
        <v>42724</v>
      </c>
      <c r="C28" s="50"/>
      <c r="D28" s="28"/>
      <c r="E28" s="2"/>
      <c r="F28" s="73"/>
      <c r="G28" s="4"/>
      <c r="H28" s="76"/>
      <c r="I28" s="4"/>
      <c r="J28" s="76"/>
      <c r="K28" s="120">
        <f t="shared" si="5"/>
        <v>0</v>
      </c>
      <c r="L28" s="121">
        <f t="shared" si="7"/>
        <v>0</v>
      </c>
      <c r="M28" s="132">
        <f t="shared" si="6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1"/>
        <v>42725</v>
      </c>
      <c r="B29" s="45">
        <f t="shared" si="4"/>
        <v>42725</v>
      </c>
      <c r="C29" s="50"/>
      <c r="D29" s="28"/>
      <c r="E29" s="2"/>
      <c r="F29" s="73"/>
      <c r="G29" s="4"/>
      <c r="H29" s="76"/>
      <c r="I29" s="4"/>
      <c r="J29" s="76"/>
      <c r="K29" s="120">
        <f t="shared" si="5"/>
        <v>0</v>
      </c>
      <c r="L29" s="121">
        <f t="shared" si="7"/>
        <v>0</v>
      </c>
      <c r="M29" s="132">
        <f t="shared" si="6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1"/>
        <v>42726</v>
      </c>
      <c r="B30" s="45">
        <f t="shared" si="4"/>
        <v>42726</v>
      </c>
      <c r="C30" s="50"/>
      <c r="D30" s="28"/>
      <c r="E30" s="2"/>
      <c r="F30" s="73"/>
      <c r="G30" s="4"/>
      <c r="H30" s="76"/>
      <c r="I30" s="4"/>
      <c r="J30" s="76"/>
      <c r="K30" s="120">
        <f t="shared" si="5"/>
        <v>0</v>
      </c>
      <c r="L30" s="121">
        <f t="shared" si="7"/>
        <v>0</v>
      </c>
      <c r="M30" s="132">
        <f t="shared" si="6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1"/>
        <v>42727</v>
      </c>
      <c r="B31" s="45">
        <f t="shared" si="4"/>
        <v>42727</v>
      </c>
      <c r="C31" s="50"/>
      <c r="D31" s="28"/>
      <c r="E31" s="2"/>
      <c r="F31" s="73"/>
      <c r="G31" s="4"/>
      <c r="H31" s="76"/>
      <c r="I31" s="4"/>
      <c r="J31" s="76"/>
      <c r="K31" s="120">
        <f t="shared" si="5"/>
        <v>0</v>
      </c>
      <c r="L31" s="121">
        <f t="shared" si="7"/>
        <v>0</v>
      </c>
      <c r="M31" s="132">
        <f t="shared" si="6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1"/>
        <v>42728</v>
      </c>
      <c r="B32" s="45">
        <f t="shared" si="4"/>
        <v>42728</v>
      </c>
      <c r="C32" s="50" t="str">
        <f>VLOOKUP(B32,Trois,2,FALSE)</f>
        <v>Noël</v>
      </c>
      <c r="D32" s="28"/>
      <c r="E32" s="2"/>
      <c r="F32" s="73"/>
      <c r="G32" s="4"/>
      <c r="H32" s="76"/>
      <c r="I32" s="4"/>
      <c r="J32" s="76"/>
      <c r="K32" s="120">
        <f t="shared" si="5"/>
        <v>0</v>
      </c>
      <c r="L32" s="121">
        <f t="shared" si="7"/>
        <v>0</v>
      </c>
      <c r="M32" s="132">
        <f t="shared" si="6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1"/>
        <v>42729</v>
      </c>
      <c r="B33" s="45">
        <f t="shared" si="4"/>
        <v>42729</v>
      </c>
      <c r="C33" s="50"/>
      <c r="D33" s="28"/>
      <c r="E33" s="2"/>
      <c r="F33" s="73"/>
      <c r="G33" s="4"/>
      <c r="H33" s="76"/>
      <c r="I33" s="4"/>
      <c r="J33" s="76"/>
      <c r="K33" s="120">
        <f t="shared" si="5"/>
        <v>0</v>
      </c>
      <c r="L33" s="121">
        <f t="shared" si="7"/>
        <v>0</v>
      </c>
      <c r="M33" s="132">
        <f t="shared" si="6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1"/>
        <v>42730</v>
      </c>
      <c r="B34" s="45">
        <f t="shared" si="4"/>
        <v>42730</v>
      </c>
      <c r="C34" s="50"/>
      <c r="D34" s="28"/>
      <c r="E34" s="2"/>
      <c r="F34" s="73"/>
      <c r="G34" s="4"/>
      <c r="H34" s="76"/>
      <c r="I34" s="4"/>
      <c r="J34" s="76"/>
      <c r="K34" s="120">
        <f t="shared" si="5"/>
        <v>0</v>
      </c>
      <c r="L34" s="121">
        <f t="shared" si="7"/>
        <v>0</v>
      </c>
      <c r="M34" s="132">
        <f t="shared" si="6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1"/>
        <v>42731</v>
      </c>
      <c r="B35" s="45">
        <f t="shared" si="4"/>
        <v>42731</v>
      </c>
      <c r="C35" s="50"/>
      <c r="D35" s="28"/>
      <c r="E35" s="2"/>
      <c r="F35" s="73"/>
      <c r="G35" s="4"/>
      <c r="H35" s="76"/>
      <c r="I35" s="4"/>
      <c r="J35" s="76"/>
      <c r="K35" s="120">
        <f t="shared" si="5"/>
        <v>0</v>
      </c>
      <c r="L35" s="121">
        <f t="shared" si="7"/>
        <v>0</v>
      </c>
      <c r="M35" s="132">
        <f t="shared" si="6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1"/>
        <v>42732</v>
      </c>
      <c r="B36" s="45">
        <f t="shared" si="4"/>
        <v>42732</v>
      </c>
      <c r="C36" s="50"/>
      <c r="D36" s="28"/>
      <c r="E36" s="2"/>
      <c r="F36" s="73"/>
      <c r="G36" s="4"/>
      <c r="H36" s="76"/>
      <c r="I36" s="4"/>
      <c r="J36" s="76"/>
      <c r="K36" s="120">
        <f t="shared" si="5"/>
        <v>0</v>
      </c>
      <c r="L36" s="121">
        <f t="shared" si="7"/>
        <v>0</v>
      </c>
      <c r="M36" s="132">
        <f t="shared" si="6"/>
        <v>0</v>
      </c>
      <c r="N36" s="116">
        <f>IF($A36=0,0,IF(OR(WEEKDAY($A36,2)=7,$A36=DATE(YEAR($A36),MONTH($A36)+1,),0),SUM(K$8:K36)-SUM(N$7:N35),0))</f>
        <v>0</v>
      </c>
    </row>
    <row r="37" spans="1:14" ht="15" customHeight="1" x14ac:dyDescent="0.2">
      <c r="A37" s="9">
        <f t="shared" si="1"/>
        <v>42733</v>
      </c>
      <c r="B37" s="45">
        <f t="shared" si="4"/>
        <v>42733</v>
      </c>
      <c r="C37" s="78"/>
      <c r="D37" s="79"/>
      <c r="E37" s="2"/>
      <c r="F37" s="73"/>
      <c r="G37" s="4"/>
      <c r="H37" s="76"/>
      <c r="I37" s="4"/>
      <c r="J37" s="76"/>
      <c r="K37" s="120">
        <f t="shared" si="5"/>
        <v>0</v>
      </c>
      <c r="L37" s="121">
        <f t="shared" si="7"/>
        <v>0</v>
      </c>
      <c r="M37" s="132">
        <f t="shared" si="6"/>
        <v>0</v>
      </c>
      <c r="N37" s="116">
        <f>IF($A37=0,0,IF(OR(WEEKDAY($A37,2)=7,$A37=DATE(YEAR($A37),MONTH($A37)+1,),0),SUM(K$8:K37)-SUM(N$7:N36),0))</f>
        <v>0</v>
      </c>
    </row>
    <row r="38" spans="1:14" ht="15" customHeight="1" thickBot="1" x14ac:dyDescent="0.25">
      <c r="A38" s="11">
        <f t="shared" si="1"/>
        <v>42734</v>
      </c>
      <c r="B38" s="46">
        <f>SUM(B37+1)</f>
        <v>42734</v>
      </c>
      <c r="C38" s="51"/>
      <c r="D38" s="34"/>
      <c r="E38" s="6"/>
      <c r="F38" s="75"/>
      <c r="G38" s="10"/>
      <c r="H38" s="77"/>
      <c r="I38" s="10"/>
      <c r="J38" s="77"/>
      <c r="K38" s="125">
        <f t="shared" si="5"/>
        <v>0</v>
      </c>
      <c r="L38" s="126">
        <f t="shared" si="7"/>
        <v>0</v>
      </c>
      <c r="M38" s="133">
        <f t="shared" si="6"/>
        <v>0</v>
      </c>
      <c r="N38" s="117">
        <f>IF($A38=0,0,IF(OR(WEEKDAY($A38,2)=7,$A38=DATE(YEAR($A38),MONTH($A38)+1,),0),SUM(K$8:K38)-SUM(N$7:N37),0))</f>
        <v>0</v>
      </c>
    </row>
    <row r="39" spans="1:14" ht="15" customHeight="1" thickBot="1" x14ac:dyDescent="0.25">
      <c r="A39" s="53"/>
      <c r="B39" s="61"/>
      <c r="C39" s="65"/>
      <c r="D39" s="62"/>
      <c r="E39" s="56"/>
      <c r="F39" s="56"/>
      <c r="G39" s="57"/>
      <c r="H39" s="57"/>
      <c r="I39" s="57"/>
      <c r="J39" s="57"/>
      <c r="K39" s="58"/>
      <c r="L39" s="58"/>
      <c r="M39" s="66"/>
      <c r="N39" s="111"/>
    </row>
    <row r="40" spans="1:14" ht="15" customHeight="1" thickBot="1" x14ac:dyDescent="0.25">
      <c r="A40" s="22"/>
      <c r="B40" s="26"/>
      <c r="C40" s="12"/>
      <c r="D40" s="26"/>
      <c r="E40" s="22"/>
      <c r="F40" s="22"/>
      <c r="G40" s="196" t="str">
        <f>Janv!H40</f>
        <v>SOLDE EN FIN DE MOIS</v>
      </c>
      <c r="H40" s="197"/>
      <c r="I40" s="197"/>
      <c r="J40" s="197"/>
      <c r="K40" s="197"/>
      <c r="L40" s="221">
        <f>M38</f>
        <v>0</v>
      </c>
      <c r="M40" s="2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x14ac:dyDescent="0.2">
      <c r="A45" s="179" t="str">
        <f>Janv!A45</f>
        <v>SIGNATURE DE L'AGENT</v>
      </c>
      <c r="B45" s="179"/>
      <c r="C45" s="179"/>
      <c r="D45" s="179"/>
      <c r="E45" s="22"/>
      <c r="F45" s="22"/>
      <c r="G45" s="22"/>
      <c r="H45" s="22"/>
      <c r="I45" s="212" t="str">
        <f>Janv!I45</f>
        <v>SIGNATURE DU RESPONSABLE DIRECT</v>
      </c>
      <c r="J45" s="212"/>
      <c r="K45" s="212"/>
      <c r="L45" s="212"/>
      <c r="M45" s="21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A42:M44"/>
    <mergeCell ref="A45:D45"/>
    <mergeCell ref="I45:M45"/>
    <mergeCell ref="M6:M7"/>
    <mergeCell ref="E7:F7"/>
    <mergeCell ref="G7:H7"/>
    <mergeCell ref="E6:J6"/>
    <mergeCell ref="I7:J7"/>
    <mergeCell ref="G40:K40"/>
    <mergeCell ref="L40:M40"/>
    <mergeCell ref="N6:N7"/>
    <mergeCell ref="A1:M1"/>
    <mergeCell ref="A2:F2"/>
    <mergeCell ref="A5:B5"/>
    <mergeCell ref="C5:D5"/>
    <mergeCell ref="C6:D7"/>
    <mergeCell ref="A3:D3"/>
    <mergeCell ref="E3:K3"/>
    <mergeCell ref="L3:M4"/>
    <mergeCell ref="A4:D4"/>
    <mergeCell ref="E4:K4"/>
    <mergeCell ref="E5:K5"/>
    <mergeCell ref="L5:M5"/>
    <mergeCell ref="K6:K7"/>
    <mergeCell ref="L6:L7"/>
  </mergeCells>
  <phoneticPr fontId="0" type="noConversion"/>
  <conditionalFormatting sqref="M8:M38">
    <cfRule type="expression" dxfId="9" priority="1">
      <formula>$K8&gt;0</formula>
    </cfRule>
    <cfRule type="expression" dxfId="8" priority="2">
      <formula>COUNTIF(Férié,$B8)&gt;0</formula>
    </cfRule>
    <cfRule type="expression" dxfId="7" priority="3">
      <formula>WEEKDAY($B8,2)=6</formula>
    </cfRule>
    <cfRule type="expression" dxfId="6" priority="4">
      <formula>WEEKDAY($B8,2)=7</formula>
    </cfRule>
    <cfRule type="expression" dxfId="5" priority="5">
      <formula>M7=M8</formula>
    </cfRule>
  </conditionalFormatting>
  <conditionalFormatting sqref="L5 L40">
    <cfRule type="cellIs" dxfId="4" priority="15" operator="greaterThan">
      <formula>0</formula>
    </cfRule>
    <cfRule type="cellIs" dxfId="3" priority="16" operator="lessThan">
      <formula>0</formula>
    </cfRule>
  </conditionalFormatting>
  <conditionalFormatting sqref="N8:N38">
    <cfRule type="expression" dxfId="2" priority="7">
      <formula>$N8&gt;0</formula>
    </cfRule>
  </conditionalFormatting>
  <conditionalFormatting sqref="A8:M38">
    <cfRule type="expression" dxfId="1" priority="8">
      <formula>WEEKDAY($B8,2)&gt;5</formula>
    </cfRule>
    <cfRule type="expression" dxfId="0" priority="6">
      <formula>COUNTIF(Férié,$B8)&gt;0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C17"/>
  <sheetViews>
    <sheetView showGridLines="0" zoomScaleNormal="100" workbookViewId="0">
      <selection activeCell="C26" sqref="C26"/>
    </sheetView>
  </sheetViews>
  <sheetFormatPr baseColWidth="10" defaultColWidth="10.25" defaultRowHeight="12.75" x14ac:dyDescent="0.2"/>
  <cols>
    <col min="1" max="1" width="29.25" style="35" customWidth="1"/>
    <col min="2" max="2" width="23.125" style="35" customWidth="1"/>
    <col min="3" max="3" width="16.25" style="35" customWidth="1"/>
    <col min="4" max="4" width="39.25" style="35" bestFit="1" customWidth="1"/>
    <col min="5" max="16384" width="10.25" style="35"/>
  </cols>
  <sheetData>
    <row r="1" spans="1:3" ht="13.5" thickBot="1" x14ac:dyDescent="0.25">
      <c r="A1" s="241" t="s">
        <v>1</v>
      </c>
    </row>
    <row r="2" spans="1:3" ht="12.75" customHeight="1" x14ac:dyDescent="0.2">
      <c r="A2" s="242"/>
      <c r="B2" s="239">
        <f>Janv!C5</f>
        <v>2020</v>
      </c>
    </row>
    <row r="3" spans="1:3" ht="13.5" customHeight="1" thickBot="1" x14ac:dyDescent="0.25">
      <c r="A3" s="242"/>
      <c r="B3" s="240"/>
    </row>
    <row r="4" spans="1:3" ht="12.75" customHeight="1" thickBot="1" x14ac:dyDescent="0.25"/>
    <row r="5" spans="1:3" ht="13.5" customHeight="1" x14ac:dyDescent="0.2">
      <c r="A5" s="36" t="s">
        <v>27</v>
      </c>
      <c r="B5" s="37">
        <f>DATE(B2,1,1)</f>
        <v>42369</v>
      </c>
      <c r="C5" s="1" t="s">
        <v>13</v>
      </c>
    </row>
    <row r="6" spans="1:3" ht="14.25" x14ac:dyDescent="0.2">
      <c r="A6" s="38" t="s">
        <v>2</v>
      </c>
      <c r="B6" s="39">
        <f>ROUND(DATE(B2,4,MOD(234-11*MOD(B2,19),30))/7,)*7-5</f>
        <v>42471</v>
      </c>
      <c r="C6" s="149" t="s">
        <v>2</v>
      </c>
    </row>
    <row r="7" spans="1:3" ht="14.25" x14ac:dyDescent="0.2">
      <c r="A7" s="38" t="s">
        <v>3</v>
      </c>
      <c r="B7" s="39">
        <f>SUM(B6+1)</f>
        <v>42472</v>
      </c>
      <c r="C7" s="149" t="s">
        <v>3</v>
      </c>
    </row>
    <row r="8" spans="1:3" ht="14.25" x14ac:dyDescent="0.2">
      <c r="A8" s="38" t="s">
        <v>28</v>
      </c>
      <c r="B8" s="39">
        <f>DATE(B2,5,1)</f>
        <v>42490</v>
      </c>
      <c r="C8" s="149" t="s">
        <v>42</v>
      </c>
    </row>
    <row r="9" spans="1:3" ht="14.25" x14ac:dyDescent="0.2">
      <c r="A9" s="38" t="s">
        <v>4</v>
      </c>
      <c r="B9" s="39">
        <f>DATE(B2,5,8)</f>
        <v>42497</v>
      </c>
      <c r="C9" s="149" t="s">
        <v>39</v>
      </c>
    </row>
    <row r="10" spans="1:3" ht="14.25" x14ac:dyDescent="0.2">
      <c r="A10" s="38" t="s">
        <v>5</v>
      </c>
      <c r="B10" s="39">
        <f>B6+39</f>
        <v>42510</v>
      </c>
      <c r="C10" s="149" t="s">
        <v>40</v>
      </c>
    </row>
    <row r="11" spans="1:3" ht="14.25" x14ac:dyDescent="0.2">
      <c r="A11" s="38" t="s">
        <v>6</v>
      </c>
      <c r="B11" s="39">
        <f>B6+49</f>
        <v>42520</v>
      </c>
      <c r="C11" s="149" t="s">
        <v>6</v>
      </c>
    </row>
    <row r="12" spans="1:3" ht="14.25" x14ac:dyDescent="0.2">
      <c r="A12" s="38" t="s">
        <v>7</v>
      </c>
      <c r="B12" s="39">
        <f>SUM(B11+1)</f>
        <v>42521</v>
      </c>
      <c r="C12" s="149" t="s">
        <v>7</v>
      </c>
    </row>
    <row r="13" spans="1:3" ht="14.25" x14ac:dyDescent="0.2">
      <c r="A13" s="38" t="s">
        <v>8</v>
      </c>
      <c r="B13" s="39">
        <f>DATE(B2,7,14)</f>
        <v>42564</v>
      </c>
      <c r="C13" s="149" t="s">
        <v>43</v>
      </c>
    </row>
    <row r="14" spans="1:3" ht="14.25" x14ac:dyDescent="0.2">
      <c r="A14" s="38" t="s">
        <v>9</v>
      </c>
      <c r="B14" s="39">
        <f>DATE(B2,8,15)</f>
        <v>42596</v>
      </c>
      <c r="C14" s="149" t="s">
        <v>41</v>
      </c>
    </row>
    <row r="15" spans="1:3" ht="14.25" x14ac:dyDescent="0.2">
      <c r="A15" s="38" t="s">
        <v>10</v>
      </c>
      <c r="B15" s="39">
        <f>DATE(B2,11,1)</f>
        <v>42674</v>
      </c>
      <c r="C15" s="149" t="s">
        <v>37</v>
      </c>
    </row>
    <row r="16" spans="1:3" ht="14.25" x14ac:dyDescent="0.2">
      <c r="A16" s="38" t="s">
        <v>11</v>
      </c>
      <c r="B16" s="39">
        <f>DATE(B2,11,11)</f>
        <v>42684</v>
      </c>
      <c r="C16" s="149" t="s">
        <v>38</v>
      </c>
    </row>
    <row r="17" spans="1:3" ht="15" thickBot="1" x14ac:dyDescent="0.25">
      <c r="A17" s="40" t="s">
        <v>12</v>
      </c>
      <c r="B17" s="41">
        <f>DATE(B2,12,25)</f>
        <v>42728</v>
      </c>
      <c r="C17" s="1" t="s">
        <v>14</v>
      </c>
    </row>
  </sheetData>
  <sheetProtection selectLockedCells="1" selectUnlockedCells="1"/>
  <mergeCells count="2">
    <mergeCell ref="B2:B3"/>
    <mergeCell ref="A1:A3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P56"/>
  <sheetViews>
    <sheetView showGridLines="0" showRuler="0" zoomScaleNormal="100" workbookViewId="0">
      <selection activeCell="N6" sqref="N6:N36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150" t="str">
        <f>Janv!A1</f>
        <v>RELEVÉ MENSUEL D'HEURES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6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14"/>
      <c r="I2" s="14"/>
      <c r="J2" s="14"/>
      <c r="K2" s="14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173" t="str">
        <f>Janv!A4</f>
        <v xml:space="preserve">SERVICE : </v>
      </c>
      <c r="B4" s="174"/>
      <c r="C4" s="174"/>
      <c r="D4" s="174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DATE(Année,2,1)</f>
        <v>42400</v>
      </c>
      <c r="F5" s="170"/>
      <c r="G5" s="170"/>
      <c r="H5" s="170"/>
      <c r="I5" s="170"/>
      <c r="J5" s="170"/>
      <c r="K5" s="210"/>
      <c r="L5" s="167">
        <f>Janv!L40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07"/>
      <c r="K6" s="152" t="str">
        <f>Janv!K6</f>
        <v>Nb d'heures effectuées</v>
      </c>
      <c r="L6" s="154" t="str">
        <f>Janv!L6</f>
        <v>Heures à rattraper ou récupérer</v>
      </c>
      <c r="M6" s="156" t="str">
        <f>Janv!M6</f>
        <v>Solde après chaque journée concernée</v>
      </c>
      <c r="N6" s="198" t="str">
        <f>Janv!N6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208" t="str">
        <f>Janv!G7</f>
        <v>Après-midi</v>
      </c>
      <c r="H7" s="209"/>
      <c r="I7" s="161" t="str">
        <f>Janv!I7</f>
        <v>Autres</v>
      </c>
      <c r="J7" s="195"/>
      <c r="K7" s="153"/>
      <c r="L7" s="155"/>
      <c r="M7" s="194"/>
      <c r="N7" s="199"/>
      <c r="P7" s="18"/>
    </row>
    <row r="8" spans="1:16" ht="15" customHeight="1" x14ac:dyDescent="0.2">
      <c r="A8" s="9">
        <f>B8</f>
        <v>42400</v>
      </c>
      <c r="B8" s="45">
        <f>E5</f>
        <v>42400</v>
      </c>
      <c r="C8" s="47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28"/>
      <c r="E8" s="2"/>
      <c r="F8" s="3"/>
      <c r="G8" s="80"/>
      <c r="H8" s="3"/>
      <c r="I8" s="4"/>
      <c r="J8" s="76"/>
      <c r="K8" s="123">
        <f t="shared" ref="K8" si="0">SUM((F8-E8)+(H8-G8)+(J8-I8))</f>
        <v>0</v>
      </c>
      <c r="L8" s="124">
        <f>IF(SUM(E8:J8)=0,0,K8-$G$2)</f>
        <v>0</v>
      </c>
      <c r="M8" s="112">
        <f>SUM(L8+L5)</f>
        <v>0</v>
      </c>
      <c r="N8" s="116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6" si="1">B9</f>
        <v>42401</v>
      </c>
      <c r="B9" s="45">
        <f>B8+1</f>
        <v>42401</v>
      </c>
      <c r="C9" s="47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8"/>
      <c r="E9" s="2"/>
      <c r="F9" s="3"/>
      <c r="G9" s="4"/>
      <c r="H9" s="5"/>
      <c r="I9" s="82"/>
      <c r="J9" s="76"/>
      <c r="K9" s="120">
        <f t="shared" ref="K9" si="2">SUM((F9-E9)+(H9-G9)+(J9-I9))</f>
        <v>0</v>
      </c>
      <c r="L9" s="121">
        <f>IF(SUM(E9:J9)=0,0,K9-$G$2)</f>
        <v>0</v>
      </c>
      <c r="M9" s="113">
        <f>SUM(L9+M8)</f>
        <v>0</v>
      </c>
      <c r="N9" s="119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1"/>
        <v>42402</v>
      </c>
      <c r="B10" s="45">
        <f t="shared" ref="B10:B35" si="3">B9+1</f>
        <v>42402</v>
      </c>
      <c r="C10" s="47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8"/>
      <c r="E10" s="2"/>
      <c r="F10" s="3"/>
      <c r="G10" s="4"/>
      <c r="H10" s="5"/>
      <c r="I10" s="82"/>
      <c r="J10" s="76"/>
      <c r="K10" s="120">
        <f t="shared" ref="K10:K36" si="4">SUM((F10-E10)+(H10-G10)+(J10-I10))</f>
        <v>0</v>
      </c>
      <c r="L10" s="121">
        <f t="shared" ref="L10:L36" si="5">IF(SUM(E10:J10)=0,0,K10-$G$2)</f>
        <v>0</v>
      </c>
      <c r="M10" s="113">
        <f t="shared" ref="M10:M36" si="6">SUM(L10+M9)</f>
        <v>0</v>
      </c>
      <c r="N10" s="119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1"/>
        <v>42403</v>
      </c>
      <c r="B11" s="45">
        <f t="shared" si="3"/>
        <v>42403</v>
      </c>
      <c r="C11" s="47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8"/>
      <c r="E11" s="2"/>
      <c r="F11" s="3"/>
      <c r="G11" s="4"/>
      <c r="H11" s="5"/>
      <c r="I11" s="82"/>
      <c r="J11" s="76"/>
      <c r="K11" s="120">
        <f t="shared" si="4"/>
        <v>0</v>
      </c>
      <c r="L11" s="121">
        <f t="shared" si="5"/>
        <v>0</v>
      </c>
      <c r="M11" s="113">
        <f t="shared" si="6"/>
        <v>0</v>
      </c>
      <c r="N11" s="119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1"/>
        <v>42404</v>
      </c>
      <c r="B12" s="45">
        <f t="shared" si="3"/>
        <v>42404</v>
      </c>
      <c r="C12" s="47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8"/>
      <c r="E12" s="2"/>
      <c r="F12" s="3"/>
      <c r="G12" s="4"/>
      <c r="H12" s="5"/>
      <c r="I12" s="82"/>
      <c r="J12" s="76"/>
      <c r="K12" s="120">
        <f t="shared" si="4"/>
        <v>0</v>
      </c>
      <c r="L12" s="121">
        <f t="shared" si="5"/>
        <v>0</v>
      </c>
      <c r="M12" s="113">
        <f t="shared" si="6"/>
        <v>0</v>
      </c>
      <c r="N12" s="119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1"/>
        <v>42405</v>
      </c>
      <c r="B13" s="45">
        <f t="shared" si="3"/>
        <v>42405</v>
      </c>
      <c r="C13" s="47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8"/>
      <c r="E13" s="2"/>
      <c r="F13" s="3"/>
      <c r="G13" s="4"/>
      <c r="H13" s="5"/>
      <c r="I13" s="82"/>
      <c r="J13" s="76"/>
      <c r="K13" s="120">
        <f t="shared" si="4"/>
        <v>0</v>
      </c>
      <c r="L13" s="121">
        <f t="shared" si="5"/>
        <v>0</v>
      </c>
      <c r="M13" s="113">
        <f t="shared" si="6"/>
        <v>0</v>
      </c>
      <c r="N13" s="119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1"/>
        <v>42406</v>
      </c>
      <c r="B14" s="45">
        <f t="shared" si="3"/>
        <v>42406</v>
      </c>
      <c r="C14" s="47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8"/>
      <c r="E14" s="2"/>
      <c r="F14" s="3"/>
      <c r="G14" s="4"/>
      <c r="H14" s="5"/>
      <c r="I14" s="82"/>
      <c r="J14" s="76"/>
      <c r="K14" s="120">
        <f t="shared" si="4"/>
        <v>0</v>
      </c>
      <c r="L14" s="121">
        <f t="shared" si="5"/>
        <v>0</v>
      </c>
      <c r="M14" s="113">
        <f t="shared" si="6"/>
        <v>0</v>
      </c>
      <c r="N14" s="119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1"/>
        <v>42407</v>
      </c>
      <c r="B15" s="45">
        <f t="shared" si="3"/>
        <v>42407</v>
      </c>
      <c r="C15" s="47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8"/>
      <c r="E15" s="2"/>
      <c r="F15" s="3"/>
      <c r="G15" s="4"/>
      <c r="H15" s="5"/>
      <c r="I15" s="82"/>
      <c r="J15" s="76"/>
      <c r="K15" s="120">
        <f t="shared" si="4"/>
        <v>0</v>
      </c>
      <c r="L15" s="121">
        <f t="shared" si="5"/>
        <v>0</v>
      </c>
      <c r="M15" s="113">
        <f t="shared" si="6"/>
        <v>0</v>
      </c>
      <c r="N15" s="119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1"/>
        <v>42408</v>
      </c>
      <c r="B16" s="45">
        <f t="shared" si="3"/>
        <v>42408</v>
      </c>
      <c r="C16" s="47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28"/>
      <c r="E16" s="2"/>
      <c r="F16" s="3"/>
      <c r="G16" s="4"/>
      <c r="H16" s="5"/>
      <c r="I16" s="82"/>
      <c r="J16" s="76"/>
      <c r="K16" s="120">
        <f t="shared" si="4"/>
        <v>0</v>
      </c>
      <c r="L16" s="121">
        <f t="shared" si="5"/>
        <v>0</v>
      </c>
      <c r="M16" s="113">
        <f t="shared" si="6"/>
        <v>0</v>
      </c>
      <c r="N16" s="119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1"/>
        <v>42409</v>
      </c>
      <c r="B17" s="45">
        <f t="shared" si="3"/>
        <v>42409</v>
      </c>
      <c r="C17" s="47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28"/>
      <c r="E17" s="2"/>
      <c r="F17" s="3"/>
      <c r="G17" s="4"/>
      <c r="H17" s="5"/>
      <c r="I17" s="82"/>
      <c r="J17" s="76"/>
      <c r="K17" s="120">
        <f t="shared" si="4"/>
        <v>0</v>
      </c>
      <c r="L17" s="121">
        <f t="shared" si="5"/>
        <v>0</v>
      </c>
      <c r="M17" s="113">
        <f t="shared" si="6"/>
        <v>0</v>
      </c>
      <c r="N17" s="119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1"/>
        <v>42410</v>
      </c>
      <c r="B18" s="45">
        <f t="shared" si="3"/>
        <v>42410</v>
      </c>
      <c r="C18" s="47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8"/>
      <c r="E18" s="2"/>
      <c r="F18" s="3"/>
      <c r="G18" s="4"/>
      <c r="H18" s="5"/>
      <c r="I18" s="82"/>
      <c r="J18" s="76"/>
      <c r="K18" s="120">
        <f t="shared" si="4"/>
        <v>0</v>
      </c>
      <c r="L18" s="121">
        <f t="shared" si="5"/>
        <v>0</v>
      </c>
      <c r="M18" s="113">
        <f t="shared" si="6"/>
        <v>0</v>
      </c>
      <c r="N18" s="119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1"/>
        <v>42411</v>
      </c>
      <c r="B19" s="45">
        <f t="shared" si="3"/>
        <v>42411</v>
      </c>
      <c r="C19" s="47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28"/>
      <c r="E19" s="2"/>
      <c r="F19" s="3"/>
      <c r="G19" s="4"/>
      <c r="H19" s="5"/>
      <c r="I19" s="82"/>
      <c r="J19" s="76"/>
      <c r="K19" s="120">
        <f t="shared" si="4"/>
        <v>0</v>
      </c>
      <c r="L19" s="121">
        <f t="shared" si="5"/>
        <v>0</v>
      </c>
      <c r="M19" s="113">
        <f t="shared" si="6"/>
        <v>0</v>
      </c>
      <c r="N19" s="119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1"/>
        <v>42412</v>
      </c>
      <c r="B20" s="45">
        <f t="shared" si="3"/>
        <v>42412</v>
      </c>
      <c r="C20" s="47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28"/>
      <c r="E20" s="2"/>
      <c r="F20" s="3"/>
      <c r="G20" s="4"/>
      <c r="H20" s="5"/>
      <c r="I20" s="82"/>
      <c r="J20" s="76"/>
      <c r="K20" s="120">
        <f t="shared" si="4"/>
        <v>0</v>
      </c>
      <c r="L20" s="121">
        <f t="shared" si="5"/>
        <v>0</v>
      </c>
      <c r="M20" s="113">
        <f t="shared" si="6"/>
        <v>0</v>
      </c>
      <c r="N20" s="119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1"/>
        <v>42413</v>
      </c>
      <c r="B21" s="45">
        <f t="shared" si="3"/>
        <v>42413</v>
      </c>
      <c r="C21" s="47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28"/>
      <c r="E21" s="2"/>
      <c r="F21" s="3"/>
      <c r="G21" s="4"/>
      <c r="H21" s="5"/>
      <c r="I21" s="82"/>
      <c r="J21" s="76"/>
      <c r="K21" s="120">
        <f t="shared" si="4"/>
        <v>0</v>
      </c>
      <c r="L21" s="121">
        <f t="shared" si="5"/>
        <v>0</v>
      </c>
      <c r="M21" s="113">
        <f t="shared" si="6"/>
        <v>0</v>
      </c>
      <c r="N21" s="119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1"/>
        <v>42414</v>
      </c>
      <c r="B22" s="45">
        <f t="shared" si="3"/>
        <v>42414</v>
      </c>
      <c r="C22" s="47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28"/>
      <c r="E22" s="2"/>
      <c r="F22" s="3"/>
      <c r="G22" s="4"/>
      <c r="H22" s="5"/>
      <c r="I22" s="82"/>
      <c r="J22" s="76"/>
      <c r="K22" s="120">
        <f t="shared" si="4"/>
        <v>0</v>
      </c>
      <c r="L22" s="121">
        <f t="shared" si="5"/>
        <v>0</v>
      </c>
      <c r="M22" s="113">
        <f t="shared" si="6"/>
        <v>0</v>
      </c>
      <c r="N22" s="119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1"/>
        <v>42415</v>
      </c>
      <c r="B23" s="45">
        <f t="shared" si="3"/>
        <v>42415</v>
      </c>
      <c r="C23" s="47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8"/>
      <c r="E23" s="2"/>
      <c r="F23" s="3"/>
      <c r="G23" s="4"/>
      <c r="H23" s="5"/>
      <c r="I23" s="82"/>
      <c r="J23" s="76"/>
      <c r="K23" s="120">
        <f t="shared" si="4"/>
        <v>0</v>
      </c>
      <c r="L23" s="121">
        <f t="shared" si="5"/>
        <v>0</v>
      </c>
      <c r="M23" s="113">
        <f t="shared" si="6"/>
        <v>0</v>
      </c>
      <c r="N23" s="119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1"/>
        <v>42416</v>
      </c>
      <c r="B24" s="45">
        <f t="shared" si="3"/>
        <v>42416</v>
      </c>
      <c r="C24" s="47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8"/>
      <c r="E24" s="2"/>
      <c r="F24" s="3"/>
      <c r="G24" s="4"/>
      <c r="H24" s="5"/>
      <c r="I24" s="82"/>
      <c r="J24" s="76"/>
      <c r="K24" s="120">
        <f t="shared" si="4"/>
        <v>0</v>
      </c>
      <c r="L24" s="121">
        <f t="shared" si="5"/>
        <v>0</v>
      </c>
      <c r="M24" s="113">
        <f t="shared" si="6"/>
        <v>0</v>
      </c>
      <c r="N24" s="119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1"/>
        <v>42417</v>
      </c>
      <c r="B25" s="45">
        <f t="shared" si="3"/>
        <v>42417</v>
      </c>
      <c r="C25" s="47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8"/>
      <c r="E25" s="2"/>
      <c r="F25" s="3"/>
      <c r="G25" s="4"/>
      <c r="H25" s="5"/>
      <c r="I25" s="82"/>
      <c r="J25" s="76"/>
      <c r="K25" s="120">
        <f t="shared" si="4"/>
        <v>0</v>
      </c>
      <c r="L25" s="121">
        <f t="shared" si="5"/>
        <v>0</v>
      </c>
      <c r="M25" s="113">
        <f t="shared" si="6"/>
        <v>0</v>
      </c>
      <c r="N25" s="119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1"/>
        <v>42418</v>
      </c>
      <c r="B26" s="45">
        <f t="shared" si="3"/>
        <v>42418</v>
      </c>
      <c r="C26" s="47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8"/>
      <c r="E26" s="2"/>
      <c r="F26" s="3"/>
      <c r="G26" s="4"/>
      <c r="H26" s="5"/>
      <c r="I26" s="82"/>
      <c r="J26" s="76"/>
      <c r="K26" s="120">
        <f t="shared" si="4"/>
        <v>0</v>
      </c>
      <c r="L26" s="121">
        <f t="shared" si="5"/>
        <v>0</v>
      </c>
      <c r="M26" s="113">
        <f t="shared" si="6"/>
        <v>0</v>
      </c>
      <c r="N26" s="119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1"/>
        <v>42419</v>
      </c>
      <c r="B27" s="45">
        <f t="shared" si="3"/>
        <v>42419</v>
      </c>
      <c r="C27" s="47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8"/>
      <c r="E27" s="2"/>
      <c r="F27" s="3"/>
      <c r="G27" s="4"/>
      <c r="H27" s="5"/>
      <c r="I27" s="82"/>
      <c r="J27" s="76"/>
      <c r="K27" s="120">
        <f t="shared" si="4"/>
        <v>0</v>
      </c>
      <c r="L27" s="121">
        <f t="shared" si="5"/>
        <v>0</v>
      </c>
      <c r="M27" s="113">
        <f t="shared" si="6"/>
        <v>0</v>
      </c>
      <c r="N27" s="119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1"/>
        <v>42420</v>
      </c>
      <c r="B28" s="45">
        <f t="shared" si="3"/>
        <v>42420</v>
      </c>
      <c r="C28" s="47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8"/>
      <c r="E28" s="2"/>
      <c r="F28" s="3"/>
      <c r="G28" s="4"/>
      <c r="H28" s="5"/>
      <c r="I28" s="82"/>
      <c r="J28" s="76"/>
      <c r="K28" s="120">
        <f t="shared" si="4"/>
        <v>0</v>
      </c>
      <c r="L28" s="121">
        <f t="shared" si="5"/>
        <v>0</v>
      </c>
      <c r="M28" s="113">
        <f t="shared" si="6"/>
        <v>0</v>
      </c>
      <c r="N28" s="119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1"/>
        <v>42421</v>
      </c>
      <c r="B29" s="45">
        <f t="shared" si="3"/>
        <v>42421</v>
      </c>
      <c r="C29" s="47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8"/>
      <c r="E29" s="2"/>
      <c r="F29" s="3"/>
      <c r="G29" s="4"/>
      <c r="H29" s="5"/>
      <c r="I29" s="82"/>
      <c r="J29" s="76"/>
      <c r="K29" s="120">
        <f t="shared" si="4"/>
        <v>0</v>
      </c>
      <c r="L29" s="121">
        <f t="shared" si="5"/>
        <v>0</v>
      </c>
      <c r="M29" s="113">
        <f t="shared" si="6"/>
        <v>0</v>
      </c>
      <c r="N29" s="119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1"/>
        <v>42422</v>
      </c>
      <c r="B30" s="45">
        <f t="shared" si="3"/>
        <v>42422</v>
      </c>
      <c r="C30" s="47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8"/>
      <c r="E30" s="2"/>
      <c r="F30" s="3"/>
      <c r="G30" s="4"/>
      <c r="H30" s="5"/>
      <c r="I30" s="82"/>
      <c r="J30" s="76"/>
      <c r="K30" s="120">
        <f t="shared" si="4"/>
        <v>0</v>
      </c>
      <c r="L30" s="121">
        <f t="shared" si="5"/>
        <v>0</v>
      </c>
      <c r="M30" s="113">
        <f t="shared" si="6"/>
        <v>0</v>
      </c>
      <c r="N30" s="119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1"/>
        <v>42423</v>
      </c>
      <c r="B31" s="45">
        <f t="shared" si="3"/>
        <v>42423</v>
      </c>
      <c r="C31" s="47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8"/>
      <c r="E31" s="2"/>
      <c r="F31" s="3"/>
      <c r="G31" s="4"/>
      <c r="H31" s="5"/>
      <c r="I31" s="82"/>
      <c r="J31" s="76"/>
      <c r="K31" s="120">
        <f t="shared" si="4"/>
        <v>0</v>
      </c>
      <c r="L31" s="121">
        <f t="shared" si="5"/>
        <v>0</v>
      </c>
      <c r="M31" s="113">
        <f t="shared" si="6"/>
        <v>0</v>
      </c>
      <c r="N31" s="119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1"/>
        <v>42424</v>
      </c>
      <c r="B32" s="45">
        <f t="shared" si="3"/>
        <v>42424</v>
      </c>
      <c r="C32" s="47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8"/>
      <c r="E32" s="2"/>
      <c r="F32" s="3"/>
      <c r="G32" s="4"/>
      <c r="H32" s="5"/>
      <c r="I32" s="82"/>
      <c r="J32" s="76"/>
      <c r="K32" s="120">
        <f t="shared" si="4"/>
        <v>0</v>
      </c>
      <c r="L32" s="121">
        <f t="shared" si="5"/>
        <v>0</v>
      </c>
      <c r="M32" s="113">
        <f t="shared" si="6"/>
        <v>0</v>
      </c>
      <c r="N32" s="119">
        <f>IF($A32=0,0,IF(OR(WEEKDAY($A32,2)=7,$A32=DATE(YEAR($A32),MONTH($A32)+1,),0),SUM(K$8:K32)-SUM(N$7:N31),0))</f>
        <v>0</v>
      </c>
    </row>
    <row r="33" spans="1:15" ht="15" customHeight="1" x14ac:dyDescent="0.2">
      <c r="A33" s="9">
        <f t="shared" si="1"/>
        <v>42425</v>
      </c>
      <c r="B33" s="45">
        <f t="shared" si="3"/>
        <v>42425</v>
      </c>
      <c r="C33" s="47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8"/>
      <c r="E33" s="2"/>
      <c r="F33" s="3"/>
      <c r="G33" s="4"/>
      <c r="H33" s="5"/>
      <c r="I33" s="82"/>
      <c r="J33" s="76"/>
      <c r="K33" s="120">
        <f t="shared" si="4"/>
        <v>0</v>
      </c>
      <c r="L33" s="121">
        <f t="shared" si="5"/>
        <v>0</v>
      </c>
      <c r="M33" s="113">
        <f t="shared" si="6"/>
        <v>0</v>
      </c>
      <c r="N33" s="119">
        <f>IF($A33=0,0,IF(OR(WEEKDAY($A33,2)=7,$A33=DATE(YEAR($A33),MONTH($A33)+1,),0),SUM(K$8:K33)-SUM(N$7:N32),0))</f>
        <v>0</v>
      </c>
    </row>
    <row r="34" spans="1:15" ht="15" customHeight="1" x14ac:dyDescent="0.2">
      <c r="A34" s="9">
        <f t="shared" si="1"/>
        <v>42426</v>
      </c>
      <c r="B34" s="45">
        <f t="shared" si="3"/>
        <v>42426</v>
      </c>
      <c r="C34" s="47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8"/>
      <c r="E34" s="2"/>
      <c r="F34" s="3"/>
      <c r="G34" s="4"/>
      <c r="H34" s="5"/>
      <c r="I34" s="82"/>
      <c r="J34" s="76"/>
      <c r="K34" s="120">
        <f t="shared" si="4"/>
        <v>0</v>
      </c>
      <c r="L34" s="121">
        <f t="shared" si="5"/>
        <v>0</v>
      </c>
      <c r="M34" s="113">
        <f t="shared" si="6"/>
        <v>0</v>
      </c>
      <c r="N34" s="119">
        <f>IF($A34=0,0,IF(OR(WEEKDAY($A34,2)=7,$A34=DATE(YEAR($A34),MONTH($A34)+1,),0),SUM(K$8:K34)-SUM(N$7:N33),0))</f>
        <v>0</v>
      </c>
    </row>
    <row r="35" spans="1:15" ht="15" customHeight="1" x14ac:dyDescent="0.2">
      <c r="A35" s="9">
        <f t="shared" si="1"/>
        <v>42427</v>
      </c>
      <c r="B35" s="45">
        <f t="shared" si="3"/>
        <v>42427</v>
      </c>
      <c r="C35" s="47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8"/>
      <c r="E35" s="2"/>
      <c r="F35" s="3"/>
      <c r="G35" s="4"/>
      <c r="H35" s="5"/>
      <c r="I35" s="82"/>
      <c r="J35" s="76"/>
      <c r="K35" s="120">
        <f t="shared" si="4"/>
        <v>0</v>
      </c>
      <c r="L35" s="121">
        <f t="shared" si="5"/>
        <v>0</v>
      </c>
      <c r="M35" s="113">
        <f t="shared" si="6"/>
        <v>0</v>
      </c>
      <c r="N35" s="119">
        <f>IF($A35=0,0,IF(OR(WEEKDAY($A35,2)=7,$A35=DATE(YEAR($A35),MONTH($A35)+1,),0),SUM(K$8:K35)-SUM(N$7:N34),0))</f>
        <v>0</v>
      </c>
    </row>
    <row r="36" spans="1:15" ht="15" customHeight="1" thickBot="1" x14ac:dyDescent="0.25">
      <c r="A36" s="11">
        <f t="shared" si="1"/>
        <v>42428</v>
      </c>
      <c r="B36" s="46">
        <f>IF(B35="","",IF(MONTH(B35+1)&lt;&gt;MONTH(B35),"",B35+1))</f>
        <v>42428</v>
      </c>
      <c r="C36" s="49"/>
      <c r="D36" s="29"/>
      <c r="E36" s="6"/>
      <c r="F36" s="7"/>
      <c r="G36" s="10"/>
      <c r="H36" s="8"/>
      <c r="I36" s="83"/>
      <c r="J36" s="134"/>
      <c r="K36" s="143">
        <f t="shared" si="4"/>
        <v>0</v>
      </c>
      <c r="L36" s="144">
        <f t="shared" si="5"/>
        <v>0</v>
      </c>
      <c r="M36" s="135">
        <f t="shared" si="6"/>
        <v>0</v>
      </c>
      <c r="N36" s="122">
        <f>IF($A36=0,0,IF(OR(WEEKDAY($A36,2)=7,$A36=DATE(YEAR($A36),MONTH($A36)+1,),0),SUM(K$8:K36)-SUM(N$7:N35),0))</f>
        <v>0</v>
      </c>
    </row>
    <row r="37" spans="1:15" ht="15" customHeight="1" thickBot="1" x14ac:dyDescent="0.25">
      <c r="A37" s="53"/>
      <c r="B37" s="61"/>
      <c r="C37" s="55"/>
      <c r="D37" s="62"/>
      <c r="E37" s="56"/>
      <c r="F37" s="56"/>
      <c r="G37" s="63"/>
      <c r="H37" s="63"/>
      <c r="I37" s="63"/>
      <c r="J37" s="63"/>
      <c r="K37" s="59"/>
      <c r="L37" s="59"/>
      <c r="M37" s="60"/>
      <c r="N37" s="118"/>
      <c r="O37" s="19"/>
    </row>
    <row r="38" spans="1:15" ht="15" customHeight="1" thickBot="1" x14ac:dyDescent="0.25">
      <c r="A38" s="22"/>
      <c r="B38" s="22"/>
      <c r="C38" s="22"/>
      <c r="D38" s="22"/>
      <c r="E38" s="25"/>
      <c r="F38" s="25"/>
      <c r="G38" s="196" t="str">
        <f>Janv!H40</f>
        <v>SOLDE EN FIN DE MOIS</v>
      </c>
      <c r="H38" s="197"/>
      <c r="I38" s="197"/>
      <c r="J38" s="197"/>
      <c r="K38" s="197"/>
      <c r="L38" s="177">
        <f>M36</f>
        <v>0</v>
      </c>
      <c r="M38" s="178"/>
      <c r="N38" s="118"/>
    </row>
    <row r="39" spans="1:15" x14ac:dyDescent="0.2">
      <c r="A39" s="22"/>
      <c r="B39" s="22"/>
      <c r="C39" s="22"/>
      <c r="D39" s="22"/>
      <c r="E39" s="26"/>
      <c r="F39" s="26"/>
      <c r="G39" s="22"/>
      <c r="H39" s="22"/>
      <c r="I39" s="22"/>
      <c r="J39" s="22"/>
      <c r="K39" s="22"/>
      <c r="N39" s="111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5" ht="14.25" customHeight="1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5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5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5" x14ac:dyDescent="0.2">
      <c r="A45" s="179" t="str">
        <f>Janv!A45</f>
        <v>SIGNATURE DE L'AGENT</v>
      </c>
      <c r="B45" s="179"/>
      <c r="C45" s="179"/>
      <c r="D45" s="179"/>
      <c r="E45" s="22"/>
      <c r="F45" s="22"/>
      <c r="G45" s="22"/>
      <c r="H45" s="22"/>
      <c r="I45" s="180" t="str">
        <f>Janv!I45</f>
        <v>SIGNATURE DU RESPONSABLE DIRECT</v>
      </c>
      <c r="J45" s="180"/>
      <c r="K45" s="180"/>
      <c r="L45" s="180"/>
      <c r="M45" s="180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N6:N7"/>
    <mergeCell ref="A5:B5"/>
    <mergeCell ref="C5:D5"/>
    <mergeCell ref="C6:D7"/>
    <mergeCell ref="A1:M1"/>
    <mergeCell ref="A2:F2"/>
    <mergeCell ref="A3:D3"/>
    <mergeCell ref="E3:K3"/>
    <mergeCell ref="L3:M4"/>
    <mergeCell ref="A4:D4"/>
    <mergeCell ref="E4:K4"/>
    <mergeCell ref="E6:J6"/>
    <mergeCell ref="G7:H7"/>
    <mergeCell ref="E5:K5"/>
    <mergeCell ref="L5:M5"/>
    <mergeCell ref="K6:K7"/>
    <mergeCell ref="L6:L7"/>
    <mergeCell ref="A45:D45"/>
    <mergeCell ref="I45:M45"/>
    <mergeCell ref="M6:M7"/>
    <mergeCell ref="E7:F7"/>
    <mergeCell ref="I7:J7"/>
    <mergeCell ref="G38:K38"/>
    <mergeCell ref="L38:M38"/>
    <mergeCell ref="A42:M44"/>
  </mergeCells>
  <phoneticPr fontId="0" type="noConversion"/>
  <conditionalFormatting sqref="M8:M36">
    <cfRule type="expression" dxfId="110" priority="5">
      <formula>M7=M8</formula>
    </cfRule>
    <cfRule type="expression" dxfId="109" priority="4">
      <formula>WEEKDAY($B8,2)=7</formula>
    </cfRule>
    <cfRule type="expression" dxfId="108" priority="3">
      <formula>WEEKDAY($B8,2)=6</formula>
    </cfRule>
    <cfRule type="expression" dxfId="107" priority="2">
      <formula>COUNTIF(Férié,$B8)&gt;0</formula>
    </cfRule>
    <cfRule type="expression" dxfId="106" priority="1">
      <formula>$K8&gt;0</formula>
    </cfRule>
  </conditionalFormatting>
  <conditionalFormatting sqref="N8:N36">
    <cfRule type="expression" dxfId="105" priority="8">
      <formula>$N8&gt;0</formula>
    </cfRule>
  </conditionalFormatting>
  <conditionalFormatting sqref="A8:M36">
    <cfRule type="expression" dxfId="104" priority="10">
      <formula>COUNTIF(Férié,$B8)&gt;0</formula>
    </cfRule>
    <cfRule type="expression" dxfId="103" priority="9">
      <formula>WEEKDAY($B8,2)&gt;5</formula>
    </cfRule>
  </conditionalFormatting>
  <conditionalFormatting sqref="A36:N36">
    <cfRule type="expression" dxfId="102" priority="11">
      <formula>$B$36=""</formula>
    </cfRule>
  </conditionalFormatting>
  <conditionalFormatting sqref="L5 L38">
    <cfRule type="cellIs" dxfId="101" priority="6" operator="greaterThan">
      <formula>0</formula>
    </cfRule>
    <cfRule type="cellIs" dxfId="100" priority="7" operator="lessThan">
      <formula>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6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P56"/>
  <sheetViews>
    <sheetView showGridLines="0" showRuler="0" zoomScaleNormal="100" workbookViewId="0">
      <selection activeCell="P20" sqref="P20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150" t="str">
        <f>Janv!A1</f>
        <v>RELEVÉ MENSUEL D'HEURES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6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14"/>
      <c r="I2" s="14"/>
      <c r="J2" s="14"/>
      <c r="K2" s="14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173" t="str">
        <f>Janv!A4</f>
        <v xml:space="preserve">SERVICE : </v>
      </c>
      <c r="B4" s="174"/>
      <c r="C4" s="174"/>
      <c r="D4" s="174"/>
      <c r="E4" s="216" t="str">
        <f>Janv!E4</f>
        <v>ANIMATION</v>
      </c>
      <c r="F4" s="216"/>
      <c r="G4" s="216"/>
      <c r="H4" s="216"/>
      <c r="I4" s="216"/>
      <c r="J4" s="216"/>
      <c r="K4" s="216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DATE(Année,3,1)</f>
        <v>42429</v>
      </c>
      <c r="F5" s="170"/>
      <c r="G5" s="170"/>
      <c r="H5" s="170"/>
      <c r="I5" s="170"/>
      <c r="J5" s="170"/>
      <c r="K5" s="210"/>
      <c r="L5" s="167">
        <f>Fév!L38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154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15"/>
      <c r="E7" s="213" t="str">
        <f>Janv!E7</f>
        <v>Matin</v>
      </c>
      <c r="F7" s="214"/>
      <c r="G7" s="213" t="str">
        <f>Janv!G7</f>
        <v>Après-midi</v>
      </c>
      <c r="H7" s="214"/>
      <c r="I7" s="213" t="str">
        <f>Janv!I7</f>
        <v>Autres</v>
      </c>
      <c r="J7" s="218"/>
      <c r="K7" s="219"/>
      <c r="L7" s="155"/>
      <c r="M7" s="155"/>
      <c r="N7" s="211"/>
      <c r="P7" s="18"/>
    </row>
    <row r="8" spans="1:16" ht="15" customHeight="1" x14ac:dyDescent="0.2">
      <c r="A8" s="9">
        <f>B8</f>
        <v>42429</v>
      </c>
      <c r="B8" s="45">
        <f>IF(Fév!B36&lt;&gt;"",Fév!B36+1,Fév!B35+1)</f>
        <v>42429</v>
      </c>
      <c r="C8" s="47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68"/>
      <c r="E8" s="2"/>
      <c r="F8" s="73"/>
      <c r="G8" s="4"/>
      <c r="H8" s="76"/>
      <c r="I8" s="4"/>
      <c r="J8" s="76"/>
      <c r="K8" s="123">
        <f>SUM((F8-E8)+(H8-G8)+(J8-I8))</f>
        <v>0</v>
      </c>
      <c r="L8" s="124">
        <f>IF(SUM(E8:J8)=0,0,K8-$G$2)</f>
        <v>0</v>
      </c>
      <c r="M8" s="112">
        <f>SUM(L8+L5)</f>
        <v>0</v>
      </c>
      <c r="N8" s="138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8" si="0">B9</f>
        <v>42430</v>
      </c>
      <c r="B9" s="45">
        <f>SUM(B8+1)</f>
        <v>42430</v>
      </c>
      <c r="C9" s="47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68"/>
      <c r="E9" s="69"/>
      <c r="F9" s="74"/>
      <c r="G9" s="70"/>
      <c r="H9" s="84"/>
      <c r="I9" s="4"/>
      <c r="J9" s="76"/>
      <c r="K9" s="120">
        <f t="shared" ref="K9" si="1">SUM((F9-E9)+(H9-G9)+(J9-I9))</f>
        <v>0</v>
      </c>
      <c r="L9" s="121">
        <f>IF(SUM(E9:J9)=0,0,K9-$G$2)</f>
        <v>0</v>
      </c>
      <c r="M9" s="113">
        <f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0"/>
        <v>42431</v>
      </c>
      <c r="B10" s="45">
        <f t="shared" ref="B10:B38" si="2">SUM(B9+1)</f>
        <v>42431</v>
      </c>
      <c r="C10" s="47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68"/>
      <c r="E10" s="2"/>
      <c r="F10" s="73"/>
      <c r="G10" s="4"/>
      <c r="H10" s="76"/>
      <c r="I10" s="4"/>
      <c r="J10" s="76"/>
      <c r="K10" s="120">
        <f t="shared" ref="K10:K38" si="3">SUM((F10-E10)+(H10-G10)+(J10-I10))</f>
        <v>0</v>
      </c>
      <c r="L10" s="121">
        <f t="shared" ref="L10:L38" si="4">IF(SUM(E10:J10)=0,0,K10-$G$2)</f>
        <v>0</v>
      </c>
      <c r="M10" s="113">
        <f t="shared" ref="M10:M38" si="5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0"/>
        <v>42432</v>
      </c>
      <c r="B11" s="45">
        <f t="shared" si="2"/>
        <v>42432</v>
      </c>
      <c r="C11" s="47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68"/>
      <c r="E11" s="2"/>
      <c r="F11" s="73"/>
      <c r="G11" s="4"/>
      <c r="H11" s="76"/>
      <c r="I11" s="4"/>
      <c r="J11" s="76"/>
      <c r="K11" s="120">
        <f t="shared" si="3"/>
        <v>0</v>
      </c>
      <c r="L11" s="121">
        <f t="shared" si="4"/>
        <v>0</v>
      </c>
      <c r="M11" s="113">
        <f t="shared" si="5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0"/>
        <v>42433</v>
      </c>
      <c r="B12" s="45">
        <f t="shared" si="2"/>
        <v>42433</v>
      </c>
      <c r="C12" s="47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68"/>
      <c r="E12" s="2"/>
      <c r="F12" s="73"/>
      <c r="G12" s="4"/>
      <c r="H12" s="76"/>
      <c r="I12" s="4"/>
      <c r="J12" s="76"/>
      <c r="K12" s="120">
        <f t="shared" si="3"/>
        <v>0</v>
      </c>
      <c r="L12" s="121">
        <f t="shared" si="4"/>
        <v>0</v>
      </c>
      <c r="M12" s="113">
        <f t="shared" si="5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0"/>
        <v>42434</v>
      </c>
      <c r="B13" s="45">
        <f t="shared" si="2"/>
        <v>42434</v>
      </c>
      <c r="C13" s="47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68"/>
      <c r="E13" s="2"/>
      <c r="F13" s="73"/>
      <c r="G13" s="4"/>
      <c r="H13" s="76"/>
      <c r="I13" s="4"/>
      <c r="J13" s="76"/>
      <c r="K13" s="120">
        <f t="shared" si="3"/>
        <v>0</v>
      </c>
      <c r="L13" s="121">
        <f t="shared" si="4"/>
        <v>0</v>
      </c>
      <c r="M13" s="113">
        <f t="shared" si="5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0"/>
        <v>42435</v>
      </c>
      <c r="B14" s="45">
        <f t="shared" si="2"/>
        <v>42435</v>
      </c>
      <c r="C14" s="47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68"/>
      <c r="E14" s="2"/>
      <c r="F14" s="73"/>
      <c r="G14" s="4"/>
      <c r="H14" s="76"/>
      <c r="I14" s="4"/>
      <c r="J14" s="76"/>
      <c r="K14" s="120">
        <f t="shared" si="3"/>
        <v>0</v>
      </c>
      <c r="L14" s="121">
        <f t="shared" si="4"/>
        <v>0</v>
      </c>
      <c r="M14" s="113">
        <f t="shared" si="5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0"/>
        <v>42436</v>
      </c>
      <c r="B15" s="45">
        <f t="shared" si="2"/>
        <v>42436</v>
      </c>
      <c r="C15" s="47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68"/>
      <c r="E15" s="2"/>
      <c r="F15" s="73"/>
      <c r="G15" s="4"/>
      <c r="H15" s="76"/>
      <c r="I15" s="4"/>
      <c r="J15" s="76"/>
      <c r="K15" s="120">
        <f t="shared" si="3"/>
        <v>0</v>
      </c>
      <c r="L15" s="121">
        <f t="shared" si="4"/>
        <v>0</v>
      </c>
      <c r="M15" s="113">
        <f t="shared" si="5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0"/>
        <v>42437</v>
      </c>
      <c r="B16" s="45">
        <f t="shared" si="2"/>
        <v>42437</v>
      </c>
      <c r="C16" s="47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68"/>
      <c r="E16" s="2"/>
      <c r="F16" s="73"/>
      <c r="G16" s="4"/>
      <c r="H16" s="76"/>
      <c r="I16" s="4"/>
      <c r="J16" s="76"/>
      <c r="K16" s="120">
        <f t="shared" si="3"/>
        <v>0</v>
      </c>
      <c r="L16" s="121">
        <f t="shared" si="4"/>
        <v>0</v>
      </c>
      <c r="M16" s="113">
        <f t="shared" si="5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0"/>
        <v>42438</v>
      </c>
      <c r="B17" s="45">
        <f t="shared" si="2"/>
        <v>42438</v>
      </c>
      <c r="C17" s="47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68"/>
      <c r="E17" s="2"/>
      <c r="F17" s="73"/>
      <c r="G17" s="4"/>
      <c r="H17" s="76"/>
      <c r="I17" s="4"/>
      <c r="J17" s="76"/>
      <c r="K17" s="120">
        <f t="shared" si="3"/>
        <v>0</v>
      </c>
      <c r="L17" s="121">
        <f t="shared" si="4"/>
        <v>0</v>
      </c>
      <c r="M17" s="113">
        <f t="shared" si="5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0"/>
        <v>42439</v>
      </c>
      <c r="B18" s="45">
        <f t="shared" si="2"/>
        <v>42439</v>
      </c>
      <c r="C18" s="47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68"/>
      <c r="E18" s="2"/>
      <c r="F18" s="73"/>
      <c r="G18" s="4"/>
      <c r="H18" s="76"/>
      <c r="I18" s="4"/>
      <c r="J18" s="76"/>
      <c r="K18" s="120">
        <f t="shared" si="3"/>
        <v>0</v>
      </c>
      <c r="L18" s="121">
        <f t="shared" si="4"/>
        <v>0</v>
      </c>
      <c r="M18" s="113">
        <f t="shared" si="5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0"/>
        <v>42440</v>
      </c>
      <c r="B19" s="45">
        <f t="shared" si="2"/>
        <v>42440</v>
      </c>
      <c r="C19" s="47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68"/>
      <c r="E19" s="2"/>
      <c r="F19" s="73"/>
      <c r="G19" s="4"/>
      <c r="H19" s="76"/>
      <c r="I19" s="4"/>
      <c r="J19" s="76"/>
      <c r="K19" s="120">
        <f t="shared" si="3"/>
        <v>0</v>
      </c>
      <c r="L19" s="121">
        <f t="shared" si="4"/>
        <v>0</v>
      </c>
      <c r="M19" s="113">
        <f t="shared" si="5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0"/>
        <v>42441</v>
      </c>
      <c r="B20" s="45">
        <f t="shared" si="2"/>
        <v>42441</v>
      </c>
      <c r="C20" s="47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68"/>
      <c r="E20" s="2"/>
      <c r="F20" s="73"/>
      <c r="G20" s="4"/>
      <c r="H20" s="76"/>
      <c r="I20" s="4"/>
      <c r="J20" s="76"/>
      <c r="K20" s="120">
        <f t="shared" si="3"/>
        <v>0</v>
      </c>
      <c r="L20" s="121">
        <f t="shared" si="4"/>
        <v>0</v>
      </c>
      <c r="M20" s="113">
        <f t="shared" si="5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0"/>
        <v>42442</v>
      </c>
      <c r="B21" s="45">
        <f t="shared" si="2"/>
        <v>42442</v>
      </c>
      <c r="C21" s="47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68"/>
      <c r="E21" s="2"/>
      <c r="F21" s="73"/>
      <c r="G21" s="4"/>
      <c r="H21" s="76"/>
      <c r="I21" s="4"/>
      <c r="J21" s="76"/>
      <c r="K21" s="120">
        <f t="shared" si="3"/>
        <v>0</v>
      </c>
      <c r="L21" s="121">
        <f t="shared" si="4"/>
        <v>0</v>
      </c>
      <c r="M21" s="113">
        <f t="shared" si="5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0"/>
        <v>42443</v>
      </c>
      <c r="B22" s="45">
        <f t="shared" si="2"/>
        <v>42443</v>
      </c>
      <c r="C22" s="47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68"/>
      <c r="E22" s="2"/>
      <c r="F22" s="73"/>
      <c r="G22" s="4"/>
      <c r="H22" s="76"/>
      <c r="I22" s="4"/>
      <c r="J22" s="76"/>
      <c r="K22" s="120">
        <f t="shared" si="3"/>
        <v>0</v>
      </c>
      <c r="L22" s="121">
        <f t="shared" si="4"/>
        <v>0</v>
      </c>
      <c r="M22" s="113">
        <f t="shared" si="5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0"/>
        <v>42444</v>
      </c>
      <c r="B23" s="45">
        <f t="shared" si="2"/>
        <v>42444</v>
      </c>
      <c r="C23" s="47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68"/>
      <c r="E23" s="2"/>
      <c r="F23" s="73"/>
      <c r="G23" s="4"/>
      <c r="H23" s="76"/>
      <c r="I23" s="4"/>
      <c r="J23" s="76"/>
      <c r="K23" s="120">
        <f t="shared" si="3"/>
        <v>0</v>
      </c>
      <c r="L23" s="121">
        <f t="shared" si="4"/>
        <v>0</v>
      </c>
      <c r="M23" s="113">
        <f t="shared" si="5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0"/>
        <v>42445</v>
      </c>
      <c r="B24" s="45">
        <f t="shared" si="2"/>
        <v>42445</v>
      </c>
      <c r="C24" s="47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68"/>
      <c r="E24" s="2"/>
      <c r="F24" s="73"/>
      <c r="G24" s="4"/>
      <c r="H24" s="76"/>
      <c r="I24" s="4"/>
      <c r="J24" s="76"/>
      <c r="K24" s="120">
        <f t="shared" si="3"/>
        <v>0</v>
      </c>
      <c r="L24" s="121">
        <f t="shared" si="4"/>
        <v>0</v>
      </c>
      <c r="M24" s="113">
        <f t="shared" si="5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0"/>
        <v>42446</v>
      </c>
      <c r="B25" s="45">
        <f t="shared" si="2"/>
        <v>42446</v>
      </c>
      <c r="C25" s="47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68"/>
      <c r="E25" s="2"/>
      <c r="F25" s="73"/>
      <c r="G25" s="4"/>
      <c r="H25" s="76"/>
      <c r="I25" s="4"/>
      <c r="J25" s="76"/>
      <c r="K25" s="120">
        <f t="shared" si="3"/>
        <v>0</v>
      </c>
      <c r="L25" s="121">
        <f t="shared" si="4"/>
        <v>0</v>
      </c>
      <c r="M25" s="113">
        <f t="shared" si="5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0"/>
        <v>42447</v>
      </c>
      <c r="B26" s="45">
        <f t="shared" si="2"/>
        <v>42447</v>
      </c>
      <c r="C26" s="47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68"/>
      <c r="E26" s="2"/>
      <c r="F26" s="73"/>
      <c r="G26" s="4"/>
      <c r="H26" s="76"/>
      <c r="I26" s="4"/>
      <c r="J26" s="76"/>
      <c r="K26" s="120">
        <f t="shared" si="3"/>
        <v>0</v>
      </c>
      <c r="L26" s="121">
        <f t="shared" si="4"/>
        <v>0</v>
      </c>
      <c r="M26" s="113">
        <f t="shared" si="5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0"/>
        <v>42448</v>
      </c>
      <c r="B27" s="45">
        <f t="shared" si="2"/>
        <v>42448</v>
      </c>
      <c r="C27" s="47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68"/>
      <c r="E27" s="2"/>
      <c r="F27" s="73"/>
      <c r="G27" s="4"/>
      <c r="H27" s="76"/>
      <c r="I27" s="4"/>
      <c r="J27" s="76"/>
      <c r="K27" s="120">
        <f t="shared" si="3"/>
        <v>0</v>
      </c>
      <c r="L27" s="121">
        <f t="shared" si="4"/>
        <v>0</v>
      </c>
      <c r="M27" s="113">
        <f t="shared" si="5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0"/>
        <v>42449</v>
      </c>
      <c r="B28" s="45">
        <f t="shared" si="2"/>
        <v>42449</v>
      </c>
      <c r="C28" s="47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68"/>
      <c r="E28" s="2"/>
      <c r="F28" s="73"/>
      <c r="G28" s="4"/>
      <c r="H28" s="76"/>
      <c r="I28" s="4"/>
      <c r="J28" s="76"/>
      <c r="K28" s="120">
        <f t="shared" si="3"/>
        <v>0</v>
      </c>
      <c r="L28" s="121">
        <f t="shared" si="4"/>
        <v>0</v>
      </c>
      <c r="M28" s="113">
        <f t="shared" si="5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0"/>
        <v>42450</v>
      </c>
      <c r="B29" s="45">
        <f t="shared" si="2"/>
        <v>42450</v>
      </c>
      <c r="C29" s="47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68"/>
      <c r="E29" s="2"/>
      <c r="F29" s="73"/>
      <c r="G29" s="4"/>
      <c r="H29" s="76"/>
      <c r="I29" s="4"/>
      <c r="J29" s="76"/>
      <c r="K29" s="120">
        <f t="shared" si="3"/>
        <v>0</v>
      </c>
      <c r="L29" s="121">
        <f t="shared" si="4"/>
        <v>0</v>
      </c>
      <c r="M29" s="113">
        <f t="shared" si="5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0"/>
        <v>42451</v>
      </c>
      <c r="B30" s="45">
        <f t="shared" si="2"/>
        <v>42451</v>
      </c>
      <c r="C30" s="47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68"/>
      <c r="E30" s="2"/>
      <c r="F30" s="73"/>
      <c r="G30" s="4"/>
      <c r="H30" s="76"/>
      <c r="I30" s="4"/>
      <c r="J30" s="76"/>
      <c r="K30" s="120">
        <f t="shared" si="3"/>
        <v>0</v>
      </c>
      <c r="L30" s="121">
        <f t="shared" si="4"/>
        <v>0</v>
      </c>
      <c r="M30" s="113">
        <f t="shared" si="5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0"/>
        <v>42452</v>
      </c>
      <c r="B31" s="45">
        <f t="shared" si="2"/>
        <v>42452</v>
      </c>
      <c r="C31" s="47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68"/>
      <c r="E31" s="2"/>
      <c r="F31" s="73"/>
      <c r="G31" s="4"/>
      <c r="H31" s="76"/>
      <c r="I31" s="4"/>
      <c r="J31" s="76"/>
      <c r="K31" s="120">
        <f t="shared" si="3"/>
        <v>0</v>
      </c>
      <c r="L31" s="121">
        <f t="shared" si="4"/>
        <v>0</v>
      </c>
      <c r="M31" s="113">
        <f t="shared" si="5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0"/>
        <v>42453</v>
      </c>
      <c r="B32" s="45">
        <f t="shared" si="2"/>
        <v>42453</v>
      </c>
      <c r="C32" s="47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68"/>
      <c r="E32" s="2"/>
      <c r="F32" s="73"/>
      <c r="G32" s="4"/>
      <c r="H32" s="76"/>
      <c r="I32" s="4"/>
      <c r="J32" s="76"/>
      <c r="K32" s="120">
        <f t="shared" si="3"/>
        <v>0</v>
      </c>
      <c r="L32" s="121">
        <f t="shared" si="4"/>
        <v>0</v>
      </c>
      <c r="M32" s="113">
        <f t="shared" si="5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0"/>
        <v>42454</v>
      </c>
      <c r="B33" s="45">
        <f t="shared" si="2"/>
        <v>42454</v>
      </c>
      <c r="C33" s="47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68"/>
      <c r="E33" s="2"/>
      <c r="F33" s="73"/>
      <c r="G33" s="4"/>
      <c r="H33" s="76"/>
      <c r="I33" s="4"/>
      <c r="J33" s="76"/>
      <c r="K33" s="120">
        <f t="shared" si="3"/>
        <v>0</v>
      </c>
      <c r="L33" s="121">
        <f t="shared" si="4"/>
        <v>0</v>
      </c>
      <c r="M33" s="113">
        <f t="shared" si="5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0"/>
        <v>42455</v>
      </c>
      <c r="B34" s="45">
        <f t="shared" si="2"/>
        <v>42455</v>
      </c>
      <c r="C34" s="47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68"/>
      <c r="E34" s="2"/>
      <c r="F34" s="73"/>
      <c r="G34" s="4"/>
      <c r="H34" s="76"/>
      <c r="I34" s="4"/>
      <c r="J34" s="76"/>
      <c r="K34" s="120">
        <f t="shared" si="3"/>
        <v>0</v>
      </c>
      <c r="L34" s="121">
        <f t="shared" si="4"/>
        <v>0</v>
      </c>
      <c r="M34" s="113">
        <f t="shared" si="5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0"/>
        <v>42456</v>
      </c>
      <c r="B35" s="45">
        <f t="shared" si="2"/>
        <v>42456</v>
      </c>
      <c r="C35" s="47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68"/>
      <c r="E35" s="2"/>
      <c r="F35" s="73"/>
      <c r="G35" s="4"/>
      <c r="H35" s="76"/>
      <c r="I35" s="4"/>
      <c r="J35" s="76"/>
      <c r="K35" s="120">
        <f t="shared" si="3"/>
        <v>0</v>
      </c>
      <c r="L35" s="121">
        <f t="shared" si="4"/>
        <v>0</v>
      </c>
      <c r="M35" s="113">
        <f t="shared" si="5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0"/>
        <v>42457</v>
      </c>
      <c r="B36" s="45">
        <f t="shared" si="2"/>
        <v>42457</v>
      </c>
      <c r="C36" s="47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71"/>
      <c r="E36" s="2"/>
      <c r="F36" s="73"/>
      <c r="G36" s="4"/>
      <c r="H36" s="76"/>
      <c r="I36" s="4"/>
      <c r="J36" s="76"/>
      <c r="K36" s="120">
        <f t="shared" si="3"/>
        <v>0</v>
      </c>
      <c r="L36" s="121">
        <f t="shared" si="4"/>
        <v>0</v>
      </c>
      <c r="M36" s="113">
        <f t="shared" si="5"/>
        <v>0</v>
      </c>
      <c r="N36" s="116">
        <f>IF($A36=0,0,IF(OR(WEEKDAY($A36,2)=7,$A36=DATE(YEAR($A36),MONTH($A36)+1,),0),SUM(K$8:K36)-SUM(N$7:N35),0))</f>
        <v>0</v>
      </c>
    </row>
    <row r="37" spans="1:14" ht="15" customHeight="1" x14ac:dyDescent="0.2">
      <c r="A37" s="9">
        <f t="shared" si="0"/>
        <v>42458</v>
      </c>
      <c r="B37" s="45">
        <f t="shared" si="2"/>
        <v>42458</v>
      </c>
      <c r="C37" s="47"/>
      <c r="D37" s="71"/>
      <c r="E37" s="2"/>
      <c r="F37" s="73"/>
      <c r="G37" s="4"/>
      <c r="H37" s="76"/>
      <c r="I37" s="4"/>
      <c r="J37" s="76"/>
      <c r="K37" s="120">
        <f t="shared" si="3"/>
        <v>0</v>
      </c>
      <c r="L37" s="121">
        <f t="shared" si="4"/>
        <v>0</v>
      </c>
      <c r="M37" s="113">
        <f t="shared" si="5"/>
        <v>0</v>
      </c>
      <c r="N37" s="116">
        <f>IF($A37=0,0,IF(OR(WEEKDAY($A37,2)=7,$A37=DATE(YEAR($A37),MONTH($A37)+1,),0),SUM(K$8:K37)-SUM(N$7:N36),0))</f>
        <v>0</v>
      </c>
    </row>
    <row r="38" spans="1:14" ht="15" customHeight="1" thickBot="1" x14ac:dyDescent="0.25">
      <c r="A38" s="11">
        <f t="shared" si="0"/>
        <v>42459</v>
      </c>
      <c r="B38" s="46">
        <f t="shared" si="2"/>
        <v>42459</v>
      </c>
      <c r="C38" s="49"/>
      <c r="D38" s="72"/>
      <c r="E38" s="6"/>
      <c r="F38" s="75"/>
      <c r="G38" s="10"/>
      <c r="H38" s="77"/>
      <c r="I38" s="10"/>
      <c r="J38" s="77"/>
      <c r="K38" s="125">
        <f t="shared" si="3"/>
        <v>0</v>
      </c>
      <c r="L38" s="126">
        <f t="shared" si="4"/>
        <v>0</v>
      </c>
      <c r="M38" s="114">
        <f t="shared" si="5"/>
        <v>0</v>
      </c>
      <c r="N38" s="117">
        <f>IF($A38=0,0,IF(OR(WEEKDAY($A38,2)=7,$A38=DATE(YEAR($A38),MONTH($A38)+1,),0),SUM(K$8:K38)-SUM(N$7:N37),0))</f>
        <v>0</v>
      </c>
    </row>
    <row r="39" spans="1:14" ht="15" customHeight="1" thickBot="1" x14ac:dyDescent="0.25">
      <c r="A39" s="53"/>
      <c r="B39" s="61"/>
      <c r="C39" s="55"/>
      <c r="D39" s="62"/>
      <c r="E39" s="56"/>
      <c r="F39" s="56"/>
      <c r="G39" s="63"/>
      <c r="H39" s="63"/>
      <c r="I39" s="63"/>
      <c r="J39" s="63"/>
      <c r="K39" s="59"/>
      <c r="L39" s="59"/>
      <c r="M39" s="60"/>
      <c r="N39" s="111"/>
    </row>
    <row r="40" spans="1:14" ht="15" customHeight="1" thickBot="1" x14ac:dyDescent="0.25">
      <c r="A40" s="22"/>
      <c r="B40" s="22"/>
      <c r="C40" s="22"/>
      <c r="D40" s="22"/>
      <c r="E40" s="22"/>
      <c r="F40" s="22"/>
      <c r="G40" s="196" t="str">
        <f>Janv!H40</f>
        <v>SOLDE EN FIN DE MOIS</v>
      </c>
      <c r="H40" s="197"/>
      <c r="I40" s="197"/>
      <c r="J40" s="197"/>
      <c r="K40" s="197"/>
      <c r="L40" s="177">
        <f>M38</f>
        <v>0</v>
      </c>
      <c r="M40" s="178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ht="14.25" customHeight="1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x14ac:dyDescent="0.2">
      <c r="A45" s="179" t="str">
        <f>Janv!A45</f>
        <v>SIGNATURE DE L'AGENT</v>
      </c>
      <c r="B45" s="179"/>
      <c r="C45" s="179"/>
      <c r="D45" s="179"/>
      <c r="E45" s="22"/>
      <c r="F45" s="22"/>
      <c r="G45" s="22"/>
      <c r="H45" s="22"/>
      <c r="I45" s="212" t="str">
        <f>Janv!I45</f>
        <v>SIGNATURE DU RESPONSABLE DIRECT</v>
      </c>
      <c r="J45" s="212"/>
      <c r="K45" s="212"/>
      <c r="L45" s="212"/>
      <c r="M45" s="21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A5:B5"/>
    <mergeCell ref="C5:D5"/>
    <mergeCell ref="C6:D7"/>
    <mergeCell ref="A1:M1"/>
    <mergeCell ref="A2:F2"/>
    <mergeCell ref="A3:D3"/>
    <mergeCell ref="E3:K3"/>
    <mergeCell ref="L3:M4"/>
    <mergeCell ref="A4:D4"/>
    <mergeCell ref="E4:K4"/>
    <mergeCell ref="E6:J6"/>
    <mergeCell ref="I7:J7"/>
    <mergeCell ref="E5:K5"/>
    <mergeCell ref="L5:M5"/>
    <mergeCell ref="K6:K7"/>
    <mergeCell ref="L6:L7"/>
    <mergeCell ref="N6:N7"/>
    <mergeCell ref="A45:D45"/>
    <mergeCell ref="I45:M45"/>
    <mergeCell ref="M6:M7"/>
    <mergeCell ref="E7:F7"/>
    <mergeCell ref="G7:H7"/>
    <mergeCell ref="G40:K40"/>
    <mergeCell ref="L40:M40"/>
    <mergeCell ref="A42:M44"/>
  </mergeCells>
  <phoneticPr fontId="0" type="noConversion"/>
  <conditionalFormatting sqref="M8:M38">
    <cfRule type="expression" dxfId="99" priority="3">
      <formula>$K8&gt;0</formula>
    </cfRule>
    <cfRule type="expression" dxfId="98" priority="4">
      <formula>COUNTIF(Férié,$B8)&gt;0</formula>
    </cfRule>
    <cfRule type="expression" dxfId="97" priority="5">
      <formula>WEEKDAY($B8,2)=6</formula>
    </cfRule>
    <cfRule type="expression" dxfId="96" priority="6">
      <formula>WEEKDAY($B8,2)=7</formula>
    </cfRule>
    <cfRule type="expression" dxfId="95" priority="7">
      <formula>M7=M8</formula>
    </cfRule>
  </conditionalFormatting>
  <conditionalFormatting sqref="N8:N38">
    <cfRule type="expression" dxfId="94" priority="10">
      <formula>$N8&gt;0</formula>
    </cfRule>
  </conditionalFormatting>
  <conditionalFormatting sqref="A8:M38">
    <cfRule type="expression" dxfId="93" priority="11">
      <formula>WEEKDAY($B8,2)&gt;5</formula>
    </cfRule>
    <cfRule type="expression" dxfId="92" priority="12">
      <formula>COUNTIF(Férié,$B8)&gt;0</formula>
    </cfRule>
  </conditionalFormatting>
  <conditionalFormatting sqref="L5 L40">
    <cfRule type="cellIs" dxfId="91" priority="2" operator="lessThan">
      <formula>0</formula>
    </cfRule>
    <cfRule type="cellIs" dxfId="90" priority="1" operator="greaterThan">
      <formula>0</formula>
    </cfRule>
  </conditionalFormatting>
  <dataValidations xWindow="432" yWindow="459" count="1"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P55"/>
  <sheetViews>
    <sheetView showGridLines="0" showRuler="0" zoomScaleNormal="100" workbookViewId="0">
      <selection activeCell="P18" sqref="P18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150" t="str">
        <f>Janv!A1</f>
        <v>RELEVÉ MENSUEL D'HEURES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6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14"/>
      <c r="I2" s="14"/>
      <c r="J2" s="14"/>
      <c r="K2" s="14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173" t="str">
        <f>Janv!A4</f>
        <v xml:space="preserve">SERVICE : </v>
      </c>
      <c r="B4" s="174"/>
      <c r="C4" s="174"/>
      <c r="D4" s="174"/>
      <c r="E4" s="216" t="str">
        <f>Janv!E4</f>
        <v>ANIMATION</v>
      </c>
      <c r="F4" s="216"/>
      <c r="G4" s="216"/>
      <c r="H4" s="216"/>
      <c r="I4" s="216"/>
      <c r="J4" s="216"/>
      <c r="K4" s="216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DATE(Année,4,1)</f>
        <v>42460</v>
      </c>
      <c r="F5" s="170"/>
      <c r="G5" s="170"/>
      <c r="H5" s="170"/>
      <c r="I5" s="170"/>
      <c r="J5" s="170"/>
      <c r="K5" s="210"/>
      <c r="L5" s="167">
        <f>Mars!L40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156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Janv!G7</f>
        <v>Après-midi</v>
      </c>
      <c r="H7" s="195"/>
      <c r="I7" s="213" t="str">
        <f>Janv!I7</f>
        <v>Autres</v>
      </c>
      <c r="J7" s="218"/>
      <c r="K7" s="224"/>
      <c r="L7" s="225"/>
      <c r="M7" s="157"/>
      <c r="N7" s="220"/>
      <c r="P7" s="18"/>
    </row>
    <row r="8" spans="1:16" ht="15" customHeight="1" x14ac:dyDescent="0.2">
      <c r="A8" s="9">
        <f>B8</f>
        <v>42460</v>
      </c>
      <c r="B8" s="45">
        <f>Mars!B38+1</f>
        <v>42460</v>
      </c>
      <c r="C8" s="50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28"/>
      <c r="E8" s="2"/>
      <c r="F8" s="73"/>
      <c r="G8" s="4"/>
      <c r="H8" s="76"/>
      <c r="I8" s="4"/>
      <c r="J8" s="5"/>
      <c r="K8" s="123">
        <f>SUM((F8-E8)+(H8-G8)+(J8-I8))</f>
        <v>0</v>
      </c>
      <c r="L8" s="124">
        <f>IF(SUM(E8:J8)=0,0,K8-$G$2)</f>
        <v>0</v>
      </c>
      <c r="M8" s="141">
        <f>SUM(L8+L5)</f>
        <v>0</v>
      </c>
      <c r="N8" s="138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7" si="0">B9</f>
        <v>42461</v>
      </c>
      <c r="B9" s="45">
        <f t="shared" ref="B9:B37" si="1">SUM(B8+1)</f>
        <v>42461</v>
      </c>
      <c r="C9" s="50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8"/>
      <c r="E9" s="2"/>
      <c r="F9" s="73"/>
      <c r="G9" s="4"/>
      <c r="H9" s="76"/>
      <c r="I9" s="4"/>
      <c r="J9" s="5"/>
      <c r="K9" s="120">
        <f t="shared" ref="K9" si="2">SUM((F9-E9)+(H9-G9)+(J9-I9))</f>
        <v>0</v>
      </c>
      <c r="L9" s="121">
        <f>IF(SUM(E9:J9)=0,0,K9-$G$2)</f>
        <v>0</v>
      </c>
      <c r="M9" s="136">
        <f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0"/>
        <v>42462</v>
      </c>
      <c r="B10" s="45">
        <f t="shared" si="1"/>
        <v>42462</v>
      </c>
      <c r="C10" s="50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8"/>
      <c r="E10" s="2"/>
      <c r="F10" s="73"/>
      <c r="G10" s="4"/>
      <c r="H10" s="76"/>
      <c r="I10" s="4"/>
      <c r="J10" s="5"/>
      <c r="K10" s="120">
        <f t="shared" ref="K10:K37" si="3">SUM((F10-E10)+(H10-G10)+(J10-I10))</f>
        <v>0</v>
      </c>
      <c r="L10" s="121">
        <f t="shared" ref="L10:L37" si="4">IF(SUM(E10:J10)=0,0,K10-$G$2)</f>
        <v>0</v>
      </c>
      <c r="M10" s="136">
        <f t="shared" ref="M10:M37" si="5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0"/>
        <v>42463</v>
      </c>
      <c r="B11" s="45">
        <f t="shared" si="1"/>
        <v>42463</v>
      </c>
      <c r="C11" s="50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8"/>
      <c r="E11" s="2"/>
      <c r="F11" s="73"/>
      <c r="G11" s="4"/>
      <c r="H11" s="76"/>
      <c r="I11" s="4"/>
      <c r="J11" s="5"/>
      <c r="K11" s="120">
        <f t="shared" si="3"/>
        <v>0</v>
      </c>
      <c r="L11" s="121">
        <f t="shared" si="4"/>
        <v>0</v>
      </c>
      <c r="M11" s="136">
        <f t="shared" si="5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0"/>
        <v>42464</v>
      </c>
      <c r="B12" s="45">
        <f t="shared" si="1"/>
        <v>42464</v>
      </c>
      <c r="C12" s="50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8"/>
      <c r="E12" s="2"/>
      <c r="F12" s="73"/>
      <c r="G12" s="4"/>
      <c r="H12" s="76"/>
      <c r="I12" s="4"/>
      <c r="J12" s="5"/>
      <c r="K12" s="120">
        <f t="shared" si="3"/>
        <v>0</v>
      </c>
      <c r="L12" s="121">
        <f t="shared" si="4"/>
        <v>0</v>
      </c>
      <c r="M12" s="136">
        <f t="shared" si="5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0"/>
        <v>42465</v>
      </c>
      <c r="B13" s="45">
        <f t="shared" si="1"/>
        <v>42465</v>
      </c>
      <c r="C13" s="50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8"/>
      <c r="E13" s="2"/>
      <c r="F13" s="73"/>
      <c r="G13" s="4"/>
      <c r="H13" s="76"/>
      <c r="I13" s="4"/>
      <c r="J13" s="5"/>
      <c r="K13" s="120">
        <f t="shared" si="3"/>
        <v>0</v>
      </c>
      <c r="L13" s="121">
        <f t="shared" si="4"/>
        <v>0</v>
      </c>
      <c r="M13" s="136">
        <f t="shared" si="5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0"/>
        <v>42466</v>
      </c>
      <c r="B14" s="45">
        <f t="shared" si="1"/>
        <v>42466</v>
      </c>
      <c r="C14" s="50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8"/>
      <c r="E14" s="2"/>
      <c r="F14" s="73"/>
      <c r="G14" s="4"/>
      <c r="H14" s="76"/>
      <c r="I14" s="4"/>
      <c r="J14" s="5"/>
      <c r="K14" s="120">
        <f t="shared" si="3"/>
        <v>0</v>
      </c>
      <c r="L14" s="121">
        <f t="shared" si="4"/>
        <v>0</v>
      </c>
      <c r="M14" s="136">
        <f t="shared" si="5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0"/>
        <v>42467</v>
      </c>
      <c r="B15" s="45">
        <f t="shared" si="1"/>
        <v>42467</v>
      </c>
      <c r="C15" s="50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8"/>
      <c r="E15" s="2"/>
      <c r="F15" s="73"/>
      <c r="G15" s="4"/>
      <c r="H15" s="76"/>
      <c r="I15" s="4"/>
      <c r="J15" s="5"/>
      <c r="K15" s="120">
        <f t="shared" si="3"/>
        <v>0</v>
      </c>
      <c r="L15" s="121">
        <f t="shared" si="4"/>
        <v>0</v>
      </c>
      <c r="M15" s="136">
        <f t="shared" si="5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0"/>
        <v>42468</v>
      </c>
      <c r="B16" s="45">
        <f t="shared" si="1"/>
        <v>42468</v>
      </c>
      <c r="C16" s="50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28"/>
      <c r="E16" s="2"/>
      <c r="F16" s="73"/>
      <c r="G16" s="4"/>
      <c r="H16" s="76"/>
      <c r="I16" s="4"/>
      <c r="J16" s="5"/>
      <c r="K16" s="120">
        <f t="shared" si="3"/>
        <v>0</v>
      </c>
      <c r="L16" s="121">
        <f t="shared" si="4"/>
        <v>0</v>
      </c>
      <c r="M16" s="136">
        <f t="shared" si="5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0"/>
        <v>42469</v>
      </c>
      <c r="B17" s="45">
        <f t="shared" si="1"/>
        <v>42469</v>
      </c>
      <c r="C17" s="50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28"/>
      <c r="E17" s="2"/>
      <c r="F17" s="73"/>
      <c r="G17" s="4"/>
      <c r="H17" s="76"/>
      <c r="I17" s="4"/>
      <c r="J17" s="5"/>
      <c r="K17" s="120">
        <f t="shared" si="3"/>
        <v>0</v>
      </c>
      <c r="L17" s="121">
        <f t="shared" si="4"/>
        <v>0</v>
      </c>
      <c r="M17" s="136">
        <f t="shared" si="5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0"/>
        <v>42470</v>
      </c>
      <c r="B18" s="45">
        <f t="shared" si="1"/>
        <v>42470</v>
      </c>
      <c r="C18" s="50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8"/>
      <c r="E18" s="2"/>
      <c r="F18" s="73"/>
      <c r="G18" s="4"/>
      <c r="H18" s="76"/>
      <c r="I18" s="4"/>
      <c r="J18" s="5"/>
      <c r="K18" s="120">
        <f t="shared" si="3"/>
        <v>0</v>
      </c>
      <c r="L18" s="121">
        <f t="shared" si="4"/>
        <v>0</v>
      </c>
      <c r="M18" s="136">
        <f t="shared" si="5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0"/>
        <v>42471</v>
      </c>
      <c r="B19" s="45">
        <f t="shared" si="1"/>
        <v>42471</v>
      </c>
      <c r="C19" s="50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>Pâques</v>
      </c>
      <c r="D19" s="28"/>
      <c r="E19" s="2"/>
      <c r="F19" s="73"/>
      <c r="G19" s="4"/>
      <c r="H19" s="76"/>
      <c r="I19" s="4"/>
      <c r="J19" s="5"/>
      <c r="K19" s="120">
        <f t="shared" si="3"/>
        <v>0</v>
      </c>
      <c r="L19" s="121">
        <f t="shared" si="4"/>
        <v>0</v>
      </c>
      <c r="M19" s="136">
        <f t="shared" si="5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0"/>
        <v>42472</v>
      </c>
      <c r="B20" s="45">
        <f t="shared" si="1"/>
        <v>42472</v>
      </c>
      <c r="C20" s="50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>Lundi de Pâques</v>
      </c>
      <c r="D20" s="28"/>
      <c r="E20" s="2"/>
      <c r="F20" s="73"/>
      <c r="G20" s="4"/>
      <c r="H20" s="76"/>
      <c r="I20" s="4"/>
      <c r="J20" s="5"/>
      <c r="K20" s="120">
        <f t="shared" si="3"/>
        <v>0</v>
      </c>
      <c r="L20" s="121">
        <f t="shared" si="4"/>
        <v>0</v>
      </c>
      <c r="M20" s="136">
        <f t="shared" si="5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0"/>
        <v>42473</v>
      </c>
      <c r="B21" s="45">
        <f t="shared" si="1"/>
        <v>42473</v>
      </c>
      <c r="C21" s="50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28"/>
      <c r="E21" s="2"/>
      <c r="F21" s="73"/>
      <c r="G21" s="4"/>
      <c r="H21" s="76"/>
      <c r="I21" s="4"/>
      <c r="J21" s="5"/>
      <c r="K21" s="120">
        <f t="shared" si="3"/>
        <v>0</v>
      </c>
      <c r="L21" s="121">
        <f t="shared" si="4"/>
        <v>0</v>
      </c>
      <c r="M21" s="136">
        <f t="shared" si="5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0"/>
        <v>42474</v>
      </c>
      <c r="B22" s="45">
        <f t="shared" si="1"/>
        <v>42474</v>
      </c>
      <c r="C22" s="50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28"/>
      <c r="E22" s="2"/>
      <c r="F22" s="73"/>
      <c r="G22" s="4"/>
      <c r="H22" s="76"/>
      <c r="I22" s="4"/>
      <c r="J22" s="5"/>
      <c r="K22" s="120">
        <f t="shared" si="3"/>
        <v>0</v>
      </c>
      <c r="L22" s="121">
        <f t="shared" si="4"/>
        <v>0</v>
      </c>
      <c r="M22" s="136">
        <f t="shared" si="5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0"/>
        <v>42475</v>
      </c>
      <c r="B23" s="45">
        <f t="shared" si="1"/>
        <v>42475</v>
      </c>
      <c r="C23" s="50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8"/>
      <c r="E23" s="2"/>
      <c r="F23" s="73"/>
      <c r="G23" s="4"/>
      <c r="H23" s="76"/>
      <c r="I23" s="4"/>
      <c r="J23" s="5"/>
      <c r="K23" s="120">
        <f t="shared" si="3"/>
        <v>0</v>
      </c>
      <c r="L23" s="121">
        <f t="shared" si="4"/>
        <v>0</v>
      </c>
      <c r="M23" s="136">
        <f t="shared" si="5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0"/>
        <v>42476</v>
      </c>
      <c r="B24" s="45">
        <f t="shared" si="1"/>
        <v>42476</v>
      </c>
      <c r="C24" s="50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8"/>
      <c r="E24" s="2"/>
      <c r="F24" s="73"/>
      <c r="G24" s="4"/>
      <c r="H24" s="76"/>
      <c r="I24" s="4"/>
      <c r="J24" s="5"/>
      <c r="K24" s="120">
        <f t="shared" si="3"/>
        <v>0</v>
      </c>
      <c r="L24" s="121">
        <f t="shared" si="4"/>
        <v>0</v>
      </c>
      <c r="M24" s="136">
        <f t="shared" si="5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0"/>
        <v>42477</v>
      </c>
      <c r="B25" s="45">
        <f t="shared" si="1"/>
        <v>42477</v>
      </c>
      <c r="C25" s="50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8"/>
      <c r="E25" s="2"/>
      <c r="F25" s="73"/>
      <c r="G25" s="4"/>
      <c r="H25" s="76"/>
      <c r="I25" s="4"/>
      <c r="J25" s="5"/>
      <c r="K25" s="120">
        <f t="shared" si="3"/>
        <v>0</v>
      </c>
      <c r="L25" s="121">
        <f t="shared" si="4"/>
        <v>0</v>
      </c>
      <c r="M25" s="136">
        <f t="shared" si="5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0"/>
        <v>42478</v>
      </c>
      <c r="B26" s="45">
        <f t="shared" si="1"/>
        <v>42478</v>
      </c>
      <c r="C26" s="50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8"/>
      <c r="E26" s="2"/>
      <c r="F26" s="73"/>
      <c r="G26" s="4"/>
      <c r="H26" s="76"/>
      <c r="I26" s="4"/>
      <c r="J26" s="5"/>
      <c r="K26" s="120">
        <f t="shared" si="3"/>
        <v>0</v>
      </c>
      <c r="L26" s="121">
        <f t="shared" si="4"/>
        <v>0</v>
      </c>
      <c r="M26" s="136">
        <f t="shared" si="5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0"/>
        <v>42479</v>
      </c>
      <c r="B27" s="45">
        <f t="shared" si="1"/>
        <v>42479</v>
      </c>
      <c r="C27" s="50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8"/>
      <c r="E27" s="2"/>
      <c r="F27" s="73"/>
      <c r="G27" s="4"/>
      <c r="H27" s="76"/>
      <c r="I27" s="4"/>
      <c r="J27" s="5"/>
      <c r="K27" s="120">
        <f t="shared" si="3"/>
        <v>0</v>
      </c>
      <c r="L27" s="121">
        <f t="shared" si="4"/>
        <v>0</v>
      </c>
      <c r="M27" s="136">
        <f t="shared" si="5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0"/>
        <v>42480</v>
      </c>
      <c r="B28" s="45">
        <f t="shared" si="1"/>
        <v>42480</v>
      </c>
      <c r="C28" s="50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8"/>
      <c r="E28" s="2"/>
      <c r="F28" s="73"/>
      <c r="G28" s="4"/>
      <c r="H28" s="76"/>
      <c r="I28" s="4"/>
      <c r="J28" s="5"/>
      <c r="K28" s="120">
        <f t="shared" si="3"/>
        <v>0</v>
      </c>
      <c r="L28" s="121">
        <f t="shared" si="4"/>
        <v>0</v>
      </c>
      <c r="M28" s="136">
        <f t="shared" si="5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0"/>
        <v>42481</v>
      </c>
      <c r="B29" s="45">
        <f t="shared" si="1"/>
        <v>42481</v>
      </c>
      <c r="C29" s="50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8"/>
      <c r="E29" s="2"/>
      <c r="F29" s="73"/>
      <c r="G29" s="4"/>
      <c r="H29" s="76"/>
      <c r="I29" s="4"/>
      <c r="J29" s="5"/>
      <c r="K29" s="120">
        <f t="shared" si="3"/>
        <v>0</v>
      </c>
      <c r="L29" s="121">
        <f t="shared" si="4"/>
        <v>0</v>
      </c>
      <c r="M29" s="136">
        <f t="shared" si="5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0"/>
        <v>42482</v>
      </c>
      <c r="B30" s="45">
        <f t="shared" si="1"/>
        <v>42482</v>
      </c>
      <c r="C30" s="50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8"/>
      <c r="E30" s="2"/>
      <c r="F30" s="73"/>
      <c r="G30" s="4"/>
      <c r="H30" s="76"/>
      <c r="I30" s="4"/>
      <c r="J30" s="5"/>
      <c r="K30" s="120">
        <f t="shared" si="3"/>
        <v>0</v>
      </c>
      <c r="L30" s="121">
        <f t="shared" si="4"/>
        <v>0</v>
      </c>
      <c r="M30" s="136">
        <f t="shared" si="5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0"/>
        <v>42483</v>
      </c>
      <c r="B31" s="45">
        <f t="shared" si="1"/>
        <v>42483</v>
      </c>
      <c r="C31" s="50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8"/>
      <c r="E31" s="2"/>
      <c r="F31" s="73"/>
      <c r="G31" s="4"/>
      <c r="H31" s="76"/>
      <c r="I31" s="4"/>
      <c r="J31" s="5"/>
      <c r="K31" s="120">
        <f t="shared" si="3"/>
        <v>0</v>
      </c>
      <c r="L31" s="121">
        <f t="shared" si="4"/>
        <v>0</v>
      </c>
      <c r="M31" s="136">
        <f t="shared" si="5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0"/>
        <v>42484</v>
      </c>
      <c r="B32" s="45">
        <f t="shared" si="1"/>
        <v>42484</v>
      </c>
      <c r="C32" s="50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8"/>
      <c r="E32" s="2"/>
      <c r="F32" s="73"/>
      <c r="G32" s="4"/>
      <c r="H32" s="76"/>
      <c r="I32" s="4"/>
      <c r="J32" s="5"/>
      <c r="K32" s="120">
        <f t="shared" si="3"/>
        <v>0</v>
      </c>
      <c r="L32" s="121">
        <f t="shared" si="4"/>
        <v>0</v>
      </c>
      <c r="M32" s="136">
        <f t="shared" si="5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0"/>
        <v>42485</v>
      </c>
      <c r="B33" s="45">
        <f t="shared" si="1"/>
        <v>42485</v>
      </c>
      <c r="C33" s="50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8"/>
      <c r="E33" s="2"/>
      <c r="F33" s="73"/>
      <c r="G33" s="4"/>
      <c r="H33" s="76"/>
      <c r="I33" s="4"/>
      <c r="J33" s="5"/>
      <c r="K33" s="120">
        <f t="shared" si="3"/>
        <v>0</v>
      </c>
      <c r="L33" s="121">
        <f t="shared" si="4"/>
        <v>0</v>
      </c>
      <c r="M33" s="136">
        <f t="shared" si="5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0"/>
        <v>42486</v>
      </c>
      <c r="B34" s="45">
        <f t="shared" si="1"/>
        <v>42486</v>
      </c>
      <c r="C34" s="50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8"/>
      <c r="E34" s="2"/>
      <c r="F34" s="73"/>
      <c r="G34" s="4"/>
      <c r="H34" s="76"/>
      <c r="I34" s="4"/>
      <c r="J34" s="5"/>
      <c r="K34" s="120">
        <f t="shared" si="3"/>
        <v>0</v>
      </c>
      <c r="L34" s="121">
        <f t="shared" si="4"/>
        <v>0</v>
      </c>
      <c r="M34" s="136">
        <f t="shared" si="5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0"/>
        <v>42487</v>
      </c>
      <c r="B35" s="45">
        <f t="shared" si="1"/>
        <v>42487</v>
      </c>
      <c r="C35" s="50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8"/>
      <c r="E35" s="2"/>
      <c r="F35" s="73"/>
      <c r="G35" s="4"/>
      <c r="H35" s="76"/>
      <c r="I35" s="4"/>
      <c r="J35" s="5"/>
      <c r="K35" s="120">
        <f t="shared" si="3"/>
        <v>0</v>
      </c>
      <c r="L35" s="121">
        <f t="shared" si="4"/>
        <v>0</v>
      </c>
      <c r="M35" s="136">
        <f t="shared" si="5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0"/>
        <v>42488</v>
      </c>
      <c r="B36" s="45">
        <f t="shared" si="1"/>
        <v>42488</v>
      </c>
      <c r="C36" s="50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33"/>
      <c r="E36" s="2"/>
      <c r="F36" s="73"/>
      <c r="G36" s="4"/>
      <c r="H36" s="76"/>
      <c r="I36" s="4"/>
      <c r="J36" s="5"/>
      <c r="K36" s="120">
        <f t="shared" si="3"/>
        <v>0</v>
      </c>
      <c r="L36" s="121">
        <f t="shared" si="4"/>
        <v>0</v>
      </c>
      <c r="M36" s="136">
        <f t="shared" si="5"/>
        <v>0</v>
      </c>
      <c r="N36" s="116">
        <f>IF($A36=0,0,IF(OR(WEEKDAY($A36,2)=7,$A36=DATE(YEAR($A36),MONTH($A36)+1,),0),SUM(K$8:K36)-SUM(N$7:N35),0))</f>
        <v>0</v>
      </c>
    </row>
    <row r="37" spans="1:14" ht="15" customHeight="1" thickBot="1" x14ac:dyDescent="0.25">
      <c r="A37" s="9">
        <f t="shared" si="0"/>
        <v>42489</v>
      </c>
      <c r="B37" s="45">
        <f t="shared" si="1"/>
        <v>42489</v>
      </c>
      <c r="C37" s="51"/>
      <c r="D37" s="34"/>
      <c r="E37" s="6"/>
      <c r="F37" s="75"/>
      <c r="G37" s="10"/>
      <c r="H37" s="77"/>
      <c r="I37" s="10"/>
      <c r="J37" s="8"/>
      <c r="K37" s="125">
        <f t="shared" si="3"/>
        <v>0</v>
      </c>
      <c r="L37" s="126">
        <f t="shared" si="4"/>
        <v>0</v>
      </c>
      <c r="M37" s="137">
        <f t="shared" si="5"/>
        <v>0</v>
      </c>
      <c r="N37" s="117">
        <f>IF($A37=0,0,IF(OR(WEEKDAY($A37,2)=7,$A37=DATE(YEAR($A37),MONTH($A37)+1,),0),SUM(K$8:K37)-SUM(N$7:N36),0))</f>
        <v>0</v>
      </c>
    </row>
    <row r="38" spans="1:14" ht="15" customHeight="1" thickBot="1" x14ac:dyDescent="0.25">
      <c r="A38" s="53"/>
      <c r="B38" s="61"/>
      <c r="C38" s="65"/>
      <c r="D38" s="62"/>
      <c r="E38" s="56"/>
      <c r="F38" s="56"/>
      <c r="G38" s="63"/>
      <c r="H38" s="63"/>
      <c r="I38" s="63"/>
      <c r="J38" s="63"/>
      <c r="K38" s="59"/>
      <c r="L38" s="59"/>
      <c r="M38" s="60"/>
      <c r="N38" s="118"/>
    </row>
    <row r="39" spans="1:14" ht="15" customHeight="1" thickBot="1" x14ac:dyDescent="0.25">
      <c r="A39" s="22"/>
      <c r="B39" s="22"/>
      <c r="C39" s="22"/>
      <c r="D39" s="22"/>
      <c r="E39" s="22"/>
      <c r="F39" s="22"/>
      <c r="G39" s="196" t="str">
        <f>Janv!H40</f>
        <v>SOLDE EN FIN DE MOIS</v>
      </c>
      <c r="H39" s="197"/>
      <c r="I39" s="197"/>
      <c r="J39" s="197"/>
      <c r="K39" s="197"/>
      <c r="L39" s="221">
        <f>M37</f>
        <v>0</v>
      </c>
      <c r="M39" s="222"/>
      <c r="N39" s="111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ht="14.25" customHeight="1" x14ac:dyDescent="0.2">
      <c r="A42" s="223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</row>
    <row r="43" spans="1:14" x14ac:dyDescent="0.2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</row>
    <row r="44" spans="1:14" x14ac:dyDescent="0.2">
      <c r="A44" s="223"/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</row>
    <row r="45" spans="1:14" x14ac:dyDescent="0.2">
      <c r="A45" s="179" t="str">
        <f>Janv!A45</f>
        <v>SIGNATURE DE L'AGENT</v>
      </c>
      <c r="B45" s="179"/>
      <c r="C45" s="179"/>
      <c r="D45" s="179"/>
      <c r="E45" s="85"/>
      <c r="F45" s="85"/>
      <c r="G45" s="85"/>
      <c r="H45" s="85"/>
      <c r="I45" s="180" t="str">
        <f>Janv!I45</f>
        <v>SIGNATURE DU RESPONSABLE DIRECT</v>
      </c>
      <c r="J45" s="180"/>
      <c r="K45" s="180"/>
      <c r="L45" s="180"/>
      <c r="M45" s="180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sheetProtection selectLockedCells="1"/>
  <mergeCells count="25">
    <mergeCell ref="A42:M44"/>
    <mergeCell ref="A45:D45"/>
    <mergeCell ref="I45:M45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G39:K39"/>
    <mergeCell ref="N6:N7"/>
    <mergeCell ref="L39:M39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A8:M38">
    <cfRule type="expression" dxfId="89" priority="11">
      <formula>WEEKDAY($B8,2)&gt;5</formula>
    </cfRule>
    <cfRule type="expression" dxfId="88" priority="8">
      <formula>COUNTIF(Férié,$B8)&gt;0</formula>
    </cfRule>
  </conditionalFormatting>
  <conditionalFormatting sqref="M8:M38">
    <cfRule type="expression" dxfId="87" priority="1">
      <formula>$K8&gt;0</formula>
    </cfRule>
    <cfRule type="expression" dxfId="86" priority="2">
      <formula>COUNTIF(Férié,$B8)&gt;0</formula>
    </cfRule>
    <cfRule type="expression" dxfId="85" priority="3">
      <formula>WEEKDAY($B8,2)=6</formula>
    </cfRule>
    <cfRule type="expression" dxfId="84" priority="5">
      <formula>M7=M8</formula>
    </cfRule>
    <cfRule type="expression" dxfId="83" priority="4">
      <formula>WEEKDAY($B8,2)=7</formula>
    </cfRule>
  </conditionalFormatting>
  <conditionalFormatting sqref="N8:N38">
    <cfRule type="expression" dxfId="82" priority="10">
      <formula>$N8&gt;0</formula>
    </cfRule>
  </conditionalFormatting>
  <conditionalFormatting sqref="L5 L39">
    <cfRule type="cellIs" dxfId="81" priority="7" operator="lessThan">
      <formula>0</formula>
    </cfRule>
    <cfRule type="cellIs" dxfId="80" priority="6" operator="greaterThan">
      <formula>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7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P56"/>
  <sheetViews>
    <sheetView showGridLines="0" showRuler="0" zoomScaleNormal="100" workbookViewId="0">
      <selection activeCell="Q19" sqref="Q19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229" t="str">
        <f>Janv!A4</f>
        <v xml:space="preserve">SERVICE : </v>
      </c>
      <c r="B4" s="230"/>
      <c r="C4" s="230"/>
      <c r="D4" s="230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70">
        <f>DATE(Année,5,1)</f>
        <v>42490</v>
      </c>
      <c r="F5" s="170"/>
      <c r="G5" s="170"/>
      <c r="H5" s="170"/>
      <c r="I5" s="170"/>
      <c r="J5" s="170"/>
      <c r="K5" s="210"/>
      <c r="L5" s="167">
        <f>Avril!L39</f>
        <v>0</v>
      </c>
      <c r="M5" s="168"/>
    </row>
    <row r="6" spans="1:16" ht="30" customHeight="1" thickBot="1" x14ac:dyDescent="0.25">
      <c r="A6" s="15"/>
      <c r="B6" s="98"/>
      <c r="C6" s="231" t="str">
        <f>Janv!C6</f>
        <v xml:space="preserve">Motif du dépassement / Récupération* </v>
      </c>
      <c r="D6" s="232"/>
      <c r="E6" s="207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154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99"/>
      <c r="B7" s="98"/>
      <c r="C7" s="233"/>
      <c r="D7" s="234"/>
      <c r="E7" s="235" t="str">
        <f>Janv!E7</f>
        <v>Matin</v>
      </c>
      <c r="F7" s="218"/>
      <c r="G7" s="235" t="str">
        <f>Janv!G7</f>
        <v>Après-midi</v>
      </c>
      <c r="H7" s="214"/>
      <c r="I7" s="213" t="str">
        <f>Janv!I7</f>
        <v>Autres</v>
      </c>
      <c r="J7" s="218"/>
      <c r="K7" s="219"/>
      <c r="L7" s="155"/>
      <c r="M7" s="225"/>
      <c r="N7" s="211"/>
      <c r="P7" s="18"/>
    </row>
    <row r="8" spans="1:16" ht="15" customHeight="1" x14ac:dyDescent="0.2">
      <c r="A8" s="9">
        <f>B8</f>
        <v>42490</v>
      </c>
      <c r="B8" s="96">
        <f>Avril!B37+1</f>
        <v>42490</v>
      </c>
      <c r="C8" s="139" t="str">
        <f>VLOOKUP(B8,Trois,2,FALSE)</f>
        <v>Fête du Travail</v>
      </c>
      <c r="D8" s="93"/>
      <c r="E8" s="91"/>
      <c r="F8" s="3"/>
      <c r="G8" s="89"/>
      <c r="H8" s="76"/>
      <c r="I8" s="4"/>
      <c r="J8" s="5"/>
      <c r="K8" s="127">
        <f>SUM((F8-E8)+(H8-G8)+(J8-I8))</f>
        <v>0</v>
      </c>
      <c r="L8" s="124">
        <f>IF(SUM(E8:J8)=0,0,K8-$G$2)</f>
        <v>0</v>
      </c>
      <c r="M8" s="141">
        <f>SUM(L8+L5)</f>
        <v>0</v>
      </c>
      <c r="N8" s="138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7" si="0">B9</f>
        <v>42491</v>
      </c>
      <c r="B9" s="96">
        <f t="shared" ref="B9:B38" si="1">SUM(B8+1)</f>
        <v>42491</v>
      </c>
      <c r="C9" s="139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93"/>
      <c r="E9" s="91"/>
      <c r="F9" s="3"/>
      <c r="G9" s="89"/>
      <c r="H9" s="76"/>
      <c r="I9" s="70"/>
      <c r="J9" s="128"/>
      <c r="K9" s="129">
        <f t="shared" ref="K9" si="2">SUM((F9-E9)+(H9-G9)+(J9-I9))</f>
        <v>0</v>
      </c>
      <c r="L9" s="121">
        <f>IF(SUM(E9:J9)=0,0,K9-$G$2)</f>
        <v>0</v>
      </c>
      <c r="M9" s="136">
        <f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0"/>
        <v>42492</v>
      </c>
      <c r="B10" s="96">
        <f t="shared" si="1"/>
        <v>42492</v>
      </c>
      <c r="C10" s="139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93"/>
      <c r="E10" s="91"/>
      <c r="F10" s="3"/>
      <c r="G10" s="89"/>
      <c r="H10" s="76"/>
      <c r="I10" s="4"/>
      <c r="J10" s="5"/>
      <c r="K10" s="129">
        <f t="shared" ref="K10:K38" si="3">SUM((F10-E10)+(H10-G10)+(J10-I10))</f>
        <v>0</v>
      </c>
      <c r="L10" s="121">
        <f t="shared" ref="L10:L38" si="4">IF(SUM(E10:J10)=0,0,K10-$G$2)</f>
        <v>0</v>
      </c>
      <c r="M10" s="136">
        <f t="shared" ref="M10:M38" si="5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0"/>
        <v>42493</v>
      </c>
      <c r="B11" s="96">
        <f t="shared" si="1"/>
        <v>42493</v>
      </c>
      <c r="C11" s="139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93"/>
      <c r="E11" s="91"/>
      <c r="F11" s="3"/>
      <c r="G11" s="89"/>
      <c r="H11" s="76"/>
      <c r="I11" s="4"/>
      <c r="J11" s="5"/>
      <c r="K11" s="129">
        <f t="shared" si="3"/>
        <v>0</v>
      </c>
      <c r="L11" s="121">
        <f t="shared" si="4"/>
        <v>0</v>
      </c>
      <c r="M11" s="136">
        <f t="shared" si="5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0"/>
        <v>42494</v>
      </c>
      <c r="B12" s="96">
        <f t="shared" si="1"/>
        <v>42494</v>
      </c>
      <c r="C12" s="139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93"/>
      <c r="E12" s="91"/>
      <c r="F12" s="3"/>
      <c r="G12" s="89"/>
      <c r="H12" s="76"/>
      <c r="I12" s="4"/>
      <c r="J12" s="5"/>
      <c r="K12" s="129">
        <f t="shared" si="3"/>
        <v>0</v>
      </c>
      <c r="L12" s="121">
        <f t="shared" si="4"/>
        <v>0</v>
      </c>
      <c r="M12" s="136">
        <f t="shared" si="5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0"/>
        <v>42495</v>
      </c>
      <c r="B13" s="96">
        <f t="shared" si="1"/>
        <v>42495</v>
      </c>
      <c r="C13" s="139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93"/>
      <c r="E13" s="91"/>
      <c r="F13" s="3"/>
      <c r="G13" s="89"/>
      <c r="H13" s="76"/>
      <c r="I13" s="4"/>
      <c r="J13" s="5"/>
      <c r="K13" s="129">
        <f t="shared" si="3"/>
        <v>0</v>
      </c>
      <c r="L13" s="121">
        <f t="shared" si="4"/>
        <v>0</v>
      </c>
      <c r="M13" s="136">
        <f t="shared" si="5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0"/>
        <v>42496</v>
      </c>
      <c r="B14" s="96">
        <f t="shared" si="1"/>
        <v>42496</v>
      </c>
      <c r="C14" s="139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93"/>
      <c r="E14" s="91"/>
      <c r="F14" s="3"/>
      <c r="G14" s="89"/>
      <c r="H14" s="76"/>
      <c r="I14" s="4"/>
      <c r="J14" s="5"/>
      <c r="K14" s="129">
        <f t="shared" si="3"/>
        <v>0</v>
      </c>
      <c r="L14" s="121">
        <f t="shared" si="4"/>
        <v>0</v>
      </c>
      <c r="M14" s="136">
        <f t="shared" si="5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0"/>
        <v>42497</v>
      </c>
      <c r="B15" s="96">
        <f t="shared" si="1"/>
        <v>42497</v>
      </c>
      <c r="C15" s="139" t="str">
        <f>VLOOKUP(B15,Trois,2,FALSE)</f>
        <v>Victoire 1945</v>
      </c>
      <c r="D15" s="93"/>
      <c r="E15" s="91"/>
      <c r="F15" s="3"/>
      <c r="G15" s="89"/>
      <c r="H15" s="76"/>
      <c r="I15" s="4"/>
      <c r="J15" s="5"/>
      <c r="K15" s="129">
        <f t="shared" si="3"/>
        <v>0</v>
      </c>
      <c r="L15" s="121">
        <f t="shared" si="4"/>
        <v>0</v>
      </c>
      <c r="M15" s="136">
        <f t="shared" si="5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0"/>
        <v>42498</v>
      </c>
      <c r="B16" s="96">
        <f t="shared" si="1"/>
        <v>42498</v>
      </c>
      <c r="C16" s="139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93"/>
      <c r="E16" s="91"/>
      <c r="F16" s="3"/>
      <c r="G16" s="89"/>
      <c r="H16" s="76"/>
      <c r="I16" s="4"/>
      <c r="J16" s="5"/>
      <c r="K16" s="129">
        <f t="shared" si="3"/>
        <v>0</v>
      </c>
      <c r="L16" s="121">
        <f t="shared" si="4"/>
        <v>0</v>
      </c>
      <c r="M16" s="136">
        <f t="shared" si="5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0"/>
        <v>42499</v>
      </c>
      <c r="B17" s="96">
        <f t="shared" si="1"/>
        <v>42499</v>
      </c>
      <c r="C17" s="139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93"/>
      <c r="E17" s="91"/>
      <c r="F17" s="3"/>
      <c r="G17" s="89"/>
      <c r="H17" s="76"/>
      <c r="I17" s="4"/>
      <c r="J17" s="5"/>
      <c r="K17" s="129">
        <f t="shared" si="3"/>
        <v>0</v>
      </c>
      <c r="L17" s="121">
        <f t="shared" si="4"/>
        <v>0</v>
      </c>
      <c r="M17" s="136">
        <f t="shared" si="5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0"/>
        <v>42500</v>
      </c>
      <c r="B18" s="96">
        <f t="shared" si="1"/>
        <v>42500</v>
      </c>
      <c r="C18" s="139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93"/>
      <c r="E18" s="91"/>
      <c r="F18" s="3"/>
      <c r="G18" s="89"/>
      <c r="H18" s="76"/>
      <c r="I18" s="4"/>
      <c r="J18" s="5"/>
      <c r="K18" s="129">
        <f t="shared" si="3"/>
        <v>0</v>
      </c>
      <c r="L18" s="121">
        <f t="shared" si="4"/>
        <v>0</v>
      </c>
      <c r="M18" s="136">
        <f t="shared" si="5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0"/>
        <v>42501</v>
      </c>
      <c r="B19" s="96">
        <f t="shared" si="1"/>
        <v>42501</v>
      </c>
      <c r="C19" s="139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93"/>
      <c r="E19" s="91"/>
      <c r="F19" s="3"/>
      <c r="G19" s="89"/>
      <c r="H19" s="76"/>
      <c r="I19" s="4"/>
      <c r="J19" s="5"/>
      <c r="K19" s="129">
        <f t="shared" si="3"/>
        <v>0</v>
      </c>
      <c r="L19" s="121">
        <f t="shared" si="4"/>
        <v>0</v>
      </c>
      <c r="M19" s="136">
        <f t="shared" si="5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0"/>
        <v>42502</v>
      </c>
      <c r="B20" s="96">
        <f t="shared" si="1"/>
        <v>42502</v>
      </c>
      <c r="C20" s="139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93"/>
      <c r="E20" s="91"/>
      <c r="F20" s="3"/>
      <c r="G20" s="89"/>
      <c r="H20" s="76"/>
      <c r="I20" s="4"/>
      <c r="J20" s="5"/>
      <c r="K20" s="129">
        <f t="shared" si="3"/>
        <v>0</v>
      </c>
      <c r="L20" s="121">
        <f t="shared" si="4"/>
        <v>0</v>
      </c>
      <c r="M20" s="136">
        <f t="shared" si="5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0"/>
        <v>42503</v>
      </c>
      <c r="B21" s="96">
        <f t="shared" si="1"/>
        <v>42503</v>
      </c>
      <c r="C21" s="139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93"/>
      <c r="E21" s="91"/>
      <c r="F21" s="3"/>
      <c r="G21" s="89"/>
      <c r="H21" s="76"/>
      <c r="I21" s="4"/>
      <c r="J21" s="5"/>
      <c r="K21" s="129">
        <f t="shared" si="3"/>
        <v>0</v>
      </c>
      <c r="L21" s="121">
        <f t="shared" si="4"/>
        <v>0</v>
      </c>
      <c r="M21" s="136">
        <f t="shared" si="5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0"/>
        <v>42504</v>
      </c>
      <c r="B22" s="96">
        <f t="shared" si="1"/>
        <v>42504</v>
      </c>
      <c r="C22" s="139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93"/>
      <c r="E22" s="91"/>
      <c r="F22" s="3"/>
      <c r="G22" s="89"/>
      <c r="H22" s="76"/>
      <c r="I22" s="4"/>
      <c r="J22" s="5"/>
      <c r="K22" s="129">
        <f t="shared" si="3"/>
        <v>0</v>
      </c>
      <c r="L22" s="121">
        <f t="shared" si="4"/>
        <v>0</v>
      </c>
      <c r="M22" s="136">
        <f t="shared" si="5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0"/>
        <v>42505</v>
      </c>
      <c r="B23" s="96">
        <f t="shared" si="1"/>
        <v>42505</v>
      </c>
      <c r="C23" s="139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93"/>
      <c r="E23" s="91"/>
      <c r="F23" s="3"/>
      <c r="G23" s="89"/>
      <c r="H23" s="76"/>
      <c r="I23" s="4"/>
      <c r="J23" s="5"/>
      <c r="K23" s="129">
        <f t="shared" si="3"/>
        <v>0</v>
      </c>
      <c r="L23" s="121">
        <f t="shared" si="4"/>
        <v>0</v>
      </c>
      <c r="M23" s="136">
        <f t="shared" si="5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0"/>
        <v>42506</v>
      </c>
      <c r="B24" s="96">
        <f t="shared" si="1"/>
        <v>42506</v>
      </c>
      <c r="C24" s="139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93"/>
      <c r="E24" s="91"/>
      <c r="F24" s="3"/>
      <c r="G24" s="89"/>
      <c r="H24" s="76"/>
      <c r="I24" s="4"/>
      <c r="J24" s="5"/>
      <c r="K24" s="129">
        <f t="shared" si="3"/>
        <v>0</v>
      </c>
      <c r="L24" s="121">
        <f t="shared" si="4"/>
        <v>0</v>
      </c>
      <c r="M24" s="136">
        <f t="shared" si="5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0"/>
        <v>42507</v>
      </c>
      <c r="B25" s="96">
        <f t="shared" si="1"/>
        <v>42507</v>
      </c>
      <c r="C25" s="139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93"/>
      <c r="E25" s="91"/>
      <c r="F25" s="3"/>
      <c r="G25" s="89"/>
      <c r="H25" s="76"/>
      <c r="I25" s="4"/>
      <c r="J25" s="5"/>
      <c r="K25" s="129">
        <f t="shared" si="3"/>
        <v>0</v>
      </c>
      <c r="L25" s="121">
        <f t="shared" si="4"/>
        <v>0</v>
      </c>
      <c r="M25" s="136">
        <f t="shared" si="5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0"/>
        <v>42508</v>
      </c>
      <c r="B26" s="96">
        <f t="shared" si="1"/>
        <v>42508</v>
      </c>
      <c r="C26" s="139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93"/>
      <c r="E26" s="91"/>
      <c r="F26" s="3"/>
      <c r="G26" s="89"/>
      <c r="H26" s="76"/>
      <c r="I26" s="4"/>
      <c r="J26" s="5"/>
      <c r="K26" s="129">
        <f t="shared" si="3"/>
        <v>0</v>
      </c>
      <c r="L26" s="121">
        <f t="shared" si="4"/>
        <v>0</v>
      </c>
      <c r="M26" s="136">
        <f t="shared" si="5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0"/>
        <v>42509</v>
      </c>
      <c r="B27" s="96">
        <f t="shared" si="1"/>
        <v>42509</v>
      </c>
      <c r="C27" s="139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93"/>
      <c r="E27" s="91"/>
      <c r="F27" s="3"/>
      <c r="G27" s="89"/>
      <c r="H27" s="76"/>
      <c r="I27" s="4"/>
      <c r="J27" s="5"/>
      <c r="K27" s="129">
        <f t="shared" si="3"/>
        <v>0</v>
      </c>
      <c r="L27" s="121">
        <f t="shared" si="4"/>
        <v>0</v>
      </c>
      <c r="M27" s="136">
        <f t="shared" si="5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0"/>
        <v>42510</v>
      </c>
      <c r="B28" s="96">
        <f t="shared" si="1"/>
        <v>42510</v>
      </c>
      <c r="C28" s="139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>Ascenssion</v>
      </c>
      <c r="D28" s="93"/>
      <c r="E28" s="91"/>
      <c r="F28" s="3"/>
      <c r="G28" s="89"/>
      <c r="H28" s="76"/>
      <c r="I28" s="4"/>
      <c r="J28" s="5"/>
      <c r="K28" s="129">
        <f t="shared" si="3"/>
        <v>0</v>
      </c>
      <c r="L28" s="121">
        <f t="shared" si="4"/>
        <v>0</v>
      </c>
      <c r="M28" s="136">
        <f t="shared" si="5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0"/>
        <v>42511</v>
      </c>
      <c r="B29" s="96">
        <f t="shared" si="1"/>
        <v>42511</v>
      </c>
      <c r="C29" s="139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93"/>
      <c r="E29" s="91"/>
      <c r="F29" s="3"/>
      <c r="G29" s="89"/>
      <c r="H29" s="76"/>
      <c r="I29" s="4"/>
      <c r="J29" s="5"/>
      <c r="K29" s="129">
        <f t="shared" si="3"/>
        <v>0</v>
      </c>
      <c r="L29" s="121">
        <f t="shared" si="4"/>
        <v>0</v>
      </c>
      <c r="M29" s="136">
        <f t="shared" si="5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0"/>
        <v>42512</v>
      </c>
      <c r="B30" s="96">
        <f t="shared" si="1"/>
        <v>42512</v>
      </c>
      <c r="C30" s="139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93"/>
      <c r="E30" s="91"/>
      <c r="F30" s="3"/>
      <c r="G30" s="89"/>
      <c r="H30" s="76"/>
      <c r="I30" s="4"/>
      <c r="J30" s="5"/>
      <c r="K30" s="129">
        <f t="shared" si="3"/>
        <v>0</v>
      </c>
      <c r="L30" s="121">
        <f t="shared" si="4"/>
        <v>0</v>
      </c>
      <c r="M30" s="136">
        <f t="shared" si="5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0"/>
        <v>42513</v>
      </c>
      <c r="B31" s="96">
        <f t="shared" si="1"/>
        <v>42513</v>
      </c>
      <c r="C31" s="139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93"/>
      <c r="E31" s="91"/>
      <c r="F31" s="3"/>
      <c r="G31" s="89"/>
      <c r="H31" s="76"/>
      <c r="I31" s="4"/>
      <c r="J31" s="5"/>
      <c r="K31" s="129">
        <f t="shared" si="3"/>
        <v>0</v>
      </c>
      <c r="L31" s="121">
        <f t="shared" si="4"/>
        <v>0</v>
      </c>
      <c r="M31" s="136">
        <f t="shared" si="5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0"/>
        <v>42514</v>
      </c>
      <c r="B32" s="96">
        <f t="shared" si="1"/>
        <v>42514</v>
      </c>
      <c r="C32" s="139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93"/>
      <c r="E32" s="91"/>
      <c r="F32" s="3"/>
      <c r="G32" s="89"/>
      <c r="H32" s="76"/>
      <c r="I32" s="4"/>
      <c r="J32" s="5"/>
      <c r="K32" s="129">
        <f t="shared" si="3"/>
        <v>0</v>
      </c>
      <c r="L32" s="121">
        <f t="shared" si="4"/>
        <v>0</v>
      </c>
      <c r="M32" s="136">
        <f t="shared" si="5"/>
        <v>0</v>
      </c>
      <c r="N32" s="116">
        <f>IF($A32=0,0,IF(OR(WEEKDAY($A32,2)=7,$A32=DATE(YEAR($A32),MONTH($A32)+1,),0),SUM(K$8:K32)-SUM(N$7:N31),0))</f>
        <v>0</v>
      </c>
    </row>
    <row r="33" spans="1:15" ht="15" customHeight="1" x14ac:dyDescent="0.2">
      <c r="A33" s="9">
        <f t="shared" si="0"/>
        <v>42515</v>
      </c>
      <c r="B33" s="96">
        <f t="shared" si="1"/>
        <v>42515</v>
      </c>
      <c r="C33" s="139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93"/>
      <c r="E33" s="91"/>
      <c r="F33" s="3"/>
      <c r="G33" s="89"/>
      <c r="H33" s="76"/>
      <c r="I33" s="4"/>
      <c r="J33" s="5"/>
      <c r="K33" s="129">
        <f t="shared" si="3"/>
        <v>0</v>
      </c>
      <c r="L33" s="121">
        <f t="shared" si="4"/>
        <v>0</v>
      </c>
      <c r="M33" s="136">
        <f t="shared" si="5"/>
        <v>0</v>
      </c>
      <c r="N33" s="116">
        <f>IF($A33=0,0,IF(OR(WEEKDAY($A33,2)=7,$A33=DATE(YEAR($A33),MONTH($A33)+1,),0),SUM(K$8:K33)-SUM(N$7:N32),0))</f>
        <v>0</v>
      </c>
    </row>
    <row r="34" spans="1:15" ht="15" customHeight="1" x14ac:dyDescent="0.2">
      <c r="A34" s="9">
        <f t="shared" si="0"/>
        <v>42516</v>
      </c>
      <c r="B34" s="96">
        <f t="shared" si="1"/>
        <v>42516</v>
      </c>
      <c r="C34" s="139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93"/>
      <c r="E34" s="91"/>
      <c r="F34" s="3"/>
      <c r="G34" s="89"/>
      <c r="H34" s="76"/>
      <c r="I34" s="4"/>
      <c r="J34" s="5"/>
      <c r="K34" s="129">
        <f t="shared" si="3"/>
        <v>0</v>
      </c>
      <c r="L34" s="121">
        <f t="shared" si="4"/>
        <v>0</v>
      </c>
      <c r="M34" s="136">
        <f t="shared" si="5"/>
        <v>0</v>
      </c>
      <c r="N34" s="116">
        <f>IF($A34=0,0,IF(OR(WEEKDAY($A34,2)=7,$A34=DATE(YEAR($A34),MONTH($A34)+1,),0),SUM(K$8:K34)-SUM(N$7:N33),0))</f>
        <v>0</v>
      </c>
    </row>
    <row r="35" spans="1:15" ht="15" customHeight="1" x14ac:dyDescent="0.2">
      <c r="A35" s="9">
        <f t="shared" si="0"/>
        <v>42517</v>
      </c>
      <c r="B35" s="96">
        <f t="shared" si="1"/>
        <v>42517</v>
      </c>
      <c r="C35" s="139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93"/>
      <c r="E35" s="91"/>
      <c r="F35" s="3"/>
      <c r="G35" s="89"/>
      <c r="H35" s="76"/>
      <c r="I35" s="4"/>
      <c r="J35" s="5"/>
      <c r="K35" s="129">
        <f t="shared" si="3"/>
        <v>0</v>
      </c>
      <c r="L35" s="121">
        <f t="shared" si="4"/>
        <v>0</v>
      </c>
      <c r="M35" s="136">
        <f t="shared" si="5"/>
        <v>0</v>
      </c>
      <c r="N35" s="116">
        <f>IF($A35=0,0,IF(OR(WEEKDAY($A35,2)=7,$A35=DATE(YEAR($A35),MONTH($A35)+1,),0),SUM(K$8:K35)-SUM(N$7:N34),0))</f>
        <v>0</v>
      </c>
    </row>
    <row r="36" spans="1:15" ht="15" customHeight="1" x14ac:dyDescent="0.2">
      <c r="A36" s="9">
        <f t="shared" si="0"/>
        <v>42518</v>
      </c>
      <c r="B36" s="96">
        <f t="shared" si="1"/>
        <v>42518</v>
      </c>
      <c r="C36" s="139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94"/>
      <c r="E36" s="91"/>
      <c r="F36" s="3"/>
      <c r="G36" s="89"/>
      <c r="H36" s="76"/>
      <c r="I36" s="4"/>
      <c r="J36" s="5"/>
      <c r="K36" s="129">
        <f t="shared" si="3"/>
        <v>0</v>
      </c>
      <c r="L36" s="121">
        <f t="shared" si="4"/>
        <v>0</v>
      </c>
      <c r="M36" s="136">
        <f t="shared" si="5"/>
        <v>0</v>
      </c>
      <c r="N36" s="116">
        <f>IF($A36=0,0,IF(OR(WEEKDAY($A36,2)=7,$A36=DATE(YEAR($A36),MONTH($A36)+1,),0),SUM(K$8:K36)-SUM(N$7:N35),0))</f>
        <v>0</v>
      </c>
    </row>
    <row r="37" spans="1:15" ht="15" customHeight="1" x14ac:dyDescent="0.2">
      <c r="A37" s="9">
        <f t="shared" si="0"/>
        <v>42519</v>
      </c>
      <c r="B37" s="96">
        <f t="shared" si="1"/>
        <v>42519</v>
      </c>
      <c r="C37" s="139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/>
      </c>
      <c r="D37" s="94"/>
      <c r="E37" s="91"/>
      <c r="F37" s="3"/>
      <c r="G37" s="89"/>
      <c r="H37" s="76"/>
      <c r="I37" s="4"/>
      <c r="J37" s="5"/>
      <c r="K37" s="129">
        <f t="shared" si="3"/>
        <v>0</v>
      </c>
      <c r="L37" s="121">
        <f t="shared" si="4"/>
        <v>0</v>
      </c>
      <c r="M37" s="136">
        <f t="shared" si="5"/>
        <v>0</v>
      </c>
      <c r="N37" s="116">
        <f>IF($A37=0,0,IF(OR(WEEKDAY($A37,2)=7,$A37=DATE(YEAR($A37),MONTH($A37)+1,),0),SUM(K$8:K37)-SUM(N$7:N36),0))</f>
        <v>0</v>
      </c>
    </row>
    <row r="38" spans="1:15" ht="15" customHeight="1" thickBot="1" x14ac:dyDescent="0.25">
      <c r="A38" s="11">
        <f t="shared" ref="A38" si="6">B38</f>
        <v>42520</v>
      </c>
      <c r="B38" s="97">
        <f t="shared" si="1"/>
        <v>42520</v>
      </c>
      <c r="C38" s="140" t="str">
        <f>IF(B38=fériés!$B$6,VLOOKUP(B38,Trois,2,FALSE),IF(B38=fériés!$B$7,VLOOKUP(B38,Trois,2,FALSE),IF(B38=fériés!$B$10,VLOOKUP(B38,Trois,2,FALSE),IF(B38=fériés!$B$11,VLOOKUP(B38,Trois,2,FALSE),IF(B38=fériés!$B$12,VLOOKUP(B38,Trois,2,FALSE),"")))))</f>
        <v>Pentecôte</v>
      </c>
      <c r="D38" s="95"/>
      <c r="E38" s="92"/>
      <c r="F38" s="7"/>
      <c r="G38" s="90"/>
      <c r="H38" s="77"/>
      <c r="I38" s="10"/>
      <c r="J38" s="8"/>
      <c r="K38" s="130">
        <f t="shared" si="3"/>
        <v>0</v>
      </c>
      <c r="L38" s="126">
        <f t="shared" si="4"/>
        <v>0</v>
      </c>
      <c r="M38" s="137">
        <f t="shared" si="5"/>
        <v>0</v>
      </c>
      <c r="N38" s="117">
        <f>IF($A38=0,0,IF(OR(WEEKDAY($A38,2)=7,$A38=DATE(YEAR($A38),MONTH($A38)+1,),0),SUM(K$8:K38)-SUM(N$7:N37),0))</f>
        <v>0</v>
      </c>
    </row>
    <row r="39" spans="1:15" ht="15" customHeight="1" thickBot="1" x14ac:dyDescent="0.25">
      <c r="A39" s="53"/>
      <c r="B39" s="61"/>
      <c r="C39" s="65"/>
      <c r="D39" s="62"/>
      <c r="E39" s="56"/>
      <c r="F39" s="56"/>
      <c r="G39" s="57"/>
      <c r="H39" s="57"/>
      <c r="I39" s="57"/>
      <c r="J39" s="57"/>
      <c r="K39" s="58"/>
      <c r="L39" s="58"/>
      <c r="M39" s="66"/>
      <c r="N39" s="111"/>
      <c r="O39" s="100"/>
    </row>
    <row r="40" spans="1:15" ht="15" customHeight="1" thickBot="1" x14ac:dyDescent="0.25">
      <c r="A40" s="22"/>
      <c r="B40" s="26"/>
      <c r="C40" s="12"/>
      <c r="D40" s="26"/>
      <c r="E40" s="22"/>
      <c r="F40" s="22"/>
      <c r="G40" s="196" t="str">
        <f>Janv!H40</f>
        <v>SOLDE EN FIN DE MOIS</v>
      </c>
      <c r="H40" s="197"/>
      <c r="I40" s="197"/>
      <c r="J40" s="197"/>
      <c r="K40" s="197"/>
      <c r="L40" s="221">
        <f>M38</f>
        <v>0</v>
      </c>
      <c r="M40" s="2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5" x14ac:dyDescent="0.2">
      <c r="A43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5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5" x14ac:dyDescent="0.2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5" x14ac:dyDescent="0.2">
      <c r="A46" s="179" t="str">
        <f>Janv!A45</f>
        <v>SIGNATURE DE L'AGENT</v>
      </c>
      <c r="B46" s="179"/>
      <c r="C46" s="179"/>
      <c r="D46" s="179"/>
      <c r="E46" s="22"/>
      <c r="F46" s="22"/>
      <c r="G46" s="22"/>
      <c r="H46" s="22"/>
      <c r="I46" s="212" t="str">
        <f>Janv!I45</f>
        <v>SIGNATURE DU RESPONSABLE DIRECT</v>
      </c>
      <c r="J46" s="212"/>
      <c r="K46" s="212"/>
      <c r="L46" s="212"/>
      <c r="M46" s="21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N6:N7"/>
    <mergeCell ref="A43:M45"/>
    <mergeCell ref="A46:D46"/>
    <mergeCell ref="I46:M46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L40:M40"/>
    <mergeCell ref="A1:M1"/>
    <mergeCell ref="A2:F2"/>
    <mergeCell ref="A3:D3"/>
    <mergeCell ref="E3:K3"/>
    <mergeCell ref="L3:M4"/>
    <mergeCell ref="A4:D4"/>
    <mergeCell ref="E4:K4"/>
    <mergeCell ref="G40:K40"/>
  </mergeCells>
  <phoneticPr fontId="0" type="noConversion"/>
  <conditionalFormatting sqref="N8:N38">
    <cfRule type="expression" dxfId="79" priority="24">
      <formula>$N8&gt;0</formula>
    </cfRule>
  </conditionalFormatting>
  <conditionalFormatting sqref="M8:M38">
    <cfRule type="expression" dxfId="78" priority="6">
      <formula>M7=M8</formula>
    </cfRule>
  </conditionalFormatting>
  <conditionalFormatting sqref="M8:M38">
    <cfRule type="expression" dxfId="77" priority="2">
      <formula>COUNTIF(Férié,$B8)&gt;0</formula>
    </cfRule>
  </conditionalFormatting>
  <conditionalFormatting sqref="M8:M38">
    <cfRule type="expression" dxfId="76" priority="1">
      <formula>$K8&gt;0</formula>
    </cfRule>
    <cfRule type="expression" dxfId="75" priority="3">
      <formula>WEEKDAY($B8,2)=6</formula>
    </cfRule>
    <cfRule type="expression" dxfId="74" priority="4">
      <formula>WEEKDAY($B8,2)=7</formula>
    </cfRule>
  </conditionalFormatting>
  <conditionalFormatting sqref="A8:M38">
    <cfRule type="expression" dxfId="73" priority="15">
      <formula>COUNTIF(Férié,$B8)&gt;0</formula>
    </cfRule>
    <cfRule type="expression" dxfId="72" priority="18">
      <formula>WEEKDAY($B8,2)&gt;5</formula>
    </cfRule>
  </conditionalFormatting>
  <conditionalFormatting sqref="L5 L40">
    <cfRule type="cellIs" dxfId="71" priority="10" operator="lessThan">
      <formula>0</formula>
    </cfRule>
    <cfRule type="cellIs" dxfId="70" priority="9" operator="greaterThan">
      <formula>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P55"/>
  <sheetViews>
    <sheetView showGridLines="0" showRuler="0" zoomScaleNormal="100" workbookViewId="0">
      <selection activeCell="L5" sqref="L5:M5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4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4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4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4" ht="20.100000000000001" customHeight="1" thickBot="1" x14ac:dyDescent="0.25">
      <c r="A4" s="229" t="str">
        <f>Janv!A4</f>
        <v xml:space="preserve">SERVICE : </v>
      </c>
      <c r="B4" s="230"/>
      <c r="C4" s="230"/>
      <c r="D4" s="230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4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70">
        <f>DATE(Année,6,1)</f>
        <v>42521</v>
      </c>
      <c r="F5" s="170"/>
      <c r="G5" s="170"/>
      <c r="H5" s="170"/>
      <c r="I5" s="170"/>
      <c r="J5" s="170"/>
      <c r="K5" s="210"/>
      <c r="L5" s="167">
        <f>Mai!L40</f>
        <v>0</v>
      </c>
      <c r="M5" s="168"/>
    </row>
    <row r="6" spans="1:14" ht="30" customHeight="1" thickBot="1" x14ac:dyDescent="0.25">
      <c r="A6" s="15"/>
      <c r="B6" s="142"/>
      <c r="C6" s="185" t="str">
        <f>Janv!C6</f>
        <v xml:space="preserve">Motif du dépassement / Récupération* </v>
      </c>
      <c r="D6" s="186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237" t="str">
        <f>Janv!M6</f>
        <v>Solde après chaque journée concernée</v>
      </c>
      <c r="N6" s="187" t="str">
        <f>Fév!N6</f>
        <v>TOT sem</v>
      </c>
    </row>
    <row r="7" spans="1:14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Janv!G7</f>
        <v>Après-midi</v>
      </c>
      <c r="H7" s="195"/>
      <c r="I7" s="213" t="str">
        <f>Janv!I7</f>
        <v>Autres</v>
      </c>
      <c r="J7" s="218"/>
      <c r="K7" s="219"/>
      <c r="L7" s="155"/>
      <c r="M7" s="238"/>
      <c r="N7" s="188"/>
    </row>
    <row r="8" spans="1:14" ht="15" customHeight="1" x14ac:dyDescent="0.2">
      <c r="A8" s="9">
        <f>B8</f>
        <v>42521</v>
      </c>
      <c r="B8" s="45">
        <f>Mai!B37+2</f>
        <v>42521</v>
      </c>
      <c r="C8" s="50" t="str">
        <f>IF(B8=fériés!$B$6,VLOOKUP(B8,Trois,2,FALSE),IF(B8=fériés!$B$7,VLOOKUP(B8,Trois,2,FALSE),IF(B8=fériés!$B$10,VLOOKUP(B8,Trois,2,FALSE),IF(B8=fériés!$B$11,VLOOKUP(B8,Trois,2,FALSE),IF(B8=fériés!$B$12,VLOOKUP(B8,Trois,2,FALSE),"")))))</f>
        <v>Lundi de Pentecôte</v>
      </c>
      <c r="D8" s="28"/>
      <c r="E8" s="2"/>
      <c r="F8" s="73"/>
      <c r="G8" s="4"/>
      <c r="H8" s="76"/>
      <c r="I8" s="4"/>
      <c r="J8" s="76"/>
      <c r="K8" s="123">
        <f t="shared" ref="K8:K9" si="0">SUM((F8-E8)+(H8-G8)+(J8-I8))</f>
        <v>0</v>
      </c>
      <c r="L8" s="124">
        <f t="shared" ref="L8:L9" si="1">IF(SUM(E8:J8)=0,0,K8-$G$2)</f>
        <v>0</v>
      </c>
      <c r="M8" s="131">
        <f>SUM(L8+L5)</f>
        <v>0</v>
      </c>
      <c r="N8" s="116">
        <f>IF($A8=0,0,IF(OR(WEEKDAY($A8,2)=7,$A8=DATE(YEAR($A8),MONTH($A8)+1,),0),SUM(K$8:K8)-SUM(N$7:N7),0))</f>
        <v>0</v>
      </c>
    </row>
    <row r="9" spans="1:14" ht="15" customHeight="1" x14ac:dyDescent="0.2">
      <c r="A9" s="9">
        <f t="shared" ref="A9:A37" si="2">B9</f>
        <v>42522</v>
      </c>
      <c r="B9" s="45">
        <f>SUM(B8+1)</f>
        <v>42522</v>
      </c>
      <c r="C9" s="50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8"/>
      <c r="E9" s="2"/>
      <c r="F9" s="73"/>
      <c r="G9" s="4"/>
      <c r="H9" s="76"/>
      <c r="I9" s="4"/>
      <c r="J9" s="76"/>
      <c r="K9" s="120">
        <f t="shared" si="0"/>
        <v>0</v>
      </c>
      <c r="L9" s="121">
        <f t="shared" si="1"/>
        <v>0</v>
      </c>
      <c r="M9" s="132">
        <f t="shared" ref="M9" si="3">SUM(L9+M8)</f>
        <v>0</v>
      </c>
      <c r="N9" s="116">
        <f>IF($A9=0,0,IF(OR(WEEKDAY($A9,2)=7,$A9=DATE(YEAR($A9),MONTH($A9)+1,),0),SUM(K$8:K9)-SUM(N$7:N8),0))</f>
        <v>0</v>
      </c>
    </row>
    <row r="10" spans="1:14" ht="15" customHeight="1" x14ac:dyDescent="0.2">
      <c r="A10" s="9">
        <f t="shared" si="2"/>
        <v>42523</v>
      </c>
      <c r="B10" s="45">
        <f t="shared" ref="B10:B37" si="4">SUM(B9+1)</f>
        <v>42523</v>
      </c>
      <c r="C10" s="50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8"/>
      <c r="E10" s="2"/>
      <c r="F10" s="73"/>
      <c r="G10" s="4"/>
      <c r="H10" s="76"/>
      <c r="I10" s="4"/>
      <c r="J10" s="76"/>
      <c r="K10" s="120">
        <f t="shared" ref="K10:K16" si="5">SUM((F10-E10)+(H10-G10)+(J10-I10))</f>
        <v>0</v>
      </c>
      <c r="L10" s="121">
        <f t="shared" ref="L10:L32" si="6">IF(SUM(E10:J10)=0,0,K10-$G$2)</f>
        <v>0</v>
      </c>
      <c r="M10" s="132">
        <f t="shared" ref="M10:M17" si="7">SUM(L10+M9)</f>
        <v>0</v>
      </c>
      <c r="N10" s="116">
        <f>IF($A10=0,0,IF(OR(WEEKDAY($A10,2)=7,$A10=DATE(YEAR($A10),MONTH($A10)+1,),0),SUM(K$8:K10)-SUM(N$7:N9),0))</f>
        <v>0</v>
      </c>
    </row>
    <row r="11" spans="1:14" ht="15" customHeight="1" x14ac:dyDescent="0.2">
      <c r="A11" s="9">
        <f t="shared" si="2"/>
        <v>42524</v>
      </c>
      <c r="B11" s="45">
        <f>SUM(B10+1)</f>
        <v>42524</v>
      </c>
      <c r="C11" s="50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8"/>
      <c r="E11" s="2"/>
      <c r="F11" s="73"/>
      <c r="G11" s="4"/>
      <c r="H11" s="76"/>
      <c r="I11" s="4"/>
      <c r="J11" s="76"/>
      <c r="K11" s="120">
        <f t="shared" si="5"/>
        <v>0</v>
      </c>
      <c r="L11" s="121">
        <f t="shared" si="6"/>
        <v>0</v>
      </c>
      <c r="M11" s="132">
        <f t="shared" si="7"/>
        <v>0</v>
      </c>
      <c r="N11" s="116">
        <f>IF($A11=0,0,IF(OR(WEEKDAY($A11,2)=7,$A11=DATE(YEAR($A11),MONTH($A11)+1,),0),SUM(K$8:K11)-SUM(N$7:N10),0))</f>
        <v>0</v>
      </c>
    </row>
    <row r="12" spans="1:14" ht="15" customHeight="1" x14ac:dyDescent="0.2">
      <c r="A12" s="9">
        <f t="shared" si="2"/>
        <v>42525</v>
      </c>
      <c r="B12" s="45">
        <f t="shared" si="4"/>
        <v>42525</v>
      </c>
      <c r="C12" s="50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8"/>
      <c r="E12" s="2"/>
      <c r="F12" s="73"/>
      <c r="G12" s="4"/>
      <c r="H12" s="76"/>
      <c r="I12" s="4"/>
      <c r="J12" s="76"/>
      <c r="K12" s="120">
        <f t="shared" si="5"/>
        <v>0</v>
      </c>
      <c r="L12" s="121">
        <f t="shared" si="6"/>
        <v>0</v>
      </c>
      <c r="M12" s="132">
        <f t="shared" si="7"/>
        <v>0</v>
      </c>
      <c r="N12" s="116">
        <f>IF($A12=0,0,IF(OR(WEEKDAY($A12,2)=7,$A12=DATE(YEAR($A12),MONTH($A12)+1,),0),SUM(K$8:K12)-SUM(N$7:N11),0))</f>
        <v>0</v>
      </c>
    </row>
    <row r="13" spans="1:14" ht="15" customHeight="1" x14ac:dyDescent="0.2">
      <c r="A13" s="9">
        <f t="shared" si="2"/>
        <v>42526</v>
      </c>
      <c r="B13" s="45">
        <f t="shared" si="4"/>
        <v>42526</v>
      </c>
      <c r="C13" s="50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8"/>
      <c r="E13" s="2"/>
      <c r="F13" s="73"/>
      <c r="G13" s="4"/>
      <c r="H13" s="76"/>
      <c r="I13" s="4"/>
      <c r="J13" s="76"/>
      <c r="K13" s="120">
        <f t="shared" si="5"/>
        <v>0</v>
      </c>
      <c r="L13" s="121">
        <f t="shared" si="6"/>
        <v>0</v>
      </c>
      <c r="M13" s="132">
        <f t="shared" si="7"/>
        <v>0</v>
      </c>
      <c r="N13" s="116">
        <f>IF($A13=0,0,IF(OR(WEEKDAY($A13,2)=7,$A13=DATE(YEAR($A13),MONTH($A13)+1,),0),SUM(K$8:K13)-SUM(N$7:N12),0))</f>
        <v>0</v>
      </c>
    </row>
    <row r="14" spans="1:14" ht="15" customHeight="1" x14ac:dyDescent="0.2">
      <c r="A14" s="9">
        <f t="shared" si="2"/>
        <v>42527</v>
      </c>
      <c r="B14" s="45">
        <f t="shared" si="4"/>
        <v>42527</v>
      </c>
      <c r="C14" s="50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8"/>
      <c r="E14" s="2"/>
      <c r="F14" s="73"/>
      <c r="G14" s="4"/>
      <c r="H14" s="76"/>
      <c r="I14" s="4"/>
      <c r="J14" s="76"/>
      <c r="K14" s="120">
        <f t="shared" si="5"/>
        <v>0</v>
      </c>
      <c r="L14" s="121">
        <f t="shared" si="6"/>
        <v>0</v>
      </c>
      <c r="M14" s="132">
        <f t="shared" si="7"/>
        <v>0</v>
      </c>
      <c r="N14" s="116">
        <f>IF($A14=0,0,IF(OR(WEEKDAY($A14,2)=7,$A14=DATE(YEAR($A14),MONTH($A14)+1,),0),SUM(K$8:K14)-SUM(N$7:N13),0))</f>
        <v>0</v>
      </c>
    </row>
    <row r="15" spans="1:14" ht="15" customHeight="1" x14ac:dyDescent="0.2">
      <c r="A15" s="9">
        <f t="shared" si="2"/>
        <v>42528</v>
      </c>
      <c r="B15" s="45">
        <f t="shared" si="4"/>
        <v>42528</v>
      </c>
      <c r="C15" s="50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8"/>
      <c r="E15" s="2"/>
      <c r="F15" s="73"/>
      <c r="G15" s="4"/>
      <c r="H15" s="76"/>
      <c r="I15" s="4"/>
      <c r="J15" s="76"/>
      <c r="K15" s="120">
        <f t="shared" si="5"/>
        <v>0</v>
      </c>
      <c r="L15" s="121">
        <f t="shared" si="6"/>
        <v>0</v>
      </c>
      <c r="M15" s="132">
        <f t="shared" si="7"/>
        <v>0</v>
      </c>
      <c r="N15" s="116">
        <f>IF($A15=0,0,IF(OR(WEEKDAY($A15,2)=7,$A15=DATE(YEAR($A15),MONTH($A15)+1,),0),SUM(K$8:K15)-SUM(N$7:N14),0))</f>
        <v>0</v>
      </c>
    </row>
    <row r="16" spans="1:14" ht="15" customHeight="1" x14ac:dyDescent="0.2">
      <c r="A16" s="9">
        <f t="shared" si="2"/>
        <v>42529</v>
      </c>
      <c r="B16" s="45">
        <f t="shared" si="4"/>
        <v>42529</v>
      </c>
      <c r="C16" s="50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28"/>
      <c r="E16" s="2"/>
      <c r="F16" s="73"/>
      <c r="G16" s="4"/>
      <c r="H16" s="76"/>
      <c r="I16" s="4"/>
      <c r="J16" s="76"/>
      <c r="K16" s="120">
        <f t="shared" si="5"/>
        <v>0</v>
      </c>
      <c r="L16" s="121">
        <f t="shared" si="6"/>
        <v>0</v>
      </c>
      <c r="M16" s="132">
        <f t="shared" si="7"/>
        <v>0</v>
      </c>
      <c r="N16" s="116">
        <f>IF($A16=0,0,IF(OR(WEEKDAY($A16,2)=7,$A16=DATE(YEAR($A16),MONTH($A16)+1,),0),SUM(K$8:K16)-SUM(N$7:N15),0))</f>
        <v>0</v>
      </c>
    </row>
    <row r="17" spans="1:16" ht="15" customHeight="1" x14ac:dyDescent="0.2">
      <c r="A17" s="9">
        <f t="shared" si="2"/>
        <v>42530</v>
      </c>
      <c r="B17" s="45">
        <f t="shared" si="4"/>
        <v>42530</v>
      </c>
      <c r="C17" s="50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28"/>
      <c r="E17" s="2"/>
      <c r="F17" s="73"/>
      <c r="G17" s="4"/>
      <c r="H17" s="76"/>
      <c r="I17" s="4"/>
      <c r="J17" s="76"/>
      <c r="K17" s="120">
        <f>SUM((F17-E17)+(H17-G17)+(J17-I17))</f>
        <v>0</v>
      </c>
      <c r="L17" s="121">
        <f t="shared" si="6"/>
        <v>0</v>
      </c>
      <c r="M17" s="132">
        <f t="shared" si="7"/>
        <v>0</v>
      </c>
      <c r="N17" s="116">
        <f>IF($A17=0,0,IF(OR(WEEKDAY($A17,2)=7,$A17=DATE(YEAR($A17),MONTH($A17)+1,),0),SUM(K$8:K17)-SUM(N$7:N16),0))</f>
        <v>0</v>
      </c>
    </row>
    <row r="18" spans="1:16" ht="15" customHeight="1" x14ac:dyDescent="0.2">
      <c r="A18" s="9">
        <f t="shared" si="2"/>
        <v>42531</v>
      </c>
      <c r="B18" s="45">
        <f t="shared" si="4"/>
        <v>42531</v>
      </c>
      <c r="C18" s="50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8"/>
      <c r="E18" s="2"/>
      <c r="F18" s="73"/>
      <c r="G18" s="4"/>
      <c r="H18" s="76"/>
      <c r="I18" s="4"/>
      <c r="J18" s="76"/>
      <c r="K18" s="120">
        <f>SUM((F18-E18)+(H18-G18)+(J18-I18))</f>
        <v>0</v>
      </c>
      <c r="L18" s="121">
        <f t="shared" si="6"/>
        <v>0</v>
      </c>
      <c r="M18" s="132">
        <f>SUM(L18+M17)</f>
        <v>0</v>
      </c>
      <c r="N18" s="116">
        <f>IF($A18=0,0,IF(OR(WEEKDAY($A18,2)=7,$A18=DATE(YEAR($A18),MONTH($A18)+1,),0),SUM(K$8:K18)-SUM(N$7:N17),0))</f>
        <v>0</v>
      </c>
    </row>
    <row r="19" spans="1:16" ht="15" customHeight="1" x14ac:dyDescent="0.2">
      <c r="A19" s="9">
        <f t="shared" si="2"/>
        <v>42532</v>
      </c>
      <c r="B19" s="45">
        <f t="shared" si="4"/>
        <v>42532</v>
      </c>
      <c r="C19" s="50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28"/>
      <c r="E19" s="2"/>
      <c r="F19" s="73"/>
      <c r="G19" s="4"/>
      <c r="H19" s="76"/>
      <c r="I19" s="4"/>
      <c r="J19" s="76"/>
      <c r="K19" s="120">
        <f t="shared" ref="K19" si="8">SUM((F19-E19)+(H19-G19)+(J19-I19))</f>
        <v>0</v>
      </c>
      <c r="L19" s="121">
        <f t="shared" si="6"/>
        <v>0</v>
      </c>
      <c r="M19" s="132">
        <f t="shared" ref="M19" si="9">SUM(L19+M18)</f>
        <v>0</v>
      </c>
      <c r="N19" s="116">
        <f>IF($A19=0,0,IF(OR(WEEKDAY($A19,2)=7,$A19=DATE(YEAR($A19),MONTH($A19)+1,),0),SUM(K$8:K19)-SUM(N$7:N18),0))</f>
        <v>0</v>
      </c>
    </row>
    <row r="20" spans="1:16" ht="15" customHeight="1" x14ac:dyDescent="0.2">
      <c r="A20" s="9">
        <f t="shared" si="2"/>
        <v>42533</v>
      </c>
      <c r="B20" s="45">
        <f t="shared" si="4"/>
        <v>42533</v>
      </c>
      <c r="C20" s="50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28"/>
      <c r="E20" s="2"/>
      <c r="F20" s="73"/>
      <c r="G20" s="4"/>
      <c r="H20" s="76"/>
      <c r="I20" s="4"/>
      <c r="J20" s="76"/>
      <c r="K20" s="120">
        <f t="shared" ref="K20:K32" si="10">SUM((F20-E20)+(H20-G20)+(J20-I20))</f>
        <v>0</v>
      </c>
      <c r="L20" s="121">
        <f t="shared" si="6"/>
        <v>0</v>
      </c>
      <c r="M20" s="132">
        <f t="shared" ref="M20:M24" si="11">SUM(L20+M19)</f>
        <v>0</v>
      </c>
      <c r="N20" s="116">
        <f>IF($A20=0,0,IF(OR(WEEKDAY($A20,2)=7,$A20=DATE(YEAR($A20),MONTH($A20)+1,),0),SUM(K$8:K20)-SUM(N$7:N19),0))</f>
        <v>0</v>
      </c>
    </row>
    <row r="21" spans="1:16" ht="15" customHeight="1" x14ac:dyDescent="0.2">
      <c r="A21" s="9">
        <f t="shared" si="2"/>
        <v>42534</v>
      </c>
      <c r="B21" s="45">
        <f t="shared" si="4"/>
        <v>42534</v>
      </c>
      <c r="C21" s="50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28"/>
      <c r="E21" s="2"/>
      <c r="F21" s="73"/>
      <c r="G21" s="4"/>
      <c r="H21" s="76"/>
      <c r="I21" s="4"/>
      <c r="J21" s="76"/>
      <c r="K21" s="120">
        <f t="shared" si="10"/>
        <v>0</v>
      </c>
      <c r="L21" s="121">
        <f t="shared" si="6"/>
        <v>0</v>
      </c>
      <c r="M21" s="132">
        <f t="shared" si="11"/>
        <v>0</v>
      </c>
      <c r="N21" s="116">
        <f>IF($A21=0,0,IF(OR(WEEKDAY($A21,2)=7,$A21=DATE(YEAR($A21),MONTH($A21)+1,),0),SUM(K$8:K21)-SUM(N$7:N20),0))</f>
        <v>0</v>
      </c>
    </row>
    <row r="22" spans="1:16" ht="15" customHeight="1" x14ac:dyDescent="0.2">
      <c r="A22" s="9">
        <f t="shared" si="2"/>
        <v>42535</v>
      </c>
      <c r="B22" s="45">
        <f t="shared" si="4"/>
        <v>42535</v>
      </c>
      <c r="C22" s="50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28"/>
      <c r="E22" s="2"/>
      <c r="F22" s="73"/>
      <c r="G22" s="4"/>
      <c r="H22" s="76"/>
      <c r="I22" s="4"/>
      <c r="J22" s="76"/>
      <c r="K22" s="120">
        <f t="shared" si="10"/>
        <v>0</v>
      </c>
      <c r="L22" s="121">
        <f t="shared" si="6"/>
        <v>0</v>
      </c>
      <c r="M22" s="132">
        <f t="shared" si="11"/>
        <v>0</v>
      </c>
      <c r="N22" s="116">
        <f>IF($A22=0,0,IF(OR(WEEKDAY($A22,2)=7,$A22=DATE(YEAR($A22),MONTH($A22)+1,),0),SUM(K$8:K22)-SUM(N$7:N21),0))</f>
        <v>0</v>
      </c>
    </row>
    <row r="23" spans="1:16" ht="15" customHeight="1" x14ac:dyDescent="0.2">
      <c r="A23" s="9">
        <f t="shared" si="2"/>
        <v>42536</v>
      </c>
      <c r="B23" s="45">
        <f t="shared" si="4"/>
        <v>42536</v>
      </c>
      <c r="C23" s="50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8"/>
      <c r="E23" s="2"/>
      <c r="F23" s="73"/>
      <c r="G23" s="4"/>
      <c r="H23" s="76"/>
      <c r="I23" s="4"/>
      <c r="J23" s="76"/>
      <c r="K23" s="120">
        <f t="shared" si="10"/>
        <v>0</v>
      </c>
      <c r="L23" s="121">
        <f t="shared" si="6"/>
        <v>0</v>
      </c>
      <c r="M23" s="132">
        <f t="shared" si="11"/>
        <v>0</v>
      </c>
      <c r="N23" s="116">
        <f>IF($A23=0,0,IF(OR(WEEKDAY($A23,2)=7,$A23=DATE(YEAR($A23),MONTH($A23)+1,),0),SUM(K$8:K23)-SUM(N$7:N22),0))</f>
        <v>0</v>
      </c>
    </row>
    <row r="24" spans="1:16" ht="15" customHeight="1" x14ac:dyDescent="0.2">
      <c r="A24" s="9">
        <f t="shared" si="2"/>
        <v>42537</v>
      </c>
      <c r="B24" s="45">
        <f t="shared" si="4"/>
        <v>42537</v>
      </c>
      <c r="C24" s="50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8"/>
      <c r="E24" s="2"/>
      <c r="F24" s="73"/>
      <c r="G24" s="4"/>
      <c r="H24" s="76"/>
      <c r="I24" s="4"/>
      <c r="J24" s="76"/>
      <c r="K24" s="120">
        <f t="shared" si="10"/>
        <v>0</v>
      </c>
      <c r="L24" s="121">
        <f t="shared" si="6"/>
        <v>0</v>
      </c>
      <c r="M24" s="132">
        <f t="shared" si="11"/>
        <v>0</v>
      </c>
      <c r="N24" s="116">
        <f>IF($A24=0,0,IF(OR(WEEKDAY($A24,2)=7,$A24=DATE(YEAR($A24),MONTH($A24)+1,),0),SUM(K$8:K24)-SUM(N$7:N23),0))</f>
        <v>0</v>
      </c>
    </row>
    <row r="25" spans="1:16" ht="15" customHeight="1" x14ac:dyDescent="0.2">
      <c r="A25" s="9">
        <f t="shared" si="2"/>
        <v>42538</v>
      </c>
      <c r="B25" s="45">
        <f t="shared" si="4"/>
        <v>42538</v>
      </c>
      <c r="C25" s="50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8"/>
      <c r="E25" s="2"/>
      <c r="F25" s="73"/>
      <c r="G25" s="4"/>
      <c r="H25" s="76"/>
      <c r="I25" s="4"/>
      <c r="J25" s="76"/>
      <c r="K25" s="120">
        <f t="shared" si="10"/>
        <v>0</v>
      </c>
      <c r="L25" s="121">
        <f t="shared" si="6"/>
        <v>0</v>
      </c>
      <c r="M25" s="132">
        <f t="shared" ref="M25:M33" si="12">SUM(L25+M24)</f>
        <v>0</v>
      </c>
      <c r="N25" s="116">
        <f>IF($A25=0,0,IF(OR(WEEKDAY($A25,2)=7,$A25=DATE(YEAR($A25),MONTH($A25)+1,),0),SUM(K$8:K25)-SUM(N$7:N24),0))</f>
        <v>0</v>
      </c>
    </row>
    <row r="26" spans="1:16" ht="15" customHeight="1" x14ac:dyDescent="0.2">
      <c r="A26" s="9">
        <f t="shared" si="2"/>
        <v>42539</v>
      </c>
      <c r="B26" s="45">
        <f t="shared" si="4"/>
        <v>42539</v>
      </c>
      <c r="C26" s="50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8"/>
      <c r="E26" s="2"/>
      <c r="F26" s="73"/>
      <c r="G26" s="4"/>
      <c r="H26" s="76"/>
      <c r="I26" s="4"/>
      <c r="J26" s="76"/>
      <c r="K26" s="120">
        <f t="shared" si="10"/>
        <v>0</v>
      </c>
      <c r="L26" s="121">
        <f t="shared" si="6"/>
        <v>0</v>
      </c>
      <c r="M26" s="132">
        <f t="shared" si="12"/>
        <v>0</v>
      </c>
      <c r="N26" s="116">
        <f>IF($A26=0,0,IF(OR(WEEKDAY($A26,2)=7,$A26=DATE(YEAR($A26),MONTH($A26)+1,),0),SUM(K$8:K26)-SUM(N$7:N25),0))</f>
        <v>0</v>
      </c>
    </row>
    <row r="27" spans="1:16" ht="15" customHeight="1" x14ac:dyDescent="0.2">
      <c r="A27" s="9">
        <f t="shared" si="2"/>
        <v>42540</v>
      </c>
      <c r="B27" s="45">
        <f t="shared" si="4"/>
        <v>42540</v>
      </c>
      <c r="C27" s="50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8"/>
      <c r="E27" s="2"/>
      <c r="F27" s="73"/>
      <c r="G27" s="4"/>
      <c r="H27" s="76"/>
      <c r="I27" s="4"/>
      <c r="J27" s="76"/>
      <c r="K27" s="120">
        <f t="shared" si="10"/>
        <v>0</v>
      </c>
      <c r="L27" s="121">
        <f t="shared" si="6"/>
        <v>0</v>
      </c>
      <c r="M27" s="132">
        <f t="shared" ref="M27:M31" si="13">SUM(L27+M26)</f>
        <v>0</v>
      </c>
      <c r="N27" s="116">
        <f>IF($A27=0,0,IF(OR(WEEKDAY($A27,2)=7,$A27=DATE(YEAR($A27),MONTH($A27)+1,),0),SUM(K$8:K27)-SUM(N$7:N26),0))</f>
        <v>0</v>
      </c>
    </row>
    <row r="28" spans="1:16" ht="15" customHeight="1" x14ac:dyDescent="0.2">
      <c r="A28" s="9">
        <f t="shared" si="2"/>
        <v>42541</v>
      </c>
      <c r="B28" s="45">
        <f t="shared" si="4"/>
        <v>42541</v>
      </c>
      <c r="C28" s="50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8"/>
      <c r="E28" s="2"/>
      <c r="F28" s="73"/>
      <c r="G28" s="4"/>
      <c r="H28" s="76"/>
      <c r="I28" s="4"/>
      <c r="J28" s="76"/>
      <c r="K28" s="120">
        <f t="shared" si="10"/>
        <v>0</v>
      </c>
      <c r="L28" s="121">
        <f t="shared" si="6"/>
        <v>0</v>
      </c>
      <c r="M28" s="132">
        <f t="shared" si="13"/>
        <v>0</v>
      </c>
      <c r="N28" s="116">
        <f>IF($A28=0,0,IF(OR(WEEKDAY($A28,2)=7,$A28=DATE(YEAR($A28),MONTH($A28)+1,),0),SUM(K$8:K28)-SUM(N$7:N27),0))</f>
        <v>0</v>
      </c>
    </row>
    <row r="29" spans="1:16" ht="15" customHeight="1" x14ac:dyDescent="0.2">
      <c r="A29" s="9">
        <f t="shared" si="2"/>
        <v>42542</v>
      </c>
      <c r="B29" s="45">
        <f t="shared" si="4"/>
        <v>42542</v>
      </c>
      <c r="C29" s="50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8"/>
      <c r="E29" s="2"/>
      <c r="F29" s="73"/>
      <c r="G29" s="4"/>
      <c r="H29" s="76"/>
      <c r="I29" s="4"/>
      <c r="J29" s="76"/>
      <c r="K29" s="120">
        <f t="shared" si="10"/>
        <v>0</v>
      </c>
      <c r="L29" s="121">
        <f t="shared" si="6"/>
        <v>0</v>
      </c>
      <c r="M29" s="132">
        <f t="shared" si="13"/>
        <v>0</v>
      </c>
      <c r="N29" s="116">
        <f>IF($A29=0,0,IF(OR(WEEKDAY($A29,2)=7,$A29=DATE(YEAR($A29),MONTH($A29)+1,),0),SUM(K$8:K29)-SUM(N$7:N28),0))</f>
        <v>0</v>
      </c>
    </row>
    <row r="30" spans="1:16" ht="15" customHeight="1" x14ac:dyDescent="0.2">
      <c r="A30" s="9">
        <f t="shared" si="2"/>
        <v>42543</v>
      </c>
      <c r="B30" s="45">
        <f t="shared" si="4"/>
        <v>42543</v>
      </c>
      <c r="C30" s="50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8"/>
      <c r="E30" s="2"/>
      <c r="F30" s="73"/>
      <c r="G30" s="4"/>
      <c r="H30" s="76"/>
      <c r="I30" s="4"/>
      <c r="J30" s="76"/>
      <c r="K30" s="120">
        <f t="shared" si="10"/>
        <v>0</v>
      </c>
      <c r="L30" s="121">
        <f t="shared" si="6"/>
        <v>0</v>
      </c>
      <c r="M30" s="132">
        <f t="shared" si="13"/>
        <v>0</v>
      </c>
      <c r="N30" s="116">
        <f>IF($A30=0,0,IF(OR(WEEKDAY($A30,2)=7,$A30=DATE(YEAR($A30),MONTH($A30)+1,),0),SUM(K$8:K30)-SUM(N$7:N29),0))</f>
        <v>0</v>
      </c>
      <c r="P30" s="101"/>
    </row>
    <row r="31" spans="1:16" ht="15" customHeight="1" x14ac:dyDescent="0.2">
      <c r="A31" s="9">
        <f t="shared" si="2"/>
        <v>42544</v>
      </c>
      <c r="B31" s="45">
        <f t="shared" si="4"/>
        <v>42544</v>
      </c>
      <c r="C31" s="50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8"/>
      <c r="E31" s="2"/>
      <c r="F31" s="73"/>
      <c r="G31" s="4"/>
      <c r="H31" s="76"/>
      <c r="I31" s="4"/>
      <c r="J31" s="76"/>
      <c r="K31" s="120">
        <f t="shared" si="10"/>
        <v>0</v>
      </c>
      <c r="L31" s="121">
        <f t="shared" si="6"/>
        <v>0</v>
      </c>
      <c r="M31" s="132">
        <f t="shared" si="13"/>
        <v>0</v>
      </c>
      <c r="N31" s="116">
        <f>IF($A31=0,0,IF(OR(WEEKDAY($A31,2)=7,$A31=DATE(YEAR($A31),MONTH($A31)+1,),0),SUM(K$8:K31)-SUM(N$7:N30),0))</f>
        <v>0</v>
      </c>
    </row>
    <row r="32" spans="1:16" ht="15" customHeight="1" x14ac:dyDescent="0.2">
      <c r="A32" s="9">
        <f t="shared" si="2"/>
        <v>42545</v>
      </c>
      <c r="B32" s="45">
        <f t="shared" si="4"/>
        <v>42545</v>
      </c>
      <c r="C32" s="50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8"/>
      <c r="E32" s="2"/>
      <c r="F32" s="73"/>
      <c r="G32" s="4"/>
      <c r="H32" s="76"/>
      <c r="I32" s="4"/>
      <c r="J32" s="76"/>
      <c r="K32" s="120">
        <f t="shared" si="10"/>
        <v>0</v>
      </c>
      <c r="L32" s="121">
        <f t="shared" si="6"/>
        <v>0</v>
      </c>
      <c r="M32" s="132">
        <f t="shared" si="12"/>
        <v>0</v>
      </c>
      <c r="N32" s="116">
        <f>IF($A32=0,0,IF(OR(WEEKDAY($A32,2)=7,$A32=DATE(YEAR($A32),MONTH($A32)+1,),0),SUM(K$8:K32)-SUM(N$7:N31),0))</f>
        <v>0</v>
      </c>
    </row>
    <row r="33" spans="1:15" ht="15" customHeight="1" x14ac:dyDescent="0.2">
      <c r="A33" s="9">
        <f t="shared" si="2"/>
        <v>42546</v>
      </c>
      <c r="B33" s="45">
        <f t="shared" si="4"/>
        <v>42546</v>
      </c>
      <c r="C33" s="50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8"/>
      <c r="E33" s="2"/>
      <c r="F33" s="73"/>
      <c r="G33" s="4"/>
      <c r="H33" s="76"/>
      <c r="I33" s="4"/>
      <c r="J33" s="76"/>
      <c r="K33" s="120">
        <f t="shared" ref="K33" si="14">SUM((F33-E33)+(H33-G33)+(J33-I33))</f>
        <v>0</v>
      </c>
      <c r="L33" s="121">
        <f t="shared" ref="L33" si="15">IF(SUM(E33:J33)=0,0,K33-$G$2)</f>
        <v>0</v>
      </c>
      <c r="M33" s="132">
        <f t="shared" si="12"/>
        <v>0</v>
      </c>
      <c r="N33" s="116">
        <f>IF($A33=0,0,IF(OR(WEEKDAY($A33,2)=7,$A33=DATE(YEAR($A33),MONTH($A33)+1,),0),SUM(K$8:K33)-SUM(N$7:N32),0))</f>
        <v>0</v>
      </c>
    </row>
    <row r="34" spans="1:15" ht="15" customHeight="1" x14ac:dyDescent="0.2">
      <c r="A34" s="9">
        <f t="shared" si="2"/>
        <v>42547</v>
      </c>
      <c r="B34" s="45">
        <f t="shared" si="4"/>
        <v>42547</v>
      </c>
      <c r="C34" s="50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8"/>
      <c r="E34" s="2"/>
      <c r="F34" s="73"/>
      <c r="G34" s="4"/>
      <c r="H34" s="76"/>
      <c r="I34" s="4"/>
      <c r="J34" s="76"/>
      <c r="K34" s="120">
        <f t="shared" ref="K34:K37" si="16">SUM((F34-E34)+(H34-G34)+(J34-I34))</f>
        <v>0</v>
      </c>
      <c r="L34" s="121">
        <f t="shared" ref="L34:L37" si="17">IF(SUM(E34:J34)=0,0,K34-$G$2)</f>
        <v>0</v>
      </c>
      <c r="M34" s="132">
        <f t="shared" ref="M34:M37" si="18">SUM(L34+M33)</f>
        <v>0</v>
      </c>
      <c r="N34" s="116">
        <f>IF($A34=0,0,IF(OR(WEEKDAY($A34,2)=7,$A34=DATE(YEAR($A34),MONTH($A34)+1,),0),SUM(K$8:K34)-SUM(N$7:N33),0))</f>
        <v>0</v>
      </c>
    </row>
    <row r="35" spans="1:15" ht="15" customHeight="1" x14ac:dyDescent="0.2">
      <c r="A35" s="9">
        <f t="shared" si="2"/>
        <v>42548</v>
      </c>
      <c r="B35" s="45">
        <f t="shared" si="4"/>
        <v>42548</v>
      </c>
      <c r="C35" s="50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8"/>
      <c r="E35" s="2"/>
      <c r="F35" s="73"/>
      <c r="G35" s="4"/>
      <c r="H35" s="76"/>
      <c r="I35" s="4"/>
      <c r="J35" s="76"/>
      <c r="K35" s="120">
        <f t="shared" si="16"/>
        <v>0</v>
      </c>
      <c r="L35" s="121">
        <f t="shared" si="17"/>
        <v>0</v>
      </c>
      <c r="M35" s="132">
        <f t="shared" si="18"/>
        <v>0</v>
      </c>
      <c r="N35" s="116">
        <f>IF($A35=0,0,IF(OR(WEEKDAY($A35,2)=7,$A35=DATE(YEAR($A35),MONTH($A35)+1,),0),SUM(K$8:K35)-SUM(N$7:N34),0))</f>
        <v>0</v>
      </c>
      <c r="O35" s="102"/>
    </row>
    <row r="36" spans="1:15" ht="15" customHeight="1" x14ac:dyDescent="0.2">
      <c r="A36" s="9">
        <f t="shared" si="2"/>
        <v>42549</v>
      </c>
      <c r="B36" s="45">
        <f t="shared" si="4"/>
        <v>42549</v>
      </c>
      <c r="C36" s="50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33"/>
      <c r="E36" s="2"/>
      <c r="F36" s="73"/>
      <c r="G36" s="4"/>
      <c r="H36" s="76"/>
      <c r="I36" s="4"/>
      <c r="J36" s="76"/>
      <c r="K36" s="120">
        <f t="shared" si="16"/>
        <v>0</v>
      </c>
      <c r="L36" s="121">
        <f t="shared" si="17"/>
        <v>0</v>
      </c>
      <c r="M36" s="132">
        <f t="shared" si="18"/>
        <v>0</v>
      </c>
      <c r="N36" s="116">
        <f>IF($A36=0,0,IF(OR(WEEKDAY($A36,2)=7,$A36=DATE(YEAR($A36),MONTH($A36)+1,),0),SUM(K$8:K36)-SUM(N$7:N35),0))</f>
        <v>0</v>
      </c>
    </row>
    <row r="37" spans="1:15" ht="15" customHeight="1" thickBot="1" x14ac:dyDescent="0.25">
      <c r="A37" s="11">
        <f t="shared" si="2"/>
        <v>42550</v>
      </c>
      <c r="B37" s="46">
        <f t="shared" si="4"/>
        <v>42550</v>
      </c>
      <c r="C37" s="51"/>
      <c r="D37" s="34"/>
      <c r="E37" s="6"/>
      <c r="F37" s="75"/>
      <c r="G37" s="10"/>
      <c r="H37" s="77"/>
      <c r="I37" s="10"/>
      <c r="J37" s="77"/>
      <c r="K37" s="125">
        <f t="shared" si="16"/>
        <v>0</v>
      </c>
      <c r="L37" s="126">
        <f t="shared" si="17"/>
        <v>0</v>
      </c>
      <c r="M37" s="133">
        <f t="shared" si="18"/>
        <v>0</v>
      </c>
      <c r="N37" s="117">
        <f>IF($A37=0,0,IF(OR(WEEKDAY($A37,2)=7,$A37=DATE(YEAR($A37),MONTH($A37)+1,),0),SUM(K$8:K37)-SUM(N$7:N36),0))</f>
        <v>0</v>
      </c>
    </row>
    <row r="38" spans="1:15" ht="15" customHeight="1" thickBot="1" x14ac:dyDescent="0.25">
      <c r="A38" s="53"/>
      <c r="B38" s="61"/>
      <c r="C38" s="65"/>
      <c r="D38" s="62"/>
      <c r="E38" s="56"/>
      <c r="F38" s="56"/>
      <c r="G38" s="57"/>
      <c r="H38" s="57"/>
      <c r="I38" s="57"/>
      <c r="J38" s="57"/>
      <c r="K38" s="58"/>
      <c r="L38" s="58"/>
      <c r="M38" s="66"/>
      <c r="N38" s="118"/>
    </row>
    <row r="39" spans="1:15" ht="15" customHeight="1" thickBot="1" x14ac:dyDescent="0.25">
      <c r="A39" s="22"/>
      <c r="B39" s="26"/>
      <c r="C39" s="12"/>
      <c r="D39" s="26"/>
      <c r="E39" s="22"/>
      <c r="F39" s="22"/>
      <c r="G39" s="196" t="str">
        <f>Janv!H40</f>
        <v>SOLDE EN FIN DE MOIS</v>
      </c>
      <c r="H39" s="197"/>
      <c r="I39" s="197"/>
      <c r="J39" s="197"/>
      <c r="K39" s="197"/>
      <c r="L39" s="221">
        <f>M37</f>
        <v>0</v>
      </c>
      <c r="M39" s="222"/>
      <c r="N39" s="111"/>
      <c r="O39" s="101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5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5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5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5" x14ac:dyDescent="0.2">
      <c r="A45" s="236" t="str">
        <f>Janv!A45</f>
        <v>SIGNATURE DE L'AGENT</v>
      </c>
      <c r="B45" s="236"/>
      <c r="C45" s="236"/>
      <c r="D45" s="236"/>
      <c r="E45" s="22"/>
      <c r="F45" s="22"/>
      <c r="G45" s="22"/>
      <c r="H45" s="22"/>
      <c r="I45" s="212" t="str">
        <f>Janv!I45</f>
        <v>SIGNATURE DU RESPONSABLE DIRECT</v>
      </c>
      <c r="J45" s="212"/>
      <c r="K45" s="212"/>
      <c r="L45" s="212"/>
      <c r="M45" s="212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sheetProtection selectLockedCells="1"/>
  <mergeCells count="25">
    <mergeCell ref="N6:N7"/>
    <mergeCell ref="A42:M44"/>
    <mergeCell ref="A45:D45"/>
    <mergeCell ref="I45:M45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G39:K39"/>
    <mergeCell ref="L39:M39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M8:M39">
    <cfRule type="expression" dxfId="69" priority="1">
      <formula>$K8&gt;0</formula>
    </cfRule>
    <cfRule type="expression" dxfId="68" priority="2">
      <formula>COUNTIF(Férié,$B8)&gt;0</formula>
    </cfRule>
    <cfRule type="expression" dxfId="67" priority="3">
      <formula>WEEKDAY($B8,2)=6</formula>
    </cfRule>
    <cfRule type="expression" dxfId="66" priority="4">
      <formula>WEEKDAY($B8,2)=7</formula>
    </cfRule>
    <cfRule type="expression" dxfId="65" priority="5">
      <formula>M7=M8</formula>
    </cfRule>
  </conditionalFormatting>
  <conditionalFormatting sqref="N8:N39">
    <cfRule type="expression" dxfId="64" priority="9">
      <formula>$N8&gt;0</formula>
    </cfRule>
  </conditionalFormatting>
  <conditionalFormatting sqref="A8:M39">
    <cfRule type="expression" dxfId="63" priority="8">
      <formula>COUNTIF(Férié,$B8)&gt;0</formula>
    </cfRule>
    <cfRule type="expression" dxfId="62" priority="26">
      <formula>WEEKDAY($B8,2)&gt;5</formula>
    </cfRule>
  </conditionalFormatting>
  <conditionalFormatting sqref="L5 L39">
    <cfRule type="cellIs" dxfId="61" priority="6" operator="greaterThan">
      <formula>0</formula>
    </cfRule>
    <cfRule type="cellIs" dxfId="60" priority="7" operator="lessThan">
      <formula>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7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P56"/>
  <sheetViews>
    <sheetView showGridLines="0" showRuler="0" zoomScaleNormal="100" workbookViewId="0">
      <selection activeCell="C9" sqref="C9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173" t="str">
        <f>Janv!A4</f>
        <v xml:space="preserve">SERVICE : </v>
      </c>
      <c r="B4" s="174"/>
      <c r="C4" s="174"/>
      <c r="D4" s="174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DATE(Année,7,1)</f>
        <v>42551</v>
      </c>
      <c r="F5" s="170"/>
      <c r="G5" s="170"/>
      <c r="H5" s="170"/>
      <c r="I5" s="170"/>
      <c r="J5" s="170"/>
      <c r="K5" s="210"/>
      <c r="L5" s="167">
        <f>Juin!L39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154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Janv!G7</f>
        <v>Après-midi</v>
      </c>
      <c r="H7" s="195"/>
      <c r="I7" s="213" t="str">
        <f>Janv!I7</f>
        <v>Autres</v>
      </c>
      <c r="J7" s="218"/>
      <c r="K7" s="153"/>
      <c r="L7" s="155"/>
      <c r="M7" s="225"/>
      <c r="N7" s="220"/>
      <c r="P7" s="18"/>
    </row>
    <row r="8" spans="1:16" ht="15" customHeight="1" x14ac:dyDescent="0.2">
      <c r="A8" s="9">
        <f>B8</f>
        <v>42551</v>
      </c>
      <c r="B8" s="45">
        <f>Juin!B37+1</f>
        <v>42551</v>
      </c>
      <c r="C8" s="50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28"/>
      <c r="E8" s="2"/>
      <c r="F8" s="73"/>
      <c r="G8" s="4"/>
      <c r="H8" s="76"/>
      <c r="I8" s="4"/>
      <c r="J8" s="76"/>
      <c r="K8" s="123">
        <f t="shared" ref="K8" si="0">SUM((F8-E8)+(H8-G8)+(J8-I8))</f>
        <v>0</v>
      </c>
      <c r="L8" s="124">
        <f t="shared" ref="L8" si="1">IF(SUM(E8:J8)=0,0,K8-$G$2)</f>
        <v>0</v>
      </c>
      <c r="M8" s="131">
        <f>SUM(L8+L5)</f>
        <v>0</v>
      </c>
      <c r="N8" s="138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8" si="2">B9</f>
        <v>42552</v>
      </c>
      <c r="B9" s="45">
        <f>SUM(B8+1)</f>
        <v>42552</v>
      </c>
      <c r="C9" s="50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8"/>
      <c r="E9" s="2"/>
      <c r="F9" s="73"/>
      <c r="G9" s="4"/>
      <c r="H9" s="76"/>
      <c r="I9" s="4"/>
      <c r="J9" s="5"/>
      <c r="K9" s="120">
        <f t="shared" ref="K9" si="3">SUM((F9-E9)+(H9-G9)+(J9-I9))</f>
        <v>0</v>
      </c>
      <c r="L9" s="121">
        <f t="shared" ref="L9" si="4">IF(SUM(E9:J9)=0,0,K9-$G$2)</f>
        <v>0</v>
      </c>
      <c r="M9" s="132">
        <f t="shared" ref="M9" si="5"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2"/>
        <v>42553</v>
      </c>
      <c r="B10" s="45">
        <f t="shared" ref="B10:B38" si="6">SUM(B9+1)</f>
        <v>42553</v>
      </c>
      <c r="C10" s="50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8"/>
      <c r="E10" s="2"/>
      <c r="F10" s="73"/>
      <c r="G10" s="4"/>
      <c r="H10" s="76"/>
      <c r="I10" s="4"/>
      <c r="J10" s="5"/>
      <c r="K10" s="120">
        <f t="shared" ref="K10:K33" si="7">SUM((F10-E10)+(H10-G10)+(J10-I10))</f>
        <v>0</v>
      </c>
      <c r="L10" s="121">
        <f t="shared" ref="L10:L33" si="8">IF(SUM(E10:J10)=0,0,K10-$G$2)</f>
        <v>0</v>
      </c>
      <c r="M10" s="132">
        <f t="shared" ref="M10:M33" si="9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2"/>
        <v>42554</v>
      </c>
      <c r="B11" s="45">
        <f t="shared" si="6"/>
        <v>42554</v>
      </c>
      <c r="C11" s="50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8"/>
      <c r="E11" s="2"/>
      <c r="F11" s="73"/>
      <c r="G11" s="4"/>
      <c r="H11" s="76"/>
      <c r="I11" s="4"/>
      <c r="J11" s="5"/>
      <c r="K11" s="120">
        <f t="shared" si="7"/>
        <v>0</v>
      </c>
      <c r="L11" s="121">
        <f t="shared" si="8"/>
        <v>0</v>
      </c>
      <c r="M11" s="132">
        <f t="shared" si="9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2"/>
        <v>42555</v>
      </c>
      <c r="B12" s="45">
        <f t="shared" si="6"/>
        <v>42555</v>
      </c>
      <c r="C12" s="50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8"/>
      <c r="E12" s="2"/>
      <c r="F12" s="73"/>
      <c r="G12" s="4"/>
      <c r="H12" s="76"/>
      <c r="I12" s="4"/>
      <c r="J12" s="5"/>
      <c r="K12" s="120">
        <f t="shared" si="7"/>
        <v>0</v>
      </c>
      <c r="L12" s="121">
        <f t="shared" si="8"/>
        <v>0</v>
      </c>
      <c r="M12" s="132">
        <f t="shared" si="9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2"/>
        <v>42556</v>
      </c>
      <c r="B13" s="45">
        <f t="shared" si="6"/>
        <v>42556</v>
      </c>
      <c r="C13" s="50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8"/>
      <c r="E13" s="2"/>
      <c r="F13" s="73"/>
      <c r="G13" s="4"/>
      <c r="H13" s="76"/>
      <c r="I13" s="4"/>
      <c r="J13" s="5"/>
      <c r="K13" s="120">
        <f t="shared" si="7"/>
        <v>0</v>
      </c>
      <c r="L13" s="121">
        <f t="shared" si="8"/>
        <v>0</v>
      </c>
      <c r="M13" s="132">
        <f t="shared" si="9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2"/>
        <v>42557</v>
      </c>
      <c r="B14" s="45">
        <f t="shared" si="6"/>
        <v>42557</v>
      </c>
      <c r="C14" s="50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8"/>
      <c r="E14" s="2"/>
      <c r="F14" s="73"/>
      <c r="G14" s="4"/>
      <c r="H14" s="76"/>
      <c r="I14" s="4"/>
      <c r="J14" s="5"/>
      <c r="K14" s="120">
        <f t="shared" si="7"/>
        <v>0</v>
      </c>
      <c r="L14" s="121">
        <f t="shared" si="8"/>
        <v>0</v>
      </c>
      <c r="M14" s="132">
        <f t="shared" si="9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2"/>
        <v>42558</v>
      </c>
      <c r="B15" s="45">
        <f t="shared" si="6"/>
        <v>42558</v>
      </c>
      <c r="C15" s="50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8"/>
      <c r="E15" s="2"/>
      <c r="F15" s="73"/>
      <c r="G15" s="4"/>
      <c r="H15" s="76"/>
      <c r="I15" s="4"/>
      <c r="J15" s="5"/>
      <c r="K15" s="120">
        <f t="shared" si="7"/>
        <v>0</v>
      </c>
      <c r="L15" s="121">
        <f t="shared" si="8"/>
        <v>0</v>
      </c>
      <c r="M15" s="132">
        <f t="shared" si="9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2"/>
        <v>42559</v>
      </c>
      <c r="B16" s="45">
        <f t="shared" si="6"/>
        <v>42559</v>
      </c>
      <c r="C16" s="50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28"/>
      <c r="E16" s="2"/>
      <c r="F16" s="73"/>
      <c r="G16" s="4"/>
      <c r="H16" s="76"/>
      <c r="I16" s="4"/>
      <c r="J16" s="5"/>
      <c r="K16" s="120">
        <f t="shared" si="7"/>
        <v>0</v>
      </c>
      <c r="L16" s="121">
        <f t="shared" si="8"/>
        <v>0</v>
      </c>
      <c r="M16" s="132">
        <f t="shared" si="9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2"/>
        <v>42560</v>
      </c>
      <c r="B17" s="45">
        <f t="shared" si="6"/>
        <v>42560</v>
      </c>
      <c r="C17" s="50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28"/>
      <c r="E17" s="2"/>
      <c r="F17" s="73"/>
      <c r="G17" s="4"/>
      <c r="H17" s="76"/>
      <c r="I17" s="4"/>
      <c r="J17" s="5"/>
      <c r="K17" s="120">
        <f t="shared" si="7"/>
        <v>0</v>
      </c>
      <c r="L17" s="121">
        <f t="shared" si="8"/>
        <v>0</v>
      </c>
      <c r="M17" s="132">
        <f t="shared" si="9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2"/>
        <v>42561</v>
      </c>
      <c r="B18" s="45">
        <f t="shared" si="6"/>
        <v>42561</v>
      </c>
      <c r="C18" s="50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8"/>
      <c r="E18" s="2"/>
      <c r="F18" s="73"/>
      <c r="G18" s="4"/>
      <c r="H18" s="76"/>
      <c r="I18" s="4"/>
      <c r="J18" s="5"/>
      <c r="K18" s="120">
        <f t="shared" si="7"/>
        <v>0</v>
      </c>
      <c r="L18" s="121">
        <f t="shared" si="8"/>
        <v>0</v>
      </c>
      <c r="M18" s="132">
        <f t="shared" si="9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2"/>
        <v>42562</v>
      </c>
      <c r="B19" s="45">
        <f t="shared" si="6"/>
        <v>42562</v>
      </c>
      <c r="C19" s="50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28"/>
      <c r="E19" s="2"/>
      <c r="F19" s="73"/>
      <c r="G19" s="4"/>
      <c r="H19" s="76"/>
      <c r="I19" s="4"/>
      <c r="J19" s="5"/>
      <c r="K19" s="120">
        <f t="shared" si="7"/>
        <v>0</v>
      </c>
      <c r="L19" s="121">
        <f t="shared" si="8"/>
        <v>0</v>
      </c>
      <c r="M19" s="132">
        <f t="shared" si="9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2"/>
        <v>42563</v>
      </c>
      <c r="B20" s="45">
        <f t="shared" si="6"/>
        <v>42563</v>
      </c>
      <c r="C20" s="50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28"/>
      <c r="E20" s="2"/>
      <c r="F20" s="73"/>
      <c r="G20" s="4"/>
      <c r="H20" s="76"/>
      <c r="I20" s="4"/>
      <c r="J20" s="5"/>
      <c r="K20" s="120">
        <f t="shared" si="7"/>
        <v>0</v>
      </c>
      <c r="L20" s="121">
        <f t="shared" si="8"/>
        <v>0</v>
      </c>
      <c r="M20" s="132">
        <f t="shared" si="9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2"/>
        <v>42564</v>
      </c>
      <c r="B21" s="45">
        <f t="shared" si="6"/>
        <v>42564</v>
      </c>
      <c r="C21" s="50" t="str">
        <f>VLOOKUP(B21,Trois,2,FALSE)</f>
        <v>Fête Nationale</v>
      </c>
      <c r="D21" s="28"/>
      <c r="E21" s="2"/>
      <c r="F21" s="73"/>
      <c r="G21" s="4"/>
      <c r="H21" s="76"/>
      <c r="I21" s="4"/>
      <c r="J21" s="5"/>
      <c r="K21" s="120">
        <f t="shared" si="7"/>
        <v>0</v>
      </c>
      <c r="L21" s="121">
        <f t="shared" si="8"/>
        <v>0</v>
      </c>
      <c r="M21" s="132">
        <f t="shared" si="9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2"/>
        <v>42565</v>
      </c>
      <c r="B22" s="45">
        <f t="shared" si="6"/>
        <v>42565</v>
      </c>
      <c r="C22" s="50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28"/>
      <c r="E22" s="2"/>
      <c r="F22" s="73"/>
      <c r="G22" s="4"/>
      <c r="H22" s="76"/>
      <c r="I22" s="4"/>
      <c r="J22" s="5"/>
      <c r="K22" s="120">
        <f t="shared" si="7"/>
        <v>0</v>
      </c>
      <c r="L22" s="121">
        <f t="shared" si="8"/>
        <v>0</v>
      </c>
      <c r="M22" s="132">
        <f t="shared" si="9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2"/>
        <v>42566</v>
      </c>
      <c r="B23" s="45">
        <f t="shared" si="6"/>
        <v>42566</v>
      </c>
      <c r="C23" s="50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8"/>
      <c r="E23" s="2"/>
      <c r="F23" s="73"/>
      <c r="G23" s="4"/>
      <c r="H23" s="76"/>
      <c r="I23" s="4"/>
      <c r="J23" s="5"/>
      <c r="K23" s="120">
        <f t="shared" si="7"/>
        <v>0</v>
      </c>
      <c r="L23" s="121">
        <f t="shared" si="8"/>
        <v>0</v>
      </c>
      <c r="M23" s="132">
        <f t="shared" si="9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2"/>
        <v>42567</v>
      </c>
      <c r="B24" s="45">
        <f t="shared" si="6"/>
        <v>42567</v>
      </c>
      <c r="C24" s="50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8"/>
      <c r="E24" s="2"/>
      <c r="F24" s="73"/>
      <c r="G24" s="4"/>
      <c r="H24" s="76"/>
      <c r="I24" s="4"/>
      <c r="J24" s="5"/>
      <c r="K24" s="120">
        <f t="shared" si="7"/>
        <v>0</v>
      </c>
      <c r="L24" s="121">
        <f t="shared" si="8"/>
        <v>0</v>
      </c>
      <c r="M24" s="132">
        <f t="shared" si="9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2"/>
        <v>42568</v>
      </c>
      <c r="B25" s="45">
        <f t="shared" si="6"/>
        <v>42568</v>
      </c>
      <c r="C25" s="50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8"/>
      <c r="E25" s="2"/>
      <c r="F25" s="73"/>
      <c r="G25" s="4"/>
      <c r="H25" s="76"/>
      <c r="I25" s="4"/>
      <c r="J25" s="5"/>
      <c r="K25" s="120">
        <f t="shared" si="7"/>
        <v>0</v>
      </c>
      <c r="L25" s="121">
        <f t="shared" si="8"/>
        <v>0</v>
      </c>
      <c r="M25" s="132">
        <f t="shared" si="9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2"/>
        <v>42569</v>
      </c>
      <c r="B26" s="45">
        <f t="shared" si="6"/>
        <v>42569</v>
      </c>
      <c r="C26" s="50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8"/>
      <c r="E26" s="2"/>
      <c r="F26" s="73"/>
      <c r="G26" s="4"/>
      <c r="H26" s="76"/>
      <c r="I26" s="4"/>
      <c r="J26" s="5"/>
      <c r="K26" s="120">
        <f t="shared" si="7"/>
        <v>0</v>
      </c>
      <c r="L26" s="121">
        <f t="shared" si="8"/>
        <v>0</v>
      </c>
      <c r="M26" s="132">
        <f t="shared" si="9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2"/>
        <v>42570</v>
      </c>
      <c r="B27" s="45">
        <f t="shared" si="6"/>
        <v>42570</v>
      </c>
      <c r="C27" s="50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8"/>
      <c r="E27" s="2"/>
      <c r="F27" s="73"/>
      <c r="G27" s="4"/>
      <c r="H27" s="76"/>
      <c r="I27" s="4"/>
      <c r="J27" s="5"/>
      <c r="K27" s="120">
        <f t="shared" si="7"/>
        <v>0</v>
      </c>
      <c r="L27" s="121">
        <f t="shared" si="8"/>
        <v>0</v>
      </c>
      <c r="M27" s="132">
        <f t="shared" si="9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2"/>
        <v>42571</v>
      </c>
      <c r="B28" s="45">
        <f t="shared" si="6"/>
        <v>42571</v>
      </c>
      <c r="C28" s="50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8"/>
      <c r="E28" s="2"/>
      <c r="F28" s="73"/>
      <c r="G28" s="4"/>
      <c r="H28" s="76"/>
      <c r="I28" s="4"/>
      <c r="J28" s="5"/>
      <c r="K28" s="120">
        <f t="shared" si="7"/>
        <v>0</v>
      </c>
      <c r="L28" s="121">
        <f t="shared" si="8"/>
        <v>0</v>
      </c>
      <c r="M28" s="132">
        <f t="shared" si="9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2"/>
        <v>42572</v>
      </c>
      <c r="B29" s="45">
        <f t="shared" si="6"/>
        <v>42572</v>
      </c>
      <c r="C29" s="50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8"/>
      <c r="E29" s="2"/>
      <c r="F29" s="73"/>
      <c r="G29" s="4"/>
      <c r="H29" s="76"/>
      <c r="I29" s="4"/>
      <c r="J29" s="5"/>
      <c r="K29" s="120">
        <f t="shared" si="7"/>
        <v>0</v>
      </c>
      <c r="L29" s="121">
        <f t="shared" si="8"/>
        <v>0</v>
      </c>
      <c r="M29" s="132">
        <f t="shared" si="9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2"/>
        <v>42573</v>
      </c>
      <c r="B30" s="45">
        <f t="shared" si="6"/>
        <v>42573</v>
      </c>
      <c r="C30" s="50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8"/>
      <c r="E30" s="2"/>
      <c r="F30" s="73"/>
      <c r="G30" s="4"/>
      <c r="H30" s="76"/>
      <c r="I30" s="4"/>
      <c r="J30" s="5"/>
      <c r="K30" s="120">
        <f t="shared" si="7"/>
        <v>0</v>
      </c>
      <c r="L30" s="121">
        <f t="shared" si="8"/>
        <v>0</v>
      </c>
      <c r="M30" s="132">
        <f t="shared" si="9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2"/>
        <v>42574</v>
      </c>
      <c r="B31" s="45">
        <f t="shared" si="6"/>
        <v>42574</v>
      </c>
      <c r="C31" s="50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8"/>
      <c r="E31" s="2"/>
      <c r="F31" s="73"/>
      <c r="G31" s="4"/>
      <c r="H31" s="76"/>
      <c r="I31" s="4"/>
      <c r="J31" s="5"/>
      <c r="K31" s="120">
        <f t="shared" si="7"/>
        <v>0</v>
      </c>
      <c r="L31" s="121">
        <f t="shared" si="8"/>
        <v>0</v>
      </c>
      <c r="M31" s="132">
        <f t="shared" si="9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2"/>
        <v>42575</v>
      </c>
      <c r="B32" s="45">
        <f t="shared" si="6"/>
        <v>42575</v>
      </c>
      <c r="C32" s="50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8"/>
      <c r="E32" s="2"/>
      <c r="F32" s="73"/>
      <c r="G32" s="4"/>
      <c r="H32" s="76"/>
      <c r="I32" s="4"/>
      <c r="J32" s="5"/>
      <c r="K32" s="120">
        <f t="shared" si="7"/>
        <v>0</v>
      </c>
      <c r="L32" s="121">
        <f t="shared" si="8"/>
        <v>0</v>
      </c>
      <c r="M32" s="132">
        <f t="shared" si="9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2"/>
        <v>42576</v>
      </c>
      <c r="B33" s="45">
        <f t="shared" si="6"/>
        <v>42576</v>
      </c>
      <c r="C33" s="50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8"/>
      <c r="E33" s="2"/>
      <c r="F33" s="73"/>
      <c r="G33" s="4"/>
      <c r="H33" s="76"/>
      <c r="I33" s="4"/>
      <c r="J33" s="5"/>
      <c r="K33" s="120">
        <f t="shared" si="7"/>
        <v>0</v>
      </c>
      <c r="L33" s="121">
        <f t="shared" si="8"/>
        <v>0</v>
      </c>
      <c r="M33" s="132">
        <f t="shared" si="9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2"/>
        <v>42577</v>
      </c>
      <c r="B34" s="45">
        <f t="shared" si="6"/>
        <v>42577</v>
      </c>
      <c r="C34" s="50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8"/>
      <c r="E34" s="2"/>
      <c r="F34" s="73"/>
      <c r="G34" s="4"/>
      <c r="H34" s="76"/>
      <c r="I34" s="4"/>
      <c r="J34" s="5"/>
      <c r="K34" s="120">
        <f t="shared" ref="K34:K37" si="10">SUM((F34-E34)+(H34-G34)+(J34-I34))</f>
        <v>0</v>
      </c>
      <c r="L34" s="121">
        <f t="shared" ref="L34:L37" si="11">IF(SUM(E34:J34)=0,0,K34-$G$2)</f>
        <v>0</v>
      </c>
      <c r="M34" s="132">
        <f t="shared" ref="M34:M37" si="12">SUM(L34+M33)</f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2"/>
        <v>42578</v>
      </c>
      <c r="B35" s="45">
        <f t="shared" si="6"/>
        <v>42578</v>
      </c>
      <c r="C35" s="50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8"/>
      <c r="E35" s="2"/>
      <c r="F35" s="73"/>
      <c r="G35" s="4"/>
      <c r="H35" s="76"/>
      <c r="I35" s="4"/>
      <c r="J35" s="5"/>
      <c r="K35" s="120">
        <f t="shared" si="10"/>
        <v>0</v>
      </c>
      <c r="L35" s="121">
        <f t="shared" si="11"/>
        <v>0</v>
      </c>
      <c r="M35" s="132">
        <f t="shared" si="12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2"/>
        <v>42579</v>
      </c>
      <c r="B36" s="45">
        <f t="shared" si="6"/>
        <v>42579</v>
      </c>
      <c r="C36" s="50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28"/>
      <c r="E36" s="2"/>
      <c r="F36" s="73"/>
      <c r="G36" s="4"/>
      <c r="H36" s="76"/>
      <c r="I36" s="4"/>
      <c r="J36" s="5"/>
      <c r="K36" s="120">
        <f t="shared" si="10"/>
        <v>0</v>
      </c>
      <c r="L36" s="121">
        <f t="shared" si="11"/>
        <v>0</v>
      </c>
      <c r="M36" s="132">
        <f t="shared" si="12"/>
        <v>0</v>
      </c>
      <c r="N36" s="116">
        <f>IF($A36=0,0,IF(OR(WEEKDAY($A36,2)=7,$A36=DATE(YEAR($A36),MONTH($A36)+1,),0),SUM(K$8:K36)-SUM(N$7:N35),0))</f>
        <v>0</v>
      </c>
    </row>
    <row r="37" spans="1:14" ht="15" customHeight="1" x14ac:dyDescent="0.2">
      <c r="A37" s="9">
        <f t="shared" si="2"/>
        <v>42580</v>
      </c>
      <c r="B37" s="45">
        <f t="shared" si="6"/>
        <v>42580</v>
      </c>
      <c r="C37" s="50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/>
      </c>
      <c r="D37" s="33"/>
      <c r="E37" s="2"/>
      <c r="F37" s="73"/>
      <c r="G37" s="4"/>
      <c r="H37" s="76"/>
      <c r="I37" s="4"/>
      <c r="J37" s="5"/>
      <c r="K37" s="120">
        <f t="shared" si="10"/>
        <v>0</v>
      </c>
      <c r="L37" s="121">
        <f t="shared" si="11"/>
        <v>0</v>
      </c>
      <c r="M37" s="132">
        <f t="shared" si="12"/>
        <v>0</v>
      </c>
      <c r="N37" s="116">
        <f>IF($A37=0,0,IF(OR(WEEKDAY($A37,2)=7,$A37=DATE(YEAR($A37),MONTH($A37)+1,),0),SUM(K$8:K37)-SUM(N$7:N36),0))</f>
        <v>0</v>
      </c>
    </row>
    <row r="38" spans="1:14" ht="15" customHeight="1" thickBot="1" x14ac:dyDescent="0.25">
      <c r="A38" s="11">
        <f t="shared" si="2"/>
        <v>42581</v>
      </c>
      <c r="B38" s="46">
        <f t="shared" si="6"/>
        <v>42581</v>
      </c>
      <c r="C38" s="51"/>
      <c r="D38" s="34"/>
      <c r="E38" s="6"/>
      <c r="F38" s="75"/>
      <c r="G38" s="10"/>
      <c r="H38" s="77"/>
      <c r="I38" s="10"/>
      <c r="J38" s="8"/>
      <c r="K38" s="125">
        <f t="shared" ref="K38" si="13">SUM((F38-E38)+(H38-G38)+(J38-I38))</f>
        <v>0</v>
      </c>
      <c r="L38" s="126">
        <f t="shared" ref="L38" si="14">IF(SUM(E38:J38)=0,0,K38-$G$2)</f>
        <v>0</v>
      </c>
      <c r="M38" s="133">
        <f t="shared" ref="M38" si="15">SUM(L38+M37)</f>
        <v>0</v>
      </c>
      <c r="N38" s="117">
        <f>IF($A38=0,0,IF(OR(WEEKDAY($A38,2)=7,$A38=DATE(YEAR($A38),MONTH($A38)+1,),0),SUM(K$8:K38)-SUM(N$7:N37),0))</f>
        <v>0</v>
      </c>
    </row>
    <row r="39" spans="1:14" ht="15" customHeight="1" thickBot="1" x14ac:dyDescent="0.25">
      <c r="A39" s="53"/>
      <c r="B39" s="61"/>
      <c r="C39" s="65"/>
      <c r="D39" s="62"/>
      <c r="E39" s="56"/>
      <c r="F39" s="56"/>
      <c r="G39" s="57"/>
      <c r="H39" s="57"/>
      <c r="I39" s="57"/>
      <c r="J39" s="57"/>
      <c r="K39" s="58"/>
      <c r="L39" s="58"/>
      <c r="M39" s="66"/>
      <c r="N39" s="111"/>
    </row>
    <row r="40" spans="1:14" ht="15" customHeight="1" thickBot="1" x14ac:dyDescent="0.25">
      <c r="A40" s="22"/>
      <c r="B40" s="26"/>
      <c r="C40" s="12"/>
      <c r="D40" s="26"/>
      <c r="E40" s="22"/>
      <c r="F40" s="22"/>
      <c r="G40" s="196" t="str">
        <f>Janv!H40</f>
        <v>SOLDE EN FIN DE MOIS</v>
      </c>
      <c r="H40" s="197"/>
      <c r="I40" s="197"/>
      <c r="J40" s="197"/>
      <c r="K40" s="197"/>
      <c r="L40" s="221">
        <f>M38</f>
        <v>0</v>
      </c>
      <c r="M40" s="2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x14ac:dyDescent="0.2">
      <c r="A45" s="179" t="str">
        <f>Janv!A45</f>
        <v>SIGNATURE DE L'AGENT</v>
      </c>
      <c r="B45" s="179"/>
      <c r="C45" s="179"/>
      <c r="D45" s="179"/>
      <c r="E45" s="85"/>
      <c r="F45" s="85"/>
      <c r="G45" s="85"/>
      <c r="H45" s="85"/>
      <c r="I45" s="212" t="str">
        <f>Janv!I45</f>
        <v>SIGNATURE DU RESPONSABLE DIRECT</v>
      </c>
      <c r="J45" s="212"/>
      <c r="K45" s="212"/>
      <c r="L45" s="212"/>
      <c r="M45" s="21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A42:M44"/>
    <mergeCell ref="A45:D45"/>
    <mergeCell ref="I45:M45"/>
    <mergeCell ref="A5:B5"/>
    <mergeCell ref="C5:D5"/>
    <mergeCell ref="C6:D7"/>
    <mergeCell ref="I7:J7"/>
    <mergeCell ref="E6:J6"/>
    <mergeCell ref="E5:K5"/>
    <mergeCell ref="L5:M5"/>
    <mergeCell ref="K6:K7"/>
    <mergeCell ref="L6:L7"/>
    <mergeCell ref="M6:M7"/>
    <mergeCell ref="E7:F7"/>
    <mergeCell ref="G7:H7"/>
    <mergeCell ref="G40:K40"/>
    <mergeCell ref="N6:N7"/>
    <mergeCell ref="L40:M40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A8:M38">
    <cfRule type="expression" dxfId="59" priority="9">
      <formula>COUNTIF(Férié,$B8)&gt;0</formula>
    </cfRule>
  </conditionalFormatting>
  <conditionalFormatting sqref="L5 L40">
    <cfRule type="cellIs" dxfId="58" priority="25" stopIfTrue="1" operator="greaterThan">
      <formula>0</formula>
    </cfRule>
    <cfRule type="cellIs" dxfId="57" priority="26" stopIfTrue="1" operator="lessThan">
      <formula>0</formula>
    </cfRule>
  </conditionalFormatting>
  <conditionalFormatting sqref="M8:M39">
    <cfRule type="expression" dxfId="56" priority="1">
      <formula>$K8&gt;0</formula>
    </cfRule>
    <cfRule type="expression" dxfId="55" priority="4">
      <formula>WEEKDAY($B8,2)=6</formula>
    </cfRule>
    <cfRule type="expression" dxfId="54" priority="6">
      <formula>WEEKDAY($B8,2)=7</formula>
    </cfRule>
    <cfRule type="expression" dxfId="53" priority="7">
      <formula>M7=M8</formula>
    </cfRule>
    <cfRule type="expression" dxfId="52" priority="2">
      <formula>COUNTIF(Férié,$B8)&gt;0</formula>
    </cfRule>
  </conditionalFormatting>
  <conditionalFormatting sqref="N8:N38">
    <cfRule type="expression" dxfId="51" priority="8">
      <formula>$N8&gt;0</formula>
    </cfRule>
  </conditionalFormatting>
  <conditionalFormatting sqref="A8:M39">
    <cfRule type="expression" dxfId="50" priority="12">
      <formula>WEEKDAY($B8,2)&gt;5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P56"/>
  <sheetViews>
    <sheetView showGridLines="0" showRuler="0" zoomScaleNormal="100" workbookViewId="0">
      <selection activeCell="L5" sqref="L5:M5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173" t="str">
        <f>Janv!A4</f>
        <v xml:space="preserve">SERVICE : </v>
      </c>
      <c r="B4" s="174"/>
      <c r="C4" s="174"/>
      <c r="D4" s="174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DATE(Année,8,1)</f>
        <v>42582</v>
      </c>
      <c r="F5" s="170"/>
      <c r="G5" s="170"/>
      <c r="H5" s="170"/>
      <c r="I5" s="170"/>
      <c r="J5" s="170"/>
      <c r="K5" s="210"/>
      <c r="L5" s="167">
        <f>Juillet!L40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237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Juillet!G7</f>
        <v>Après-midi</v>
      </c>
      <c r="H7" s="195"/>
      <c r="I7" s="161" t="str">
        <f>Juillet!I7</f>
        <v>Autres</v>
      </c>
      <c r="J7" s="162"/>
      <c r="K7" s="219"/>
      <c r="L7" s="155"/>
      <c r="M7" s="238"/>
      <c r="N7" s="220"/>
      <c r="P7" s="18"/>
    </row>
    <row r="8" spans="1:16" ht="15" customHeight="1" x14ac:dyDescent="0.2">
      <c r="A8" s="9">
        <f>B8</f>
        <v>42582</v>
      </c>
      <c r="B8" s="45">
        <f>Juillet!B38+1</f>
        <v>42582</v>
      </c>
      <c r="C8" s="50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28"/>
      <c r="E8" s="2"/>
      <c r="F8" s="73"/>
      <c r="G8" s="4"/>
      <c r="H8" s="76"/>
      <c r="I8" s="4"/>
      <c r="J8" s="76"/>
      <c r="K8" s="123">
        <f t="shared" ref="K8:K9" si="0">SUM((F8-E8)+(H8-G8)+(J8-I8))</f>
        <v>0</v>
      </c>
      <c r="L8" s="124">
        <f t="shared" ref="L8:L9" si="1">IF(SUM(E8:J8)=0,0,K8-$G$2)</f>
        <v>0</v>
      </c>
      <c r="M8" s="131">
        <f>SUM(L8+L5)</f>
        <v>0</v>
      </c>
      <c r="N8" s="116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8" si="2">B9</f>
        <v>42583</v>
      </c>
      <c r="B9" s="45">
        <f>SUM(B8+1)</f>
        <v>42583</v>
      </c>
      <c r="C9" s="50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28"/>
      <c r="E9" s="2"/>
      <c r="F9" s="73"/>
      <c r="G9" s="4"/>
      <c r="H9" s="76"/>
      <c r="I9" s="4"/>
      <c r="J9" s="76"/>
      <c r="K9" s="120">
        <f t="shared" si="0"/>
        <v>0</v>
      </c>
      <c r="L9" s="121">
        <f t="shared" si="1"/>
        <v>0</v>
      </c>
      <c r="M9" s="132">
        <f t="shared" ref="M9" si="3"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2"/>
        <v>42584</v>
      </c>
      <c r="B10" s="45">
        <f t="shared" ref="B10:B38" si="4">SUM(B9+1)</f>
        <v>42584</v>
      </c>
      <c r="C10" s="50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28"/>
      <c r="E10" s="2"/>
      <c r="F10" s="73"/>
      <c r="G10" s="4"/>
      <c r="H10" s="76"/>
      <c r="I10" s="4"/>
      <c r="J10" s="76"/>
      <c r="K10" s="120">
        <f t="shared" ref="K10:K38" si="5">SUM((F10-E10)+(H10-G10)+(J10-I10))</f>
        <v>0</v>
      </c>
      <c r="L10" s="121">
        <f t="shared" ref="L10:L38" si="6">IF(SUM(E10:J10)=0,0,K10-$G$2)</f>
        <v>0</v>
      </c>
      <c r="M10" s="132">
        <f t="shared" ref="M10:M38" si="7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2"/>
        <v>42585</v>
      </c>
      <c r="B11" s="45">
        <f t="shared" si="4"/>
        <v>42585</v>
      </c>
      <c r="C11" s="50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28"/>
      <c r="E11" s="2"/>
      <c r="F11" s="73"/>
      <c r="G11" s="4"/>
      <c r="H11" s="76"/>
      <c r="I11" s="4"/>
      <c r="J11" s="76"/>
      <c r="K11" s="120">
        <f t="shared" si="5"/>
        <v>0</v>
      </c>
      <c r="L11" s="121">
        <f t="shared" si="6"/>
        <v>0</v>
      </c>
      <c r="M11" s="132">
        <f t="shared" si="7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2"/>
        <v>42586</v>
      </c>
      <c r="B12" s="45">
        <f t="shared" si="4"/>
        <v>42586</v>
      </c>
      <c r="C12" s="50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28"/>
      <c r="E12" s="2"/>
      <c r="F12" s="73"/>
      <c r="G12" s="4"/>
      <c r="H12" s="76"/>
      <c r="I12" s="4"/>
      <c r="J12" s="76"/>
      <c r="K12" s="120">
        <f t="shared" si="5"/>
        <v>0</v>
      </c>
      <c r="L12" s="121">
        <f t="shared" si="6"/>
        <v>0</v>
      </c>
      <c r="M12" s="132">
        <f t="shared" si="7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2"/>
        <v>42587</v>
      </c>
      <c r="B13" s="45">
        <f t="shared" si="4"/>
        <v>42587</v>
      </c>
      <c r="C13" s="50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28"/>
      <c r="E13" s="2"/>
      <c r="F13" s="73"/>
      <c r="G13" s="4"/>
      <c r="H13" s="76"/>
      <c r="I13" s="4"/>
      <c r="J13" s="76"/>
      <c r="K13" s="120">
        <f t="shared" si="5"/>
        <v>0</v>
      </c>
      <c r="L13" s="121">
        <f t="shared" si="6"/>
        <v>0</v>
      </c>
      <c r="M13" s="132">
        <f t="shared" si="7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2"/>
        <v>42588</v>
      </c>
      <c r="B14" s="45">
        <f t="shared" si="4"/>
        <v>42588</v>
      </c>
      <c r="C14" s="50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28"/>
      <c r="E14" s="2"/>
      <c r="F14" s="73"/>
      <c r="G14" s="4"/>
      <c r="H14" s="76"/>
      <c r="I14" s="4"/>
      <c r="J14" s="76"/>
      <c r="K14" s="120">
        <f t="shared" si="5"/>
        <v>0</v>
      </c>
      <c r="L14" s="121">
        <f t="shared" si="6"/>
        <v>0</v>
      </c>
      <c r="M14" s="132">
        <f t="shared" si="7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2"/>
        <v>42589</v>
      </c>
      <c r="B15" s="45">
        <f t="shared" si="4"/>
        <v>42589</v>
      </c>
      <c r="C15" s="50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28"/>
      <c r="E15" s="2"/>
      <c r="F15" s="73"/>
      <c r="G15" s="4"/>
      <c r="H15" s="76"/>
      <c r="I15" s="4"/>
      <c r="J15" s="76"/>
      <c r="K15" s="120">
        <f t="shared" si="5"/>
        <v>0</v>
      </c>
      <c r="L15" s="121">
        <f t="shared" si="6"/>
        <v>0</v>
      </c>
      <c r="M15" s="132">
        <f t="shared" si="7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2"/>
        <v>42590</v>
      </c>
      <c r="B16" s="45">
        <f t="shared" si="4"/>
        <v>42590</v>
      </c>
      <c r="C16" s="50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28"/>
      <c r="E16" s="2"/>
      <c r="F16" s="73"/>
      <c r="G16" s="4"/>
      <c r="H16" s="76"/>
      <c r="I16" s="4"/>
      <c r="J16" s="76"/>
      <c r="K16" s="120">
        <f t="shared" si="5"/>
        <v>0</v>
      </c>
      <c r="L16" s="121">
        <f t="shared" si="6"/>
        <v>0</v>
      </c>
      <c r="M16" s="132">
        <f t="shared" si="7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2"/>
        <v>42591</v>
      </c>
      <c r="B17" s="45">
        <f t="shared" si="4"/>
        <v>42591</v>
      </c>
      <c r="C17" s="50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28"/>
      <c r="E17" s="2"/>
      <c r="F17" s="73"/>
      <c r="G17" s="4"/>
      <c r="H17" s="76"/>
      <c r="I17" s="4"/>
      <c r="J17" s="76"/>
      <c r="K17" s="120">
        <f t="shared" si="5"/>
        <v>0</v>
      </c>
      <c r="L17" s="121">
        <f t="shared" si="6"/>
        <v>0</v>
      </c>
      <c r="M17" s="132">
        <f t="shared" si="7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2"/>
        <v>42592</v>
      </c>
      <c r="B18" s="45">
        <f t="shared" si="4"/>
        <v>42592</v>
      </c>
      <c r="C18" s="50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28"/>
      <c r="E18" s="2"/>
      <c r="F18" s="73"/>
      <c r="G18" s="4"/>
      <c r="H18" s="76"/>
      <c r="I18" s="4"/>
      <c r="J18" s="76"/>
      <c r="K18" s="120">
        <f t="shared" si="5"/>
        <v>0</v>
      </c>
      <c r="L18" s="121">
        <f t="shared" si="6"/>
        <v>0</v>
      </c>
      <c r="M18" s="132">
        <f t="shared" si="7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2"/>
        <v>42593</v>
      </c>
      <c r="B19" s="45">
        <f t="shared" si="4"/>
        <v>42593</v>
      </c>
      <c r="C19" s="50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28"/>
      <c r="E19" s="2"/>
      <c r="F19" s="73"/>
      <c r="G19" s="4"/>
      <c r="H19" s="76"/>
      <c r="I19" s="4"/>
      <c r="J19" s="76"/>
      <c r="K19" s="120">
        <f t="shared" si="5"/>
        <v>0</v>
      </c>
      <c r="L19" s="121">
        <f t="shared" si="6"/>
        <v>0</v>
      </c>
      <c r="M19" s="132">
        <f t="shared" si="7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2"/>
        <v>42594</v>
      </c>
      <c r="B20" s="45">
        <f t="shared" si="4"/>
        <v>42594</v>
      </c>
      <c r="C20" s="50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28"/>
      <c r="E20" s="2"/>
      <c r="F20" s="73"/>
      <c r="G20" s="4"/>
      <c r="H20" s="76"/>
      <c r="I20" s="4"/>
      <c r="J20" s="76"/>
      <c r="K20" s="120">
        <f t="shared" si="5"/>
        <v>0</v>
      </c>
      <c r="L20" s="121">
        <f t="shared" si="6"/>
        <v>0</v>
      </c>
      <c r="M20" s="132">
        <f t="shared" si="7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2"/>
        <v>42595</v>
      </c>
      <c r="B21" s="45">
        <f t="shared" si="4"/>
        <v>42595</v>
      </c>
      <c r="C21" s="50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28"/>
      <c r="E21" s="2"/>
      <c r="F21" s="73"/>
      <c r="G21" s="4"/>
      <c r="H21" s="76"/>
      <c r="I21" s="4"/>
      <c r="J21" s="76"/>
      <c r="K21" s="120">
        <f t="shared" si="5"/>
        <v>0</v>
      </c>
      <c r="L21" s="121">
        <f t="shared" si="6"/>
        <v>0</v>
      </c>
      <c r="M21" s="132">
        <f t="shared" si="7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2"/>
        <v>42596</v>
      </c>
      <c r="B22" s="45">
        <f t="shared" si="4"/>
        <v>42596</v>
      </c>
      <c r="C22" s="50" t="str">
        <f>VLOOKUP(B22,Trois,2,FALSE)</f>
        <v>Assomption</v>
      </c>
      <c r="D22" s="28"/>
      <c r="E22" s="2"/>
      <c r="F22" s="73"/>
      <c r="G22" s="4"/>
      <c r="H22" s="76"/>
      <c r="I22" s="4"/>
      <c r="J22" s="76"/>
      <c r="K22" s="120">
        <f t="shared" si="5"/>
        <v>0</v>
      </c>
      <c r="L22" s="121">
        <f t="shared" si="6"/>
        <v>0</v>
      </c>
      <c r="M22" s="132">
        <f t="shared" si="7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2"/>
        <v>42597</v>
      </c>
      <c r="B23" s="45">
        <f t="shared" si="4"/>
        <v>42597</v>
      </c>
      <c r="C23" s="50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28"/>
      <c r="E23" s="2"/>
      <c r="F23" s="73"/>
      <c r="G23" s="4"/>
      <c r="H23" s="76"/>
      <c r="I23" s="4"/>
      <c r="J23" s="76"/>
      <c r="K23" s="120">
        <f t="shared" si="5"/>
        <v>0</v>
      </c>
      <c r="L23" s="121">
        <f t="shared" si="6"/>
        <v>0</v>
      </c>
      <c r="M23" s="132">
        <f t="shared" si="7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2"/>
        <v>42598</v>
      </c>
      <c r="B24" s="45">
        <f t="shared" si="4"/>
        <v>42598</v>
      </c>
      <c r="C24" s="50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28"/>
      <c r="E24" s="2"/>
      <c r="F24" s="73"/>
      <c r="G24" s="4"/>
      <c r="H24" s="76"/>
      <c r="I24" s="4"/>
      <c r="J24" s="76"/>
      <c r="K24" s="120">
        <f t="shared" si="5"/>
        <v>0</v>
      </c>
      <c r="L24" s="121">
        <f t="shared" si="6"/>
        <v>0</v>
      </c>
      <c r="M24" s="132">
        <f t="shared" si="7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2"/>
        <v>42599</v>
      </c>
      <c r="B25" s="45">
        <f t="shared" si="4"/>
        <v>42599</v>
      </c>
      <c r="C25" s="50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28"/>
      <c r="E25" s="2"/>
      <c r="F25" s="73"/>
      <c r="G25" s="4"/>
      <c r="H25" s="76"/>
      <c r="I25" s="4"/>
      <c r="J25" s="76"/>
      <c r="K25" s="120">
        <f t="shared" si="5"/>
        <v>0</v>
      </c>
      <c r="L25" s="121">
        <f t="shared" si="6"/>
        <v>0</v>
      </c>
      <c r="M25" s="132">
        <f t="shared" si="7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2"/>
        <v>42600</v>
      </c>
      <c r="B26" s="45">
        <f t="shared" si="4"/>
        <v>42600</v>
      </c>
      <c r="C26" s="50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28"/>
      <c r="E26" s="2"/>
      <c r="F26" s="73"/>
      <c r="G26" s="4"/>
      <c r="H26" s="76"/>
      <c r="I26" s="4"/>
      <c r="J26" s="76"/>
      <c r="K26" s="120">
        <f t="shared" si="5"/>
        <v>0</v>
      </c>
      <c r="L26" s="121">
        <f t="shared" si="6"/>
        <v>0</v>
      </c>
      <c r="M26" s="132">
        <f t="shared" si="7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2"/>
        <v>42601</v>
      </c>
      <c r="B27" s="45">
        <f t="shared" si="4"/>
        <v>42601</v>
      </c>
      <c r="C27" s="50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28"/>
      <c r="E27" s="2"/>
      <c r="F27" s="73"/>
      <c r="G27" s="4"/>
      <c r="H27" s="76"/>
      <c r="I27" s="4"/>
      <c r="J27" s="76"/>
      <c r="K27" s="120">
        <f t="shared" si="5"/>
        <v>0</v>
      </c>
      <c r="L27" s="121">
        <f t="shared" si="6"/>
        <v>0</v>
      </c>
      <c r="M27" s="132">
        <f t="shared" si="7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2"/>
        <v>42602</v>
      </c>
      <c r="B28" s="45">
        <f t="shared" si="4"/>
        <v>42602</v>
      </c>
      <c r="C28" s="50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28"/>
      <c r="E28" s="2"/>
      <c r="F28" s="73"/>
      <c r="G28" s="4"/>
      <c r="H28" s="76"/>
      <c r="I28" s="4"/>
      <c r="J28" s="76"/>
      <c r="K28" s="120">
        <f t="shared" si="5"/>
        <v>0</v>
      </c>
      <c r="L28" s="121">
        <f t="shared" si="6"/>
        <v>0</v>
      </c>
      <c r="M28" s="132">
        <f t="shared" si="7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2"/>
        <v>42603</v>
      </c>
      <c r="B29" s="45">
        <f t="shared" si="4"/>
        <v>42603</v>
      </c>
      <c r="C29" s="50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28"/>
      <c r="E29" s="2"/>
      <c r="F29" s="73"/>
      <c r="G29" s="4"/>
      <c r="H29" s="76"/>
      <c r="I29" s="4"/>
      <c r="J29" s="76"/>
      <c r="K29" s="120">
        <f t="shared" si="5"/>
        <v>0</v>
      </c>
      <c r="L29" s="121">
        <f t="shared" si="6"/>
        <v>0</v>
      </c>
      <c r="M29" s="132">
        <f t="shared" si="7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2"/>
        <v>42604</v>
      </c>
      <c r="B30" s="45">
        <f t="shared" si="4"/>
        <v>42604</v>
      </c>
      <c r="C30" s="50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28"/>
      <c r="E30" s="2"/>
      <c r="F30" s="73"/>
      <c r="G30" s="4"/>
      <c r="H30" s="76"/>
      <c r="I30" s="4"/>
      <c r="J30" s="76"/>
      <c r="K30" s="120">
        <f t="shared" si="5"/>
        <v>0</v>
      </c>
      <c r="L30" s="121">
        <f t="shared" si="6"/>
        <v>0</v>
      </c>
      <c r="M30" s="132">
        <f t="shared" si="7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2"/>
        <v>42605</v>
      </c>
      <c r="B31" s="45">
        <f t="shared" si="4"/>
        <v>42605</v>
      </c>
      <c r="C31" s="50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28"/>
      <c r="E31" s="2"/>
      <c r="F31" s="73"/>
      <c r="G31" s="4"/>
      <c r="H31" s="76"/>
      <c r="I31" s="4"/>
      <c r="J31" s="76"/>
      <c r="K31" s="120">
        <f t="shared" si="5"/>
        <v>0</v>
      </c>
      <c r="L31" s="121">
        <f t="shared" si="6"/>
        <v>0</v>
      </c>
      <c r="M31" s="132">
        <f t="shared" si="7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2"/>
        <v>42606</v>
      </c>
      <c r="B32" s="45">
        <f t="shared" si="4"/>
        <v>42606</v>
      </c>
      <c r="C32" s="50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28"/>
      <c r="E32" s="2"/>
      <c r="F32" s="73"/>
      <c r="G32" s="4"/>
      <c r="H32" s="76"/>
      <c r="I32" s="4"/>
      <c r="J32" s="76"/>
      <c r="K32" s="120">
        <f t="shared" si="5"/>
        <v>0</v>
      </c>
      <c r="L32" s="121">
        <f t="shared" si="6"/>
        <v>0</v>
      </c>
      <c r="M32" s="132">
        <f t="shared" si="7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2"/>
        <v>42607</v>
      </c>
      <c r="B33" s="45">
        <f t="shared" si="4"/>
        <v>42607</v>
      </c>
      <c r="C33" s="50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28"/>
      <c r="E33" s="2"/>
      <c r="F33" s="73"/>
      <c r="G33" s="4"/>
      <c r="H33" s="76"/>
      <c r="I33" s="4"/>
      <c r="J33" s="76"/>
      <c r="K33" s="120">
        <f t="shared" si="5"/>
        <v>0</v>
      </c>
      <c r="L33" s="121">
        <f t="shared" si="6"/>
        <v>0</v>
      </c>
      <c r="M33" s="132">
        <f t="shared" si="7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2"/>
        <v>42608</v>
      </c>
      <c r="B34" s="45">
        <f t="shared" si="4"/>
        <v>42608</v>
      </c>
      <c r="C34" s="50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28"/>
      <c r="E34" s="2"/>
      <c r="F34" s="73"/>
      <c r="G34" s="4"/>
      <c r="H34" s="76"/>
      <c r="I34" s="4"/>
      <c r="J34" s="76"/>
      <c r="K34" s="120">
        <f t="shared" si="5"/>
        <v>0</v>
      </c>
      <c r="L34" s="121">
        <f t="shared" si="6"/>
        <v>0</v>
      </c>
      <c r="M34" s="132">
        <f t="shared" si="7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2"/>
        <v>42609</v>
      </c>
      <c r="B35" s="45">
        <f t="shared" si="4"/>
        <v>42609</v>
      </c>
      <c r="C35" s="50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28"/>
      <c r="E35" s="2"/>
      <c r="F35" s="73"/>
      <c r="G35" s="4"/>
      <c r="H35" s="76"/>
      <c r="I35" s="4"/>
      <c r="J35" s="76"/>
      <c r="K35" s="120">
        <f t="shared" si="5"/>
        <v>0</v>
      </c>
      <c r="L35" s="121">
        <f t="shared" si="6"/>
        <v>0</v>
      </c>
      <c r="M35" s="132">
        <f t="shared" si="7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2"/>
        <v>42610</v>
      </c>
      <c r="B36" s="45">
        <f t="shared" si="4"/>
        <v>42610</v>
      </c>
      <c r="C36" s="50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28"/>
      <c r="E36" s="2"/>
      <c r="F36" s="73"/>
      <c r="G36" s="4"/>
      <c r="H36" s="76"/>
      <c r="I36" s="4"/>
      <c r="J36" s="76"/>
      <c r="K36" s="120">
        <f t="shared" si="5"/>
        <v>0</v>
      </c>
      <c r="L36" s="121">
        <f t="shared" si="6"/>
        <v>0</v>
      </c>
      <c r="M36" s="132">
        <f t="shared" si="7"/>
        <v>0</v>
      </c>
      <c r="N36" s="116">
        <f>IF($A36=0,0,IF(OR(WEEKDAY($A36,2)=7,$A36=DATE(YEAR($A36),MONTH($A36)+1,),0),SUM(K$8:K36)-SUM(N$7:N35),0))</f>
        <v>0</v>
      </c>
    </row>
    <row r="37" spans="1:14" ht="15" customHeight="1" x14ac:dyDescent="0.2">
      <c r="A37" s="9">
        <f t="shared" si="2"/>
        <v>42611</v>
      </c>
      <c r="B37" s="45">
        <f t="shared" si="4"/>
        <v>42611</v>
      </c>
      <c r="C37" s="50"/>
      <c r="D37" s="103"/>
      <c r="E37" s="2"/>
      <c r="F37" s="73"/>
      <c r="G37" s="4"/>
      <c r="H37" s="76"/>
      <c r="I37" s="4"/>
      <c r="J37" s="76"/>
      <c r="K37" s="120">
        <f t="shared" si="5"/>
        <v>0</v>
      </c>
      <c r="L37" s="121">
        <f t="shared" si="6"/>
        <v>0</v>
      </c>
      <c r="M37" s="132">
        <f t="shared" si="7"/>
        <v>0</v>
      </c>
      <c r="N37" s="116">
        <f>IF($A37=0,0,IF(OR(WEEKDAY($A37,2)=7,$A37=DATE(YEAR($A37),MONTH($A37)+1,),0),SUM(K$8:K37)-SUM(N$7:N36),0))</f>
        <v>0</v>
      </c>
    </row>
    <row r="38" spans="1:14" ht="15" customHeight="1" thickBot="1" x14ac:dyDescent="0.25">
      <c r="A38" s="11">
        <f t="shared" si="2"/>
        <v>42612</v>
      </c>
      <c r="B38" s="46">
        <f t="shared" si="4"/>
        <v>42612</v>
      </c>
      <c r="C38" s="52"/>
      <c r="D38" s="104"/>
      <c r="E38" s="6"/>
      <c r="F38" s="75"/>
      <c r="G38" s="10"/>
      <c r="H38" s="77"/>
      <c r="I38" s="10"/>
      <c r="J38" s="77"/>
      <c r="K38" s="125">
        <f t="shared" si="5"/>
        <v>0</v>
      </c>
      <c r="L38" s="126">
        <f t="shared" si="6"/>
        <v>0</v>
      </c>
      <c r="M38" s="133">
        <f t="shared" si="7"/>
        <v>0</v>
      </c>
      <c r="N38" s="117">
        <f>IF($A38=0,0,IF(OR(WEEKDAY($A38,2)=7,$A38=DATE(YEAR($A38),MONTH($A38)+1,),0),SUM(K$8:K38)-SUM(N$7:N37),0))</f>
        <v>0</v>
      </c>
    </row>
    <row r="39" spans="1:14" ht="15" customHeight="1" thickBot="1" x14ac:dyDescent="0.25">
      <c r="A39" s="53"/>
      <c r="B39" s="61"/>
      <c r="C39" s="67"/>
      <c r="D39" s="62"/>
      <c r="E39" s="56"/>
      <c r="F39" s="56"/>
      <c r="G39" s="57"/>
      <c r="H39" s="57"/>
      <c r="I39" s="57"/>
      <c r="J39" s="57"/>
      <c r="K39" s="58"/>
      <c r="L39" s="58"/>
      <c r="M39" s="66"/>
      <c r="N39" s="111"/>
    </row>
    <row r="40" spans="1:14" ht="15" customHeight="1" thickBot="1" x14ac:dyDescent="0.25">
      <c r="A40" s="22"/>
      <c r="B40" s="26"/>
      <c r="C40" s="12"/>
      <c r="D40" s="26"/>
      <c r="E40" s="22"/>
      <c r="F40" s="22"/>
      <c r="G40" s="196" t="str">
        <f>Janv!H40</f>
        <v>SOLDE EN FIN DE MOIS</v>
      </c>
      <c r="H40" s="197"/>
      <c r="I40" s="197"/>
      <c r="J40" s="197"/>
      <c r="K40" s="197"/>
      <c r="L40" s="221">
        <f>M36</f>
        <v>0</v>
      </c>
      <c r="M40" s="2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4" x14ac:dyDescent="0.2">
      <c r="A42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4" x14ac:dyDescent="0.2">
      <c r="A45" s="179" t="str">
        <f>Janv!A45</f>
        <v>SIGNATURE DE L'AGENT</v>
      </c>
      <c r="B45" s="179"/>
      <c r="C45" s="179"/>
      <c r="D45" s="179"/>
      <c r="E45" s="22"/>
      <c r="F45" s="22"/>
      <c r="G45" s="22"/>
      <c r="H45" s="22"/>
      <c r="I45" s="212" t="str">
        <f>Janv!I45</f>
        <v>SIGNATURE DU RESPONSABLE DIRECT</v>
      </c>
      <c r="J45" s="212"/>
      <c r="K45" s="212"/>
      <c r="L45" s="212"/>
      <c r="M45" s="21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</sheetData>
  <sheetProtection selectLockedCells="1"/>
  <mergeCells count="25">
    <mergeCell ref="A42:M44"/>
    <mergeCell ref="A45:D45"/>
    <mergeCell ref="I45:M45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G40:K40"/>
    <mergeCell ref="N6:N7"/>
    <mergeCell ref="L40:M40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L5 L40">
    <cfRule type="cellIs" dxfId="49" priority="6" operator="greaterThan">
      <formula>0</formula>
    </cfRule>
    <cfRule type="cellIs" dxfId="48" priority="7" operator="lessThan">
      <formula>0</formula>
    </cfRule>
  </conditionalFormatting>
  <conditionalFormatting sqref="M8:M39">
    <cfRule type="expression" dxfId="47" priority="1">
      <formula>$K8&gt;0</formula>
    </cfRule>
    <cfRule type="expression" dxfId="46" priority="2">
      <formula>COUNTIF(Férié,$B8)&gt;0</formula>
    </cfRule>
  </conditionalFormatting>
  <conditionalFormatting sqref="M8:M38">
    <cfRule type="expression" dxfId="45" priority="3">
      <formula>WEEKDAY($B8,2)=6</formula>
    </cfRule>
    <cfRule type="expression" dxfId="44" priority="4">
      <formula>WEEKDAY($B8,2)=7</formula>
    </cfRule>
    <cfRule type="expression" dxfId="43" priority="5">
      <formula>M7=M8</formula>
    </cfRule>
  </conditionalFormatting>
  <conditionalFormatting sqref="N8:N38">
    <cfRule type="expression" dxfId="42" priority="17">
      <formula>$N8&gt;0</formula>
    </cfRule>
  </conditionalFormatting>
  <conditionalFormatting sqref="A8:M38">
    <cfRule type="expression" dxfId="41" priority="18">
      <formula>WEEKDAY($B8,2)&gt;5</formula>
    </cfRule>
    <cfRule type="expression" dxfId="40" priority="8">
      <formula>COUNTIF(Férié,$B8)&gt;0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8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P55"/>
  <sheetViews>
    <sheetView showGridLines="0" showRuler="0" zoomScaleNormal="100" workbookViewId="0">
      <selection activeCell="L5" sqref="L5:M5"/>
    </sheetView>
  </sheetViews>
  <sheetFormatPr baseColWidth="10" defaultRowHeight="14.25" x14ac:dyDescent="0.2"/>
  <cols>
    <col min="1" max="1" width="4.625" style="27" customWidth="1"/>
    <col min="2" max="2" width="3.625" style="27" customWidth="1"/>
    <col min="3" max="3" width="4.625" style="27" customWidth="1"/>
    <col min="4" max="4" width="19.125" style="27" customWidth="1"/>
    <col min="5" max="10" width="5.375" style="27" customWidth="1"/>
    <col min="11" max="11" width="6.875" style="27" customWidth="1"/>
    <col min="12" max="13" width="6.875" style="13" customWidth="1"/>
    <col min="14" max="14" width="6.125" style="110" customWidth="1"/>
    <col min="15" max="16384" width="11" style="13"/>
  </cols>
  <sheetData>
    <row r="1" spans="1:16" ht="21" customHeight="1" x14ac:dyDescent="0.2">
      <c r="A1" s="226" t="str">
        <f>Janv!A1</f>
        <v>RELEVÉ MENSUEL D'HEURES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6" ht="15.75" customHeight="1" thickBot="1" x14ac:dyDescent="0.3">
      <c r="A2" s="151" t="str">
        <f>Janv!A2</f>
        <v>Nombre d'heures journalière à effectuer :</v>
      </c>
      <c r="B2" s="151"/>
      <c r="C2" s="151"/>
      <c r="D2" s="151"/>
      <c r="E2" s="151"/>
      <c r="F2" s="151"/>
      <c r="G2" s="148">
        <f>Janv!I2</f>
        <v>0.29166666666666669</v>
      </c>
      <c r="H2" s="31"/>
      <c r="I2" s="31"/>
      <c r="J2" s="31"/>
      <c r="K2" s="31"/>
      <c r="L2" s="19"/>
      <c r="M2" s="32"/>
    </row>
    <row r="3" spans="1:16" ht="20.100000000000001" customHeight="1" x14ac:dyDescent="0.2">
      <c r="A3" s="190" t="str">
        <f>Janv!A3</f>
        <v xml:space="preserve">NOM DE L'AGENT :   </v>
      </c>
      <c r="B3" s="191"/>
      <c r="C3" s="191"/>
      <c r="D3" s="191"/>
      <c r="E3" s="204" t="str">
        <f>Janv!E3</f>
        <v>Jean DUPONT</v>
      </c>
      <c r="F3" s="204"/>
      <c r="G3" s="204"/>
      <c r="H3" s="204"/>
      <c r="I3" s="204"/>
      <c r="J3" s="204"/>
      <c r="K3" s="204"/>
      <c r="L3" s="163" t="str">
        <f>Janv!L3</f>
        <v>Solde à la fin du mois précédent</v>
      </c>
      <c r="M3" s="164"/>
    </row>
    <row r="4" spans="1:16" ht="20.100000000000001" customHeight="1" thickBot="1" x14ac:dyDescent="0.25">
      <c r="A4" s="173" t="str">
        <f>Janv!A4</f>
        <v xml:space="preserve">SERVICE : </v>
      </c>
      <c r="B4" s="174"/>
      <c r="C4" s="174"/>
      <c r="D4" s="174"/>
      <c r="E4" s="205" t="str">
        <f>Janv!E4</f>
        <v>ANIMATION</v>
      </c>
      <c r="F4" s="205"/>
      <c r="G4" s="205"/>
      <c r="H4" s="205"/>
      <c r="I4" s="205"/>
      <c r="J4" s="205"/>
      <c r="K4" s="205"/>
      <c r="L4" s="165"/>
      <c r="M4" s="166"/>
    </row>
    <row r="5" spans="1:16" ht="30" customHeight="1" thickBot="1" x14ac:dyDescent="0.25">
      <c r="A5" s="192" t="str">
        <f>Janv!A5</f>
        <v>Choix de l'Année</v>
      </c>
      <c r="B5" s="193"/>
      <c r="C5" s="200">
        <f>Année</f>
        <v>2020</v>
      </c>
      <c r="D5" s="201"/>
      <c r="E5" s="169">
        <f>DATE(Année,9,1)</f>
        <v>42613</v>
      </c>
      <c r="F5" s="170"/>
      <c r="G5" s="170"/>
      <c r="H5" s="170"/>
      <c r="I5" s="170"/>
      <c r="J5" s="170"/>
      <c r="K5" s="210"/>
      <c r="L5" s="167">
        <f>Aout!L40</f>
        <v>0</v>
      </c>
      <c r="M5" s="168"/>
    </row>
    <row r="6" spans="1:16" ht="30" customHeight="1" thickBot="1" x14ac:dyDescent="0.25">
      <c r="A6" s="30"/>
      <c r="B6" s="16"/>
      <c r="C6" s="183" t="str">
        <f>Janv!C6</f>
        <v xml:space="preserve">Motif du dépassement / Récupération* </v>
      </c>
      <c r="D6" s="184"/>
      <c r="E6" s="206" t="str">
        <f>Janv!E6</f>
        <v>Plages horaires</v>
      </c>
      <c r="F6" s="207"/>
      <c r="G6" s="207"/>
      <c r="H6" s="207"/>
      <c r="I6" s="207"/>
      <c r="J6" s="217"/>
      <c r="K6" s="152" t="str">
        <f>Janv!K6</f>
        <v>Nb d'heures effectuées</v>
      </c>
      <c r="L6" s="154" t="str">
        <f>Janv!L6</f>
        <v>Heures à rattraper ou récupérer</v>
      </c>
      <c r="M6" s="154" t="str">
        <f>Janv!M6</f>
        <v>Solde après chaque journée concernée</v>
      </c>
      <c r="N6" s="187" t="str">
        <f>Fév!N6</f>
        <v>TOT sem</v>
      </c>
    </row>
    <row r="7" spans="1:16" ht="15" customHeight="1" thickBot="1" x14ac:dyDescent="0.25">
      <c r="A7" s="20"/>
      <c r="B7" s="21"/>
      <c r="C7" s="202"/>
      <c r="D7" s="203"/>
      <c r="E7" s="161" t="str">
        <f>Janv!E7</f>
        <v>Matin</v>
      </c>
      <c r="F7" s="162"/>
      <c r="G7" s="195" t="str">
        <f>Aout!G7</f>
        <v>Après-midi</v>
      </c>
      <c r="H7" s="195"/>
      <c r="I7" s="213" t="str">
        <f>Aout!I7</f>
        <v>Autres</v>
      </c>
      <c r="J7" s="218"/>
      <c r="K7" s="238"/>
      <c r="L7" s="225"/>
      <c r="M7" s="225"/>
      <c r="N7" s="188"/>
      <c r="P7" s="18"/>
    </row>
    <row r="8" spans="1:16" ht="15" customHeight="1" x14ac:dyDescent="0.2">
      <c r="A8" s="9">
        <f>B8</f>
        <v>42613</v>
      </c>
      <c r="B8" s="45">
        <f>Aout!B38+1</f>
        <v>42613</v>
      </c>
      <c r="C8" s="50"/>
      <c r="D8" s="28"/>
      <c r="E8" s="2"/>
      <c r="F8" s="73"/>
      <c r="G8" s="4"/>
      <c r="H8" s="76"/>
      <c r="I8" s="4"/>
      <c r="J8" s="5"/>
      <c r="K8" s="123">
        <f t="shared" ref="K8:K9" si="0">SUM((F8-E8)+(H8-G8)+(J8-I8))</f>
        <v>0</v>
      </c>
      <c r="L8" s="124">
        <f t="shared" ref="L8:L9" si="1">IF(SUM(E8:J8)=0,0,K8-$G$2)</f>
        <v>0</v>
      </c>
      <c r="M8" s="86">
        <f>SUM(L8+L5)</f>
        <v>0</v>
      </c>
      <c r="N8" s="116">
        <f>IF($A8=0,0,IF(OR(WEEKDAY($A8,2)=7,$A8=DATE(YEAR($A8),MONTH($A8)+1,),0),SUM(K$8:K8)-SUM(N$7:N7),0))</f>
        <v>0</v>
      </c>
      <c r="P8" s="18"/>
    </row>
    <row r="9" spans="1:16" ht="15" customHeight="1" x14ac:dyDescent="0.2">
      <c r="A9" s="9">
        <f t="shared" ref="A9:A37" si="2">B9</f>
        <v>42614</v>
      </c>
      <c r="B9" s="45">
        <f>SUM(B8+1)</f>
        <v>42614</v>
      </c>
      <c r="C9" s="50"/>
      <c r="D9" s="28"/>
      <c r="E9" s="2"/>
      <c r="F9" s="73"/>
      <c r="G9" s="4"/>
      <c r="H9" s="76"/>
      <c r="I9" s="4"/>
      <c r="J9" s="5"/>
      <c r="K9" s="120">
        <f t="shared" si="0"/>
        <v>0</v>
      </c>
      <c r="L9" s="121">
        <f t="shared" si="1"/>
        <v>0</v>
      </c>
      <c r="M9" s="87">
        <f t="shared" ref="M9" si="3">SUM(L9+M8)</f>
        <v>0</v>
      </c>
      <c r="N9" s="116">
        <f>IF($A9=0,0,IF(OR(WEEKDAY($A9,2)=7,$A9=DATE(YEAR($A9),MONTH($A9)+1,),0),SUM(K$8:K9)-SUM(N$7:N8),0))</f>
        <v>0</v>
      </c>
      <c r="P9" s="19"/>
    </row>
    <row r="10" spans="1:16" ht="15" customHeight="1" x14ac:dyDescent="0.2">
      <c r="A10" s="9">
        <f t="shared" si="2"/>
        <v>42615</v>
      </c>
      <c r="B10" s="45">
        <f t="shared" ref="B10:B37" si="4">SUM(B9+1)</f>
        <v>42615</v>
      </c>
      <c r="C10" s="50"/>
      <c r="D10" s="28"/>
      <c r="E10" s="2"/>
      <c r="F10" s="73"/>
      <c r="G10" s="4"/>
      <c r="H10" s="76"/>
      <c r="I10" s="4"/>
      <c r="J10" s="5"/>
      <c r="K10" s="120">
        <f t="shared" ref="K10:K37" si="5">SUM((F10-E10)+(H10-G10)+(J10-I10))</f>
        <v>0</v>
      </c>
      <c r="L10" s="121">
        <f t="shared" ref="L10:L37" si="6">IF(SUM(E10:J10)=0,0,K10-$G$2)</f>
        <v>0</v>
      </c>
      <c r="M10" s="87">
        <f t="shared" ref="M10:M37" si="7">SUM(L10+M9)</f>
        <v>0</v>
      </c>
      <c r="N10" s="116">
        <f>IF($A10=0,0,IF(OR(WEEKDAY($A10,2)=7,$A10=DATE(YEAR($A10),MONTH($A10)+1,),0),SUM(K$8:K10)-SUM(N$7:N9),0))</f>
        <v>0</v>
      </c>
      <c r="P10" s="19"/>
    </row>
    <row r="11" spans="1:16" ht="15" customHeight="1" x14ac:dyDescent="0.2">
      <c r="A11" s="9">
        <f t="shared" si="2"/>
        <v>42616</v>
      </c>
      <c r="B11" s="45">
        <f t="shared" si="4"/>
        <v>42616</v>
      </c>
      <c r="C11" s="50"/>
      <c r="D11" s="28"/>
      <c r="E11" s="2"/>
      <c r="F11" s="73"/>
      <c r="G11" s="4"/>
      <c r="H11" s="76"/>
      <c r="I11" s="4"/>
      <c r="J11" s="5"/>
      <c r="K11" s="120">
        <f t="shared" si="5"/>
        <v>0</v>
      </c>
      <c r="L11" s="121">
        <f t="shared" si="6"/>
        <v>0</v>
      </c>
      <c r="M11" s="87">
        <f t="shared" si="7"/>
        <v>0</v>
      </c>
      <c r="N11" s="116">
        <f>IF($A11=0,0,IF(OR(WEEKDAY($A11,2)=7,$A11=DATE(YEAR($A11),MONTH($A11)+1,),0),SUM(K$8:K11)-SUM(N$7:N10),0))</f>
        <v>0</v>
      </c>
    </row>
    <row r="12" spans="1:16" ht="15" customHeight="1" x14ac:dyDescent="0.2">
      <c r="A12" s="9">
        <f t="shared" si="2"/>
        <v>42617</v>
      </c>
      <c r="B12" s="45">
        <f t="shared" si="4"/>
        <v>42617</v>
      </c>
      <c r="C12" s="50"/>
      <c r="D12" s="28"/>
      <c r="E12" s="2"/>
      <c r="F12" s="73"/>
      <c r="G12" s="4"/>
      <c r="H12" s="76"/>
      <c r="I12" s="4"/>
      <c r="J12" s="5"/>
      <c r="K12" s="120">
        <f t="shared" si="5"/>
        <v>0</v>
      </c>
      <c r="L12" s="121">
        <f t="shared" si="6"/>
        <v>0</v>
      </c>
      <c r="M12" s="87">
        <f t="shared" si="7"/>
        <v>0</v>
      </c>
      <c r="N12" s="116">
        <f>IF($A12=0,0,IF(OR(WEEKDAY($A12,2)=7,$A12=DATE(YEAR($A12),MONTH($A12)+1,),0),SUM(K$8:K12)-SUM(N$7:N11),0))</f>
        <v>0</v>
      </c>
    </row>
    <row r="13" spans="1:16" ht="15" customHeight="1" x14ac:dyDescent="0.2">
      <c r="A13" s="9">
        <f t="shared" si="2"/>
        <v>42618</v>
      </c>
      <c r="B13" s="45">
        <f t="shared" si="4"/>
        <v>42618</v>
      </c>
      <c r="C13" s="50"/>
      <c r="D13" s="28"/>
      <c r="E13" s="2"/>
      <c r="F13" s="73"/>
      <c r="G13" s="4"/>
      <c r="H13" s="76"/>
      <c r="I13" s="4"/>
      <c r="J13" s="5"/>
      <c r="K13" s="120">
        <f t="shared" si="5"/>
        <v>0</v>
      </c>
      <c r="L13" s="121">
        <f t="shared" si="6"/>
        <v>0</v>
      </c>
      <c r="M13" s="87">
        <f t="shared" si="7"/>
        <v>0</v>
      </c>
      <c r="N13" s="116">
        <f>IF($A13=0,0,IF(OR(WEEKDAY($A13,2)=7,$A13=DATE(YEAR($A13),MONTH($A13)+1,),0),SUM(K$8:K13)-SUM(N$7:N12),0))</f>
        <v>0</v>
      </c>
    </row>
    <row r="14" spans="1:16" ht="15" customHeight="1" x14ac:dyDescent="0.2">
      <c r="A14" s="9">
        <f t="shared" si="2"/>
        <v>42619</v>
      </c>
      <c r="B14" s="45">
        <f t="shared" si="4"/>
        <v>42619</v>
      </c>
      <c r="C14" s="50"/>
      <c r="D14" s="28"/>
      <c r="E14" s="2"/>
      <c r="F14" s="73"/>
      <c r="G14" s="4"/>
      <c r="H14" s="76"/>
      <c r="I14" s="4"/>
      <c r="J14" s="5"/>
      <c r="K14" s="120">
        <f t="shared" si="5"/>
        <v>0</v>
      </c>
      <c r="L14" s="121">
        <f t="shared" si="6"/>
        <v>0</v>
      </c>
      <c r="M14" s="87">
        <f t="shared" si="7"/>
        <v>0</v>
      </c>
      <c r="N14" s="116">
        <f>IF($A14=0,0,IF(OR(WEEKDAY($A14,2)=7,$A14=DATE(YEAR($A14),MONTH($A14)+1,),0),SUM(K$8:K14)-SUM(N$7:N13),0))</f>
        <v>0</v>
      </c>
    </row>
    <row r="15" spans="1:16" ht="15" customHeight="1" x14ac:dyDescent="0.2">
      <c r="A15" s="9">
        <f t="shared" si="2"/>
        <v>42620</v>
      </c>
      <c r="B15" s="45">
        <f t="shared" si="4"/>
        <v>42620</v>
      </c>
      <c r="C15" s="50"/>
      <c r="D15" s="28"/>
      <c r="E15" s="2"/>
      <c r="F15" s="73"/>
      <c r="G15" s="4"/>
      <c r="H15" s="76"/>
      <c r="I15" s="4"/>
      <c r="J15" s="5"/>
      <c r="K15" s="120">
        <f t="shared" si="5"/>
        <v>0</v>
      </c>
      <c r="L15" s="121">
        <f t="shared" si="6"/>
        <v>0</v>
      </c>
      <c r="M15" s="87">
        <f t="shared" si="7"/>
        <v>0</v>
      </c>
      <c r="N15" s="116">
        <f>IF($A15=0,0,IF(OR(WEEKDAY($A15,2)=7,$A15=DATE(YEAR($A15),MONTH($A15)+1,),0),SUM(K$8:K15)-SUM(N$7:N14),0))</f>
        <v>0</v>
      </c>
    </row>
    <row r="16" spans="1:16" ht="15" customHeight="1" x14ac:dyDescent="0.2">
      <c r="A16" s="9">
        <f t="shared" si="2"/>
        <v>42621</v>
      </c>
      <c r="B16" s="45">
        <f t="shared" si="4"/>
        <v>42621</v>
      </c>
      <c r="C16" s="50"/>
      <c r="D16" s="28"/>
      <c r="E16" s="2"/>
      <c r="F16" s="73"/>
      <c r="G16" s="4"/>
      <c r="H16" s="76"/>
      <c r="I16" s="4"/>
      <c r="J16" s="5"/>
      <c r="K16" s="120">
        <f t="shared" si="5"/>
        <v>0</v>
      </c>
      <c r="L16" s="121">
        <f t="shared" si="6"/>
        <v>0</v>
      </c>
      <c r="M16" s="87">
        <f t="shared" si="7"/>
        <v>0</v>
      </c>
      <c r="N16" s="116">
        <f>IF($A16=0,0,IF(OR(WEEKDAY($A16,2)=7,$A16=DATE(YEAR($A16),MONTH($A16)+1,),0),SUM(K$8:K16)-SUM(N$7:N15),0))</f>
        <v>0</v>
      </c>
    </row>
    <row r="17" spans="1:14" ht="15" customHeight="1" x14ac:dyDescent="0.2">
      <c r="A17" s="9">
        <f t="shared" si="2"/>
        <v>42622</v>
      </c>
      <c r="B17" s="45">
        <f t="shared" si="4"/>
        <v>42622</v>
      </c>
      <c r="C17" s="50"/>
      <c r="D17" s="28"/>
      <c r="E17" s="2"/>
      <c r="F17" s="73"/>
      <c r="G17" s="4"/>
      <c r="H17" s="76"/>
      <c r="I17" s="4"/>
      <c r="J17" s="5"/>
      <c r="K17" s="120">
        <f t="shared" si="5"/>
        <v>0</v>
      </c>
      <c r="L17" s="121">
        <f t="shared" si="6"/>
        <v>0</v>
      </c>
      <c r="M17" s="87">
        <f t="shared" si="7"/>
        <v>0</v>
      </c>
      <c r="N17" s="116">
        <f>IF($A17=0,0,IF(OR(WEEKDAY($A17,2)=7,$A17=DATE(YEAR($A17),MONTH($A17)+1,),0),SUM(K$8:K17)-SUM(N$7:N16),0))</f>
        <v>0</v>
      </c>
    </row>
    <row r="18" spans="1:14" ht="15" customHeight="1" x14ac:dyDescent="0.2">
      <c r="A18" s="9">
        <f t="shared" si="2"/>
        <v>42623</v>
      </c>
      <c r="B18" s="45">
        <f t="shared" si="4"/>
        <v>42623</v>
      </c>
      <c r="C18" s="50"/>
      <c r="D18" s="28"/>
      <c r="E18" s="2"/>
      <c r="F18" s="73"/>
      <c r="G18" s="4"/>
      <c r="H18" s="76"/>
      <c r="I18" s="4"/>
      <c r="J18" s="5"/>
      <c r="K18" s="120">
        <f t="shared" si="5"/>
        <v>0</v>
      </c>
      <c r="L18" s="121">
        <f t="shared" si="6"/>
        <v>0</v>
      </c>
      <c r="M18" s="87">
        <f t="shared" si="7"/>
        <v>0</v>
      </c>
      <c r="N18" s="116">
        <f>IF($A18=0,0,IF(OR(WEEKDAY($A18,2)=7,$A18=DATE(YEAR($A18),MONTH($A18)+1,),0),SUM(K$8:K18)-SUM(N$7:N17),0))</f>
        <v>0</v>
      </c>
    </row>
    <row r="19" spans="1:14" ht="15" customHeight="1" x14ac:dyDescent="0.2">
      <c r="A19" s="9">
        <f t="shared" si="2"/>
        <v>42624</v>
      </c>
      <c r="B19" s="45">
        <f t="shared" si="4"/>
        <v>42624</v>
      </c>
      <c r="C19" s="50"/>
      <c r="D19" s="28"/>
      <c r="E19" s="2"/>
      <c r="F19" s="73"/>
      <c r="G19" s="4"/>
      <c r="H19" s="76"/>
      <c r="I19" s="4"/>
      <c r="J19" s="5"/>
      <c r="K19" s="120">
        <f t="shared" si="5"/>
        <v>0</v>
      </c>
      <c r="L19" s="121">
        <f t="shared" si="6"/>
        <v>0</v>
      </c>
      <c r="M19" s="87">
        <f t="shared" si="7"/>
        <v>0</v>
      </c>
      <c r="N19" s="116">
        <f>IF($A19=0,0,IF(OR(WEEKDAY($A19,2)=7,$A19=DATE(YEAR($A19),MONTH($A19)+1,),0),SUM(K$8:K19)-SUM(N$7:N18),0))</f>
        <v>0</v>
      </c>
    </row>
    <row r="20" spans="1:14" ht="15" customHeight="1" x14ac:dyDescent="0.2">
      <c r="A20" s="9">
        <f t="shared" si="2"/>
        <v>42625</v>
      </c>
      <c r="B20" s="45">
        <f t="shared" si="4"/>
        <v>42625</v>
      </c>
      <c r="C20" s="50"/>
      <c r="D20" s="28"/>
      <c r="E20" s="2"/>
      <c r="F20" s="73"/>
      <c r="G20" s="4"/>
      <c r="H20" s="76"/>
      <c r="I20" s="4"/>
      <c r="J20" s="5"/>
      <c r="K20" s="120">
        <f t="shared" si="5"/>
        <v>0</v>
      </c>
      <c r="L20" s="121">
        <f t="shared" si="6"/>
        <v>0</v>
      </c>
      <c r="M20" s="87">
        <f t="shared" si="7"/>
        <v>0</v>
      </c>
      <c r="N20" s="116">
        <f>IF($A20=0,0,IF(OR(WEEKDAY($A20,2)=7,$A20=DATE(YEAR($A20),MONTH($A20)+1,),0),SUM(K$8:K20)-SUM(N$7:N19),0))</f>
        <v>0</v>
      </c>
    </row>
    <row r="21" spans="1:14" ht="15" customHeight="1" x14ac:dyDescent="0.2">
      <c r="A21" s="9">
        <f t="shared" si="2"/>
        <v>42626</v>
      </c>
      <c r="B21" s="45">
        <f t="shared" si="4"/>
        <v>42626</v>
      </c>
      <c r="C21" s="50"/>
      <c r="D21" s="28"/>
      <c r="E21" s="2"/>
      <c r="F21" s="73"/>
      <c r="G21" s="4"/>
      <c r="H21" s="76"/>
      <c r="I21" s="4"/>
      <c r="J21" s="5"/>
      <c r="K21" s="120">
        <f t="shared" si="5"/>
        <v>0</v>
      </c>
      <c r="L21" s="121">
        <f t="shared" si="6"/>
        <v>0</v>
      </c>
      <c r="M21" s="87">
        <f t="shared" si="7"/>
        <v>0</v>
      </c>
      <c r="N21" s="116">
        <f>IF($A21=0,0,IF(OR(WEEKDAY($A21,2)=7,$A21=DATE(YEAR($A21),MONTH($A21)+1,),0),SUM(K$8:K21)-SUM(N$7:N20),0))</f>
        <v>0</v>
      </c>
    </row>
    <row r="22" spans="1:14" ht="15" customHeight="1" x14ac:dyDescent="0.2">
      <c r="A22" s="9">
        <f t="shared" si="2"/>
        <v>42627</v>
      </c>
      <c r="B22" s="45">
        <f t="shared" si="4"/>
        <v>42627</v>
      </c>
      <c r="C22" s="50"/>
      <c r="D22" s="28"/>
      <c r="E22" s="2"/>
      <c r="F22" s="73"/>
      <c r="G22" s="4"/>
      <c r="H22" s="76"/>
      <c r="I22" s="4"/>
      <c r="J22" s="5"/>
      <c r="K22" s="120">
        <f t="shared" si="5"/>
        <v>0</v>
      </c>
      <c r="L22" s="121">
        <f t="shared" si="6"/>
        <v>0</v>
      </c>
      <c r="M22" s="87">
        <f t="shared" si="7"/>
        <v>0</v>
      </c>
      <c r="N22" s="116">
        <f>IF($A22=0,0,IF(OR(WEEKDAY($A22,2)=7,$A22=DATE(YEAR($A22),MONTH($A22)+1,),0),SUM(K$8:K22)-SUM(N$7:N21),0))</f>
        <v>0</v>
      </c>
    </row>
    <row r="23" spans="1:14" ht="15" customHeight="1" x14ac:dyDescent="0.2">
      <c r="A23" s="9">
        <f t="shared" si="2"/>
        <v>42628</v>
      </c>
      <c r="B23" s="45">
        <f t="shared" si="4"/>
        <v>42628</v>
      </c>
      <c r="C23" s="50"/>
      <c r="D23" s="28"/>
      <c r="E23" s="2"/>
      <c r="F23" s="73"/>
      <c r="G23" s="4"/>
      <c r="H23" s="76"/>
      <c r="I23" s="4"/>
      <c r="J23" s="5"/>
      <c r="K23" s="120">
        <f t="shared" si="5"/>
        <v>0</v>
      </c>
      <c r="L23" s="121">
        <f t="shared" si="6"/>
        <v>0</v>
      </c>
      <c r="M23" s="87">
        <f t="shared" si="7"/>
        <v>0</v>
      </c>
      <c r="N23" s="116">
        <f>IF($A23=0,0,IF(OR(WEEKDAY($A23,2)=7,$A23=DATE(YEAR($A23),MONTH($A23)+1,),0),SUM(K$8:K23)-SUM(N$7:N22),0))</f>
        <v>0</v>
      </c>
    </row>
    <row r="24" spans="1:14" ht="15" customHeight="1" x14ac:dyDescent="0.2">
      <c r="A24" s="9">
        <f t="shared" si="2"/>
        <v>42629</v>
      </c>
      <c r="B24" s="45">
        <f t="shared" si="4"/>
        <v>42629</v>
      </c>
      <c r="C24" s="50"/>
      <c r="D24" s="28"/>
      <c r="E24" s="2"/>
      <c r="F24" s="73"/>
      <c r="G24" s="4"/>
      <c r="H24" s="76"/>
      <c r="I24" s="4"/>
      <c r="J24" s="5"/>
      <c r="K24" s="120">
        <f t="shared" si="5"/>
        <v>0</v>
      </c>
      <c r="L24" s="121">
        <f t="shared" si="6"/>
        <v>0</v>
      </c>
      <c r="M24" s="87">
        <f t="shared" si="7"/>
        <v>0</v>
      </c>
      <c r="N24" s="116">
        <f>IF($A24=0,0,IF(OR(WEEKDAY($A24,2)=7,$A24=DATE(YEAR($A24),MONTH($A24)+1,),0),SUM(K$8:K24)-SUM(N$7:N23),0))</f>
        <v>0</v>
      </c>
    </row>
    <row r="25" spans="1:14" ht="15" customHeight="1" x14ac:dyDescent="0.2">
      <c r="A25" s="9">
        <f t="shared" si="2"/>
        <v>42630</v>
      </c>
      <c r="B25" s="45">
        <f t="shared" si="4"/>
        <v>42630</v>
      </c>
      <c r="C25" s="50"/>
      <c r="D25" s="28"/>
      <c r="E25" s="2"/>
      <c r="F25" s="73"/>
      <c r="G25" s="4"/>
      <c r="H25" s="76"/>
      <c r="I25" s="4"/>
      <c r="J25" s="5"/>
      <c r="K25" s="120">
        <f t="shared" si="5"/>
        <v>0</v>
      </c>
      <c r="L25" s="121">
        <f t="shared" si="6"/>
        <v>0</v>
      </c>
      <c r="M25" s="87">
        <f t="shared" si="7"/>
        <v>0</v>
      </c>
      <c r="N25" s="116">
        <f>IF($A25=0,0,IF(OR(WEEKDAY($A25,2)=7,$A25=DATE(YEAR($A25),MONTH($A25)+1,),0),SUM(K$8:K25)-SUM(N$7:N24),0))</f>
        <v>0</v>
      </c>
    </row>
    <row r="26" spans="1:14" ht="15" customHeight="1" x14ac:dyDescent="0.2">
      <c r="A26" s="9">
        <f t="shared" si="2"/>
        <v>42631</v>
      </c>
      <c r="B26" s="45">
        <f t="shared" si="4"/>
        <v>42631</v>
      </c>
      <c r="C26" s="50"/>
      <c r="D26" s="28"/>
      <c r="E26" s="2"/>
      <c r="F26" s="73"/>
      <c r="G26" s="4"/>
      <c r="H26" s="76"/>
      <c r="I26" s="4"/>
      <c r="J26" s="5"/>
      <c r="K26" s="120">
        <f t="shared" si="5"/>
        <v>0</v>
      </c>
      <c r="L26" s="121">
        <f t="shared" si="6"/>
        <v>0</v>
      </c>
      <c r="M26" s="87">
        <f t="shared" si="7"/>
        <v>0</v>
      </c>
      <c r="N26" s="116">
        <f>IF($A26=0,0,IF(OR(WEEKDAY($A26,2)=7,$A26=DATE(YEAR($A26),MONTH($A26)+1,),0),SUM(K$8:K26)-SUM(N$7:N25),0))</f>
        <v>0</v>
      </c>
    </row>
    <row r="27" spans="1:14" ht="15" customHeight="1" x14ac:dyDescent="0.2">
      <c r="A27" s="9">
        <f t="shared" si="2"/>
        <v>42632</v>
      </c>
      <c r="B27" s="45">
        <f t="shared" si="4"/>
        <v>42632</v>
      </c>
      <c r="C27" s="50"/>
      <c r="D27" s="28"/>
      <c r="E27" s="2"/>
      <c r="F27" s="73"/>
      <c r="G27" s="4"/>
      <c r="H27" s="76"/>
      <c r="I27" s="4"/>
      <c r="J27" s="5"/>
      <c r="K27" s="120">
        <f t="shared" si="5"/>
        <v>0</v>
      </c>
      <c r="L27" s="121">
        <f t="shared" si="6"/>
        <v>0</v>
      </c>
      <c r="M27" s="87">
        <f t="shared" si="7"/>
        <v>0</v>
      </c>
      <c r="N27" s="116">
        <f>IF($A27=0,0,IF(OR(WEEKDAY($A27,2)=7,$A27=DATE(YEAR($A27),MONTH($A27)+1,),0),SUM(K$8:K27)-SUM(N$7:N26),0))</f>
        <v>0</v>
      </c>
    </row>
    <row r="28" spans="1:14" ht="15" customHeight="1" x14ac:dyDescent="0.2">
      <c r="A28" s="9">
        <f t="shared" si="2"/>
        <v>42633</v>
      </c>
      <c r="B28" s="45">
        <f t="shared" si="4"/>
        <v>42633</v>
      </c>
      <c r="C28" s="50"/>
      <c r="D28" s="28"/>
      <c r="E28" s="2"/>
      <c r="F28" s="73"/>
      <c r="G28" s="4"/>
      <c r="H28" s="76"/>
      <c r="I28" s="4"/>
      <c r="J28" s="5"/>
      <c r="K28" s="120">
        <f t="shared" si="5"/>
        <v>0</v>
      </c>
      <c r="L28" s="121">
        <f t="shared" si="6"/>
        <v>0</v>
      </c>
      <c r="M28" s="87">
        <f t="shared" si="7"/>
        <v>0</v>
      </c>
      <c r="N28" s="116">
        <f>IF($A28=0,0,IF(OR(WEEKDAY($A28,2)=7,$A28=DATE(YEAR($A28),MONTH($A28)+1,),0),SUM(K$8:K28)-SUM(N$7:N27),0))</f>
        <v>0</v>
      </c>
    </row>
    <row r="29" spans="1:14" ht="15" customHeight="1" x14ac:dyDescent="0.2">
      <c r="A29" s="9">
        <f t="shared" si="2"/>
        <v>42634</v>
      </c>
      <c r="B29" s="45">
        <f t="shared" si="4"/>
        <v>42634</v>
      </c>
      <c r="C29" s="50"/>
      <c r="D29" s="28"/>
      <c r="E29" s="2"/>
      <c r="F29" s="73"/>
      <c r="G29" s="4"/>
      <c r="H29" s="76"/>
      <c r="I29" s="4"/>
      <c r="J29" s="5"/>
      <c r="K29" s="120">
        <f t="shared" si="5"/>
        <v>0</v>
      </c>
      <c r="L29" s="121">
        <f t="shared" si="6"/>
        <v>0</v>
      </c>
      <c r="M29" s="87">
        <f t="shared" si="7"/>
        <v>0</v>
      </c>
      <c r="N29" s="116">
        <f>IF($A29=0,0,IF(OR(WEEKDAY($A29,2)=7,$A29=DATE(YEAR($A29),MONTH($A29)+1,),0),SUM(K$8:K29)-SUM(N$7:N28),0))</f>
        <v>0</v>
      </c>
    </row>
    <row r="30" spans="1:14" ht="15" customHeight="1" x14ac:dyDescent="0.2">
      <c r="A30" s="9">
        <f t="shared" si="2"/>
        <v>42635</v>
      </c>
      <c r="B30" s="45">
        <f t="shared" si="4"/>
        <v>42635</v>
      </c>
      <c r="C30" s="50"/>
      <c r="D30" s="28"/>
      <c r="E30" s="2"/>
      <c r="F30" s="73"/>
      <c r="G30" s="4"/>
      <c r="H30" s="76"/>
      <c r="I30" s="4"/>
      <c r="J30" s="5"/>
      <c r="K30" s="120">
        <f t="shared" si="5"/>
        <v>0</v>
      </c>
      <c r="L30" s="121">
        <f t="shared" si="6"/>
        <v>0</v>
      </c>
      <c r="M30" s="87">
        <f t="shared" si="7"/>
        <v>0</v>
      </c>
      <c r="N30" s="116">
        <f>IF($A30=0,0,IF(OR(WEEKDAY($A30,2)=7,$A30=DATE(YEAR($A30),MONTH($A30)+1,),0),SUM(K$8:K30)-SUM(N$7:N29),0))</f>
        <v>0</v>
      </c>
    </row>
    <row r="31" spans="1:14" ht="15" customHeight="1" x14ac:dyDescent="0.2">
      <c r="A31" s="9">
        <f t="shared" si="2"/>
        <v>42636</v>
      </c>
      <c r="B31" s="45">
        <f t="shared" si="4"/>
        <v>42636</v>
      </c>
      <c r="C31" s="50"/>
      <c r="D31" s="28"/>
      <c r="E31" s="2"/>
      <c r="F31" s="73"/>
      <c r="G31" s="4"/>
      <c r="H31" s="76"/>
      <c r="I31" s="4"/>
      <c r="J31" s="5"/>
      <c r="K31" s="120">
        <f t="shared" si="5"/>
        <v>0</v>
      </c>
      <c r="L31" s="121">
        <f t="shared" si="6"/>
        <v>0</v>
      </c>
      <c r="M31" s="87">
        <f t="shared" si="7"/>
        <v>0</v>
      </c>
      <c r="N31" s="116">
        <f>IF($A31=0,0,IF(OR(WEEKDAY($A31,2)=7,$A31=DATE(YEAR($A31),MONTH($A31)+1,),0),SUM(K$8:K31)-SUM(N$7:N30),0))</f>
        <v>0</v>
      </c>
    </row>
    <row r="32" spans="1:14" ht="15" customHeight="1" x14ac:dyDescent="0.2">
      <c r="A32" s="9">
        <f t="shared" si="2"/>
        <v>42637</v>
      </c>
      <c r="B32" s="45">
        <f t="shared" si="4"/>
        <v>42637</v>
      </c>
      <c r="C32" s="50"/>
      <c r="D32" s="28"/>
      <c r="E32" s="2"/>
      <c r="F32" s="73"/>
      <c r="G32" s="4"/>
      <c r="H32" s="76"/>
      <c r="I32" s="4"/>
      <c r="J32" s="5"/>
      <c r="K32" s="120">
        <f t="shared" si="5"/>
        <v>0</v>
      </c>
      <c r="L32" s="121">
        <f t="shared" si="6"/>
        <v>0</v>
      </c>
      <c r="M32" s="87">
        <f t="shared" si="7"/>
        <v>0</v>
      </c>
      <c r="N32" s="116">
        <f>IF($A32=0,0,IF(OR(WEEKDAY($A32,2)=7,$A32=DATE(YEAR($A32),MONTH($A32)+1,),0),SUM(K$8:K32)-SUM(N$7:N31),0))</f>
        <v>0</v>
      </c>
    </row>
    <row r="33" spans="1:14" ht="15" customHeight="1" x14ac:dyDescent="0.2">
      <c r="A33" s="9">
        <f t="shared" si="2"/>
        <v>42638</v>
      </c>
      <c r="B33" s="45">
        <f t="shared" si="4"/>
        <v>42638</v>
      </c>
      <c r="C33" s="50"/>
      <c r="D33" s="28"/>
      <c r="E33" s="2"/>
      <c r="F33" s="73"/>
      <c r="G33" s="4"/>
      <c r="H33" s="76"/>
      <c r="I33" s="4"/>
      <c r="J33" s="5"/>
      <c r="K33" s="120">
        <f t="shared" si="5"/>
        <v>0</v>
      </c>
      <c r="L33" s="121">
        <f t="shared" si="6"/>
        <v>0</v>
      </c>
      <c r="M33" s="87">
        <f t="shared" si="7"/>
        <v>0</v>
      </c>
      <c r="N33" s="116">
        <f>IF($A33=0,0,IF(OR(WEEKDAY($A33,2)=7,$A33=DATE(YEAR($A33),MONTH($A33)+1,),0),SUM(K$8:K33)-SUM(N$7:N32),0))</f>
        <v>0</v>
      </c>
    </row>
    <row r="34" spans="1:14" ht="15" customHeight="1" x14ac:dyDescent="0.2">
      <c r="A34" s="9">
        <f t="shared" si="2"/>
        <v>42639</v>
      </c>
      <c r="B34" s="45">
        <f t="shared" si="4"/>
        <v>42639</v>
      </c>
      <c r="C34" s="50"/>
      <c r="D34" s="28"/>
      <c r="E34" s="2"/>
      <c r="F34" s="73"/>
      <c r="G34" s="4"/>
      <c r="H34" s="76"/>
      <c r="I34" s="4"/>
      <c r="J34" s="5"/>
      <c r="K34" s="120">
        <f t="shared" si="5"/>
        <v>0</v>
      </c>
      <c r="L34" s="121">
        <f t="shared" si="6"/>
        <v>0</v>
      </c>
      <c r="M34" s="87">
        <f t="shared" si="7"/>
        <v>0</v>
      </c>
      <c r="N34" s="116">
        <f>IF($A34=0,0,IF(OR(WEEKDAY($A34,2)=7,$A34=DATE(YEAR($A34),MONTH($A34)+1,),0),SUM(K$8:K34)-SUM(N$7:N33),0))</f>
        <v>0</v>
      </c>
    </row>
    <row r="35" spans="1:14" ht="15" customHeight="1" x14ac:dyDescent="0.2">
      <c r="A35" s="9">
        <f t="shared" si="2"/>
        <v>42640</v>
      </c>
      <c r="B35" s="45">
        <f t="shared" si="4"/>
        <v>42640</v>
      </c>
      <c r="C35" s="50"/>
      <c r="D35" s="28"/>
      <c r="E35" s="2"/>
      <c r="F35" s="73"/>
      <c r="G35" s="4"/>
      <c r="H35" s="76"/>
      <c r="I35" s="4"/>
      <c r="J35" s="5"/>
      <c r="K35" s="120">
        <f t="shared" si="5"/>
        <v>0</v>
      </c>
      <c r="L35" s="121">
        <f t="shared" si="6"/>
        <v>0</v>
      </c>
      <c r="M35" s="87">
        <f t="shared" si="7"/>
        <v>0</v>
      </c>
      <c r="N35" s="116">
        <f>IF($A35=0,0,IF(OR(WEEKDAY($A35,2)=7,$A35=DATE(YEAR($A35),MONTH($A35)+1,),0),SUM(K$8:K35)-SUM(N$7:N34),0))</f>
        <v>0</v>
      </c>
    </row>
    <row r="36" spans="1:14" ht="15" customHeight="1" x14ac:dyDescent="0.2">
      <c r="A36" s="9">
        <f t="shared" si="2"/>
        <v>42641</v>
      </c>
      <c r="B36" s="45">
        <f t="shared" si="4"/>
        <v>42641</v>
      </c>
      <c r="C36" s="50"/>
      <c r="D36" s="28"/>
      <c r="E36" s="2"/>
      <c r="F36" s="73"/>
      <c r="G36" s="4"/>
      <c r="H36" s="76"/>
      <c r="I36" s="4"/>
      <c r="J36" s="5"/>
      <c r="K36" s="120">
        <f t="shared" si="5"/>
        <v>0</v>
      </c>
      <c r="L36" s="121">
        <f t="shared" si="6"/>
        <v>0</v>
      </c>
      <c r="M36" s="87">
        <f t="shared" si="7"/>
        <v>0</v>
      </c>
      <c r="N36" s="116">
        <f>IF($A36=0,0,IF(OR(WEEKDAY($A36,2)=7,$A36=DATE(YEAR($A36),MONTH($A36)+1,),0),SUM(K$8:K36)-SUM(N$7:N35),0))</f>
        <v>0</v>
      </c>
    </row>
    <row r="37" spans="1:14" ht="15" customHeight="1" thickBot="1" x14ac:dyDescent="0.25">
      <c r="A37" s="11">
        <f t="shared" si="2"/>
        <v>42642</v>
      </c>
      <c r="B37" s="46">
        <f t="shared" si="4"/>
        <v>42642</v>
      </c>
      <c r="C37" s="51"/>
      <c r="D37" s="34"/>
      <c r="E37" s="6"/>
      <c r="F37" s="75"/>
      <c r="G37" s="10"/>
      <c r="H37" s="77"/>
      <c r="I37" s="10"/>
      <c r="J37" s="8"/>
      <c r="K37" s="125">
        <f t="shared" si="5"/>
        <v>0</v>
      </c>
      <c r="L37" s="126">
        <f t="shared" si="6"/>
        <v>0</v>
      </c>
      <c r="M37" s="88">
        <f t="shared" si="7"/>
        <v>0</v>
      </c>
      <c r="N37" s="117">
        <f>IF($A37=0,0,IF(OR(WEEKDAY($A37,2)=7,$A37=DATE(YEAR($A37),MONTH($A37)+1,),0),SUM(K$8:K37)-SUM(N$7:N36),0))</f>
        <v>0</v>
      </c>
    </row>
    <row r="38" spans="1:14" ht="15" customHeight="1" thickBot="1" x14ac:dyDescent="0.25">
      <c r="A38" s="53"/>
      <c r="B38" s="61"/>
      <c r="C38" s="65"/>
      <c r="D38" s="62"/>
      <c r="E38" s="56"/>
      <c r="F38" s="56"/>
      <c r="G38" s="57"/>
      <c r="H38" s="57"/>
      <c r="I38" s="57"/>
      <c r="J38" s="57"/>
      <c r="K38" s="58"/>
      <c r="L38" s="58"/>
      <c r="M38" s="66"/>
      <c r="N38" s="118"/>
    </row>
    <row r="39" spans="1:14" ht="15" customHeight="1" thickBot="1" x14ac:dyDescent="0.25">
      <c r="A39" s="22"/>
      <c r="B39" s="26"/>
      <c r="C39" s="12"/>
      <c r="D39" s="26"/>
      <c r="E39" s="22"/>
      <c r="F39" s="22"/>
      <c r="G39" s="196" t="str">
        <f>Janv!H40</f>
        <v>SOLDE EN FIN DE MOIS</v>
      </c>
      <c r="H39" s="197"/>
      <c r="I39" s="197"/>
      <c r="J39" s="197"/>
      <c r="K39" s="197"/>
      <c r="L39" s="221">
        <f>M37</f>
        <v>0</v>
      </c>
      <c r="M39" s="222"/>
      <c r="N39" s="111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4" x14ac:dyDescent="0.2">
      <c r="A41" s="172" t="str">
        <f>Janv!A42</f>
        <v>Ce relevé d'heures est à faire remonter à chaque fin de mois à votre responsable direct.
* Toute demande de récupération devra faire l'objet d'une demande préalable auprès de son responsable direct et devra être annexé ensuite à votre relevé d'heures.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4" x14ac:dyDescent="0.2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4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4" x14ac:dyDescent="0.2">
      <c r="A44" s="179" t="str">
        <f>Janv!A45</f>
        <v>SIGNATURE DE L'AGENT</v>
      </c>
      <c r="B44" s="179"/>
      <c r="C44" s="179"/>
      <c r="D44" s="179"/>
      <c r="E44" s="22"/>
      <c r="F44" s="22"/>
      <c r="G44" s="22"/>
      <c r="H44" s="22"/>
      <c r="I44" s="212" t="str">
        <f>Janv!I45</f>
        <v>SIGNATURE DU RESPONSABLE DIRECT</v>
      </c>
      <c r="J44" s="212"/>
      <c r="K44" s="212"/>
      <c r="L44" s="212"/>
      <c r="M44" s="21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sheetProtection selectLockedCells="1"/>
  <mergeCells count="25">
    <mergeCell ref="A41:M43"/>
    <mergeCell ref="A44:D44"/>
    <mergeCell ref="I44:M44"/>
    <mergeCell ref="A5:B5"/>
    <mergeCell ref="C5:D5"/>
    <mergeCell ref="C6:D7"/>
    <mergeCell ref="E6:J6"/>
    <mergeCell ref="I7:J7"/>
    <mergeCell ref="E5:K5"/>
    <mergeCell ref="L5:M5"/>
    <mergeCell ref="K6:K7"/>
    <mergeCell ref="L6:L7"/>
    <mergeCell ref="M6:M7"/>
    <mergeCell ref="E7:F7"/>
    <mergeCell ref="G7:H7"/>
    <mergeCell ref="G39:K39"/>
    <mergeCell ref="N6:N7"/>
    <mergeCell ref="L39:M39"/>
    <mergeCell ref="A1:M1"/>
    <mergeCell ref="A2:F2"/>
    <mergeCell ref="A3:D3"/>
    <mergeCell ref="E3:K3"/>
    <mergeCell ref="L3:M4"/>
    <mergeCell ref="A4:D4"/>
    <mergeCell ref="E4:K4"/>
  </mergeCells>
  <phoneticPr fontId="0" type="noConversion"/>
  <conditionalFormatting sqref="A8:M38">
    <cfRule type="expression" dxfId="39" priority="10">
      <formula>WEEKDAY($B8,2)&gt;5</formula>
    </cfRule>
    <cfRule type="expression" dxfId="38" priority="6">
      <formula>COUNTIF(Férié,$B8)&gt;0</formula>
    </cfRule>
  </conditionalFormatting>
  <conditionalFormatting sqref="N8:N38">
    <cfRule type="expression" dxfId="37" priority="8">
      <formula>$N8&gt;0</formula>
    </cfRule>
  </conditionalFormatting>
  <conditionalFormatting sqref="M8:M38">
    <cfRule type="expression" dxfId="36" priority="1">
      <formula>$K8&gt;0</formula>
    </cfRule>
    <cfRule type="expression" dxfId="35" priority="2">
      <formula>COUNTIF(Férié,$B8)&gt;0</formula>
    </cfRule>
    <cfRule type="expression" dxfId="34" priority="3">
      <formula>WEEKDAY($B8,2)=6</formula>
    </cfRule>
    <cfRule type="expression" dxfId="33" priority="5">
      <formula>M7=M8</formula>
    </cfRule>
    <cfRule type="expression" dxfId="32" priority="4">
      <formula>WEEKDAY($B8,2)=7</formula>
    </cfRule>
  </conditionalFormatting>
  <conditionalFormatting sqref="L5 L39">
    <cfRule type="cellIs" dxfId="31" priority="13" operator="greaterThan">
      <formula>0</formula>
    </cfRule>
    <cfRule type="cellIs" dxfId="30" priority="14" operator="lessThan">
      <formula>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J37">
      <formula1>0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Janv</vt:lpstr>
      <vt:lpstr>Fév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Déc</vt:lpstr>
      <vt:lpstr>fériés</vt:lpstr>
      <vt:lpstr>Année</vt:lpstr>
      <vt:lpstr>Férié</vt:lpstr>
      <vt:lpstr>Trois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r.M</dc:creator>
  <cp:lastModifiedBy>BERKATI</cp:lastModifiedBy>
  <cp:lastPrinted>2017-06-15T18:19:00Z</cp:lastPrinted>
  <dcterms:created xsi:type="dcterms:W3CDTF">2006-10-18T11:01:16Z</dcterms:created>
  <dcterms:modified xsi:type="dcterms:W3CDTF">2017-06-16T11:27:41Z</dcterms:modified>
  <cp:contentStatus/>
</cp:coreProperties>
</file>