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5" yWindow="5565" windowWidth="23970" windowHeight="5610" tabRatio="566"/>
  </bookViews>
  <sheets>
    <sheet name="Base de données" sheetId="1" r:id="rId1"/>
    <sheet name="Charge de travail" sheetId="3" r:id="rId2"/>
    <sheet name="Données de contrôle" sheetId="2" r:id="rId3"/>
  </sheets>
  <definedNames>
    <definedName name="_xlnm._FilterDatabase" localSheetId="0" hidden="1">'Base de données'!$A$2:$K$98</definedName>
    <definedName name="_xlnm.Database">'Base de données'!$A$2:$K$33</definedName>
    <definedName name="datejour">'Données de contrôle'!$D$2</definedName>
    <definedName name="dispo">'Données de contrôle'!$F$6:$M$11</definedName>
    <definedName name="temps_type">'Données de contrôle'!$A$3:$B$13</definedName>
    <definedName name="_xlnm.Print_Area" localSheetId="0">'Base de données'!$A$1:$E$98</definedName>
  </definedNames>
  <calcPr calcId="114210"/>
</workbook>
</file>

<file path=xl/calcChain.xml><?xml version="1.0" encoding="utf-8"?>
<calcChain xmlns="http://schemas.openxmlformats.org/spreadsheetml/2006/main">
  <c r="D2" i="2"/>
  <c r="G22" i="1"/>
  <c r="B22"/>
  <c r="K22"/>
  <c r="B18"/>
  <c r="K18"/>
  <c r="C7" i="3"/>
  <c r="F22" i="1"/>
  <c r="F23"/>
  <c r="F21"/>
  <c r="F20"/>
  <c r="F19"/>
  <c r="F18"/>
  <c r="G19"/>
  <c r="B19"/>
  <c r="K19"/>
  <c r="G20"/>
  <c r="B20"/>
  <c r="K20"/>
  <c r="G21"/>
  <c r="B21"/>
  <c r="K21"/>
  <c r="B4"/>
  <c r="B5"/>
  <c r="B6"/>
  <c r="B7"/>
  <c r="K7"/>
  <c r="B8"/>
  <c r="B9"/>
  <c r="B10"/>
  <c r="B11"/>
  <c r="K11"/>
  <c r="C4" i="3"/>
  <c r="B12" i="1"/>
  <c r="B13"/>
  <c r="B14"/>
  <c r="B15"/>
  <c r="K15"/>
  <c r="B16"/>
  <c r="B17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3"/>
  <c r="K5"/>
  <c r="K9"/>
  <c r="K10"/>
  <c r="K4"/>
  <c r="K6"/>
  <c r="C6" i="3"/>
  <c r="C8"/>
  <c r="K12" i="1"/>
  <c r="K16"/>
  <c r="K8"/>
  <c r="F4"/>
  <c r="F5"/>
  <c r="F6"/>
  <c r="F7"/>
  <c r="F8"/>
  <c r="F9"/>
  <c r="F10"/>
  <c r="F11"/>
  <c r="F12"/>
  <c r="F13"/>
  <c r="F14"/>
  <c r="F15"/>
  <c r="F16"/>
  <c r="F17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J4"/>
  <c r="J5"/>
  <c r="J6"/>
  <c r="J7"/>
  <c r="J8"/>
  <c r="J9"/>
  <c r="J10"/>
  <c r="J11"/>
  <c r="J12"/>
  <c r="J13"/>
  <c r="J14"/>
  <c r="J15"/>
  <c r="J16"/>
  <c r="J17"/>
  <c r="J18"/>
  <c r="J19"/>
  <c r="G10"/>
  <c r="J20"/>
  <c r="J21"/>
  <c r="J22"/>
  <c r="J23"/>
  <c r="K23"/>
  <c r="J24"/>
  <c r="K24"/>
  <c r="J25"/>
  <c r="K25"/>
  <c r="J26"/>
  <c r="K26"/>
  <c r="J27"/>
  <c r="K27"/>
  <c r="J28"/>
  <c r="K28"/>
  <c r="J29"/>
  <c r="K29"/>
  <c r="J30"/>
  <c r="K30"/>
  <c r="J31"/>
  <c r="K31"/>
  <c r="J32"/>
  <c r="K32"/>
  <c r="J33"/>
  <c r="K33"/>
  <c r="J34"/>
  <c r="K34"/>
  <c r="J35"/>
  <c r="K35"/>
  <c r="J36"/>
  <c r="K36"/>
  <c r="J37"/>
  <c r="K37"/>
  <c r="J38"/>
  <c r="K38"/>
  <c r="J39"/>
  <c r="K39"/>
  <c r="J40"/>
  <c r="K40"/>
  <c r="J41"/>
  <c r="K41"/>
  <c r="J42"/>
  <c r="K42"/>
  <c r="J43"/>
  <c r="K43"/>
  <c r="J44"/>
  <c r="K44"/>
  <c r="J45"/>
  <c r="K45"/>
  <c r="J46"/>
  <c r="K46"/>
  <c r="J47"/>
  <c r="K47"/>
  <c r="J48"/>
  <c r="K48"/>
  <c r="J49"/>
  <c r="K49"/>
  <c r="J50"/>
  <c r="K50"/>
  <c r="J51"/>
  <c r="K51"/>
  <c r="J52"/>
  <c r="K52"/>
  <c r="J53"/>
  <c r="K53"/>
  <c r="J54"/>
  <c r="K54"/>
  <c r="J55"/>
  <c r="K55"/>
  <c r="J56"/>
  <c r="K56"/>
  <c r="J57"/>
  <c r="K57"/>
  <c r="J58"/>
  <c r="K58"/>
  <c r="J59"/>
  <c r="K59"/>
  <c r="J60"/>
  <c r="K60"/>
  <c r="J61"/>
  <c r="K61"/>
  <c r="J62"/>
  <c r="K62"/>
  <c r="J63"/>
  <c r="K63"/>
  <c r="J64"/>
  <c r="K64"/>
  <c r="J65"/>
  <c r="K65"/>
  <c r="J66"/>
  <c r="K66"/>
  <c r="J67"/>
  <c r="K67"/>
  <c r="J68"/>
  <c r="K68"/>
  <c r="J69"/>
  <c r="K69"/>
  <c r="J70"/>
  <c r="K70"/>
  <c r="J71"/>
  <c r="K71"/>
  <c r="J72"/>
  <c r="K72"/>
  <c r="J73"/>
  <c r="K73"/>
  <c r="J74"/>
  <c r="K74"/>
  <c r="J75"/>
  <c r="K75"/>
  <c r="J76"/>
  <c r="K76"/>
  <c r="J77"/>
  <c r="K77"/>
  <c r="J78"/>
  <c r="K78"/>
  <c r="J79"/>
  <c r="K79"/>
  <c r="J80"/>
  <c r="K80"/>
  <c r="J81"/>
  <c r="K81"/>
  <c r="J82"/>
  <c r="K82"/>
  <c r="J83"/>
  <c r="K83"/>
  <c r="J84"/>
  <c r="K84"/>
  <c r="J85"/>
  <c r="K85"/>
  <c r="J86"/>
  <c r="K86"/>
  <c r="J87"/>
  <c r="K87"/>
  <c r="J88"/>
  <c r="K88"/>
  <c r="J89"/>
  <c r="K89"/>
  <c r="J90"/>
  <c r="K90"/>
  <c r="J91"/>
  <c r="K91"/>
  <c r="J92"/>
  <c r="K92"/>
  <c r="J93"/>
  <c r="K93"/>
  <c r="J94"/>
  <c r="K94"/>
  <c r="J95"/>
  <c r="K95"/>
  <c r="J96"/>
  <c r="K96"/>
  <c r="J97"/>
  <c r="K97"/>
  <c r="J98"/>
  <c r="K98"/>
  <c r="F3"/>
  <c r="J3"/>
  <c r="C3" i="3"/>
  <c r="M8" i="2"/>
  <c r="M9"/>
  <c r="M10"/>
  <c r="M13"/>
  <c r="M12"/>
  <c r="M7"/>
  <c r="M14"/>
  <c r="M11"/>
  <c r="G12" i="3"/>
  <c r="C1" i="1"/>
  <c r="G23"/>
  <c r="D8" i="3"/>
  <c r="D7"/>
  <c r="D9"/>
  <c r="D5"/>
  <c r="D10"/>
  <c r="D11"/>
  <c r="D6"/>
  <c r="D4"/>
  <c r="C5"/>
  <c r="E5"/>
  <c r="G70" i="1"/>
  <c r="G87"/>
  <c r="K3"/>
  <c r="G79"/>
  <c r="G56"/>
  <c r="G35"/>
  <c r="G40"/>
  <c r="G59"/>
  <c r="G5"/>
  <c r="G47"/>
  <c r="G84"/>
  <c r="G7"/>
  <c r="G28"/>
  <c r="G9"/>
  <c r="G57"/>
  <c r="G33"/>
  <c r="G94"/>
  <c r="G68"/>
  <c r="G52"/>
  <c r="G24"/>
  <c r="G97"/>
  <c r="G95"/>
  <c r="G51"/>
  <c r="G41"/>
  <c r="G31"/>
  <c r="G92"/>
  <c r="G78"/>
  <c r="G62"/>
  <c r="G48"/>
  <c r="G36"/>
  <c r="G16"/>
  <c r="G91"/>
  <c r="G73"/>
  <c r="G43"/>
  <c r="G80"/>
  <c r="G38"/>
  <c r="G69"/>
  <c r="G13"/>
  <c r="K13"/>
  <c r="G93"/>
  <c r="G89"/>
  <c r="G63"/>
  <c r="G49"/>
  <c r="G39"/>
  <c r="G27"/>
  <c r="G11"/>
  <c r="G88"/>
  <c r="G72"/>
  <c r="G60"/>
  <c r="G46"/>
  <c r="G30"/>
  <c r="G14"/>
  <c r="G71"/>
  <c r="G25"/>
  <c r="G17"/>
  <c r="K17"/>
  <c r="G96"/>
  <c r="G86"/>
  <c r="G76"/>
  <c r="G64"/>
  <c r="G54"/>
  <c r="G44"/>
  <c r="G32"/>
  <c r="G8"/>
  <c r="G53"/>
  <c r="C11" i="3"/>
  <c r="E11"/>
  <c r="C9"/>
  <c r="E9"/>
  <c r="K14" i="1"/>
  <c r="G75"/>
  <c r="D12" i="3"/>
  <c r="E4"/>
  <c r="E6"/>
  <c r="E7"/>
  <c r="E8"/>
  <c r="G6" i="1"/>
  <c r="G85"/>
  <c r="G65"/>
  <c r="G3"/>
  <c r="G77"/>
  <c r="G83"/>
  <c r="G67"/>
  <c r="G55"/>
  <c r="G45"/>
  <c r="G37"/>
  <c r="G29"/>
  <c r="G15"/>
  <c r="G98"/>
  <c r="G90"/>
  <c r="G82"/>
  <c r="G74"/>
  <c r="G66"/>
  <c r="G58"/>
  <c r="G50"/>
  <c r="G42"/>
  <c r="G34"/>
  <c r="G26"/>
  <c r="G18"/>
  <c r="G12"/>
  <c r="G4"/>
  <c r="G81"/>
  <c r="G61"/>
  <c r="C10" i="3"/>
  <c r="E10"/>
  <c r="E12"/>
</calcChain>
</file>

<file path=xl/connections.xml><?xml version="1.0" encoding="utf-8"?>
<connections xmlns="http://schemas.openxmlformats.org/spreadsheetml/2006/main">
  <connection id="1" keepAlive="1" name="ThisWorkbookDataModel" description="Modèle de données" type="5" refreshedVersion="6" minRefreshableVersion="5" background="1">
    <dbPr connection="Data Model Connection" command="Model" commandType="1"/>
    <olapPr sendLocale="1" rowDrillCount="1000"/>
  </connection>
</connections>
</file>

<file path=xl/sharedStrings.xml><?xml version="1.0" encoding="utf-8"?>
<sst xmlns="http://schemas.openxmlformats.org/spreadsheetml/2006/main" count="129" uniqueCount="71">
  <si>
    <t>Type</t>
  </si>
  <si>
    <t>Temps/type</t>
  </si>
  <si>
    <t>Contrôleur</t>
  </si>
  <si>
    <t>Attrib</t>
  </si>
  <si>
    <t>Fin</t>
  </si>
  <si>
    <t>RDV</t>
  </si>
  <si>
    <t>Charge</t>
  </si>
  <si>
    <t>EP</t>
  </si>
  <si>
    <t>CJ</t>
  </si>
  <si>
    <t>Table des temps par type</t>
  </si>
  <si>
    <t>Date du jour</t>
  </si>
  <si>
    <t>En cours</t>
  </si>
  <si>
    <t>réunions</t>
  </si>
  <si>
    <t xml:space="preserve">autres </t>
  </si>
  <si>
    <t>motif</t>
  </si>
  <si>
    <t>heures</t>
  </si>
  <si>
    <t>Base</t>
  </si>
  <si>
    <t>disponible</t>
  </si>
  <si>
    <t>heures à déduire</t>
  </si>
  <si>
    <t>Charge de travail individuelle maxi</t>
  </si>
  <si>
    <t>Charge actuelle</t>
  </si>
  <si>
    <t>Charge de travail individuel maxi</t>
  </si>
  <si>
    <t>Dépassement charge de travail</t>
  </si>
  <si>
    <r>
      <t xml:space="preserve">Heures non-utilisées </t>
    </r>
    <r>
      <rPr>
        <b/>
        <sz val="10"/>
        <color indexed="10"/>
        <rFont val="Arial"/>
        <family val="2"/>
      </rPr>
      <t>ou</t>
    </r>
    <r>
      <rPr>
        <b/>
        <sz val="10"/>
        <color indexed="18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Dépassement charge de travail</t>
    </r>
  </si>
  <si>
    <t>CAS GENERAL : 15,55 h possibles par mois et par salarié - 22,75 h congés = 1128,80 H</t>
  </si>
  <si>
    <t>Dernier écrit</t>
  </si>
  <si>
    <t xml:space="preserve">Prochain écrit </t>
  </si>
  <si>
    <t>ESOP</t>
  </si>
  <si>
    <t>Mis en cause</t>
  </si>
  <si>
    <t>Margueritte</t>
  </si>
  <si>
    <t>valérie</t>
  </si>
  <si>
    <t>martine</t>
  </si>
  <si>
    <t>gégé</t>
  </si>
  <si>
    <t>béa</t>
  </si>
  <si>
    <t>Béa</t>
  </si>
  <si>
    <t>Valérie</t>
  </si>
  <si>
    <t>Martine</t>
  </si>
  <si>
    <t>Gégé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</si>
  <si>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</si>
  <si>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</si>
  <si>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</si>
  <si>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</si>
  <si>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</si>
  <si>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</si>
  <si>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</si>
  <si>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</si>
  <si>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</si>
  <si>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</si>
  <si>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</si>
  <si>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</si>
  <si>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</si>
  <si>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</si>
  <si>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</si>
  <si>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Relecture</t>
  </si>
  <si>
    <t>réunion</t>
  </si>
  <si>
    <t>autre</t>
  </si>
  <si>
    <t>Intervenant</t>
  </si>
  <si>
    <t>paul</t>
  </si>
  <si>
    <t>pascaline</t>
  </si>
  <si>
    <t>victoire</t>
  </si>
  <si>
    <t>Z</t>
  </si>
  <si>
    <t>Pascaline</t>
  </si>
  <si>
    <t>CPPV</t>
  </si>
  <si>
    <t>MP</t>
  </si>
  <si>
    <t>O3SP</t>
  </si>
  <si>
    <t>STAGES 2</t>
  </si>
  <si>
    <t>STAGES 3</t>
  </si>
  <si>
    <t>STAGES 4</t>
  </si>
  <si>
    <t>STAGES 5</t>
  </si>
  <si>
    <t>STAGES1</t>
  </si>
  <si>
    <t>STAGE1</t>
  </si>
</sst>
</file>

<file path=xl/styles.xml><?xml version="1.0" encoding="utf-8"?>
<styleSheet xmlns="http://schemas.openxmlformats.org/spreadsheetml/2006/main">
  <numFmts count="1">
    <numFmt numFmtId="164" formatCode="h:mm;@"/>
  </numFmts>
  <fonts count="26">
    <font>
      <sz val="10"/>
      <name val="Arial"/>
    </font>
    <font>
      <b/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i/>
      <sz val="8"/>
      <name val="Arial"/>
      <family val="2"/>
    </font>
    <font>
      <b/>
      <i/>
      <sz val="10"/>
      <name val="Arial"/>
      <family val="2"/>
    </font>
    <font>
      <sz val="10"/>
      <color indexed="9"/>
      <name val="Arial"/>
      <family val="2"/>
    </font>
    <font>
      <i/>
      <sz val="10"/>
      <color indexed="18"/>
      <name val="Arial"/>
      <family val="2"/>
    </font>
    <font>
      <b/>
      <sz val="10"/>
      <color indexed="18"/>
      <name val="Arial"/>
      <family val="2"/>
    </font>
    <font>
      <b/>
      <sz val="10"/>
      <color indexed="10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0"/>
      <color indexed="62"/>
      <name val="Arial"/>
      <family val="2"/>
    </font>
    <font>
      <sz val="12"/>
      <color indexed="10"/>
      <name val="Arial"/>
      <family val="2"/>
    </font>
    <font>
      <b/>
      <sz val="12"/>
      <color indexed="10"/>
      <name val="Arial"/>
      <family val="2"/>
    </font>
    <font>
      <b/>
      <sz val="10"/>
      <color indexed="10"/>
      <name val="Arial"/>
      <family val="2"/>
    </font>
    <font>
      <b/>
      <i/>
      <sz val="8"/>
      <color indexed="8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 style="thin">
        <color indexed="23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0" fillId="0" borderId="0" xfId="0" applyNumberFormat="1" applyBorder="1"/>
    <xf numFmtId="0" fontId="3" fillId="0" borderId="0" xfId="0" applyFont="1" applyBorder="1"/>
    <xf numFmtId="0" fontId="2" fillId="0" borderId="0" xfId="0" applyFont="1"/>
    <xf numFmtId="0" fontId="2" fillId="0" borderId="3" xfId="0" applyFont="1" applyBorder="1"/>
    <xf numFmtId="0" fontId="2" fillId="0" borderId="4" xfId="0" applyFont="1" applyBorder="1"/>
    <xf numFmtId="0" fontId="2" fillId="0" borderId="0" xfId="0" applyFont="1" applyBorder="1"/>
    <xf numFmtId="0" fontId="3" fillId="0" borderId="0" xfId="0" applyFont="1" applyBorder="1" applyAlignment="1"/>
    <xf numFmtId="0" fontId="0" fillId="0" borderId="5" xfId="0" applyBorder="1"/>
    <xf numFmtId="0" fontId="2" fillId="0" borderId="5" xfId="0" applyFont="1" applyBorder="1" applyAlignment="1">
      <alignment horizontal="right"/>
    </xf>
    <xf numFmtId="0" fontId="2" fillId="0" borderId="5" xfId="0" applyFont="1" applyBorder="1"/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0" borderId="8" xfId="0" applyBorder="1"/>
    <xf numFmtId="0" fontId="0" fillId="0" borderId="4" xfId="0" applyBorder="1"/>
    <xf numFmtId="0" fontId="3" fillId="0" borderId="10" xfId="0" applyFont="1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" fillId="0" borderId="11" xfId="0" applyFont="1" applyBorder="1"/>
    <xf numFmtId="0" fontId="4" fillId="0" borderId="14" xfId="0" applyFont="1" applyBorder="1"/>
    <xf numFmtId="0" fontId="0" fillId="0" borderId="0" xfId="0" applyAlignment="1">
      <alignment horizontal="center" wrapText="1"/>
    </xf>
    <xf numFmtId="0" fontId="0" fillId="0" borderId="0" xfId="0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 wrapText="1"/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protection locked="0"/>
    </xf>
    <xf numFmtId="0" fontId="1" fillId="0" borderId="0" xfId="0" applyFont="1" applyBorder="1" applyAlignment="1" applyProtection="1">
      <alignment wrapText="1"/>
      <protection locked="0"/>
    </xf>
    <xf numFmtId="0" fontId="1" fillId="2" borderId="0" xfId="0" applyFont="1" applyFill="1" applyBorder="1" applyAlignment="1">
      <alignment horizontal="center" wrapText="1"/>
    </xf>
    <xf numFmtId="14" fontId="0" fillId="0" borderId="0" xfId="0" applyNumberFormat="1" applyBorder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0" xfId="0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Alignment="1" applyProtection="1">
      <protection locked="0"/>
    </xf>
    <xf numFmtId="14" fontId="9" fillId="0" borderId="0" xfId="0" applyNumberFormat="1" applyFont="1"/>
    <xf numFmtId="14" fontId="1" fillId="0" borderId="0" xfId="0" applyNumberFormat="1" applyFont="1" applyAlignment="1">
      <alignment horizontal="center"/>
    </xf>
    <xf numFmtId="0" fontId="2" fillId="0" borderId="0" xfId="0" applyFont="1" applyBorder="1" applyAlignment="1">
      <alignment horizontal="right"/>
    </xf>
    <xf numFmtId="0" fontId="11" fillId="0" borderId="0" xfId="0" applyFont="1"/>
    <xf numFmtId="14" fontId="0" fillId="0" borderId="0" xfId="0" applyNumberFormat="1" applyFill="1" applyBorder="1" applyProtection="1">
      <protection locked="0"/>
    </xf>
    <xf numFmtId="0" fontId="1" fillId="0" borderId="5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14" fontId="0" fillId="0" borderId="0" xfId="0" applyNumberFormat="1" applyFill="1" applyBorder="1"/>
    <xf numFmtId="14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center"/>
    </xf>
    <xf numFmtId="0" fontId="10" fillId="0" borderId="15" xfId="0" applyFont="1" applyBorder="1" applyAlignment="1">
      <alignment wrapText="1"/>
    </xf>
    <xf numFmtId="0" fontId="1" fillId="0" borderId="15" xfId="0" applyFont="1" applyBorder="1"/>
    <xf numFmtId="0" fontId="14" fillId="0" borderId="15" xfId="0" applyFont="1" applyBorder="1"/>
    <xf numFmtId="0" fontId="15" fillId="0" borderId="15" xfId="0" applyFont="1" applyBorder="1"/>
    <xf numFmtId="0" fontId="16" fillId="0" borderId="15" xfId="0" applyFont="1" applyBorder="1"/>
    <xf numFmtId="0" fontId="15" fillId="0" borderId="15" xfId="0" applyFont="1" applyBorder="1" applyAlignment="1">
      <alignment wrapText="1"/>
    </xf>
    <xf numFmtId="0" fontId="15" fillId="0" borderId="15" xfId="0" applyFont="1" applyFill="1" applyBorder="1"/>
    <xf numFmtId="0" fontId="16" fillId="0" borderId="15" xfId="0" applyFont="1" applyFill="1" applyBorder="1"/>
    <xf numFmtId="0" fontId="1" fillId="0" borderId="15" xfId="0" applyFont="1" applyBorder="1" applyAlignment="1">
      <alignment horizontal="center"/>
    </xf>
    <xf numFmtId="0" fontId="1" fillId="2" borderId="9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2" fillId="0" borderId="0" xfId="0" applyFont="1" applyBorder="1" applyProtection="1">
      <protection locked="0"/>
    </xf>
    <xf numFmtId="0" fontId="18" fillId="3" borderId="15" xfId="0" applyFont="1" applyFill="1" applyBorder="1"/>
    <xf numFmtId="0" fontId="19" fillId="3" borderId="15" xfId="0" applyFont="1" applyFill="1" applyBorder="1"/>
    <xf numFmtId="0" fontId="18" fillId="3" borderId="15" xfId="0" applyFont="1" applyFill="1" applyBorder="1" applyAlignment="1">
      <alignment wrapText="1"/>
    </xf>
    <xf numFmtId="0" fontId="20" fillId="3" borderId="15" xfId="0" applyFont="1" applyFill="1" applyBorder="1"/>
    <xf numFmtId="0" fontId="0" fillId="0" borderId="16" xfId="0" applyFill="1" applyBorder="1" applyAlignment="1" applyProtection="1">
      <alignment wrapText="1"/>
      <protection locked="0"/>
    </xf>
    <xf numFmtId="0" fontId="8" fillId="0" borderId="16" xfId="0" applyFont="1" applyFill="1" applyBorder="1" applyAlignment="1" applyProtection="1">
      <alignment horizontal="center" vertical="center" wrapText="1"/>
      <protection locked="0"/>
    </xf>
    <xf numFmtId="0" fontId="8" fillId="0" borderId="16" xfId="0" applyFont="1" applyFill="1" applyBorder="1" applyAlignment="1" applyProtection="1">
      <alignment horizontal="center" wrapText="1"/>
      <protection locked="0"/>
    </xf>
    <xf numFmtId="0" fontId="0" fillId="0" borderId="0" xfId="0" applyProtection="1">
      <protection locked="0"/>
    </xf>
    <xf numFmtId="0" fontId="6" fillId="0" borderId="17" xfId="0" applyFont="1" applyFill="1" applyBorder="1" applyAlignment="1" applyProtection="1">
      <protection locked="0"/>
    </xf>
    <xf numFmtId="0" fontId="0" fillId="0" borderId="17" xfId="0" applyFill="1" applyBorder="1" applyAlignment="1" applyProtection="1">
      <protection locked="0"/>
    </xf>
    <xf numFmtId="0" fontId="1" fillId="0" borderId="17" xfId="0" applyFont="1" applyFill="1" applyBorder="1" applyAlignment="1" applyProtection="1">
      <protection locked="0"/>
    </xf>
    <xf numFmtId="0" fontId="7" fillId="0" borderId="16" xfId="0" applyFont="1" applyFill="1" applyBorder="1" applyAlignment="1" applyProtection="1">
      <alignment horizontal="left"/>
      <protection locked="0"/>
    </xf>
    <xf numFmtId="0" fontId="0" fillId="0" borderId="16" xfId="0" applyFill="1" applyBorder="1" applyAlignment="1" applyProtection="1">
      <protection locked="0"/>
    </xf>
    <xf numFmtId="0" fontId="13" fillId="0" borderId="16" xfId="0" applyFont="1" applyFill="1" applyBorder="1" applyAlignment="1" applyProtection="1">
      <protection locked="0"/>
    </xf>
    <xf numFmtId="0" fontId="11" fillId="0" borderId="16" xfId="0" applyFont="1" applyFill="1" applyBorder="1" applyAlignment="1" applyProtection="1">
      <protection locked="0"/>
    </xf>
    <xf numFmtId="0" fontId="17" fillId="0" borderId="17" xfId="0" applyFont="1" applyFill="1" applyBorder="1" applyAlignment="1" applyProtection="1">
      <protection locked="0"/>
    </xf>
    <xf numFmtId="0" fontId="6" fillId="0" borderId="16" xfId="0" applyFont="1" applyFill="1" applyBorder="1" applyAlignment="1" applyProtection="1">
      <protection locked="0"/>
    </xf>
    <xf numFmtId="0" fontId="1" fillId="0" borderId="18" xfId="0" applyFont="1" applyBorder="1" applyAlignment="1">
      <alignment horizontal="centerContinuous" vertical="center"/>
    </xf>
    <xf numFmtId="0" fontId="1" fillId="0" borderId="19" xfId="0" applyFont="1" applyBorder="1" applyAlignment="1">
      <alignment horizontal="centerContinuous" vertical="center"/>
    </xf>
    <xf numFmtId="0" fontId="1" fillId="0" borderId="20" xfId="0" applyFont="1" applyBorder="1" applyAlignment="1">
      <alignment horizontal="centerContinuous" vertical="center"/>
    </xf>
    <xf numFmtId="0" fontId="1" fillId="0" borderId="10" xfId="0" applyFont="1" applyBorder="1" applyAlignment="1">
      <alignment horizontal="centerContinuous" vertical="center"/>
    </xf>
    <xf numFmtId="0" fontId="1" fillId="0" borderId="21" xfId="0" applyFont="1" applyBorder="1" applyAlignment="1">
      <alignment horizontal="centerContinuous" vertical="center"/>
    </xf>
    <xf numFmtId="0" fontId="1" fillId="0" borderId="4" xfId="0" applyFont="1" applyBorder="1" applyAlignment="1">
      <alignment horizontal="centerContinuous" vertical="center"/>
    </xf>
    <xf numFmtId="0" fontId="1" fillId="0" borderId="7" xfId="0" applyFont="1" applyBorder="1" applyAlignment="1">
      <alignment horizontal="centerContinuous" vertical="center"/>
    </xf>
    <xf numFmtId="0" fontId="1" fillId="0" borderId="0" xfId="0" applyFont="1" applyBorder="1" applyAlignment="1">
      <alignment horizontal="centerContinuous" vertical="center"/>
    </xf>
    <xf numFmtId="0" fontId="1" fillId="0" borderId="9" xfId="0" applyFont="1" applyBorder="1" applyAlignment="1">
      <alignment horizontal="centerContinuous" vertical="center"/>
    </xf>
    <xf numFmtId="14" fontId="0" fillId="3" borderId="0" xfId="0" applyNumberFormat="1" applyFill="1" applyBorder="1"/>
    <xf numFmtId="0" fontId="0" fillId="3" borderId="0" xfId="0" applyFill="1" applyBorder="1"/>
    <xf numFmtId="14" fontId="0" fillId="3" borderId="6" xfId="0" applyNumberFormat="1" applyFill="1" applyBorder="1" applyAlignment="1">
      <alignment horizontal="left"/>
    </xf>
    <xf numFmtId="0" fontId="0" fillId="3" borderId="9" xfId="0" applyFill="1" applyBorder="1"/>
    <xf numFmtId="0" fontId="0" fillId="3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14" fontId="12" fillId="0" borderId="0" xfId="0" applyNumberFormat="1" applyFont="1" applyFill="1" applyBorder="1"/>
    <xf numFmtId="14" fontId="0" fillId="0" borderId="0" xfId="0" applyNumberFormat="1" applyBorder="1" applyAlignment="1" applyProtection="1">
      <alignment vertical="center"/>
      <protection locked="0"/>
    </xf>
    <xf numFmtId="0" fontId="11" fillId="0" borderId="0" xfId="0" applyFont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0" fontId="12" fillId="0" borderId="16" xfId="0" applyNumberFormat="1" applyFont="1" applyFill="1" applyBorder="1" applyAlignment="1" applyProtection="1">
      <alignment horizontal="right" vertical="center"/>
      <protection locked="0"/>
    </xf>
    <xf numFmtId="0" fontId="9" fillId="0" borderId="16" xfId="0" applyFont="1" applyFill="1" applyBorder="1" applyAlignment="1" applyProtection="1">
      <alignment horizontal="right" vertical="center"/>
      <protection locked="0"/>
    </xf>
    <xf numFmtId="0" fontId="0" fillId="3" borderId="16" xfId="0" applyFill="1" applyBorder="1" applyAlignment="1" applyProtection="1">
      <protection locked="0"/>
    </xf>
    <xf numFmtId="0" fontId="13" fillId="3" borderId="16" xfId="0" applyFont="1" applyFill="1" applyBorder="1" applyAlignment="1" applyProtection="1">
      <protection locked="0"/>
    </xf>
    <xf numFmtId="0" fontId="11" fillId="3" borderId="16" xfId="0" applyFont="1" applyFill="1" applyBorder="1" applyAlignment="1" applyProtection="1">
      <protection locked="0"/>
    </xf>
    <xf numFmtId="0" fontId="22" fillId="0" borderId="0" xfId="0" applyFont="1" applyBorder="1" applyProtection="1">
      <protection locked="0"/>
    </xf>
    <xf numFmtId="14" fontId="22" fillId="0" borderId="0" xfId="0" applyNumberFormat="1" applyFont="1" applyBorder="1" applyProtection="1">
      <protection locked="0"/>
    </xf>
    <xf numFmtId="0" fontId="22" fillId="0" borderId="0" xfId="0" applyFont="1" applyBorder="1" applyAlignment="1" applyProtection="1">
      <protection locked="0"/>
    </xf>
    <xf numFmtId="14" fontId="22" fillId="0" borderId="0" xfId="0" applyNumberFormat="1" applyFont="1" applyFill="1" applyBorder="1"/>
    <xf numFmtId="0" fontId="23" fillId="0" borderId="1" xfId="0" applyFont="1" applyBorder="1"/>
    <xf numFmtId="0" fontId="23" fillId="0" borderId="0" xfId="0" applyFont="1" applyFill="1" applyBorder="1"/>
    <xf numFmtId="0" fontId="23" fillId="0" borderId="0" xfId="0" applyFont="1" applyBorder="1"/>
    <xf numFmtId="0" fontId="0" fillId="4" borderId="7" xfId="0" applyFill="1" applyBorder="1"/>
    <xf numFmtId="0" fontId="0" fillId="4" borderId="9" xfId="0" applyFill="1" applyBorder="1"/>
    <xf numFmtId="0" fontId="0" fillId="5" borderId="10" xfId="0" applyFill="1" applyBorder="1" applyAlignment="1">
      <alignment horizontal="center" wrapText="1"/>
    </xf>
    <xf numFmtId="0" fontId="0" fillId="5" borderId="4" xfId="0" applyFill="1" applyBorder="1" applyAlignment="1">
      <alignment horizontal="center" wrapText="1"/>
    </xf>
    <xf numFmtId="164" fontId="24" fillId="4" borderId="9" xfId="0" applyNumberFormat="1" applyFont="1" applyFill="1" applyBorder="1"/>
    <xf numFmtId="164" fontId="0" fillId="3" borderId="0" xfId="0" applyNumberFormat="1" applyFill="1" applyBorder="1" applyAlignment="1">
      <alignment horizontal="center"/>
    </xf>
    <xf numFmtId="14" fontId="25" fillId="3" borderId="6" xfId="0" applyNumberFormat="1" applyFont="1" applyFill="1" applyBorder="1" applyAlignment="1">
      <alignment horizontal="left"/>
    </xf>
    <xf numFmtId="164" fontId="0" fillId="3" borderId="0" xfId="0" applyNumberFormat="1" applyFill="1" applyBorder="1"/>
    <xf numFmtId="0" fontId="5" fillId="0" borderId="0" xfId="0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1" fillId="0" borderId="18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 sz="14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Charge de travail</a:t>
            </a:r>
          </a:p>
        </c:rich>
      </c:tx>
      <c:layout>
        <c:manualLayout>
          <c:xMode val="edge"/>
          <c:yMode val="edge"/>
          <c:x val="0.38705288344980976"/>
          <c:y val="3.278708690024101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4600407664768852"/>
          <c:y val="0.17038462664285917"/>
          <c:w val="0.80303138320982803"/>
          <c:h val="0.61475573865410205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Val val="1"/>
          </c:dLbls>
          <c:cat>
            <c:strRef>
              <c:f>'Charge de travail'!$B$4:$B$11</c:f>
              <c:strCache>
                <c:ptCount val="8"/>
                <c:pt idx="0">
                  <c:v>martine</c:v>
                </c:pt>
                <c:pt idx="1">
                  <c:v>Margueritte</c:v>
                </c:pt>
                <c:pt idx="2">
                  <c:v>paul</c:v>
                </c:pt>
                <c:pt idx="3">
                  <c:v>pascaline</c:v>
                </c:pt>
                <c:pt idx="4">
                  <c:v>victoire</c:v>
                </c:pt>
                <c:pt idx="5">
                  <c:v>valérie</c:v>
                </c:pt>
                <c:pt idx="6">
                  <c:v>gégé</c:v>
                </c:pt>
                <c:pt idx="7">
                  <c:v>béa</c:v>
                </c:pt>
              </c:strCache>
            </c:strRef>
          </c:cat>
          <c:val>
            <c:numRef>
              <c:f>'Charge de travail'!$E$4:$E$11</c:f>
              <c:numCache>
                <c:formatCode>General</c:formatCode>
                <c:ptCount val="8"/>
                <c:pt idx="0">
                  <c:v>-43.305</c:v>
                </c:pt>
                <c:pt idx="1">
                  <c:v>-101.05000000000001</c:v>
                </c:pt>
                <c:pt idx="2">
                  <c:v>-81.067499999999995</c:v>
                </c:pt>
                <c:pt idx="3">
                  <c:v>#N/A</c:v>
                </c:pt>
                <c:pt idx="4">
                  <c:v>-42</c:v>
                </c:pt>
                <c:pt idx="5">
                  <c:v>-52.105000000000004</c:v>
                </c:pt>
                <c:pt idx="6">
                  <c:v>-67.650000000000006</c:v>
                </c:pt>
                <c:pt idx="7">
                  <c:v>-52</c:v>
                </c:pt>
              </c:numCache>
            </c:numRef>
          </c:val>
        </c:ser>
        <c:gapWidth val="170"/>
        <c:axId val="72307072"/>
        <c:axId val="72308608"/>
      </c:barChart>
      <c:catAx>
        <c:axId val="72307072"/>
        <c:scaling>
          <c:orientation val="minMax"/>
        </c:scaling>
        <c:axPos val="l"/>
        <c:numFmt formatCode="General" sourceLinked="1"/>
        <c:maj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72308608"/>
        <c:crosses val="autoZero"/>
        <c:auto val="1"/>
        <c:lblAlgn val="ctr"/>
        <c:lblOffset val="100"/>
        <c:tickLblSkip val="1"/>
        <c:tickMarkSkip val="1"/>
      </c:catAx>
      <c:valAx>
        <c:axId val="72308608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heures</a:t>
                </a:r>
              </a:p>
            </c:rich>
          </c:tx>
          <c:layout>
            <c:manualLayout>
              <c:xMode val="edge"/>
              <c:yMode val="edge"/>
              <c:x val="0.51239737603080748"/>
              <c:y val="0.8797837327554763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72307072"/>
        <c:crosses val="autoZero"/>
        <c:crossBetween val="between"/>
      </c:valAx>
      <c:spPr>
        <a:solidFill>
          <a:srgbClr val="C0C0C0"/>
        </a:solidFill>
        <a:ln w="12700">
          <a:solidFill>
            <a:srgbClr val="C0C0C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67" l="0.78740157499999996" r="0.78740157499999996" t="0.98425196899999967" header="0.49212598450000017" footer="0.49212598450000017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spPr>
        <a:noFill/>
        <a:ln w="25400">
          <a:noFill/>
        </a:ln>
      </c:spPr>
      <c:txPr>
        <a:bodyPr/>
        <a:lstStyle/>
        <a:p>
          <a:pPr>
            <a:defRPr sz="2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title>
    <c:plotArea>
      <c:layout/>
      <c:barChart>
        <c:barDir val="bar"/>
        <c:grouping val="clustered"/>
        <c:ser>
          <c:idx val="0"/>
          <c:order val="0"/>
          <c:tx>
            <c:v>Charge de travail Enquête de Personnalité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Val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Val val="1"/>
        </c:dLbls>
        <c:axId val="72348416"/>
        <c:axId val="72349952"/>
      </c:barChart>
      <c:catAx>
        <c:axId val="72348416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rtl="0"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72349952"/>
        <c:crosses val="autoZero"/>
        <c:auto val="1"/>
        <c:lblAlgn val="ctr"/>
        <c:lblOffset val="100"/>
        <c:tickLblSkip val="1"/>
        <c:tickMarkSkip val="1"/>
      </c:catAx>
      <c:valAx>
        <c:axId val="7234995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723484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67" l="0.78740157499999996" r="0.78740157499999996" t="0.98425196899999967" header="0.49212598450000017" footer="0.49212598450000017"/>
    <c:pageSetup/>
  </c:printSettings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9</xdr:row>
      <xdr:rowOff>142875</xdr:rowOff>
    </xdr:from>
    <xdr:to>
      <xdr:col>3</xdr:col>
      <xdr:colOff>1066800</xdr:colOff>
      <xdr:row>12</xdr:row>
      <xdr:rowOff>28575</xdr:rowOff>
    </xdr:to>
    <xdr:sp macro="" textlink="">
      <xdr:nvSpPr>
        <xdr:cNvPr id="2" name="ZoneTexte 1">
          <a:extLst>
            <a:ext uri="{FF2B5EF4-FFF2-40B4-BE49-F238E27FC236}"/>
          </a:extLst>
        </xdr:cNvPr>
        <xdr:cNvSpPr txBox="1"/>
      </xdr:nvSpPr>
      <xdr:spPr>
        <a:xfrm>
          <a:off x="161925" y="2390775"/>
          <a:ext cx="3762375" cy="371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Pour le type je vous ai mis des listes</a:t>
          </a:r>
          <a:r>
            <a:rPr lang="fr-FR" sz="1100" baseline="0"/>
            <a:t> déroulantes en colonne A</a:t>
          </a:r>
          <a:endParaRPr lang="fr-F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12</xdr:row>
      <xdr:rowOff>19050</xdr:rowOff>
    </xdr:from>
    <xdr:to>
      <xdr:col>6</xdr:col>
      <xdr:colOff>28575</xdr:colOff>
      <xdr:row>33</xdr:row>
      <xdr:rowOff>114300</xdr:rowOff>
    </xdr:to>
    <xdr:graphicFrame macro="">
      <xdr:nvGraphicFramePr>
        <xdr:cNvPr id="2049" name="Graphique 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219075</xdr:colOff>
      <xdr:row>34</xdr:row>
      <xdr:rowOff>0</xdr:rowOff>
    </xdr:from>
    <xdr:to>
      <xdr:col>9</xdr:col>
      <xdr:colOff>495300</xdr:colOff>
      <xdr:row>34</xdr:row>
      <xdr:rowOff>0</xdr:rowOff>
    </xdr:to>
    <xdr:graphicFrame macro="">
      <xdr:nvGraphicFramePr>
        <xdr:cNvPr id="2050" name="Graphique 5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1905000</xdr:colOff>
      <xdr:row>1</xdr:row>
      <xdr:rowOff>370417</xdr:rowOff>
    </xdr:from>
    <xdr:to>
      <xdr:col>10</xdr:col>
      <xdr:colOff>402167</xdr:colOff>
      <xdr:row>7</xdr:row>
      <xdr:rowOff>0</xdr:rowOff>
    </xdr:to>
    <xdr:sp macro="" textlink="">
      <xdr:nvSpPr>
        <xdr:cNvPr id="2" name="ZoneTexte 1">
          <a:extLst>
            <a:ext uri="{FF2B5EF4-FFF2-40B4-BE49-F238E27FC236}"/>
          </a:extLst>
        </xdr:cNvPr>
        <xdr:cNvSpPr txBox="1"/>
      </xdr:nvSpPr>
      <xdr:spPr>
        <a:xfrm>
          <a:off x="7122583" y="539750"/>
          <a:ext cx="3862917" cy="99483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Ne pouvant récupérer  la table je vous ait mis une </a:t>
          </a:r>
          <a:r>
            <a:rPr lang="fr-FR" sz="1100" baseline="0"/>
            <a:t>formule en colonne C4:C11 vous devez la vérifier ne sachant pas exatement vos sources et votre raisonnemant </a:t>
          </a:r>
          <a:endParaRPr lang="fr-FR" sz="1100"/>
        </a:p>
      </xdr:txBody>
    </xdr:sp>
    <xdr:clientData/>
  </xdr:twoCellAnchor>
  <xdr:twoCellAnchor>
    <xdr:from>
      <xdr:col>2</xdr:col>
      <xdr:colOff>508000</xdr:colOff>
      <xdr:row>3</xdr:row>
      <xdr:rowOff>148167</xdr:rowOff>
    </xdr:from>
    <xdr:to>
      <xdr:col>5</xdr:col>
      <xdr:colOff>1905000</xdr:colOff>
      <xdr:row>5</xdr:row>
      <xdr:rowOff>95250</xdr:rowOff>
    </xdr:to>
    <xdr:cxnSp macro="">
      <xdr:nvCxnSpPr>
        <xdr:cNvPr id="4" name="Connecteur droit avec flèche 3">
          <a:extLst>
            <a:ext uri="{FF2B5EF4-FFF2-40B4-BE49-F238E27FC236}"/>
          </a:extLst>
        </xdr:cNvPr>
        <xdr:cNvCxnSpPr>
          <a:stCxn id="2" idx="1"/>
        </xdr:cNvCxnSpPr>
      </xdr:nvCxnSpPr>
      <xdr:spPr bwMode="auto">
        <a:xfrm flipH="1">
          <a:off x="2772833" y="1037167"/>
          <a:ext cx="4349750" cy="285750"/>
        </a:xfrm>
        <a:prstGeom prst="straightConnector1">
          <a:avLst/>
        </a:prstGeom>
        <a:ln>
          <a:headEnd type="none" w="med" len="med"/>
          <a:tailEnd type="triangle"/>
        </a:ln>
        <a:extLst/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323849</xdr:colOff>
      <xdr:row>16</xdr:row>
      <xdr:rowOff>19050</xdr:rowOff>
    </xdr:from>
    <xdr:to>
      <xdr:col>5</xdr:col>
      <xdr:colOff>495299</xdr:colOff>
      <xdr:row>18</xdr:row>
      <xdr:rowOff>152400</xdr:rowOff>
    </xdr:to>
    <xdr:sp macro="" textlink="">
      <xdr:nvSpPr>
        <xdr:cNvPr id="2" name="ZoneTexte 1">
          <a:extLst>
            <a:ext uri="{FF2B5EF4-FFF2-40B4-BE49-F238E27FC236}"/>
          </a:extLst>
        </xdr:cNvPr>
        <xdr:cNvSpPr txBox="1"/>
      </xdr:nvSpPr>
      <xdr:spPr>
        <a:xfrm>
          <a:off x="323849" y="3838575"/>
          <a:ext cx="3000375" cy="485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Le temps pour Excel s'écrit</a:t>
          </a:r>
          <a:r>
            <a:rPr lang="fr-FR" sz="1100" baseline="0"/>
            <a:t> dans ce format</a:t>
          </a:r>
          <a:endParaRPr lang="fr-FR" sz="1100"/>
        </a:p>
      </xdr:txBody>
    </xdr:sp>
    <xdr:clientData/>
  </xdr:twoCellAnchor>
  <xdr:twoCellAnchor>
    <xdr:from>
      <xdr:col>1</xdr:col>
      <xdr:colOff>571500</xdr:colOff>
      <xdr:row>8</xdr:row>
      <xdr:rowOff>209550</xdr:rowOff>
    </xdr:from>
    <xdr:to>
      <xdr:col>3</xdr:col>
      <xdr:colOff>100012</xdr:colOff>
      <xdr:row>16</xdr:row>
      <xdr:rowOff>19050</xdr:rowOff>
    </xdr:to>
    <xdr:cxnSp macro="">
      <xdr:nvCxnSpPr>
        <xdr:cNvPr id="4" name="Connecteur droit avec flèche 3">
          <a:extLst>
            <a:ext uri="{FF2B5EF4-FFF2-40B4-BE49-F238E27FC236}"/>
          </a:extLst>
        </xdr:cNvPr>
        <xdr:cNvCxnSpPr>
          <a:stCxn id="2" idx="0"/>
        </xdr:cNvCxnSpPr>
      </xdr:nvCxnSpPr>
      <xdr:spPr bwMode="auto">
        <a:xfrm flipH="1" flipV="1">
          <a:off x="1247775" y="2257425"/>
          <a:ext cx="576262" cy="1581150"/>
        </a:xfrm>
        <a:prstGeom prst="straightConnector1">
          <a:avLst/>
        </a:prstGeom>
        <a:ln>
          <a:headEnd type="none" w="med" len="med"/>
          <a:tailEnd type="triangle"/>
        </a:ln>
        <a:extLst/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A1:K98"/>
  <sheetViews>
    <sheetView showZeros="0" tabSelected="1" zoomScaleNormal="100" workbookViewId="0">
      <pane ySplit="2" topLeftCell="A18" activePane="bottomLeft" state="frozen"/>
      <selection pane="bottomLeft" activeCell="D22" sqref="D22"/>
    </sheetView>
  </sheetViews>
  <sheetFormatPr baseColWidth="10" defaultRowHeight="12.75"/>
  <cols>
    <col min="1" max="1" width="7.7109375" style="40" customWidth="1"/>
    <col min="2" max="2" width="16" style="97" customWidth="1"/>
    <col min="3" max="3" width="19.140625" style="41" customWidth="1"/>
    <col min="4" max="4" width="44.7109375" style="41" customWidth="1"/>
    <col min="5" max="5" width="12.5703125" style="41" bestFit="1" customWidth="1"/>
    <col min="6" max="6" width="25.7109375" style="98" bestFit="1" customWidth="1"/>
    <col min="7" max="7" width="13.85546875" style="42" customWidth="1"/>
    <col min="8" max="8" width="5" style="43" customWidth="1"/>
    <col min="9" max="9" width="10.85546875" style="42" customWidth="1"/>
    <col min="10" max="10" width="13" style="42" customWidth="1"/>
    <col min="11" max="11" width="10.7109375" style="42" customWidth="1"/>
    <col min="12" max="16384" width="11.42578125" style="42"/>
  </cols>
  <sheetData>
    <row r="1" spans="1:11" s="1" customFormat="1" ht="61.5" customHeight="1">
      <c r="A1" s="35"/>
      <c r="B1" s="41"/>
      <c r="C1" s="52">
        <f ca="1">TODAY()</f>
        <v>42861</v>
      </c>
      <c r="D1" s="123"/>
      <c r="E1" s="123"/>
      <c r="F1" s="123"/>
      <c r="G1" s="123"/>
      <c r="H1" s="35"/>
      <c r="I1" s="124"/>
      <c r="J1" s="124"/>
      <c r="K1" s="41"/>
    </row>
    <row r="2" spans="1:11" s="6" customFormat="1" ht="26.25" thickBot="1">
      <c r="A2" s="34" t="s">
        <v>0</v>
      </c>
      <c r="B2" s="38" t="s">
        <v>1</v>
      </c>
      <c r="C2" s="34" t="s">
        <v>2</v>
      </c>
      <c r="D2" s="34" t="s">
        <v>28</v>
      </c>
      <c r="E2" s="34" t="s">
        <v>3</v>
      </c>
      <c r="F2" s="64" t="s">
        <v>4</v>
      </c>
      <c r="G2" s="63" t="s">
        <v>11</v>
      </c>
      <c r="H2" s="37" t="s">
        <v>5</v>
      </c>
      <c r="I2" s="49" t="s">
        <v>25</v>
      </c>
      <c r="J2" s="50" t="s">
        <v>26</v>
      </c>
      <c r="K2" s="38" t="s">
        <v>6</v>
      </c>
    </row>
    <row r="3" spans="1:11">
      <c r="A3" s="33" t="s">
        <v>8</v>
      </c>
      <c r="B3" s="96">
        <f t="shared" ref="B3:B32" ca="1" si="0">IF(A3="","",VLOOKUP(A3,temps_type,2,FALSE))</f>
        <v>0.75</v>
      </c>
      <c r="C3" s="35" t="s">
        <v>34</v>
      </c>
      <c r="D3" s="35" t="s">
        <v>38</v>
      </c>
      <c r="E3" s="100">
        <v>41557</v>
      </c>
      <c r="F3" s="94">
        <f>IF(OR(A3="EP",A3="ESOP"),E3+60,IF(A3="OPJ",E3+30,))</f>
        <v>0</v>
      </c>
      <c r="G3" s="95">
        <f ca="1">IF(AND(A3&lt;&gt;"CJ",datejour&lt;F3),1,)</f>
        <v>0</v>
      </c>
      <c r="H3" s="36">
        <v>1</v>
      </c>
      <c r="I3" s="51">
        <v>42820</v>
      </c>
      <c r="J3" s="92">
        <f>IF(I3="","",IF(A3="CJ",I3+90,""))</f>
        <v>42910</v>
      </c>
      <c r="K3" s="93">
        <f>IF(A3="","",IF(A3="CJ",B3*H3,G3*B3))</f>
        <v>0.75</v>
      </c>
    </row>
    <row r="4" spans="1:11">
      <c r="A4" s="33" t="s">
        <v>8</v>
      </c>
      <c r="B4" s="96">
        <f t="shared" ca="1" si="0"/>
        <v>0.75</v>
      </c>
      <c r="C4" s="35" t="s">
        <v>29</v>
      </c>
      <c r="D4" s="35" t="s">
        <v>39</v>
      </c>
      <c r="E4" s="39">
        <v>41829</v>
      </c>
      <c r="F4" s="94">
        <f t="shared" ref="F4:F65" si="1">IF(OR(A4="EP",A4="ESOP"),E4+60,IF(A4="OPJ",E4+30,))</f>
        <v>0</v>
      </c>
      <c r="G4" s="95">
        <f t="shared" ref="G4:G65" ca="1" si="2">IF(AND(A4&lt;&gt;"CJ",datejour&lt;F4),1,)</f>
        <v>0</v>
      </c>
      <c r="H4" s="36">
        <v>4</v>
      </c>
      <c r="I4" s="99">
        <v>42834</v>
      </c>
      <c r="J4" s="92">
        <f t="shared" ref="J4:J65" si="3">IF(I4="","",IF(A4="CJ",I4+90,""))</f>
        <v>42924</v>
      </c>
      <c r="K4" s="93">
        <f t="shared" ref="K4:K65" si="4">IF(A4="","",IF(A4="CJ",B4*H4,G4*B4))</f>
        <v>3</v>
      </c>
    </row>
    <row r="5" spans="1:11">
      <c r="A5" s="33" t="s">
        <v>8</v>
      </c>
      <c r="B5" s="96">
        <f t="shared" ca="1" si="0"/>
        <v>0.75</v>
      </c>
      <c r="C5" s="35" t="s">
        <v>35</v>
      </c>
      <c r="D5" s="35" t="s">
        <v>40</v>
      </c>
      <c r="E5" s="39">
        <v>42061</v>
      </c>
      <c r="F5" s="94">
        <f t="shared" si="1"/>
        <v>0</v>
      </c>
      <c r="G5" s="95">
        <f t="shared" ca="1" si="2"/>
        <v>0</v>
      </c>
      <c r="H5" s="36">
        <v>2</v>
      </c>
      <c r="I5" s="51"/>
      <c r="J5" s="92" t="str">
        <f t="shared" si="3"/>
        <v/>
      </c>
      <c r="K5" s="93">
        <f t="shared" si="4"/>
        <v>1.5</v>
      </c>
    </row>
    <row r="6" spans="1:11">
      <c r="A6" s="33" t="s">
        <v>8</v>
      </c>
      <c r="B6" s="96">
        <f t="shared" ca="1" si="0"/>
        <v>0.75</v>
      </c>
      <c r="C6" s="35" t="s">
        <v>29</v>
      </c>
      <c r="D6" s="35" t="s">
        <v>41</v>
      </c>
      <c r="E6" s="39">
        <v>41256</v>
      </c>
      <c r="F6" s="94">
        <f t="shared" si="1"/>
        <v>0</v>
      </c>
      <c r="G6" s="95">
        <f t="shared" ca="1" si="2"/>
        <v>0</v>
      </c>
      <c r="H6" s="36">
        <v>1</v>
      </c>
      <c r="I6" s="51">
        <v>42840</v>
      </c>
      <c r="J6" s="92">
        <f t="shared" si="3"/>
        <v>42930</v>
      </c>
      <c r="K6" s="93">
        <f t="shared" si="4"/>
        <v>0.75</v>
      </c>
    </row>
    <row r="7" spans="1:11">
      <c r="A7" s="33" t="s">
        <v>8</v>
      </c>
      <c r="B7" s="96">
        <f t="shared" ca="1" si="0"/>
        <v>0.75</v>
      </c>
      <c r="C7" s="35" t="s">
        <v>34</v>
      </c>
      <c r="D7" s="35" t="s">
        <v>42</v>
      </c>
      <c r="E7" s="39">
        <v>41948</v>
      </c>
      <c r="F7" s="94">
        <f t="shared" si="1"/>
        <v>0</v>
      </c>
      <c r="G7" s="95">
        <f t="shared" ca="1" si="2"/>
        <v>0</v>
      </c>
      <c r="H7" s="36">
        <v>4</v>
      </c>
      <c r="I7" s="51">
        <v>42790</v>
      </c>
      <c r="J7" s="92">
        <f t="shared" si="3"/>
        <v>42880</v>
      </c>
      <c r="K7" s="93">
        <f t="shared" si="4"/>
        <v>3</v>
      </c>
    </row>
    <row r="8" spans="1:11">
      <c r="A8" s="33" t="s">
        <v>8</v>
      </c>
      <c r="B8" s="96">
        <f t="shared" ca="1" si="0"/>
        <v>0.75</v>
      </c>
      <c r="C8" s="35" t="s">
        <v>34</v>
      </c>
      <c r="D8" s="41" t="s">
        <v>43</v>
      </c>
      <c r="E8" s="39">
        <v>42040</v>
      </c>
      <c r="F8" s="94">
        <f t="shared" si="1"/>
        <v>0</v>
      </c>
      <c r="G8" s="95">
        <f t="shared" ca="1" si="2"/>
        <v>0</v>
      </c>
      <c r="H8" s="36">
        <v>3</v>
      </c>
      <c r="I8" s="51"/>
      <c r="J8" s="92" t="str">
        <f t="shared" si="3"/>
        <v/>
      </c>
      <c r="K8" s="93">
        <f t="shared" si="4"/>
        <v>2.25</v>
      </c>
    </row>
    <row r="9" spans="1:11">
      <c r="A9" s="33" t="s">
        <v>8</v>
      </c>
      <c r="B9" s="96">
        <f t="shared" ca="1" si="0"/>
        <v>0.75</v>
      </c>
      <c r="C9" s="35" t="s">
        <v>29</v>
      </c>
      <c r="D9" s="35" t="s">
        <v>44</v>
      </c>
      <c r="E9" s="39">
        <v>41821</v>
      </c>
      <c r="F9" s="94">
        <f t="shared" si="1"/>
        <v>0</v>
      </c>
      <c r="G9" s="95">
        <f t="shared" ca="1" si="2"/>
        <v>0</v>
      </c>
      <c r="H9" s="36">
        <v>4</v>
      </c>
      <c r="I9" s="51">
        <v>42813</v>
      </c>
      <c r="J9" s="92">
        <f t="shared" si="3"/>
        <v>42903</v>
      </c>
      <c r="K9" s="93">
        <f t="shared" si="4"/>
        <v>3</v>
      </c>
    </row>
    <row r="10" spans="1:11">
      <c r="A10" s="33" t="s">
        <v>8</v>
      </c>
      <c r="B10" s="96">
        <f t="shared" ca="1" si="0"/>
        <v>0.75</v>
      </c>
      <c r="C10" s="35" t="s">
        <v>35</v>
      </c>
      <c r="D10" s="35" t="s">
        <v>45</v>
      </c>
      <c r="E10" s="39">
        <v>41913</v>
      </c>
      <c r="F10" s="94">
        <f t="shared" si="1"/>
        <v>0</v>
      </c>
      <c r="G10" s="95">
        <f t="shared" ca="1" si="2"/>
        <v>0</v>
      </c>
      <c r="H10" s="36">
        <v>0.5</v>
      </c>
      <c r="I10" s="51">
        <v>42797</v>
      </c>
      <c r="J10" s="92">
        <f t="shared" si="3"/>
        <v>42887</v>
      </c>
      <c r="K10" s="93">
        <f t="shared" si="4"/>
        <v>0.375</v>
      </c>
    </row>
    <row r="11" spans="1:11">
      <c r="A11" s="33" t="s">
        <v>8</v>
      </c>
      <c r="B11" s="96">
        <f t="shared" ca="1" si="0"/>
        <v>0.75</v>
      </c>
      <c r="C11" s="35" t="s">
        <v>36</v>
      </c>
      <c r="D11" s="35" t="s">
        <v>46</v>
      </c>
      <c r="E11" s="39">
        <v>41857</v>
      </c>
      <c r="F11" s="94">
        <f t="shared" si="1"/>
        <v>0</v>
      </c>
      <c r="G11" s="95">
        <f t="shared" ca="1" si="2"/>
        <v>0</v>
      </c>
      <c r="H11" s="36">
        <v>0.5</v>
      </c>
      <c r="I11" s="51">
        <v>42763</v>
      </c>
      <c r="J11" s="92">
        <f t="shared" si="3"/>
        <v>42853</v>
      </c>
      <c r="K11" s="93">
        <f t="shared" si="4"/>
        <v>0.375</v>
      </c>
    </row>
    <row r="12" spans="1:11">
      <c r="A12" s="33" t="s">
        <v>8</v>
      </c>
      <c r="B12" s="96">
        <f t="shared" ca="1" si="0"/>
        <v>0.75</v>
      </c>
      <c r="C12" s="35" t="s">
        <v>35</v>
      </c>
      <c r="D12" s="35" t="s">
        <v>47</v>
      </c>
      <c r="E12" s="39">
        <v>41870</v>
      </c>
      <c r="F12" s="94">
        <f t="shared" si="1"/>
        <v>0</v>
      </c>
      <c r="G12" s="95">
        <f t="shared" ca="1" si="2"/>
        <v>0</v>
      </c>
      <c r="H12" s="36">
        <v>4</v>
      </c>
      <c r="I12" s="51">
        <v>42797</v>
      </c>
      <c r="J12" s="92">
        <f t="shared" si="3"/>
        <v>42887</v>
      </c>
      <c r="K12" s="93">
        <f t="shared" si="4"/>
        <v>3</v>
      </c>
    </row>
    <row r="13" spans="1:11">
      <c r="A13" s="33" t="s">
        <v>7</v>
      </c>
      <c r="B13" s="96">
        <f t="shared" ca="1" si="0"/>
        <v>12.5</v>
      </c>
      <c r="C13" s="35" t="s">
        <v>37</v>
      </c>
      <c r="D13" s="35" t="s">
        <v>48</v>
      </c>
      <c r="E13" s="39">
        <v>42860</v>
      </c>
      <c r="F13" s="94">
        <f t="shared" si="1"/>
        <v>42920</v>
      </c>
      <c r="G13" s="95">
        <f t="shared" ca="1" si="2"/>
        <v>1</v>
      </c>
      <c r="H13" s="36"/>
      <c r="I13" s="51"/>
      <c r="J13" s="92" t="str">
        <f t="shared" si="3"/>
        <v/>
      </c>
      <c r="K13" s="93">
        <f t="shared" ca="1" si="4"/>
        <v>12.5</v>
      </c>
    </row>
    <row r="14" spans="1:11">
      <c r="A14" s="33" t="s">
        <v>7</v>
      </c>
      <c r="B14" s="96">
        <f t="shared" ca="1" si="0"/>
        <v>12.5</v>
      </c>
      <c r="C14" s="35" t="s">
        <v>37</v>
      </c>
      <c r="D14" s="35" t="s">
        <v>49</v>
      </c>
      <c r="E14" s="39">
        <v>42860</v>
      </c>
      <c r="F14" s="94">
        <f t="shared" si="1"/>
        <v>42920</v>
      </c>
      <c r="G14" s="95">
        <f t="shared" ca="1" si="2"/>
        <v>1</v>
      </c>
      <c r="H14" s="36"/>
      <c r="I14" s="51"/>
      <c r="J14" s="92" t="str">
        <f t="shared" si="3"/>
        <v/>
      </c>
      <c r="K14" s="93">
        <f t="shared" ca="1" si="4"/>
        <v>12.5</v>
      </c>
    </row>
    <row r="15" spans="1:11">
      <c r="A15" s="33" t="s">
        <v>8</v>
      </c>
      <c r="B15" s="96">
        <f t="shared" ca="1" si="0"/>
        <v>0.75</v>
      </c>
      <c r="C15" s="35" t="s">
        <v>35</v>
      </c>
      <c r="D15" s="35" t="s">
        <v>50</v>
      </c>
      <c r="E15" s="39">
        <v>42041</v>
      </c>
      <c r="F15" s="94">
        <f t="shared" si="1"/>
        <v>0</v>
      </c>
      <c r="G15" s="95">
        <f t="shared" ca="1" si="2"/>
        <v>0</v>
      </c>
      <c r="H15" s="36">
        <v>4</v>
      </c>
      <c r="I15" s="51"/>
      <c r="J15" s="92" t="str">
        <f t="shared" si="3"/>
        <v/>
      </c>
      <c r="K15" s="93">
        <f t="shared" si="4"/>
        <v>3</v>
      </c>
    </row>
    <row r="16" spans="1:11">
      <c r="A16" s="33" t="s">
        <v>8</v>
      </c>
      <c r="B16" s="96">
        <f t="shared" ca="1" si="0"/>
        <v>0.75</v>
      </c>
      <c r="C16" s="35" t="s">
        <v>35</v>
      </c>
      <c r="D16" s="35" t="s">
        <v>51</v>
      </c>
      <c r="E16" s="39">
        <v>42020</v>
      </c>
      <c r="F16" s="94">
        <f t="shared" si="1"/>
        <v>0</v>
      </c>
      <c r="G16" s="95">
        <f t="shared" ca="1" si="2"/>
        <v>0</v>
      </c>
      <c r="H16" s="36">
        <v>4</v>
      </c>
      <c r="I16" s="51"/>
      <c r="J16" s="92" t="str">
        <f t="shared" si="3"/>
        <v/>
      </c>
      <c r="K16" s="93">
        <f t="shared" si="4"/>
        <v>3</v>
      </c>
    </row>
    <row r="17" spans="1:11">
      <c r="A17" s="33" t="s">
        <v>7</v>
      </c>
      <c r="B17" s="96">
        <f t="shared" ca="1" si="0"/>
        <v>12.5</v>
      </c>
      <c r="C17" s="35" t="s">
        <v>37</v>
      </c>
      <c r="D17" s="35" t="s">
        <v>52</v>
      </c>
      <c r="E17" s="39">
        <v>42860</v>
      </c>
      <c r="F17" s="94">
        <f t="shared" si="1"/>
        <v>42920</v>
      </c>
      <c r="G17" s="95">
        <f t="shared" ca="1" si="2"/>
        <v>1</v>
      </c>
      <c r="H17" s="36">
        <v>3</v>
      </c>
      <c r="I17" s="51"/>
      <c r="J17" s="92" t="str">
        <f t="shared" si="3"/>
        <v/>
      </c>
      <c r="K17" s="93">
        <f t="shared" ca="1" si="4"/>
        <v>12.5</v>
      </c>
    </row>
    <row r="18" spans="1:11">
      <c r="A18" s="33" t="s">
        <v>8</v>
      </c>
      <c r="B18" s="96">
        <f t="shared" ca="1" si="0"/>
        <v>0.75</v>
      </c>
      <c r="C18" s="108" t="s">
        <v>61</v>
      </c>
      <c r="D18" s="65" t="s">
        <v>60</v>
      </c>
      <c r="E18" s="109">
        <v>42859</v>
      </c>
      <c r="F18" s="121">
        <f>IF(OR(A18="EP",A18="ESOP"),E18+60,IF(A18="CPPV",E18+30,))</f>
        <v>0</v>
      </c>
      <c r="G18" s="95">
        <f t="shared" ca="1" si="2"/>
        <v>0</v>
      </c>
      <c r="H18" s="110">
        <v>4</v>
      </c>
      <c r="I18" s="111">
        <v>42889</v>
      </c>
      <c r="J18" s="92">
        <f t="shared" si="3"/>
        <v>42979</v>
      </c>
      <c r="K18" s="93">
        <f t="shared" si="4"/>
        <v>3</v>
      </c>
    </row>
    <row r="19" spans="1:11">
      <c r="A19" s="33" t="s">
        <v>62</v>
      </c>
      <c r="B19" s="96">
        <f t="shared" ca="1" si="0"/>
        <v>5</v>
      </c>
      <c r="C19" s="35" t="s">
        <v>59</v>
      </c>
      <c r="D19" s="35"/>
      <c r="E19" s="39">
        <v>42860</v>
      </c>
      <c r="F19" s="121">
        <f>IF(OR(A19="EP",A19="ESOP"),E19+60,IF(A19="CPPV",E19+30,))</f>
        <v>42890</v>
      </c>
      <c r="G19" s="95">
        <f t="shared" ca="1" si="2"/>
        <v>1</v>
      </c>
      <c r="H19" s="36"/>
      <c r="I19" s="51"/>
      <c r="J19" s="92" t="str">
        <f t="shared" si="3"/>
        <v/>
      </c>
      <c r="K19" s="93">
        <f t="shared" ca="1" si="4"/>
        <v>5</v>
      </c>
    </row>
    <row r="20" spans="1:11">
      <c r="A20" s="33" t="s">
        <v>63</v>
      </c>
      <c r="B20" s="96">
        <f t="shared" ca="1" si="0"/>
        <v>1.87</v>
      </c>
      <c r="C20" s="35" t="s">
        <v>57</v>
      </c>
      <c r="D20" s="35"/>
      <c r="E20" s="39">
        <v>42860</v>
      </c>
      <c r="F20" s="121">
        <f>IF(OR(A20="EP",A20="ESOP"),E20+60,IF(A20="CPPV",E20+30,IF(A20="MP",E20+180)))</f>
        <v>43040</v>
      </c>
      <c r="G20" s="95">
        <f t="shared" ca="1" si="2"/>
        <v>1</v>
      </c>
      <c r="H20" s="36"/>
      <c r="I20" s="51"/>
      <c r="J20" s="92" t="str">
        <f t="shared" si="3"/>
        <v/>
      </c>
      <c r="K20" s="93">
        <f t="shared" ca="1" si="4"/>
        <v>1.87</v>
      </c>
    </row>
    <row r="21" spans="1:11">
      <c r="A21" s="33" t="s">
        <v>64</v>
      </c>
      <c r="B21" s="120">
        <f t="shared" ca="1" si="0"/>
        <v>6.25E-2</v>
      </c>
      <c r="C21" s="35" t="s">
        <v>57</v>
      </c>
      <c r="D21" s="35"/>
      <c r="E21" s="39">
        <v>42860</v>
      </c>
      <c r="F21" s="121">
        <f>IF(OR(A21="EP",A21="ESOP"),E21+60,IF(A21="CPPV",E21+30,IF(A21="MP",E21+180,IF(A21="O3SP",E21+90))))</f>
        <v>42950</v>
      </c>
      <c r="G21" s="95">
        <f t="shared" ca="1" si="2"/>
        <v>1</v>
      </c>
      <c r="H21" s="36"/>
      <c r="I21" s="51"/>
      <c r="J21" s="92" t="str">
        <f t="shared" si="3"/>
        <v/>
      </c>
      <c r="K21" s="122">
        <f t="shared" ca="1" si="4"/>
        <v>6.25E-2</v>
      </c>
    </row>
    <row r="22" spans="1:11">
      <c r="A22" s="33" t="s">
        <v>70</v>
      </c>
      <c r="B22" s="120" t="e">
        <f t="shared" ca="1" si="0"/>
        <v>#N/A</v>
      </c>
      <c r="C22" s="35" t="s">
        <v>58</v>
      </c>
      <c r="D22" s="35"/>
      <c r="E22" s="39">
        <v>42860</v>
      </c>
      <c r="F22" s="121">
        <f>IF(OR(A22="EP",A22="ESOP"),E22+60,IF(A22="CPPV",E22+30,IF(A22="MP",E22+180,IF(A22="O3SP",E22+E90,IF(A22="STAGE1",E22+180)))))</f>
        <v>43040</v>
      </c>
      <c r="G22" s="95">
        <f t="shared" ca="1" si="2"/>
        <v>1</v>
      </c>
      <c r="H22" s="36"/>
      <c r="I22" s="51"/>
      <c r="J22" s="92" t="str">
        <f t="shared" si="3"/>
        <v/>
      </c>
      <c r="K22" s="93" t="e">
        <f t="shared" ca="1" si="4"/>
        <v>#N/A</v>
      </c>
    </row>
    <row r="23" spans="1:11">
      <c r="A23" s="33"/>
      <c r="B23" s="96" t="str">
        <f t="shared" ca="1" si="0"/>
        <v/>
      </c>
      <c r="C23" s="35"/>
      <c r="D23" s="35"/>
      <c r="E23" s="39">
        <v>42860</v>
      </c>
      <c r="F23" s="121" t="b">
        <f>IF(OR(A23="EP",A23="ESOP"),E23+60,IF(A23="CPPV",E23+30,IF(A23="MP",E23+180,IF(A23="O3SP",E23+90))))</f>
        <v>0</v>
      </c>
      <c r="G23" s="95">
        <f t="shared" ca="1" si="2"/>
        <v>1</v>
      </c>
      <c r="H23" s="36"/>
      <c r="I23" s="51"/>
      <c r="J23" s="92" t="str">
        <f t="shared" si="3"/>
        <v/>
      </c>
      <c r="K23" s="93" t="str">
        <f t="shared" si="4"/>
        <v/>
      </c>
    </row>
    <row r="24" spans="1:11">
      <c r="A24" s="33"/>
      <c r="B24" s="96" t="str">
        <f t="shared" ca="1" si="0"/>
        <v/>
      </c>
      <c r="C24" s="35"/>
      <c r="D24" s="35"/>
      <c r="E24" s="39">
        <v>42860</v>
      </c>
      <c r="F24" s="94">
        <f t="shared" si="1"/>
        <v>0</v>
      </c>
      <c r="G24" s="95">
        <f t="shared" ca="1" si="2"/>
        <v>0</v>
      </c>
      <c r="H24" s="36"/>
      <c r="I24" s="51"/>
      <c r="J24" s="92" t="str">
        <f t="shared" si="3"/>
        <v/>
      </c>
      <c r="K24" s="93" t="str">
        <f t="shared" si="4"/>
        <v/>
      </c>
    </row>
    <row r="25" spans="1:11">
      <c r="A25" s="33"/>
      <c r="B25" s="96" t="str">
        <f t="shared" ca="1" si="0"/>
        <v/>
      </c>
      <c r="C25" s="35"/>
      <c r="D25" s="35"/>
      <c r="E25" s="39">
        <v>42860</v>
      </c>
      <c r="F25" s="94">
        <f t="shared" si="1"/>
        <v>0</v>
      </c>
      <c r="G25" s="95">
        <f t="shared" ca="1" si="2"/>
        <v>0</v>
      </c>
      <c r="H25" s="36"/>
      <c r="I25" s="51"/>
      <c r="J25" s="92" t="str">
        <f t="shared" si="3"/>
        <v/>
      </c>
      <c r="K25" s="93" t="str">
        <f t="shared" si="4"/>
        <v/>
      </c>
    </row>
    <row r="26" spans="1:11">
      <c r="A26" s="33"/>
      <c r="B26" s="96" t="str">
        <f t="shared" ca="1" si="0"/>
        <v/>
      </c>
      <c r="C26" s="35"/>
      <c r="D26" s="35"/>
      <c r="E26" s="39">
        <v>42860</v>
      </c>
      <c r="F26" s="94">
        <f t="shared" si="1"/>
        <v>0</v>
      </c>
      <c r="G26" s="95">
        <f t="shared" ca="1" si="2"/>
        <v>0</v>
      </c>
      <c r="H26" s="36"/>
      <c r="I26" s="51"/>
      <c r="J26" s="92" t="str">
        <f t="shared" si="3"/>
        <v/>
      </c>
      <c r="K26" s="93" t="str">
        <f t="shared" si="4"/>
        <v/>
      </c>
    </row>
    <row r="27" spans="1:11">
      <c r="A27" s="33"/>
      <c r="B27" s="96" t="str">
        <f t="shared" ca="1" si="0"/>
        <v/>
      </c>
      <c r="C27" s="35"/>
      <c r="D27" s="35"/>
      <c r="E27" s="39"/>
      <c r="F27" s="94">
        <f t="shared" si="1"/>
        <v>0</v>
      </c>
      <c r="G27" s="95">
        <f t="shared" ca="1" si="2"/>
        <v>0</v>
      </c>
      <c r="H27" s="36"/>
      <c r="I27" s="51"/>
      <c r="J27" s="92" t="str">
        <f t="shared" si="3"/>
        <v/>
      </c>
      <c r="K27" s="93" t="str">
        <f t="shared" si="4"/>
        <v/>
      </c>
    </row>
    <row r="28" spans="1:11">
      <c r="A28" s="33"/>
      <c r="B28" s="96" t="str">
        <f t="shared" ca="1" si="0"/>
        <v/>
      </c>
      <c r="C28" s="35"/>
      <c r="D28" s="35"/>
      <c r="E28" s="39"/>
      <c r="F28" s="94">
        <f t="shared" si="1"/>
        <v>0</v>
      </c>
      <c r="G28" s="95">
        <f t="shared" ca="1" si="2"/>
        <v>0</v>
      </c>
      <c r="H28" s="36"/>
      <c r="I28" s="51"/>
      <c r="J28" s="92" t="str">
        <f t="shared" si="3"/>
        <v/>
      </c>
      <c r="K28" s="93" t="str">
        <f t="shared" si="4"/>
        <v/>
      </c>
    </row>
    <row r="29" spans="1:11">
      <c r="A29" s="33"/>
      <c r="B29" s="96" t="str">
        <f t="shared" ca="1" si="0"/>
        <v/>
      </c>
      <c r="C29" s="35"/>
      <c r="D29" s="35"/>
      <c r="E29" s="39"/>
      <c r="F29" s="94">
        <f t="shared" si="1"/>
        <v>0</v>
      </c>
      <c r="G29" s="95">
        <f t="shared" ca="1" si="2"/>
        <v>0</v>
      </c>
      <c r="H29" s="36"/>
      <c r="I29" s="51"/>
      <c r="J29" s="92" t="str">
        <f t="shared" si="3"/>
        <v/>
      </c>
      <c r="K29" s="93" t="str">
        <f t="shared" si="4"/>
        <v/>
      </c>
    </row>
    <row r="30" spans="1:11">
      <c r="A30" s="33"/>
      <c r="B30" s="96" t="str">
        <f t="shared" ca="1" si="0"/>
        <v/>
      </c>
      <c r="C30" s="35"/>
      <c r="D30" s="35"/>
      <c r="E30" s="39"/>
      <c r="F30" s="94">
        <f t="shared" si="1"/>
        <v>0</v>
      </c>
      <c r="G30" s="95">
        <f t="shared" ca="1" si="2"/>
        <v>0</v>
      </c>
      <c r="H30" s="36"/>
      <c r="I30" s="51"/>
      <c r="J30" s="92" t="str">
        <f t="shared" si="3"/>
        <v/>
      </c>
      <c r="K30" s="93" t="str">
        <f t="shared" si="4"/>
        <v/>
      </c>
    </row>
    <row r="31" spans="1:11">
      <c r="A31" s="33"/>
      <c r="B31" s="96" t="str">
        <f t="shared" ca="1" si="0"/>
        <v/>
      </c>
      <c r="C31" s="35"/>
      <c r="D31" s="35"/>
      <c r="E31" s="39"/>
      <c r="F31" s="94">
        <f t="shared" si="1"/>
        <v>0</v>
      </c>
      <c r="G31" s="95">
        <f t="shared" ca="1" si="2"/>
        <v>0</v>
      </c>
      <c r="H31" s="36"/>
      <c r="I31" s="51"/>
      <c r="J31" s="92" t="str">
        <f t="shared" si="3"/>
        <v/>
      </c>
      <c r="K31" s="93" t="str">
        <f t="shared" si="4"/>
        <v/>
      </c>
    </row>
    <row r="32" spans="1:11">
      <c r="A32" s="33"/>
      <c r="B32" s="96" t="str">
        <f t="shared" ca="1" si="0"/>
        <v/>
      </c>
      <c r="C32" s="35"/>
      <c r="D32" s="35"/>
      <c r="E32" s="39"/>
      <c r="F32" s="94">
        <f t="shared" si="1"/>
        <v>0</v>
      </c>
      <c r="G32" s="95">
        <f t="shared" ca="1" si="2"/>
        <v>0</v>
      </c>
      <c r="H32" s="36"/>
      <c r="I32" s="51"/>
      <c r="J32" s="92" t="str">
        <f t="shared" si="3"/>
        <v/>
      </c>
      <c r="K32" s="93" t="str">
        <f t="shared" si="4"/>
        <v/>
      </c>
    </row>
    <row r="33" spans="1:11">
      <c r="A33" s="33"/>
      <c r="B33" s="96" t="str">
        <f t="shared" ref="B33:B64" ca="1" si="5">IF(A33="","",VLOOKUP(A33,temps_type,2,FALSE))</f>
        <v/>
      </c>
      <c r="C33" s="35"/>
      <c r="D33" s="35"/>
      <c r="E33" s="39"/>
      <c r="F33" s="94">
        <f t="shared" si="1"/>
        <v>0</v>
      </c>
      <c r="G33" s="95">
        <f t="shared" ca="1" si="2"/>
        <v>0</v>
      </c>
      <c r="H33" s="36"/>
      <c r="I33" s="51"/>
      <c r="J33" s="92" t="str">
        <f t="shared" si="3"/>
        <v/>
      </c>
      <c r="K33" s="93" t="str">
        <f t="shared" si="4"/>
        <v/>
      </c>
    </row>
    <row r="34" spans="1:11">
      <c r="A34" s="33"/>
      <c r="B34" s="96" t="str">
        <f t="shared" ca="1" si="5"/>
        <v/>
      </c>
      <c r="C34" s="35"/>
      <c r="D34" s="35"/>
      <c r="E34" s="39"/>
      <c r="F34" s="94">
        <f t="shared" si="1"/>
        <v>0</v>
      </c>
      <c r="G34" s="95">
        <f t="shared" ca="1" si="2"/>
        <v>0</v>
      </c>
      <c r="H34" s="36"/>
      <c r="I34" s="51"/>
      <c r="J34" s="92" t="str">
        <f t="shared" si="3"/>
        <v/>
      </c>
      <c r="K34" s="93" t="str">
        <f t="shared" si="4"/>
        <v/>
      </c>
    </row>
    <row r="35" spans="1:11">
      <c r="A35" s="33"/>
      <c r="B35" s="96" t="str">
        <f t="shared" ca="1" si="5"/>
        <v/>
      </c>
      <c r="C35" s="35"/>
      <c r="D35" s="35"/>
      <c r="E35" s="39"/>
      <c r="F35" s="94">
        <f t="shared" si="1"/>
        <v>0</v>
      </c>
      <c r="G35" s="95">
        <f t="shared" ca="1" si="2"/>
        <v>0</v>
      </c>
      <c r="H35" s="36"/>
      <c r="I35" s="51"/>
      <c r="J35" s="92" t="str">
        <f t="shared" si="3"/>
        <v/>
      </c>
      <c r="K35" s="93" t="str">
        <f t="shared" si="4"/>
        <v/>
      </c>
    </row>
    <row r="36" spans="1:11">
      <c r="A36" s="33"/>
      <c r="B36" s="96" t="str">
        <f t="shared" ca="1" si="5"/>
        <v/>
      </c>
      <c r="C36" s="35"/>
      <c r="D36" s="35"/>
      <c r="E36" s="39"/>
      <c r="F36" s="94">
        <f t="shared" si="1"/>
        <v>0</v>
      </c>
      <c r="G36" s="95">
        <f t="shared" ca="1" si="2"/>
        <v>0</v>
      </c>
      <c r="H36" s="36"/>
      <c r="I36" s="51"/>
      <c r="J36" s="92" t="str">
        <f t="shared" si="3"/>
        <v/>
      </c>
      <c r="K36" s="93" t="str">
        <f t="shared" si="4"/>
        <v/>
      </c>
    </row>
    <row r="37" spans="1:11">
      <c r="A37" s="33"/>
      <c r="B37" s="96" t="str">
        <f t="shared" ca="1" si="5"/>
        <v/>
      </c>
      <c r="C37" s="35"/>
      <c r="D37" s="35"/>
      <c r="E37" s="39"/>
      <c r="F37" s="94">
        <f t="shared" si="1"/>
        <v>0</v>
      </c>
      <c r="G37" s="95">
        <f t="shared" ca="1" si="2"/>
        <v>0</v>
      </c>
      <c r="H37" s="36"/>
      <c r="I37" s="51"/>
      <c r="J37" s="92" t="str">
        <f t="shared" si="3"/>
        <v/>
      </c>
      <c r="K37" s="93" t="str">
        <f t="shared" si="4"/>
        <v/>
      </c>
    </row>
    <row r="38" spans="1:11">
      <c r="A38" s="33"/>
      <c r="B38" s="96" t="str">
        <f t="shared" ca="1" si="5"/>
        <v/>
      </c>
      <c r="C38" s="35"/>
      <c r="D38" s="35"/>
      <c r="E38" s="39"/>
      <c r="F38" s="94">
        <f t="shared" si="1"/>
        <v>0</v>
      </c>
      <c r="G38" s="95">
        <f t="shared" ca="1" si="2"/>
        <v>0</v>
      </c>
      <c r="H38" s="36"/>
      <c r="I38" s="51"/>
      <c r="J38" s="92" t="str">
        <f t="shared" si="3"/>
        <v/>
      </c>
      <c r="K38" s="93" t="str">
        <f t="shared" si="4"/>
        <v/>
      </c>
    </row>
    <row r="39" spans="1:11">
      <c r="A39" s="33"/>
      <c r="B39" s="96" t="str">
        <f t="shared" ca="1" si="5"/>
        <v/>
      </c>
      <c r="C39" s="35"/>
      <c r="D39" s="35"/>
      <c r="E39" s="39"/>
      <c r="F39" s="94">
        <f t="shared" si="1"/>
        <v>0</v>
      </c>
      <c r="G39" s="95">
        <f t="shared" ca="1" si="2"/>
        <v>0</v>
      </c>
      <c r="H39" s="36"/>
      <c r="I39" s="51"/>
      <c r="J39" s="92" t="str">
        <f t="shared" si="3"/>
        <v/>
      </c>
      <c r="K39" s="93" t="str">
        <f t="shared" si="4"/>
        <v/>
      </c>
    </row>
    <row r="40" spans="1:11">
      <c r="A40" s="33"/>
      <c r="B40" s="96" t="str">
        <f t="shared" ca="1" si="5"/>
        <v/>
      </c>
      <c r="C40" s="35"/>
      <c r="D40" s="35"/>
      <c r="E40" s="39"/>
      <c r="F40" s="94">
        <f t="shared" si="1"/>
        <v>0</v>
      </c>
      <c r="G40" s="95">
        <f t="shared" ca="1" si="2"/>
        <v>0</v>
      </c>
      <c r="H40" s="36"/>
      <c r="I40" s="51"/>
      <c r="J40" s="92" t="str">
        <f t="shared" si="3"/>
        <v/>
      </c>
      <c r="K40" s="93" t="str">
        <f t="shared" si="4"/>
        <v/>
      </c>
    </row>
    <row r="41" spans="1:11">
      <c r="A41" s="33"/>
      <c r="B41" s="96" t="str">
        <f t="shared" ca="1" si="5"/>
        <v/>
      </c>
      <c r="C41" s="35"/>
      <c r="D41" s="35"/>
      <c r="E41" s="39"/>
      <c r="F41" s="94">
        <f t="shared" si="1"/>
        <v>0</v>
      </c>
      <c r="G41" s="95">
        <f t="shared" ca="1" si="2"/>
        <v>0</v>
      </c>
      <c r="H41" s="36"/>
      <c r="I41" s="51"/>
      <c r="J41" s="92" t="str">
        <f t="shared" si="3"/>
        <v/>
      </c>
      <c r="K41" s="93" t="str">
        <f t="shared" si="4"/>
        <v/>
      </c>
    </row>
    <row r="42" spans="1:11">
      <c r="A42" s="33"/>
      <c r="B42" s="96" t="str">
        <f t="shared" ca="1" si="5"/>
        <v/>
      </c>
      <c r="C42" s="35"/>
      <c r="D42" s="35"/>
      <c r="E42" s="39"/>
      <c r="F42" s="94">
        <f t="shared" si="1"/>
        <v>0</v>
      </c>
      <c r="G42" s="95">
        <f t="shared" ca="1" si="2"/>
        <v>0</v>
      </c>
      <c r="H42" s="36"/>
      <c r="I42" s="51"/>
      <c r="J42" s="92" t="str">
        <f t="shared" si="3"/>
        <v/>
      </c>
      <c r="K42" s="93" t="str">
        <f t="shared" si="4"/>
        <v/>
      </c>
    </row>
    <row r="43" spans="1:11">
      <c r="A43" s="33"/>
      <c r="B43" s="96" t="str">
        <f t="shared" ca="1" si="5"/>
        <v/>
      </c>
      <c r="C43" s="35"/>
      <c r="D43" s="35"/>
      <c r="E43" s="39"/>
      <c r="F43" s="94">
        <f t="shared" si="1"/>
        <v>0</v>
      </c>
      <c r="G43" s="95">
        <f t="shared" ca="1" si="2"/>
        <v>0</v>
      </c>
      <c r="H43" s="36"/>
      <c r="I43" s="51"/>
      <c r="J43" s="92" t="str">
        <f t="shared" si="3"/>
        <v/>
      </c>
      <c r="K43" s="93" t="str">
        <f t="shared" si="4"/>
        <v/>
      </c>
    </row>
    <row r="44" spans="1:11">
      <c r="A44" s="33"/>
      <c r="B44" s="96" t="str">
        <f t="shared" ca="1" si="5"/>
        <v/>
      </c>
      <c r="C44" s="35"/>
      <c r="D44" s="35"/>
      <c r="E44" s="39"/>
      <c r="F44" s="94">
        <f t="shared" si="1"/>
        <v>0</v>
      </c>
      <c r="G44" s="95">
        <f t="shared" ca="1" si="2"/>
        <v>0</v>
      </c>
      <c r="H44" s="36"/>
      <c r="I44" s="51"/>
      <c r="J44" s="92" t="str">
        <f t="shared" si="3"/>
        <v/>
      </c>
      <c r="K44" s="93" t="str">
        <f t="shared" si="4"/>
        <v/>
      </c>
    </row>
    <row r="45" spans="1:11">
      <c r="A45" s="33"/>
      <c r="B45" s="96" t="str">
        <f t="shared" ca="1" si="5"/>
        <v/>
      </c>
      <c r="C45" s="35"/>
      <c r="D45" s="35"/>
      <c r="E45" s="39"/>
      <c r="F45" s="94">
        <f t="shared" si="1"/>
        <v>0</v>
      </c>
      <c r="G45" s="95">
        <f t="shared" ca="1" si="2"/>
        <v>0</v>
      </c>
      <c r="H45" s="36"/>
      <c r="I45" s="51"/>
      <c r="J45" s="92" t="str">
        <f t="shared" si="3"/>
        <v/>
      </c>
      <c r="K45" s="93" t="str">
        <f t="shared" si="4"/>
        <v/>
      </c>
    </row>
    <row r="46" spans="1:11">
      <c r="A46" s="33"/>
      <c r="B46" s="96" t="str">
        <f t="shared" ca="1" si="5"/>
        <v/>
      </c>
      <c r="C46" s="35"/>
      <c r="D46" s="35"/>
      <c r="E46" s="39"/>
      <c r="F46" s="94">
        <f t="shared" si="1"/>
        <v>0</v>
      </c>
      <c r="G46" s="95">
        <f t="shared" ca="1" si="2"/>
        <v>0</v>
      </c>
      <c r="H46" s="36"/>
      <c r="I46" s="51"/>
      <c r="J46" s="92" t="str">
        <f t="shared" si="3"/>
        <v/>
      </c>
      <c r="K46" s="93" t="str">
        <f t="shared" si="4"/>
        <v/>
      </c>
    </row>
    <row r="47" spans="1:11">
      <c r="A47" s="33"/>
      <c r="B47" s="96" t="str">
        <f t="shared" ca="1" si="5"/>
        <v/>
      </c>
      <c r="C47" s="35"/>
      <c r="D47" s="35"/>
      <c r="E47" s="39"/>
      <c r="F47" s="94">
        <f t="shared" si="1"/>
        <v>0</v>
      </c>
      <c r="G47" s="95">
        <f t="shared" ca="1" si="2"/>
        <v>0</v>
      </c>
      <c r="H47" s="36"/>
      <c r="I47" s="51"/>
      <c r="J47" s="92" t="str">
        <f t="shared" si="3"/>
        <v/>
      </c>
      <c r="K47" s="93" t="str">
        <f t="shared" si="4"/>
        <v/>
      </c>
    </row>
    <row r="48" spans="1:11">
      <c r="A48" s="33"/>
      <c r="B48" s="96" t="str">
        <f t="shared" ca="1" si="5"/>
        <v/>
      </c>
      <c r="C48" s="35"/>
      <c r="D48" s="35"/>
      <c r="E48" s="39"/>
      <c r="F48" s="94">
        <f t="shared" si="1"/>
        <v>0</v>
      </c>
      <c r="G48" s="95">
        <f t="shared" ca="1" si="2"/>
        <v>0</v>
      </c>
      <c r="H48" s="36"/>
      <c r="I48" s="51"/>
      <c r="J48" s="92" t="str">
        <f t="shared" si="3"/>
        <v/>
      </c>
      <c r="K48" s="93" t="str">
        <f t="shared" si="4"/>
        <v/>
      </c>
    </row>
    <row r="49" spans="1:11">
      <c r="A49" s="33"/>
      <c r="B49" s="96" t="str">
        <f t="shared" ca="1" si="5"/>
        <v/>
      </c>
      <c r="C49" s="35"/>
      <c r="D49" s="35"/>
      <c r="E49" s="39"/>
      <c r="F49" s="94">
        <f t="shared" si="1"/>
        <v>0</v>
      </c>
      <c r="G49" s="95">
        <f t="shared" ca="1" si="2"/>
        <v>0</v>
      </c>
      <c r="H49" s="36"/>
      <c r="I49" s="51"/>
      <c r="J49" s="92" t="str">
        <f t="shared" si="3"/>
        <v/>
      </c>
      <c r="K49" s="93" t="str">
        <f t="shared" si="4"/>
        <v/>
      </c>
    </row>
    <row r="50" spans="1:11">
      <c r="A50" s="33"/>
      <c r="B50" s="96" t="str">
        <f t="shared" ca="1" si="5"/>
        <v/>
      </c>
      <c r="C50" s="35"/>
      <c r="D50" s="35"/>
      <c r="E50" s="39"/>
      <c r="F50" s="94">
        <f t="shared" si="1"/>
        <v>0</v>
      </c>
      <c r="G50" s="95">
        <f t="shared" ca="1" si="2"/>
        <v>0</v>
      </c>
      <c r="H50" s="36"/>
      <c r="I50" s="51"/>
      <c r="J50" s="92" t="str">
        <f t="shared" si="3"/>
        <v/>
      </c>
      <c r="K50" s="93" t="str">
        <f t="shared" si="4"/>
        <v/>
      </c>
    </row>
    <row r="51" spans="1:11">
      <c r="A51" s="33"/>
      <c r="B51" s="96" t="str">
        <f t="shared" ca="1" si="5"/>
        <v/>
      </c>
      <c r="C51" s="35"/>
      <c r="D51" s="35"/>
      <c r="E51" s="39"/>
      <c r="F51" s="94">
        <f t="shared" si="1"/>
        <v>0</v>
      </c>
      <c r="G51" s="95">
        <f t="shared" ca="1" si="2"/>
        <v>0</v>
      </c>
      <c r="H51" s="36"/>
      <c r="I51" s="51"/>
      <c r="J51" s="92" t="str">
        <f t="shared" si="3"/>
        <v/>
      </c>
      <c r="K51" s="93" t="str">
        <f t="shared" si="4"/>
        <v/>
      </c>
    </row>
    <row r="52" spans="1:11">
      <c r="A52" s="33"/>
      <c r="B52" s="96" t="str">
        <f t="shared" ca="1" si="5"/>
        <v/>
      </c>
      <c r="C52" s="35"/>
      <c r="D52" s="35"/>
      <c r="E52" s="39"/>
      <c r="F52" s="94">
        <f t="shared" si="1"/>
        <v>0</v>
      </c>
      <c r="G52" s="95">
        <f t="shared" ca="1" si="2"/>
        <v>0</v>
      </c>
      <c r="H52" s="36"/>
      <c r="I52" s="51"/>
      <c r="J52" s="92" t="str">
        <f t="shared" si="3"/>
        <v/>
      </c>
      <c r="K52" s="93" t="str">
        <f t="shared" si="4"/>
        <v/>
      </c>
    </row>
    <row r="53" spans="1:11">
      <c r="A53" s="33"/>
      <c r="B53" s="96" t="str">
        <f t="shared" ca="1" si="5"/>
        <v/>
      </c>
      <c r="C53" s="35"/>
      <c r="D53" s="35"/>
      <c r="E53" s="39"/>
      <c r="F53" s="94">
        <f t="shared" si="1"/>
        <v>0</v>
      </c>
      <c r="G53" s="95">
        <f t="shared" ca="1" si="2"/>
        <v>0</v>
      </c>
      <c r="H53" s="36"/>
      <c r="I53" s="51"/>
      <c r="J53" s="92" t="str">
        <f t="shared" si="3"/>
        <v/>
      </c>
      <c r="K53" s="93" t="str">
        <f t="shared" si="4"/>
        <v/>
      </c>
    </row>
    <row r="54" spans="1:11">
      <c r="A54" s="33"/>
      <c r="B54" s="96" t="str">
        <f t="shared" ca="1" si="5"/>
        <v/>
      </c>
      <c r="C54" s="35"/>
      <c r="D54" s="35"/>
      <c r="E54" s="39"/>
      <c r="F54" s="94">
        <f t="shared" si="1"/>
        <v>0</v>
      </c>
      <c r="G54" s="95">
        <f t="shared" ca="1" si="2"/>
        <v>0</v>
      </c>
      <c r="H54" s="36"/>
      <c r="I54" s="51"/>
      <c r="J54" s="92" t="str">
        <f t="shared" si="3"/>
        <v/>
      </c>
      <c r="K54" s="93" t="str">
        <f t="shared" si="4"/>
        <v/>
      </c>
    </row>
    <row r="55" spans="1:11">
      <c r="A55" s="33"/>
      <c r="B55" s="96" t="str">
        <f t="shared" ca="1" si="5"/>
        <v/>
      </c>
      <c r="C55" s="35"/>
      <c r="D55" s="35"/>
      <c r="E55" s="39"/>
      <c r="F55" s="94">
        <f t="shared" si="1"/>
        <v>0</v>
      </c>
      <c r="G55" s="95">
        <f t="shared" ca="1" si="2"/>
        <v>0</v>
      </c>
      <c r="H55" s="36"/>
      <c r="I55" s="51"/>
      <c r="J55" s="92" t="str">
        <f t="shared" si="3"/>
        <v/>
      </c>
      <c r="K55" s="93" t="str">
        <f t="shared" si="4"/>
        <v/>
      </c>
    </row>
    <row r="56" spans="1:11">
      <c r="A56" s="33"/>
      <c r="B56" s="96" t="str">
        <f t="shared" ca="1" si="5"/>
        <v/>
      </c>
      <c r="C56" s="35"/>
      <c r="D56" s="35"/>
      <c r="E56" s="39"/>
      <c r="F56" s="94">
        <f t="shared" si="1"/>
        <v>0</v>
      </c>
      <c r="G56" s="95">
        <f t="shared" ca="1" si="2"/>
        <v>0</v>
      </c>
      <c r="H56" s="36"/>
      <c r="I56" s="51"/>
      <c r="J56" s="92" t="str">
        <f t="shared" si="3"/>
        <v/>
      </c>
      <c r="K56" s="93" t="str">
        <f t="shared" si="4"/>
        <v/>
      </c>
    </row>
    <row r="57" spans="1:11">
      <c r="A57" s="33"/>
      <c r="B57" s="96" t="str">
        <f t="shared" ca="1" si="5"/>
        <v/>
      </c>
      <c r="F57" s="94">
        <f t="shared" si="1"/>
        <v>0</v>
      </c>
      <c r="G57" s="95">
        <f t="shared" ca="1" si="2"/>
        <v>0</v>
      </c>
      <c r="J57" s="92" t="str">
        <f t="shared" si="3"/>
        <v/>
      </c>
      <c r="K57" s="93" t="str">
        <f t="shared" si="4"/>
        <v/>
      </c>
    </row>
    <row r="58" spans="1:11">
      <c r="A58" s="33"/>
      <c r="B58" s="96" t="str">
        <f t="shared" ca="1" si="5"/>
        <v/>
      </c>
      <c r="F58" s="94">
        <f t="shared" si="1"/>
        <v>0</v>
      </c>
      <c r="G58" s="95">
        <f t="shared" ca="1" si="2"/>
        <v>0</v>
      </c>
      <c r="J58" s="92" t="str">
        <f t="shared" si="3"/>
        <v/>
      </c>
      <c r="K58" s="93" t="str">
        <f t="shared" si="4"/>
        <v/>
      </c>
    </row>
    <row r="59" spans="1:11">
      <c r="A59" s="33"/>
      <c r="B59" s="96" t="str">
        <f t="shared" ca="1" si="5"/>
        <v/>
      </c>
      <c r="F59" s="94">
        <f t="shared" si="1"/>
        <v>0</v>
      </c>
      <c r="G59" s="95">
        <f t="shared" ca="1" si="2"/>
        <v>0</v>
      </c>
      <c r="J59" s="92" t="str">
        <f t="shared" si="3"/>
        <v/>
      </c>
      <c r="K59" s="93" t="str">
        <f t="shared" si="4"/>
        <v/>
      </c>
    </row>
    <row r="60" spans="1:11">
      <c r="A60" s="33"/>
      <c r="B60" s="96" t="str">
        <f t="shared" ca="1" si="5"/>
        <v/>
      </c>
      <c r="F60" s="94">
        <f t="shared" si="1"/>
        <v>0</v>
      </c>
      <c r="G60" s="95">
        <f t="shared" ca="1" si="2"/>
        <v>0</v>
      </c>
      <c r="J60" s="92" t="str">
        <f t="shared" si="3"/>
        <v/>
      </c>
      <c r="K60" s="93" t="str">
        <f t="shared" si="4"/>
        <v/>
      </c>
    </row>
    <row r="61" spans="1:11">
      <c r="A61" s="33"/>
      <c r="B61" s="96" t="str">
        <f t="shared" ca="1" si="5"/>
        <v/>
      </c>
      <c r="F61" s="94">
        <f t="shared" si="1"/>
        <v>0</v>
      </c>
      <c r="G61" s="95">
        <f t="shared" ca="1" si="2"/>
        <v>0</v>
      </c>
      <c r="J61" s="92" t="str">
        <f t="shared" si="3"/>
        <v/>
      </c>
      <c r="K61" s="93" t="str">
        <f t="shared" si="4"/>
        <v/>
      </c>
    </row>
    <row r="62" spans="1:11">
      <c r="A62" s="33"/>
      <c r="B62" s="96" t="str">
        <f t="shared" ca="1" si="5"/>
        <v/>
      </c>
      <c r="F62" s="94">
        <f t="shared" si="1"/>
        <v>0</v>
      </c>
      <c r="G62" s="95">
        <f t="shared" ca="1" si="2"/>
        <v>0</v>
      </c>
      <c r="J62" s="92" t="str">
        <f t="shared" si="3"/>
        <v/>
      </c>
      <c r="K62" s="93" t="str">
        <f t="shared" si="4"/>
        <v/>
      </c>
    </row>
    <row r="63" spans="1:11">
      <c r="A63" s="33"/>
      <c r="B63" s="96" t="str">
        <f t="shared" ca="1" si="5"/>
        <v/>
      </c>
      <c r="F63" s="94">
        <f t="shared" si="1"/>
        <v>0</v>
      </c>
      <c r="G63" s="95">
        <f t="shared" ca="1" si="2"/>
        <v>0</v>
      </c>
      <c r="J63" s="92" t="str">
        <f t="shared" si="3"/>
        <v/>
      </c>
      <c r="K63" s="93" t="str">
        <f t="shared" si="4"/>
        <v/>
      </c>
    </row>
    <row r="64" spans="1:11">
      <c r="A64" s="33"/>
      <c r="B64" s="96" t="str">
        <f t="shared" ca="1" si="5"/>
        <v/>
      </c>
      <c r="F64" s="94">
        <f t="shared" si="1"/>
        <v>0</v>
      </c>
      <c r="G64" s="95">
        <f t="shared" ca="1" si="2"/>
        <v>0</v>
      </c>
      <c r="J64" s="92" t="str">
        <f t="shared" si="3"/>
        <v/>
      </c>
      <c r="K64" s="93" t="str">
        <f t="shared" si="4"/>
        <v/>
      </c>
    </row>
    <row r="65" spans="1:11">
      <c r="A65" s="33"/>
      <c r="B65" s="96" t="str">
        <f t="shared" ref="B65:B96" ca="1" si="6">IF(A65="","",VLOOKUP(A65,temps_type,2,FALSE))</f>
        <v/>
      </c>
      <c r="F65" s="94">
        <f t="shared" si="1"/>
        <v>0</v>
      </c>
      <c r="G65" s="95">
        <f t="shared" ca="1" si="2"/>
        <v>0</v>
      </c>
      <c r="J65" s="92" t="str">
        <f t="shared" si="3"/>
        <v/>
      </c>
      <c r="K65" s="93" t="str">
        <f t="shared" si="4"/>
        <v/>
      </c>
    </row>
    <row r="66" spans="1:11">
      <c r="A66" s="33"/>
      <c r="B66" s="96" t="str">
        <f t="shared" ca="1" si="6"/>
        <v/>
      </c>
      <c r="F66" s="94">
        <f t="shared" ref="F66:F98" si="7">IF(OR(A66="EP",A66="ESOP"),E66+60,IF(A66="OPJ",E66+30,))</f>
        <v>0</v>
      </c>
      <c r="G66" s="95">
        <f t="shared" ref="G66:G98" ca="1" si="8">IF(AND(A66&lt;&gt;"CJ",datejour&lt;F66),1,)</f>
        <v>0</v>
      </c>
      <c r="J66" s="92" t="str">
        <f t="shared" ref="J66:J98" si="9">IF(I66="","",IF(A66="CJ",I66+90,""))</f>
        <v/>
      </c>
      <c r="K66" s="93" t="str">
        <f t="shared" ref="K66:K98" si="10">IF(A66="","",IF(A66="CJ",B66*H66,G66*B66))</f>
        <v/>
      </c>
    </row>
    <row r="67" spans="1:11">
      <c r="A67" s="33"/>
      <c r="B67" s="96" t="str">
        <f t="shared" ca="1" si="6"/>
        <v/>
      </c>
      <c r="F67" s="94">
        <f t="shared" si="7"/>
        <v>0</v>
      </c>
      <c r="G67" s="95">
        <f t="shared" ca="1" si="8"/>
        <v>0</v>
      </c>
      <c r="J67" s="92" t="str">
        <f t="shared" si="9"/>
        <v/>
      </c>
      <c r="K67" s="93" t="str">
        <f t="shared" si="10"/>
        <v/>
      </c>
    </row>
    <row r="68" spans="1:11">
      <c r="A68" s="33"/>
      <c r="B68" s="96" t="str">
        <f t="shared" ca="1" si="6"/>
        <v/>
      </c>
      <c r="F68" s="94">
        <f t="shared" si="7"/>
        <v>0</v>
      </c>
      <c r="G68" s="95">
        <f t="shared" ca="1" si="8"/>
        <v>0</v>
      </c>
      <c r="J68" s="92" t="str">
        <f t="shared" si="9"/>
        <v/>
      </c>
      <c r="K68" s="93" t="str">
        <f t="shared" si="10"/>
        <v/>
      </c>
    </row>
    <row r="69" spans="1:11">
      <c r="A69" s="33"/>
      <c r="B69" s="96" t="str">
        <f t="shared" ca="1" si="6"/>
        <v/>
      </c>
      <c r="F69" s="94">
        <f t="shared" si="7"/>
        <v>0</v>
      </c>
      <c r="G69" s="95">
        <f t="shared" ca="1" si="8"/>
        <v>0</v>
      </c>
      <c r="J69" s="92" t="str">
        <f t="shared" si="9"/>
        <v/>
      </c>
      <c r="K69" s="93" t="str">
        <f t="shared" si="10"/>
        <v/>
      </c>
    </row>
    <row r="70" spans="1:11">
      <c r="A70" s="33"/>
      <c r="B70" s="96" t="str">
        <f t="shared" ca="1" si="6"/>
        <v/>
      </c>
      <c r="F70" s="94">
        <f t="shared" si="7"/>
        <v>0</v>
      </c>
      <c r="G70" s="95">
        <f t="shared" ca="1" si="8"/>
        <v>0</v>
      </c>
      <c r="J70" s="92" t="str">
        <f t="shared" si="9"/>
        <v/>
      </c>
      <c r="K70" s="93" t="str">
        <f t="shared" si="10"/>
        <v/>
      </c>
    </row>
    <row r="71" spans="1:11">
      <c r="A71" s="33"/>
      <c r="B71" s="96" t="str">
        <f t="shared" ca="1" si="6"/>
        <v/>
      </c>
      <c r="F71" s="94">
        <f t="shared" si="7"/>
        <v>0</v>
      </c>
      <c r="G71" s="95">
        <f t="shared" ca="1" si="8"/>
        <v>0</v>
      </c>
      <c r="J71" s="92" t="str">
        <f t="shared" si="9"/>
        <v/>
      </c>
      <c r="K71" s="93" t="str">
        <f t="shared" si="10"/>
        <v/>
      </c>
    </row>
    <row r="72" spans="1:11">
      <c r="A72" s="33"/>
      <c r="B72" s="96" t="str">
        <f t="shared" ca="1" si="6"/>
        <v/>
      </c>
      <c r="F72" s="94">
        <f t="shared" si="7"/>
        <v>0</v>
      </c>
      <c r="G72" s="95">
        <f t="shared" ca="1" si="8"/>
        <v>0</v>
      </c>
      <c r="J72" s="92" t="str">
        <f t="shared" si="9"/>
        <v/>
      </c>
      <c r="K72" s="93" t="str">
        <f t="shared" si="10"/>
        <v/>
      </c>
    </row>
    <row r="73" spans="1:11">
      <c r="A73" s="33"/>
      <c r="B73" s="96" t="str">
        <f t="shared" ca="1" si="6"/>
        <v/>
      </c>
      <c r="F73" s="94">
        <f t="shared" si="7"/>
        <v>0</v>
      </c>
      <c r="G73" s="95">
        <f t="shared" ca="1" si="8"/>
        <v>0</v>
      </c>
      <c r="J73" s="92" t="str">
        <f t="shared" si="9"/>
        <v/>
      </c>
      <c r="K73" s="93" t="str">
        <f t="shared" si="10"/>
        <v/>
      </c>
    </row>
    <row r="74" spans="1:11">
      <c r="A74" s="33"/>
      <c r="B74" s="96" t="str">
        <f t="shared" ca="1" si="6"/>
        <v/>
      </c>
      <c r="F74" s="94">
        <f t="shared" si="7"/>
        <v>0</v>
      </c>
      <c r="G74" s="95">
        <f t="shared" ca="1" si="8"/>
        <v>0</v>
      </c>
      <c r="J74" s="92" t="str">
        <f t="shared" si="9"/>
        <v/>
      </c>
      <c r="K74" s="93" t="str">
        <f t="shared" si="10"/>
        <v/>
      </c>
    </row>
    <row r="75" spans="1:11">
      <c r="A75" s="33"/>
      <c r="B75" s="96" t="str">
        <f t="shared" ca="1" si="6"/>
        <v/>
      </c>
      <c r="F75" s="94">
        <f t="shared" si="7"/>
        <v>0</v>
      </c>
      <c r="G75" s="95">
        <f t="shared" ca="1" si="8"/>
        <v>0</v>
      </c>
      <c r="J75" s="92" t="str">
        <f t="shared" si="9"/>
        <v/>
      </c>
      <c r="K75" s="93" t="str">
        <f t="shared" si="10"/>
        <v/>
      </c>
    </row>
    <row r="76" spans="1:11">
      <c r="A76" s="33"/>
      <c r="B76" s="96" t="str">
        <f t="shared" ca="1" si="6"/>
        <v/>
      </c>
      <c r="C76" s="35"/>
      <c r="D76" s="35"/>
      <c r="E76" s="39"/>
      <c r="F76" s="94">
        <f t="shared" si="7"/>
        <v>0</v>
      </c>
      <c r="G76" s="95">
        <f t="shared" ca="1" si="8"/>
        <v>0</v>
      </c>
      <c r="H76" s="36"/>
      <c r="I76" s="51"/>
      <c r="J76" s="92" t="str">
        <f t="shared" si="9"/>
        <v/>
      </c>
      <c r="K76" s="93" t="str">
        <f t="shared" si="10"/>
        <v/>
      </c>
    </row>
    <row r="77" spans="1:11">
      <c r="A77" s="33"/>
      <c r="B77" s="96" t="str">
        <f t="shared" ca="1" si="6"/>
        <v/>
      </c>
      <c r="F77" s="94">
        <f t="shared" si="7"/>
        <v>0</v>
      </c>
      <c r="G77" s="95">
        <f t="shared" ca="1" si="8"/>
        <v>0</v>
      </c>
      <c r="J77" s="92" t="str">
        <f t="shared" si="9"/>
        <v/>
      </c>
      <c r="K77" s="93" t="str">
        <f t="shared" si="10"/>
        <v/>
      </c>
    </row>
    <row r="78" spans="1:11">
      <c r="A78" s="33"/>
      <c r="B78" s="96" t="str">
        <f t="shared" ca="1" si="6"/>
        <v/>
      </c>
      <c r="F78" s="94">
        <f t="shared" si="7"/>
        <v>0</v>
      </c>
      <c r="G78" s="95">
        <f t="shared" ca="1" si="8"/>
        <v>0</v>
      </c>
      <c r="J78" s="92" t="str">
        <f t="shared" si="9"/>
        <v/>
      </c>
      <c r="K78" s="93" t="str">
        <f t="shared" si="10"/>
        <v/>
      </c>
    </row>
    <row r="79" spans="1:11">
      <c r="A79" s="33"/>
      <c r="B79" s="96" t="str">
        <f t="shared" ca="1" si="6"/>
        <v/>
      </c>
      <c r="F79" s="94">
        <f t="shared" si="7"/>
        <v>0</v>
      </c>
      <c r="G79" s="95">
        <f t="shared" ca="1" si="8"/>
        <v>0</v>
      </c>
      <c r="J79" s="92" t="str">
        <f t="shared" si="9"/>
        <v/>
      </c>
      <c r="K79" s="93" t="str">
        <f t="shared" si="10"/>
        <v/>
      </c>
    </row>
    <row r="80" spans="1:11">
      <c r="A80" s="33"/>
      <c r="B80" s="96" t="str">
        <f t="shared" ca="1" si="6"/>
        <v/>
      </c>
      <c r="C80" s="35"/>
      <c r="D80" s="35"/>
      <c r="E80" s="39"/>
      <c r="F80" s="94">
        <f t="shared" si="7"/>
        <v>0</v>
      </c>
      <c r="G80" s="95">
        <f t="shared" ca="1" si="8"/>
        <v>0</v>
      </c>
      <c r="H80" s="36"/>
      <c r="J80" s="92" t="str">
        <f t="shared" si="9"/>
        <v/>
      </c>
      <c r="K80" s="93" t="str">
        <f t="shared" si="10"/>
        <v/>
      </c>
    </row>
    <row r="81" spans="1:11">
      <c r="A81" s="33"/>
      <c r="B81" s="96" t="str">
        <f t="shared" ca="1" si="6"/>
        <v/>
      </c>
      <c r="F81" s="94">
        <f t="shared" si="7"/>
        <v>0</v>
      </c>
      <c r="G81" s="95">
        <f t="shared" ca="1" si="8"/>
        <v>0</v>
      </c>
      <c r="J81" s="92" t="str">
        <f t="shared" si="9"/>
        <v/>
      </c>
      <c r="K81" s="93" t="str">
        <f t="shared" si="10"/>
        <v/>
      </c>
    </row>
    <row r="82" spans="1:11">
      <c r="A82" s="33"/>
      <c r="B82" s="96" t="str">
        <f t="shared" ca="1" si="6"/>
        <v/>
      </c>
      <c r="F82" s="94">
        <f t="shared" si="7"/>
        <v>0</v>
      </c>
      <c r="G82" s="95">
        <f t="shared" ca="1" si="8"/>
        <v>0</v>
      </c>
      <c r="J82" s="92" t="str">
        <f t="shared" si="9"/>
        <v/>
      </c>
      <c r="K82" s="93" t="str">
        <f t="shared" si="10"/>
        <v/>
      </c>
    </row>
    <row r="83" spans="1:11">
      <c r="A83" s="33"/>
      <c r="B83" s="96" t="str">
        <f t="shared" ca="1" si="6"/>
        <v/>
      </c>
      <c r="F83" s="94">
        <f t="shared" si="7"/>
        <v>0</v>
      </c>
      <c r="G83" s="95">
        <f t="shared" ca="1" si="8"/>
        <v>0</v>
      </c>
      <c r="J83" s="92" t="str">
        <f t="shared" si="9"/>
        <v/>
      </c>
      <c r="K83" s="93" t="str">
        <f t="shared" si="10"/>
        <v/>
      </c>
    </row>
    <row r="84" spans="1:11">
      <c r="A84" s="33"/>
      <c r="B84" s="96" t="str">
        <f t="shared" ca="1" si="6"/>
        <v/>
      </c>
      <c r="F84" s="94">
        <f t="shared" si="7"/>
        <v>0</v>
      </c>
      <c r="G84" s="95">
        <f t="shared" ca="1" si="8"/>
        <v>0</v>
      </c>
      <c r="J84" s="92" t="str">
        <f t="shared" si="9"/>
        <v/>
      </c>
      <c r="K84" s="93" t="str">
        <f t="shared" si="10"/>
        <v/>
      </c>
    </row>
    <row r="85" spans="1:11">
      <c r="A85" s="33"/>
      <c r="B85" s="96" t="str">
        <f t="shared" ca="1" si="6"/>
        <v/>
      </c>
      <c r="F85" s="94">
        <f t="shared" si="7"/>
        <v>0</v>
      </c>
      <c r="G85" s="95">
        <f t="shared" ca="1" si="8"/>
        <v>0</v>
      </c>
      <c r="J85" s="92" t="str">
        <f t="shared" si="9"/>
        <v/>
      </c>
      <c r="K85" s="93" t="str">
        <f t="shared" si="10"/>
        <v/>
      </c>
    </row>
    <row r="86" spans="1:11">
      <c r="A86" s="33"/>
      <c r="B86" s="96" t="str">
        <f t="shared" ca="1" si="6"/>
        <v/>
      </c>
      <c r="E86" s="48"/>
      <c r="F86" s="94">
        <f t="shared" si="7"/>
        <v>0</v>
      </c>
      <c r="G86" s="95">
        <f t="shared" ca="1" si="8"/>
        <v>0</v>
      </c>
      <c r="J86" s="92" t="str">
        <f t="shared" si="9"/>
        <v/>
      </c>
      <c r="K86" s="93" t="str">
        <f t="shared" si="10"/>
        <v/>
      </c>
    </row>
    <row r="87" spans="1:11">
      <c r="A87" s="33"/>
      <c r="B87" s="96" t="str">
        <f t="shared" ca="1" si="6"/>
        <v/>
      </c>
      <c r="F87" s="94">
        <f t="shared" si="7"/>
        <v>0</v>
      </c>
      <c r="G87" s="95">
        <f t="shared" ca="1" si="8"/>
        <v>0</v>
      </c>
      <c r="J87" s="92" t="str">
        <f t="shared" si="9"/>
        <v/>
      </c>
      <c r="K87" s="93" t="str">
        <f t="shared" si="10"/>
        <v/>
      </c>
    </row>
    <row r="88" spans="1:11">
      <c r="A88" s="33"/>
      <c r="B88" s="96" t="str">
        <f t="shared" ca="1" si="6"/>
        <v/>
      </c>
      <c r="F88" s="94">
        <f t="shared" si="7"/>
        <v>0</v>
      </c>
      <c r="G88" s="95">
        <f t="shared" ca="1" si="8"/>
        <v>0</v>
      </c>
      <c r="J88" s="92" t="str">
        <f t="shared" si="9"/>
        <v/>
      </c>
      <c r="K88" s="93" t="str">
        <f t="shared" si="10"/>
        <v/>
      </c>
    </row>
    <row r="89" spans="1:11">
      <c r="A89" s="33"/>
      <c r="B89" s="96" t="str">
        <f t="shared" ca="1" si="6"/>
        <v/>
      </c>
      <c r="F89" s="94">
        <f t="shared" si="7"/>
        <v>0</v>
      </c>
      <c r="G89" s="95">
        <f t="shared" ca="1" si="8"/>
        <v>0</v>
      </c>
      <c r="J89" s="92" t="str">
        <f t="shared" si="9"/>
        <v/>
      </c>
      <c r="K89" s="93" t="str">
        <f t="shared" si="10"/>
        <v/>
      </c>
    </row>
    <row r="90" spans="1:11">
      <c r="A90" s="33"/>
      <c r="B90" s="96" t="str">
        <f t="shared" ca="1" si="6"/>
        <v/>
      </c>
      <c r="F90" s="94">
        <f t="shared" si="7"/>
        <v>0</v>
      </c>
      <c r="G90" s="95">
        <f t="shared" ca="1" si="8"/>
        <v>0</v>
      </c>
      <c r="J90" s="92" t="str">
        <f t="shared" si="9"/>
        <v/>
      </c>
      <c r="K90" s="93" t="str">
        <f t="shared" si="10"/>
        <v/>
      </c>
    </row>
    <row r="91" spans="1:11">
      <c r="A91" s="33"/>
      <c r="B91" s="96" t="str">
        <f t="shared" ca="1" si="6"/>
        <v/>
      </c>
      <c r="F91" s="94">
        <f t="shared" si="7"/>
        <v>0</v>
      </c>
      <c r="G91" s="95">
        <f t="shared" ca="1" si="8"/>
        <v>0</v>
      </c>
      <c r="J91" s="92" t="str">
        <f t="shared" si="9"/>
        <v/>
      </c>
      <c r="K91" s="93" t="str">
        <f t="shared" si="10"/>
        <v/>
      </c>
    </row>
    <row r="92" spans="1:11">
      <c r="A92" s="33"/>
      <c r="B92" s="96" t="str">
        <f t="shared" ca="1" si="6"/>
        <v/>
      </c>
      <c r="F92" s="94">
        <f t="shared" si="7"/>
        <v>0</v>
      </c>
      <c r="G92" s="95">
        <f t="shared" ca="1" si="8"/>
        <v>0</v>
      </c>
      <c r="J92" s="92" t="str">
        <f t="shared" si="9"/>
        <v/>
      </c>
      <c r="K92" s="93" t="str">
        <f t="shared" si="10"/>
        <v/>
      </c>
    </row>
    <row r="93" spans="1:11">
      <c r="A93" s="33"/>
      <c r="B93" s="96" t="str">
        <f t="shared" ca="1" si="6"/>
        <v/>
      </c>
      <c r="F93" s="94">
        <f t="shared" si="7"/>
        <v>0</v>
      </c>
      <c r="G93" s="95">
        <f t="shared" ca="1" si="8"/>
        <v>0</v>
      </c>
      <c r="J93" s="92" t="str">
        <f t="shared" si="9"/>
        <v/>
      </c>
      <c r="K93" s="93" t="str">
        <f t="shared" si="10"/>
        <v/>
      </c>
    </row>
    <row r="94" spans="1:11">
      <c r="A94" s="33"/>
      <c r="B94" s="96" t="str">
        <f t="shared" ca="1" si="6"/>
        <v/>
      </c>
      <c r="F94" s="94">
        <f t="shared" si="7"/>
        <v>0</v>
      </c>
      <c r="G94" s="95">
        <f t="shared" ca="1" si="8"/>
        <v>0</v>
      </c>
      <c r="J94" s="92" t="str">
        <f t="shared" si="9"/>
        <v/>
      </c>
      <c r="K94" s="93" t="str">
        <f t="shared" si="10"/>
        <v/>
      </c>
    </row>
    <row r="95" spans="1:11">
      <c r="A95" s="33"/>
      <c r="B95" s="96" t="str">
        <f t="shared" ca="1" si="6"/>
        <v/>
      </c>
      <c r="F95" s="94">
        <f t="shared" si="7"/>
        <v>0</v>
      </c>
      <c r="G95" s="95">
        <f t="shared" ca="1" si="8"/>
        <v>0</v>
      </c>
      <c r="J95" s="92" t="str">
        <f t="shared" si="9"/>
        <v/>
      </c>
      <c r="K95" s="93" t="str">
        <f t="shared" si="10"/>
        <v/>
      </c>
    </row>
    <row r="96" spans="1:11">
      <c r="A96" s="33"/>
      <c r="B96" s="96" t="str">
        <f t="shared" ca="1" si="6"/>
        <v/>
      </c>
      <c r="F96" s="94">
        <f t="shared" si="7"/>
        <v>0</v>
      </c>
      <c r="G96" s="95">
        <f t="shared" ca="1" si="8"/>
        <v>0</v>
      </c>
      <c r="J96" s="92" t="str">
        <f t="shared" si="9"/>
        <v/>
      </c>
      <c r="K96" s="93" t="str">
        <f t="shared" si="10"/>
        <v/>
      </c>
    </row>
    <row r="97" spans="1:11">
      <c r="A97" s="33"/>
      <c r="B97" s="96" t="str">
        <f ca="1">IF(A97="","",VLOOKUP(A97,temps_type,2,FALSE))</f>
        <v/>
      </c>
      <c r="F97" s="94">
        <f t="shared" si="7"/>
        <v>0</v>
      </c>
      <c r="G97" s="95">
        <f t="shared" ca="1" si="8"/>
        <v>0</v>
      </c>
      <c r="J97" s="92" t="str">
        <f t="shared" si="9"/>
        <v/>
      </c>
      <c r="K97" s="93" t="str">
        <f t="shared" si="10"/>
        <v/>
      </c>
    </row>
    <row r="98" spans="1:11">
      <c r="A98" s="33"/>
      <c r="B98" s="96" t="str">
        <f ca="1">IF(A98="","",VLOOKUP(A98,temps_type,2,FALSE))</f>
        <v/>
      </c>
      <c r="F98" s="94">
        <f t="shared" si="7"/>
        <v>0</v>
      </c>
      <c r="G98" s="95">
        <f t="shared" ca="1" si="8"/>
        <v>0</v>
      </c>
      <c r="J98" s="92" t="str">
        <f t="shared" si="9"/>
        <v/>
      </c>
      <c r="K98" s="93" t="str">
        <f t="shared" si="10"/>
        <v/>
      </c>
    </row>
  </sheetData>
  <autoFilter ref="A2:K98"/>
  <mergeCells count="2">
    <mergeCell ref="D1:G1"/>
    <mergeCell ref="I1:J1"/>
  </mergeCells>
  <phoneticPr fontId="0" type="noConversion"/>
  <pageMargins left="0.41" right="0.23" top="0.984251969" bottom="0.53" header="0.4921259845" footer="0.4921259845"/>
  <pageSetup paperSize="9" scale="78" orientation="landscape" verticalDpi="300" r:id="rId1"/>
  <headerFooter alignWithMargins="0"/>
  <colBreaks count="1" manualBreakCount="1">
    <brk id="5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2"/>
  <dimension ref="A1:G34"/>
  <sheetViews>
    <sheetView zoomScale="90" zoomScaleNormal="90" workbookViewId="0">
      <selection activeCell="B7" sqref="B7"/>
    </sheetView>
  </sheetViews>
  <sheetFormatPr baseColWidth="10" defaultRowHeight="12.75"/>
  <cols>
    <col min="1" max="1" width="16.7109375" customWidth="1"/>
    <col min="2" max="2" width="17.28515625" bestFit="1" customWidth="1"/>
    <col min="3" max="3" width="11" customWidth="1"/>
    <col min="4" max="4" width="12.5703125" bestFit="1" customWidth="1"/>
    <col min="5" max="5" width="20.7109375" customWidth="1"/>
    <col min="6" max="6" width="28.7109375" bestFit="1" customWidth="1"/>
    <col min="7" max="7" width="17.42578125" customWidth="1"/>
    <col min="11" max="11" width="16.7109375" customWidth="1"/>
    <col min="13" max="13" width="13.28515625" bestFit="1" customWidth="1"/>
    <col min="16" max="16" width="14.85546875" customWidth="1"/>
    <col min="17" max="17" width="7.28515625" customWidth="1"/>
    <col min="18" max="18" width="13.42578125" customWidth="1"/>
    <col min="19" max="19" width="11" customWidth="1"/>
    <col min="21" max="21" width="8.140625" customWidth="1"/>
    <col min="22" max="22" width="15.85546875" customWidth="1"/>
  </cols>
  <sheetData>
    <row r="1" spans="1:7" ht="13.5" thickBot="1">
      <c r="A1" s="6" t="s">
        <v>56</v>
      </c>
      <c r="F1" s="6"/>
    </row>
    <row r="2" spans="1:7" s="32" customFormat="1" ht="55.5" customHeight="1" thickBot="1">
      <c r="B2" s="70"/>
      <c r="C2" s="71" t="s">
        <v>20</v>
      </c>
      <c r="D2" s="72" t="s">
        <v>21</v>
      </c>
      <c r="E2" s="71" t="s">
        <v>23</v>
      </c>
    </row>
    <row r="3" spans="1:7" ht="13.5" customHeight="1" thickBot="1">
      <c r="B3" s="73"/>
      <c r="C3" s="74" t="e">
        <f ca="1">DSUM([0]!_xlnm.Database,'Base de données'!J2,#REF!)</f>
        <v>#REF!</v>
      </c>
      <c r="D3" s="75"/>
      <c r="E3" s="76"/>
    </row>
    <row r="4" spans="1:7" ht="13.7" customHeight="1" thickBot="1">
      <c r="B4" s="77" t="s">
        <v>31</v>
      </c>
      <c r="C4" s="78">
        <f ca="1">SUMIF('Base de données'!$C$3:$C$98,'Charge de travail'!B4,'Base de données'!$K$3:$K$98)</f>
        <v>0.375</v>
      </c>
      <c r="D4" s="79">
        <f ca="1">INDIRECT(ADDRESS(MATCH(B4,'Données de contrôle'!$F$1:$F$14,0),13,3,1,"Données de contrôle"),1)</f>
        <v>43.68</v>
      </c>
      <c r="E4" s="80">
        <f t="shared" ref="E4:E11" ca="1" si="0">C4-D4</f>
        <v>-43.305</v>
      </c>
    </row>
    <row r="5" spans="1:7" ht="13.5" thickBot="1">
      <c r="B5" s="77" t="s">
        <v>29</v>
      </c>
      <c r="C5" s="78">
        <f ca="1">SUMIF('Base de données'!$C$3:$C$98,'Charge de travail'!B5,'Base de données'!$K$3:$K$98)</f>
        <v>6.75</v>
      </c>
      <c r="D5" s="79">
        <f ca="1">INDIRECT(ADDRESS(MATCH(B5,'Données de contrôle'!$F$1:$F$14,0),13,3,1,"Données de contrôle"),1)</f>
        <v>107.80000000000001</v>
      </c>
      <c r="E5" s="80">
        <f t="shared" ca="1" si="0"/>
        <v>-101.05000000000001</v>
      </c>
    </row>
    <row r="6" spans="1:7" ht="12.75" customHeight="1" thickBot="1">
      <c r="B6" s="66" t="s">
        <v>57</v>
      </c>
      <c r="C6" s="105">
        <f ca="1">SUMIF('Base de données'!$C$3:$C$98,'Charge de travail'!B6,'Base de données'!$K$3:$K$98)</f>
        <v>1.9325000000000001</v>
      </c>
      <c r="D6" s="106">
        <f ca="1">INDIRECT(ADDRESS(MATCH(B6,'Données de contrôle'!$F$1:$F$14,0),13,3,1,"Données de contrôle"),1)</f>
        <v>83</v>
      </c>
      <c r="E6" s="107">
        <f t="shared" ca="1" si="0"/>
        <v>-81.067499999999995</v>
      </c>
    </row>
    <row r="7" spans="1:7" ht="12" customHeight="1" thickBot="1">
      <c r="B7" s="66" t="s">
        <v>58</v>
      </c>
      <c r="C7" s="105" t="e">
        <f ca="1">SUMIF('Base de données'!$C$3:$C$98,'Charge de travail'!B7,'Base de données'!$K$3:$K$98)</f>
        <v>#N/A</v>
      </c>
      <c r="D7" s="106">
        <f ca="1">INDIRECT(ADDRESS(MATCH(B7,'Données de contrôle'!$F$1:$F$14,0),13,3,1,"Données de contrôle"),1)</f>
        <v>87</v>
      </c>
      <c r="E7" s="107" t="e">
        <f t="shared" ca="1" si="0"/>
        <v>#N/A</v>
      </c>
    </row>
    <row r="8" spans="1:7" ht="13.7" customHeight="1" thickBot="1">
      <c r="B8" s="66" t="s">
        <v>59</v>
      </c>
      <c r="C8" s="105">
        <f ca="1">SUMIF('Base de données'!$C$3:$C$98,'Charge de travail'!B8,'Base de données'!$K$3:$K$98)</f>
        <v>5</v>
      </c>
      <c r="D8" s="106">
        <f ca="1">INDIRECT(ADDRESS(MATCH(B8,'Données de contrôle'!$F$1:$F$14,0),13,3,1,"Données de contrôle"),1)</f>
        <v>47</v>
      </c>
      <c r="E8" s="107">
        <f t="shared" ca="1" si="0"/>
        <v>-42</v>
      </c>
    </row>
    <row r="9" spans="1:7" ht="13.5" thickBot="1">
      <c r="B9" s="77" t="s">
        <v>30</v>
      </c>
      <c r="C9" s="78">
        <f ca="1">SUMIF('Base de données'!$C$3:$C$98,'Charge de travail'!B9,'Base de données'!$K$3:$K$98)</f>
        <v>10.875</v>
      </c>
      <c r="D9" s="79">
        <f ca="1">INDIRECT(ADDRESS(MATCH(B9,'Données de contrôle'!$F$1:$F$14,0),13,3,1,"Données de contrôle"),1)</f>
        <v>62.980000000000004</v>
      </c>
      <c r="E9" s="80">
        <f t="shared" ca="1" si="0"/>
        <v>-52.105000000000004</v>
      </c>
    </row>
    <row r="10" spans="1:7" ht="13.5" thickBot="1">
      <c r="B10" s="81" t="s">
        <v>32</v>
      </c>
      <c r="C10" s="78">
        <f ca="1">SUMIF('Base de données'!$C$3:$C$98,'Charge de travail'!B10,'Base de données'!$K$3:$K$98)</f>
        <v>37.5</v>
      </c>
      <c r="D10" s="79">
        <f ca="1">INDIRECT(ADDRESS(MATCH(B10,'Données de contrôle'!$F$1:$F$14,0),13,3,1,"Données de contrôle"),1)</f>
        <v>105.15</v>
      </c>
      <c r="E10" s="80">
        <f t="shared" ca="1" si="0"/>
        <v>-67.650000000000006</v>
      </c>
      <c r="F10" s="47"/>
      <c r="G10" s="44"/>
    </row>
    <row r="11" spans="1:7" ht="13.5" thickBot="1">
      <c r="B11" s="77" t="s">
        <v>33</v>
      </c>
      <c r="C11" s="78">
        <f ca="1">SUMIF('Base de données'!$C$3:$C$98,'Charge de travail'!B11,'Base de données'!$K$3:$K$98)</f>
        <v>6</v>
      </c>
      <c r="D11" s="79">
        <f ca="1">INDIRECT(ADDRESS(MATCH(B11,'Données de contrôle'!$F$1:$F$14,0),13,3,1,"Données de contrôle"),1)</f>
        <v>58</v>
      </c>
      <c r="E11" s="80">
        <f t="shared" ca="1" si="0"/>
        <v>-52</v>
      </c>
    </row>
    <row r="12" spans="1:7" ht="30.75" customHeight="1" thickBot="1">
      <c r="B12" s="77"/>
      <c r="C12" s="82" t="e">
        <v>#N/A</v>
      </c>
      <c r="D12" s="103">
        <f ca="1">SUM(D4:D11)</f>
        <v>594.61</v>
      </c>
      <c r="E12" s="104">
        <f ca="1">E4+E5+E9+E10+E11</f>
        <v>-316.11</v>
      </c>
      <c r="F12" s="101" t="s">
        <v>22</v>
      </c>
      <c r="G12" s="102">
        <f ca="1">TODAY()</f>
        <v>42861</v>
      </c>
    </row>
    <row r="13" spans="1:7">
      <c r="D13" s="7"/>
    </row>
    <row r="14" spans="1:7">
      <c r="D14" s="7"/>
    </row>
    <row r="15" spans="1:7">
      <c r="D15" s="7"/>
    </row>
    <row r="16" spans="1:7">
      <c r="D16" s="7"/>
    </row>
    <row r="17" spans="4:4">
      <c r="D17" s="7"/>
    </row>
    <row r="18" spans="4:4">
      <c r="D18" s="7"/>
    </row>
    <row r="19" spans="4:4">
      <c r="D19" s="7"/>
    </row>
    <row r="20" spans="4:4">
      <c r="D20" s="7"/>
    </row>
    <row r="21" spans="4:4">
      <c r="D21" s="7"/>
    </row>
    <row r="22" spans="4:4">
      <c r="D22" s="7"/>
    </row>
    <row r="23" spans="4:4">
      <c r="D23" s="7"/>
    </row>
    <row r="24" spans="4:4">
      <c r="D24" s="7"/>
    </row>
    <row r="25" spans="4:4">
      <c r="D25" s="7"/>
    </row>
    <row r="26" spans="4:4">
      <c r="D26" s="7"/>
    </row>
    <row r="27" spans="4:4">
      <c r="D27" s="7"/>
    </row>
    <row r="28" spans="4:4">
      <c r="D28" s="7"/>
    </row>
    <row r="29" spans="4:4" ht="12.75" customHeight="1">
      <c r="D29" s="7"/>
    </row>
    <row r="30" spans="4:4">
      <c r="D30" s="7"/>
    </row>
    <row r="31" spans="4:4">
      <c r="D31" s="7"/>
    </row>
    <row r="32" spans="4:4">
      <c r="D32" s="7"/>
    </row>
    <row r="33" spans="4:4">
      <c r="D33" s="7"/>
    </row>
    <row r="34" spans="4:4">
      <c r="D34" s="7"/>
    </row>
  </sheetData>
  <sheetCalcPr fullCalcOnLoad="1"/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1" orientation="landscape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Feuil4">
    <pageSetUpPr fitToPage="1"/>
  </sheetPr>
  <dimension ref="A1:AC26"/>
  <sheetViews>
    <sheetView topLeftCell="A5" zoomScaleNormal="100" workbookViewId="0">
      <selection activeCell="B10" sqref="B10"/>
    </sheetView>
  </sheetViews>
  <sheetFormatPr baseColWidth="10" defaultRowHeight="12.75"/>
  <cols>
    <col min="1" max="1" width="10.140625" bestFit="1" customWidth="1"/>
    <col min="2" max="2" width="10.42578125" customWidth="1"/>
    <col min="3" max="3" width="5.28515625" customWidth="1"/>
    <col min="4" max="4" width="12" customWidth="1"/>
    <col min="5" max="5" width="4.5703125" customWidth="1"/>
    <col min="6" max="6" width="15.85546875" customWidth="1"/>
    <col min="7" max="7" width="7.42578125" customWidth="1"/>
    <col min="8" max="8" width="10" customWidth="1"/>
    <col min="9" max="9" width="6.5703125" customWidth="1"/>
    <col min="10" max="10" width="31.42578125" bestFit="1" customWidth="1"/>
    <col min="11" max="11" width="6.5703125" customWidth="1"/>
    <col min="12" max="12" width="24.7109375" customWidth="1"/>
  </cols>
  <sheetData>
    <row r="1" spans="1:29" s="4" customFormat="1" ht="27" customHeight="1">
      <c r="A1" s="126" t="s">
        <v>9</v>
      </c>
      <c r="B1" s="127"/>
      <c r="D1" s="5" t="s">
        <v>10</v>
      </c>
      <c r="F1" s="83" t="s">
        <v>19</v>
      </c>
      <c r="G1" s="84"/>
      <c r="H1" s="84"/>
      <c r="I1" s="84"/>
      <c r="J1" s="84"/>
      <c r="K1" s="84"/>
      <c r="L1" s="84"/>
      <c r="M1" s="85"/>
      <c r="N1" s="8"/>
      <c r="O1" s="12"/>
      <c r="P1" s="1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26.25">
      <c r="A2" s="117" t="s">
        <v>0</v>
      </c>
      <c r="B2" s="118" t="s">
        <v>1</v>
      </c>
      <c r="D2" s="45">
        <f ca="1">TODAY()</f>
        <v>42861</v>
      </c>
      <c r="F2" s="3"/>
      <c r="G2" s="20" t="s">
        <v>16</v>
      </c>
      <c r="H2" s="86" t="s">
        <v>18</v>
      </c>
      <c r="I2" s="87"/>
      <c r="J2" s="87"/>
      <c r="K2" s="87"/>
      <c r="L2" s="88"/>
      <c r="M2" s="27" t="s">
        <v>17</v>
      </c>
      <c r="N2" s="12"/>
      <c r="O2" s="12"/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18">
      <c r="A3" s="115" t="s">
        <v>8</v>
      </c>
      <c r="B3" s="116">
        <v>0.75</v>
      </c>
      <c r="F3" s="3"/>
      <c r="G3" s="17"/>
      <c r="H3" s="21" t="s">
        <v>12</v>
      </c>
      <c r="I3" s="89" t="s">
        <v>13</v>
      </c>
      <c r="J3" s="90"/>
      <c r="K3" s="90"/>
      <c r="L3" s="91"/>
      <c r="M3" s="28"/>
      <c r="N3" s="13"/>
      <c r="O3" s="125"/>
      <c r="P3" s="125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18">
      <c r="A4" s="115" t="s">
        <v>7</v>
      </c>
      <c r="B4" s="116">
        <v>12.5</v>
      </c>
      <c r="F4" s="3"/>
      <c r="G4" s="17"/>
      <c r="H4" s="21"/>
      <c r="I4" s="21"/>
      <c r="J4" s="53"/>
      <c r="K4" s="53"/>
      <c r="L4" s="22"/>
      <c r="M4" s="28"/>
      <c r="N4" s="13"/>
      <c r="O4" s="46"/>
      <c r="P4" s="46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18">
      <c r="A5" s="115" t="s">
        <v>27</v>
      </c>
      <c r="B5" s="116">
        <v>5</v>
      </c>
      <c r="F5" s="3"/>
      <c r="G5" s="18"/>
      <c r="H5" s="19"/>
      <c r="I5" s="62" t="s">
        <v>15</v>
      </c>
      <c r="J5" s="62" t="s">
        <v>14</v>
      </c>
      <c r="K5" s="62" t="s">
        <v>15</v>
      </c>
      <c r="L5" s="62" t="s">
        <v>14</v>
      </c>
      <c r="M5" s="28"/>
      <c r="N5" s="13"/>
      <c r="O5" s="125"/>
      <c r="P5" s="125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18">
      <c r="A6" s="115" t="s">
        <v>62</v>
      </c>
      <c r="B6" s="116">
        <v>5</v>
      </c>
      <c r="F6" s="29"/>
      <c r="G6" s="24"/>
      <c r="H6" s="23"/>
      <c r="I6" s="23"/>
      <c r="J6" s="25"/>
      <c r="K6" s="26"/>
      <c r="L6" s="11"/>
      <c r="M6" s="30"/>
      <c r="N6" s="13"/>
      <c r="O6" s="125"/>
      <c r="P6" s="125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18">
      <c r="A7" s="115" t="s">
        <v>63</v>
      </c>
      <c r="B7" s="116">
        <v>1.87</v>
      </c>
      <c r="F7" s="57" t="s">
        <v>29</v>
      </c>
      <c r="G7" s="57">
        <v>128.80000000000001</v>
      </c>
      <c r="H7" s="57"/>
      <c r="I7" s="58">
        <v>19</v>
      </c>
      <c r="J7" s="59" t="s">
        <v>55</v>
      </c>
      <c r="K7" s="56">
        <v>2</v>
      </c>
      <c r="L7" s="54" t="s">
        <v>54</v>
      </c>
      <c r="M7" s="55">
        <f t="shared" ref="M7:M14" si="0">G7-H7-I7-K7</f>
        <v>107.80000000000001</v>
      </c>
      <c r="N7" s="13"/>
      <c r="O7" s="125"/>
      <c r="P7" s="125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18">
      <c r="A8" s="115" t="s">
        <v>64</v>
      </c>
      <c r="B8" s="119">
        <v>6.25E-2</v>
      </c>
      <c r="F8" s="66" t="s">
        <v>57</v>
      </c>
      <c r="G8" s="66">
        <v>105</v>
      </c>
      <c r="H8" s="66"/>
      <c r="I8" s="67">
        <v>20</v>
      </c>
      <c r="J8" s="68" t="s">
        <v>55</v>
      </c>
      <c r="K8" s="67">
        <v>2</v>
      </c>
      <c r="L8" s="68" t="s">
        <v>54</v>
      </c>
      <c r="M8" s="69">
        <f t="shared" si="0"/>
        <v>83</v>
      </c>
      <c r="N8" s="13"/>
      <c r="O8" s="46"/>
      <c r="P8" s="46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ht="18">
      <c r="A9" s="115" t="s">
        <v>69</v>
      </c>
      <c r="B9" s="119">
        <v>0.49305555555555558</v>
      </c>
      <c r="F9" s="66" t="s">
        <v>58</v>
      </c>
      <c r="G9" s="66">
        <v>115</v>
      </c>
      <c r="H9" s="66"/>
      <c r="I9" s="67">
        <v>25</v>
      </c>
      <c r="J9" s="68" t="s">
        <v>55</v>
      </c>
      <c r="K9" s="67">
        <v>3</v>
      </c>
      <c r="L9" s="68" t="s">
        <v>54</v>
      </c>
      <c r="M9" s="69">
        <f t="shared" si="0"/>
        <v>87</v>
      </c>
      <c r="N9" s="13"/>
      <c r="O9" s="46"/>
      <c r="P9" s="46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ht="18">
      <c r="A10" s="115" t="s">
        <v>65</v>
      </c>
      <c r="B10" s="119">
        <v>0.4513888888888889</v>
      </c>
      <c r="F10" s="66" t="s">
        <v>59</v>
      </c>
      <c r="G10" s="66">
        <v>60</v>
      </c>
      <c r="H10" s="66"/>
      <c r="I10" s="67">
        <v>12</v>
      </c>
      <c r="J10" s="68" t="s">
        <v>55</v>
      </c>
      <c r="K10" s="67">
        <v>1</v>
      </c>
      <c r="L10" s="68" t="s">
        <v>54</v>
      </c>
      <c r="M10" s="69">
        <f t="shared" si="0"/>
        <v>47</v>
      </c>
      <c r="N10" s="13"/>
      <c r="O10" s="46"/>
      <c r="P10" s="46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ht="18">
      <c r="A11" s="115" t="s">
        <v>66</v>
      </c>
      <c r="B11" s="119">
        <v>0.45833333333333331</v>
      </c>
      <c r="F11" s="57" t="s">
        <v>30</v>
      </c>
      <c r="G11" s="57">
        <v>104.98</v>
      </c>
      <c r="H11" s="57"/>
      <c r="I11" s="58">
        <v>20</v>
      </c>
      <c r="J11" s="59" t="s">
        <v>55</v>
      </c>
      <c r="K11" s="56">
        <v>22</v>
      </c>
      <c r="L11" s="54" t="s">
        <v>53</v>
      </c>
      <c r="M11" s="55">
        <f t="shared" si="0"/>
        <v>62.980000000000004</v>
      </c>
      <c r="N11" s="13"/>
      <c r="O11" s="125"/>
      <c r="P11" s="125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18">
      <c r="A12" s="115" t="s">
        <v>67</v>
      </c>
      <c r="B12" s="119">
        <v>0.40972222222222227</v>
      </c>
      <c r="F12" s="57" t="s">
        <v>31</v>
      </c>
      <c r="G12" s="57">
        <v>61.68</v>
      </c>
      <c r="H12" s="57"/>
      <c r="I12" s="58">
        <v>16</v>
      </c>
      <c r="J12" s="59" t="s">
        <v>55</v>
      </c>
      <c r="K12" s="56">
        <v>2</v>
      </c>
      <c r="L12" s="54" t="s">
        <v>54</v>
      </c>
      <c r="M12" s="55">
        <f t="shared" si="0"/>
        <v>43.68</v>
      </c>
      <c r="N12" s="13"/>
      <c r="O12" s="46"/>
      <c r="P12" s="46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18">
      <c r="A13" s="115" t="s">
        <v>68</v>
      </c>
      <c r="B13" s="119">
        <v>0.33333333333333331</v>
      </c>
      <c r="F13" s="57" t="s">
        <v>32</v>
      </c>
      <c r="G13" s="57">
        <v>107.15</v>
      </c>
      <c r="H13" s="57"/>
      <c r="I13" s="58"/>
      <c r="J13" s="59"/>
      <c r="K13" s="56">
        <v>2</v>
      </c>
      <c r="L13" s="54" t="s">
        <v>54</v>
      </c>
      <c r="M13" s="55">
        <f t="shared" si="0"/>
        <v>105.15</v>
      </c>
      <c r="N13" s="13"/>
      <c r="O13" s="46"/>
      <c r="P13" s="46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18" customHeight="1">
      <c r="A14" s="112"/>
      <c r="B14" s="114"/>
      <c r="F14" s="57" t="s">
        <v>33</v>
      </c>
      <c r="G14" s="60">
        <v>85.5</v>
      </c>
      <c r="H14" s="60"/>
      <c r="I14" s="61">
        <v>25.5</v>
      </c>
      <c r="J14" s="59" t="s">
        <v>55</v>
      </c>
      <c r="K14" s="56">
        <v>2</v>
      </c>
      <c r="L14" s="54" t="s">
        <v>54</v>
      </c>
      <c r="M14" s="55">
        <f t="shared" si="0"/>
        <v>58</v>
      </c>
      <c r="N14" s="12"/>
      <c r="O14" s="12"/>
      <c r="P14" s="12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18.75" thickBot="1">
      <c r="A15" s="112"/>
      <c r="B15" s="113"/>
      <c r="F15" s="31" t="s">
        <v>24</v>
      </c>
      <c r="G15" s="14"/>
      <c r="H15" s="14"/>
      <c r="I15" s="15"/>
      <c r="J15" s="16"/>
      <c r="K15" s="16"/>
      <c r="L15" s="16"/>
      <c r="M15" s="10"/>
      <c r="N15" s="12"/>
      <c r="O15" s="12"/>
      <c r="P15" s="12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>
      <c r="A16" s="112"/>
      <c r="B16" s="113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13" ht="15" customHeight="1">
      <c r="A17" s="112"/>
      <c r="B17" s="113"/>
    </row>
    <row r="18" spans="1:13">
      <c r="A18" s="112"/>
      <c r="B18" s="113"/>
    </row>
    <row r="25" spans="1:13" ht="18">
      <c r="K25" s="9"/>
      <c r="L25" s="9"/>
      <c r="M25" s="9"/>
    </row>
    <row r="26" spans="1:13" ht="18">
      <c r="K26" s="9"/>
      <c r="L26" s="9"/>
      <c r="M26" s="9"/>
    </row>
  </sheetData>
  <mergeCells count="6">
    <mergeCell ref="O11:P11"/>
    <mergeCell ref="O5:P5"/>
    <mergeCell ref="O6:P6"/>
    <mergeCell ref="A1:B1"/>
    <mergeCell ref="O3:P3"/>
    <mergeCell ref="O7:P7"/>
  </mergeCells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5</vt:i4>
      </vt:variant>
    </vt:vector>
  </HeadingPairs>
  <TitlesOfParts>
    <vt:vector size="8" baseType="lpstr">
      <vt:lpstr>Base de données</vt:lpstr>
      <vt:lpstr>Charge de travail</vt:lpstr>
      <vt:lpstr>Données de contrôle</vt:lpstr>
      <vt:lpstr>Base_de_donnees</vt:lpstr>
      <vt:lpstr>datejour</vt:lpstr>
      <vt:lpstr>dispo</vt:lpstr>
      <vt:lpstr>temps_type</vt:lpstr>
      <vt:lpstr>'Base de données'!Zone_d_impression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Navarro;philou10120</dc:creator>
  <cp:lastModifiedBy>picart</cp:lastModifiedBy>
  <cp:lastPrinted>2017-05-05T11:33:11Z</cp:lastPrinted>
  <dcterms:created xsi:type="dcterms:W3CDTF">2000-01-10T15:39:14Z</dcterms:created>
  <dcterms:modified xsi:type="dcterms:W3CDTF">2017-05-06T19:15:48Z</dcterms:modified>
</cp:coreProperties>
</file>