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 activeTab="2"/>
  </bookViews>
  <sheets>
    <sheet name="Salariés" sheetId="1" r:id="rId1"/>
    <sheet name="Arrêts" sheetId="2" r:id="rId2"/>
    <sheet name="IJ" sheetId="4" r:id="rId3"/>
    <sheet name="Listes" sheetId="3" r:id="rId4"/>
  </sheets>
  <calcPr calcId="145621"/>
</workbook>
</file>

<file path=xl/calcChain.xml><?xml version="1.0" encoding="utf-8"?>
<calcChain xmlns="http://schemas.openxmlformats.org/spreadsheetml/2006/main">
  <c r="B4" i="2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D3" i="4"/>
  <c r="C3" i="4"/>
  <c r="G3" i="2"/>
  <c r="I3" i="2" s="1"/>
  <c r="A5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3" i="4"/>
  <c r="A4" i="4" l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G2" i="2"/>
  <c r="I2" i="2" s="1"/>
  <c r="G4" i="2"/>
  <c r="I4" i="2" s="1"/>
  <c r="K5" i="4" s="1"/>
  <c r="G5" i="2"/>
  <c r="I5" i="2" s="1"/>
  <c r="K6" i="4" s="1"/>
  <c r="G6" i="2"/>
  <c r="I6" i="2" s="1"/>
  <c r="K7" i="4" s="1"/>
  <c r="L7" i="4" s="1" a="1"/>
  <c r="L7" i="4" s="1"/>
  <c r="G7" i="2"/>
  <c r="I7" i="2" s="1"/>
  <c r="K8" i="4" s="1"/>
  <c r="L8" i="4" s="1" a="1"/>
  <c r="L8" i="4" s="1"/>
  <c r="G8" i="2"/>
  <c r="I8" i="2" s="1"/>
  <c r="K9" i="4" s="1"/>
  <c r="L9" i="4" s="1" a="1"/>
  <c r="L9" i="4" s="1"/>
  <c r="G9" i="2"/>
  <c r="I9" i="2" s="1"/>
  <c r="K10" i="4" s="1"/>
  <c r="L10" i="4" s="1" a="1"/>
  <c r="L10" i="4" s="1"/>
  <c r="G10" i="2"/>
  <c r="I10" i="2" s="1"/>
  <c r="J11" i="4" s="1"/>
  <c r="G11" i="2"/>
  <c r="I11" i="2" s="1"/>
  <c r="K12" i="4" s="1"/>
  <c r="L12" i="4" s="1" a="1"/>
  <c r="L12" i="4" s="1"/>
  <c r="G12" i="2"/>
  <c r="I12" i="2" s="1"/>
  <c r="K13" i="4" s="1"/>
  <c r="L13" i="4" s="1" a="1"/>
  <c r="L13" i="4" s="1"/>
  <c r="G13" i="2"/>
  <c r="I13" i="2" s="1"/>
  <c r="K14" i="4" s="1"/>
  <c r="L14" i="4" s="1" a="1"/>
  <c r="L14" i="4" s="1"/>
  <c r="G14" i="2"/>
  <c r="I14" i="2" s="1"/>
  <c r="J15" i="4" s="1"/>
  <c r="G15" i="2"/>
  <c r="I15" i="2" s="1"/>
  <c r="J16" i="4" s="1"/>
  <c r="G16" i="2"/>
  <c r="I16" i="2" s="1"/>
  <c r="K17" i="4" s="1"/>
  <c r="L17" i="4" s="1" a="1"/>
  <c r="L17" i="4" s="1"/>
  <c r="G17" i="2"/>
  <c r="I17" i="2" s="1"/>
  <c r="K18" i="4" s="1"/>
  <c r="L18" i="4" s="1" a="1"/>
  <c r="L18" i="4" s="1"/>
  <c r="G18" i="2"/>
  <c r="I18" i="2" s="1"/>
  <c r="J19" i="4" s="1"/>
  <c r="G19" i="2"/>
  <c r="I19" i="2" s="1"/>
  <c r="K20" i="4" s="1"/>
  <c r="L20" i="4" s="1" a="1"/>
  <c r="L20" i="4" s="1"/>
  <c r="G20" i="2"/>
  <c r="I20" i="2" s="1"/>
  <c r="K21" i="4" s="1"/>
  <c r="L21" i="4" s="1" a="1"/>
  <c r="L21" i="4" s="1"/>
  <c r="G21" i="2"/>
  <c r="I21" i="2" s="1"/>
  <c r="K22" i="4" s="1"/>
  <c r="L22" i="4" s="1" a="1"/>
  <c r="L22" i="4" s="1"/>
  <c r="G22" i="2"/>
  <c r="I22" i="2" s="1"/>
  <c r="K23" i="4" s="1"/>
  <c r="L23" i="4" s="1" a="1"/>
  <c r="L23" i="4" s="1"/>
  <c r="G23" i="2"/>
  <c r="I23" i="2" s="1"/>
  <c r="J24" i="4" s="1"/>
  <c r="G24" i="2"/>
  <c r="I24" i="2" s="1"/>
  <c r="K25" i="4" s="1"/>
  <c r="L25" i="4" s="1" a="1"/>
  <c r="L25" i="4" s="1"/>
  <c r="G25" i="2"/>
  <c r="I25" i="2" s="1"/>
  <c r="K26" i="4" s="1"/>
  <c r="L26" i="4" s="1" a="1"/>
  <c r="L26" i="4" s="1"/>
  <c r="G26" i="2"/>
  <c r="I26" i="2" s="1"/>
  <c r="J27" i="4" s="1"/>
  <c r="G27" i="2"/>
  <c r="I27" i="2" s="1"/>
  <c r="J28" i="4" s="1"/>
  <c r="G28" i="2"/>
  <c r="I28" i="2" s="1"/>
  <c r="K29" i="4" s="1"/>
  <c r="L29" i="4" s="1" a="1"/>
  <c r="L29" i="4" s="1"/>
  <c r="G29" i="2"/>
  <c r="I29" i="2" s="1"/>
  <c r="K30" i="4" s="1"/>
  <c r="L30" i="4" s="1" a="1"/>
  <c r="L30" i="4" s="1"/>
  <c r="G30" i="2"/>
  <c r="I30" i="2" s="1"/>
  <c r="J31" i="4" s="1"/>
  <c r="G31" i="2"/>
  <c r="I31" i="2" s="1"/>
  <c r="J32" i="4" s="1"/>
  <c r="G32" i="2"/>
  <c r="I32" i="2" s="1"/>
  <c r="K33" i="4" s="1"/>
  <c r="L33" i="4" s="1" a="1"/>
  <c r="L33" i="4" s="1"/>
  <c r="G33" i="2"/>
  <c r="I33" i="2" s="1"/>
  <c r="K34" i="4" s="1"/>
  <c r="L34" i="4" s="1" a="1"/>
  <c r="L34" i="4" s="1"/>
  <c r="G34" i="2"/>
  <c r="I34" i="2" s="1"/>
  <c r="K35" i="4" s="1"/>
  <c r="L35" i="4" s="1" a="1"/>
  <c r="L35" i="4" s="1"/>
  <c r="G35" i="2"/>
  <c r="I35" i="2" s="1"/>
  <c r="J36" i="4" s="1"/>
  <c r="G36" i="2"/>
  <c r="I36" i="2" s="1"/>
  <c r="K37" i="4" s="1"/>
  <c r="L37" i="4" s="1" a="1"/>
  <c r="L37" i="4" s="1"/>
  <c r="G37" i="2"/>
  <c r="I37" i="2" s="1"/>
  <c r="K38" i="4" s="1"/>
  <c r="L38" i="4" s="1" a="1"/>
  <c r="L38" i="4" s="1"/>
  <c r="G38" i="2"/>
  <c r="I38" i="2" s="1"/>
  <c r="K39" i="4" s="1"/>
  <c r="L39" i="4" s="1" a="1"/>
  <c r="L39" i="4" s="1"/>
  <c r="G39" i="2"/>
  <c r="I39" i="2" s="1"/>
  <c r="K40" i="4" s="1"/>
  <c r="L40" i="4" s="1" a="1"/>
  <c r="L40" i="4" s="1"/>
  <c r="G40" i="2"/>
  <c r="I40" i="2" s="1"/>
  <c r="J41" i="4" s="1"/>
  <c r="G41" i="2"/>
  <c r="I41" i="2" s="1"/>
  <c r="K42" i="4" s="1"/>
  <c r="L42" i="4" s="1" a="1"/>
  <c r="L42" i="4" s="1"/>
  <c r="G42" i="2"/>
  <c r="I42" i="2" s="1"/>
  <c r="J43" i="4" s="1"/>
  <c r="G43" i="2"/>
  <c r="I43" i="2" s="1"/>
  <c r="K44" i="4" s="1"/>
  <c r="L44" i="4" s="1" a="1"/>
  <c r="L44" i="4" s="1"/>
  <c r="G44" i="2"/>
  <c r="I44" i="2" s="1"/>
  <c r="K45" i="4" s="1"/>
  <c r="L45" i="4" s="1" a="1"/>
  <c r="L45" i="4" s="1"/>
  <c r="G45" i="2"/>
  <c r="I45" i="2" s="1"/>
  <c r="J46" i="4" s="1"/>
  <c r="G46" i="2"/>
  <c r="I46" i="2" s="1"/>
  <c r="K47" i="4" s="1"/>
  <c r="L47" i="4" s="1" a="1"/>
  <c r="L47" i="4" s="1"/>
  <c r="G47" i="2"/>
  <c r="I47" i="2" s="1"/>
  <c r="J48" i="4" s="1"/>
  <c r="G48" i="2"/>
  <c r="I48" i="2" s="1"/>
  <c r="K49" i="4" s="1"/>
  <c r="L49" i="4" s="1" a="1"/>
  <c r="L49" i="4" s="1"/>
  <c r="G49" i="2"/>
  <c r="I49" i="2" s="1"/>
  <c r="J50" i="4" s="1"/>
  <c r="G50" i="2"/>
  <c r="I50" i="2" s="1"/>
  <c r="J51" i="4" s="1"/>
  <c r="G51" i="2"/>
  <c r="I51" i="2" s="1"/>
  <c r="J52" i="4" s="1"/>
  <c r="G52" i="2"/>
  <c r="I52" i="2" s="1"/>
  <c r="J53" i="4" s="1"/>
  <c r="G53" i="2"/>
  <c r="I53" i="2" s="1"/>
  <c r="K54" i="4" s="1"/>
  <c r="L54" i="4" s="1" a="1"/>
  <c r="L54" i="4" s="1"/>
  <c r="G54" i="2"/>
  <c r="I54" i="2" s="1"/>
  <c r="K55" i="4" s="1"/>
  <c r="L55" i="4" s="1" a="1"/>
  <c r="L55" i="4" s="1"/>
  <c r="G55" i="2"/>
  <c r="I55" i="2" s="1"/>
  <c r="J56" i="4" s="1"/>
  <c r="G56" i="2"/>
  <c r="I56" i="2" s="1"/>
  <c r="K57" i="4" s="1"/>
  <c r="L57" i="4" s="1" a="1"/>
  <c r="L57" i="4" s="1"/>
  <c r="G57" i="2"/>
  <c r="I57" i="2" s="1"/>
  <c r="K58" i="4" s="1"/>
  <c r="L58" i="4" s="1" a="1"/>
  <c r="L58" i="4" s="1"/>
  <c r="G58" i="2"/>
  <c r="I58" i="2" s="1"/>
  <c r="J59" i="4" s="1"/>
  <c r="G59" i="2"/>
  <c r="I59" i="2" s="1"/>
  <c r="K60" i="4" s="1"/>
  <c r="L60" i="4" s="1" a="1"/>
  <c r="L60" i="4" s="1"/>
  <c r="G60" i="2"/>
  <c r="I60" i="2" s="1"/>
  <c r="K61" i="4" s="1"/>
  <c r="L61" i="4" s="1" a="1"/>
  <c r="L61" i="4" s="1"/>
  <c r="G61" i="2"/>
  <c r="I61" i="2" s="1"/>
  <c r="K62" i="4" s="1"/>
  <c r="L62" i="4" s="1" a="1"/>
  <c r="L62" i="4" s="1"/>
  <c r="G62" i="2"/>
  <c r="I62" i="2" s="1"/>
  <c r="K63" i="4" s="1"/>
  <c r="L63" i="4" s="1" a="1"/>
  <c r="L63" i="4" s="1"/>
  <c r="G63" i="2"/>
  <c r="I63" i="2" s="1"/>
  <c r="K64" i="4" s="1"/>
  <c r="L64" i="4" s="1" a="1"/>
  <c r="L64" i="4" s="1"/>
  <c r="G64" i="2"/>
  <c r="I64" i="2" s="1"/>
  <c r="K65" i="4" s="1"/>
  <c r="L65" i="4" s="1" a="1"/>
  <c r="L65" i="4" s="1"/>
  <c r="G65" i="2"/>
  <c r="I65" i="2" s="1"/>
  <c r="J66" i="4" s="1"/>
  <c r="G66" i="2"/>
  <c r="I66" i="2" s="1"/>
  <c r="K67" i="4" s="1"/>
  <c r="L67" i="4" s="1" a="1"/>
  <c r="L67" i="4" s="1"/>
  <c r="G67" i="2"/>
  <c r="I67" i="2" s="1"/>
  <c r="K68" i="4" s="1"/>
  <c r="L68" i="4" s="1" a="1"/>
  <c r="L68" i="4" s="1"/>
  <c r="G68" i="2"/>
  <c r="I68" i="2" s="1"/>
  <c r="K69" i="4" s="1"/>
  <c r="L69" i="4" s="1" a="1"/>
  <c r="L69" i="4" s="1"/>
  <c r="G69" i="2"/>
  <c r="I69" i="2" s="1"/>
  <c r="K70" i="4" s="1"/>
  <c r="L70" i="4" s="1" a="1"/>
  <c r="L70" i="4" s="1"/>
  <c r="G70" i="2"/>
  <c r="I70" i="2" s="1"/>
  <c r="J71" i="4" s="1"/>
  <c r="G71" i="2"/>
  <c r="I71" i="2" s="1"/>
  <c r="K72" i="4" s="1"/>
  <c r="L72" i="4" s="1" a="1"/>
  <c r="L72" i="4" s="1"/>
  <c r="G72" i="2"/>
  <c r="I72" i="2" s="1"/>
  <c r="J73" i="4" s="1"/>
  <c r="G73" i="2"/>
  <c r="I73" i="2" s="1"/>
  <c r="J74" i="4" s="1"/>
  <c r="G74" i="2"/>
  <c r="I74" i="2" s="1"/>
  <c r="J75" i="4" s="1"/>
  <c r="G75" i="2"/>
  <c r="I75" i="2" s="1"/>
  <c r="K76" i="4" s="1"/>
  <c r="L76" i="4" s="1" a="1"/>
  <c r="L76" i="4" s="1"/>
  <c r="G76" i="2"/>
  <c r="I76" i="2" s="1"/>
  <c r="K77" i="4" s="1"/>
  <c r="L77" i="4" s="1" a="1"/>
  <c r="L77" i="4" s="1"/>
  <c r="G77" i="2"/>
  <c r="I77" i="2" s="1"/>
  <c r="K78" i="4" s="1"/>
  <c r="L78" i="4" s="1" a="1"/>
  <c r="L78" i="4" s="1"/>
  <c r="G78" i="2"/>
  <c r="I78" i="2" s="1"/>
  <c r="K79" i="4" s="1"/>
  <c r="L79" i="4" s="1" a="1"/>
  <c r="L79" i="4" s="1"/>
  <c r="G79" i="2"/>
  <c r="I79" i="2" s="1"/>
  <c r="J80" i="4" s="1"/>
  <c r="G80" i="2"/>
  <c r="I80" i="2" s="1"/>
  <c r="J81" i="4" s="1"/>
  <c r="G81" i="2"/>
  <c r="I81" i="2" s="1"/>
  <c r="J82" i="4" s="1"/>
  <c r="G82" i="2"/>
  <c r="I82" i="2" s="1"/>
  <c r="J83" i="4" s="1"/>
  <c r="G83" i="2"/>
  <c r="I83" i="2" s="1"/>
  <c r="J84" i="4" s="1"/>
  <c r="G84" i="2"/>
  <c r="I84" i="2" s="1"/>
  <c r="J85" i="4" s="1"/>
  <c r="G85" i="2"/>
  <c r="I85" i="2" s="1"/>
  <c r="J86" i="4" s="1"/>
  <c r="G86" i="2"/>
  <c r="I86" i="2" s="1"/>
  <c r="K87" i="4" s="1"/>
  <c r="L87" i="4" s="1" a="1"/>
  <c r="L87" i="4" s="1"/>
  <c r="G87" i="2"/>
  <c r="I87" i="2" s="1"/>
  <c r="J88" i="4" s="1"/>
  <c r="G88" i="2"/>
  <c r="I88" i="2" s="1"/>
  <c r="K89" i="4" s="1"/>
  <c r="L89" i="4" s="1" a="1"/>
  <c r="L89" i="4" s="1"/>
  <c r="G89" i="2"/>
  <c r="I89" i="2" s="1"/>
  <c r="K90" i="4" s="1"/>
  <c r="L90" i="4" s="1" a="1"/>
  <c r="L90" i="4" s="1"/>
  <c r="G90" i="2"/>
  <c r="I90" i="2" s="1"/>
  <c r="J91" i="4" s="1"/>
  <c r="G91" i="2"/>
  <c r="I91" i="2" s="1"/>
  <c r="K92" i="4" s="1"/>
  <c r="L92" i="4" s="1" a="1"/>
  <c r="L92" i="4" s="1"/>
  <c r="G92" i="2"/>
  <c r="I92" i="2" s="1"/>
  <c r="K93" i="4" s="1"/>
  <c r="L93" i="4" s="1" a="1"/>
  <c r="L93" i="4" s="1"/>
  <c r="G93" i="2"/>
  <c r="I93" i="2" s="1"/>
  <c r="K94" i="4" s="1"/>
  <c r="L94" i="4" s="1" a="1"/>
  <c r="L94" i="4" s="1"/>
  <c r="G94" i="2"/>
  <c r="I94" i="2" s="1"/>
  <c r="K95" i="4" s="1"/>
  <c r="L95" i="4" s="1" a="1"/>
  <c r="L95" i="4" s="1"/>
  <c r="G95" i="2"/>
  <c r="I95" i="2" s="1"/>
  <c r="K96" i="4" s="1"/>
  <c r="L96" i="4" s="1" a="1"/>
  <c r="L96" i="4" s="1"/>
  <c r="G96" i="2"/>
  <c r="I96" i="2" s="1"/>
  <c r="J97" i="4" s="1"/>
  <c r="G97" i="2"/>
  <c r="I97" i="2" s="1"/>
  <c r="K98" i="4" s="1"/>
  <c r="L98" i="4" s="1" a="1"/>
  <c r="L98" i="4" s="1"/>
  <c r="G98" i="2"/>
  <c r="I98" i="2" s="1"/>
  <c r="K99" i="4" s="1"/>
  <c r="L99" i="4" s="1" a="1"/>
  <c r="L99" i="4" s="1"/>
  <c r="G99" i="2"/>
  <c r="I99" i="2" s="1"/>
  <c r="K100" i="4" s="1"/>
  <c r="L100" i="4" s="1" a="1"/>
  <c r="L100" i="4" s="1"/>
  <c r="G100" i="2"/>
  <c r="I100" i="2" s="1"/>
  <c r="B3" i="2"/>
  <c r="A3" i="4"/>
  <c r="B73" i="2"/>
  <c r="B74" i="4" s="1"/>
  <c r="B74" i="2"/>
  <c r="B75" i="4" s="1"/>
  <c r="B75" i="2"/>
  <c r="B76" i="4" s="1"/>
  <c r="B76" i="2"/>
  <c r="B77" i="4" s="1"/>
  <c r="B77" i="2"/>
  <c r="B78" i="4" s="1"/>
  <c r="B78" i="2"/>
  <c r="B79" i="4" s="1"/>
  <c r="B79" i="2"/>
  <c r="B80" i="4" s="1"/>
  <c r="B80" i="2"/>
  <c r="B81" i="4" s="1"/>
  <c r="B81" i="2"/>
  <c r="B82" i="4" s="1"/>
  <c r="B82" i="2"/>
  <c r="B83" i="4" s="1"/>
  <c r="B83" i="2"/>
  <c r="B84" i="4" s="1"/>
  <c r="B84" i="2"/>
  <c r="B85" i="4" s="1"/>
  <c r="B85" i="2"/>
  <c r="B86" i="4" s="1"/>
  <c r="B86" i="2"/>
  <c r="B87" i="4" s="1"/>
  <c r="B87" i="2"/>
  <c r="B88" i="4" s="1"/>
  <c r="B88" i="2"/>
  <c r="B89" i="4" s="1"/>
  <c r="B89" i="2"/>
  <c r="B90" i="4" s="1"/>
  <c r="B90" i="2"/>
  <c r="B91" i="4" s="1"/>
  <c r="B91" i="2"/>
  <c r="B92" i="4" s="1"/>
  <c r="B92" i="2"/>
  <c r="B93" i="4" s="1"/>
  <c r="B93" i="2"/>
  <c r="B94" i="4" s="1"/>
  <c r="B94" i="2"/>
  <c r="B95" i="4" s="1"/>
  <c r="B95" i="2"/>
  <c r="B96" i="4" s="1"/>
  <c r="B96" i="2"/>
  <c r="B97" i="4" s="1"/>
  <c r="B97" i="2"/>
  <c r="B98" i="4" s="1"/>
  <c r="B98" i="2"/>
  <c r="B99" i="4" s="1"/>
  <c r="B99" i="2"/>
  <c r="B100" i="4" s="1"/>
  <c r="B100" i="2"/>
  <c r="B2" i="2"/>
  <c r="B5" i="4"/>
  <c r="B5" i="2"/>
  <c r="B6" i="4" s="1"/>
  <c r="B6" i="2"/>
  <c r="B7" i="4" s="1"/>
  <c r="B7" i="2"/>
  <c r="B8" i="4" s="1"/>
  <c r="B8" i="2"/>
  <c r="B9" i="4" s="1"/>
  <c r="B9" i="2"/>
  <c r="B10" i="4" s="1"/>
  <c r="B10" i="2"/>
  <c r="B11" i="4" s="1"/>
  <c r="B11" i="2"/>
  <c r="B12" i="4" s="1"/>
  <c r="B12" i="2"/>
  <c r="B13" i="4" s="1"/>
  <c r="B13" i="2"/>
  <c r="B14" i="4" s="1"/>
  <c r="B14" i="2"/>
  <c r="B15" i="4" s="1"/>
  <c r="B15" i="2"/>
  <c r="B16" i="4" s="1"/>
  <c r="B16" i="2"/>
  <c r="B17" i="4" s="1"/>
  <c r="B17" i="2"/>
  <c r="B18" i="4" s="1"/>
  <c r="B18" i="2"/>
  <c r="B19" i="4" s="1"/>
  <c r="B19" i="2"/>
  <c r="B20" i="4" s="1"/>
  <c r="B20" i="2"/>
  <c r="B21" i="4" s="1"/>
  <c r="B21" i="2"/>
  <c r="B22" i="4" s="1"/>
  <c r="B22" i="2"/>
  <c r="B23" i="4" s="1"/>
  <c r="B23" i="2"/>
  <c r="B24" i="4" s="1"/>
  <c r="B24" i="2"/>
  <c r="B25" i="4" s="1"/>
  <c r="B25" i="2"/>
  <c r="B26" i="4" s="1"/>
  <c r="B26" i="2"/>
  <c r="B27" i="4" s="1"/>
  <c r="B27" i="2"/>
  <c r="B28" i="4" s="1"/>
  <c r="B28" i="2"/>
  <c r="B29" i="4" s="1"/>
  <c r="B29" i="2"/>
  <c r="B30" i="4" s="1"/>
  <c r="B30" i="2"/>
  <c r="B31" i="4" s="1"/>
  <c r="B31" i="2"/>
  <c r="B32" i="4" s="1"/>
  <c r="B32" i="2"/>
  <c r="B33" i="4" s="1"/>
  <c r="B33" i="2"/>
  <c r="B34" i="4" s="1"/>
  <c r="B34" i="2"/>
  <c r="B35" i="4" s="1"/>
  <c r="B35" i="2"/>
  <c r="B36" i="4" s="1"/>
  <c r="B36" i="2"/>
  <c r="B37" i="4" s="1"/>
  <c r="B37" i="2"/>
  <c r="B38" i="4" s="1"/>
  <c r="B38" i="2"/>
  <c r="B39" i="4" s="1"/>
  <c r="B39" i="2"/>
  <c r="B40" i="4" s="1"/>
  <c r="B40" i="2"/>
  <c r="B41" i="4" s="1"/>
  <c r="B41" i="2"/>
  <c r="B42" i="4" s="1"/>
  <c r="B42" i="2"/>
  <c r="B43" i="4" s="1"/>
  <c r="B43" i="2"/>
  <c r="B44" i="4" s="1"/>
  <c r="B44" i="2"/>
  <c r="B45" i="4" s="1"/>
  <c r="B45" i="2"/>
  <c r="B46" i="4" s="1"/>
  <c r="B46" i="2"/>
  <c r="B47" i="4" s="1"/>
  <c r="B47" i="2"/>
  <c r="B48" i="4" s="1"/>
  <c r="B48" i="2"/>
  <c r="B49" i="4" s="1"/>
  <c r="B49" i="2"/>
  <c r="B50" i="4" s="1"/>
  <c r="B50" i="2"/>
  <c r="B51" i="4" s="1"/>
  <c r="B51" i="2"/>
  <c r="B52" i="4" s="1"/>
  <c r="B52" i="2"/>
  <c r="B53" i="4" s="1"/>
  <c r="B53" i="2"/>
  <c r="B54" i="4" s="1"/>
  <c r="B54" i="2"/>
  <c r="B55" i="4" s="1"/>
  <c r="B55" i="2"/>
  <c r="B56" i="4" s="1"/>
  <c r="B56" i="2"/>
  <c r="B57" i="4" s="1"/>
  <c r="B57" i="2"/>
  <c r="B58" i="4" s="1"/>
  <c r="B58" i="2"/>
  <c r="B59" i="4" s="1"/>
  <c r="B59" i="2"/>
  <c r="B60" i="4" s="1"/>
  <c r="B60" i="2"/>
  <c r="B61" i="4" s="1"/>
  <c r="B61" i="2"/>
  <c r="B62" i="4" s="1"/>
  <c r="B62" i="2"/>
  <c r="B63" i="4" s="1"/>
  <c r="B63" i="2"/>
  <c r="B64" i="4" s="1"/>
  <c r="B64" i="2"/>
  <c r="B65" i="4" s="1"/>
  <c r="B65" i="2"/>
  <c r="B66" i="4" s="1"/>
  <c r="B66" i="2"/>
  <c r="B67" i="4" s="1"/>
  <c r="B67" i="2"/>
  <c r="B68" i="4" s="1"/>
  <c r="B68" i="2"/>
  <c r="B69" i="4" s="1"/>
  <c r="B69" i="2"/>
  <c r="B70" i="4" s="1"/>
  <c r="B70" i="2"/>
  <c r="B71" i="4" s="1"/>
  <c r="B71" i="2"/>
  <c r="B72" i="4" s="1"/>
  <c r="B72" i="2"/>
  <c r="B73" i="4" s="1"/>
  <c r="L6" i="4" l="1" a="1"/>
  <c r="L6" i="4" s="1"/>
  <c r="L5" i="4" a="1"/>
  <c r="L5" i="4" s="1"/>
  <c r="J4" i="4"/>
  <c r="K3" i="4"/>
  <c r="L3" i="4" s="1" a="1"/>
  <c r="L3" i="4" s="1"/>
  <c r="K4" i="4"/>
  <c r="L4" i="4" s="1" a="1"/>
  <c r="L4" i="4" s="1"/>
  <c r="K85" i="4"/>
  <c r="L85" i="4" s="1" a="1"/>
  <c r="L85" i="4" s="1"/>
  <c r="K46" i="4"/>
  <c r="L46" i="4" s="1" a="1"/>
  <c r="L46" i="4" s="1"/>
  <c r="K41" i="4"/>
  <c r="L41" i="4" s="1" a="1"/>
  <c r="L41" i="4" s="1"/>
  <c r="J42" i="4"/>
  <c r="J21" i="4"/>
  <c r="J94" i="4"/>
  <c r="J62" i="4"/>
  <c r="J57" i="4"/>
  <c r="J58" i="4"/>
  <c r="K28" i="4"/>
  <c r="L28" i="4" s="1" a="1"/>
  <c r="L28" i="4" s="1"/>
  <c r="J37" i="4"/>
  <c r="J14" i="4"/>
  <c r="J8" i="4"/>
  <c r="K73" i="4"/>
  <c r="L73" i="4" s="1" a="1"/>
  <c r="L73" i="4" s="1"/>
  <c r="K84" i="4"/>
  <c r="L84" i="4" s="1" a="1"/>
  <c r="L84" i="4" s="1"/>
  <c r="J9" i="4"/>
  <c r="J10" i="4"/>
  <c r="K74" i="4"/>
  <c r="L74" i="4" s="1" a="1"/>
  <c r="L74" i="4" s="1"/>
  <c r="K81" i="4"/>
  <c r="L81" i="4" s="1" a="1"/>
  <c r="L81" i="4" s="1"/>
  <c r="K53" i="4"/>
  <c r="L53" i="4" s="1" a="1"/>
  <c r="L53" i="4" s="1"/>
  <c r="J30" i="4"/>
  <c r="K36" i="4"/>
  <c r="L36" i="4" s="1" a="1"/>
  <c r="L36" i="4" s="1"/>
  <c r="J69" i="4"/>
  <c r="J25" i="4"/>
  <c r="J26" i="4"/>
  <c r="J90" i="4"/>
  <c r="K52" i="4"/>
  <c r="L52" i="4" s="1" a="1"/>
  <c r="L52" i="4" s="1"/>
  <c r="K97" i="4"/>
  <c r="L97" i="4" s="1" a="1"/>
  <c r="L97" i="4" s="1"/>
  <c r="J35" i="4"/>
  <c r="J67" i="4"/>
  <c r="J99" i="4"/>
  <c r="K31" i="4"/>
  <c r="L31" i="4" s="1" a="1"/>
  <c r="L31" i="4" s="1"/>
  <c r="K71" i="4"/>
  <c r="L71" i="4" s="1" a="1"/>
  <c r="L71" i="4" s="1"/>
  <c r="J40" i="4"/>
  <c r="J72" i="4"/>
  <c r="K15" i="4"/>
  <c r="L15" i="4" s="1" a="1"/>
  <c r="L15" i="4" s="1"/>
  <c r="K11" i="4"/>
  <c r="L11" i="4" s="1" a="1"/>
  <c r="L11" i="4" s="1"/>
  <c r="K43" i="4"/>
  <c r="L43" i="4" s="1" a="1"/>
  <c r="L43" i="4" s="1"/>
  <c r="K75" i="4"/>
  <c r="L75" i="4" s="1" a="1"/>
  <c r="L75" i="4" s="1"/>
  <c r="J20" i="4"/>
  <c r="J70" i="4"/>
  <c r="J12" i="4"/>
  <c r="J60" i="4"/>
  <c r="J79" i="4"/>
  <c r="J29" i="4"/>
  <c r="J61" i="4"/>
  <c r="J93" i="4"/>
  <c r="J6" i="4"/>
  <c r="J38" i="4"/>
  <c r="K86" i="4"/>
  <c r="L86" i="4" s="1" a="1"/>
  <c r="L86" i="4" s="1"/>
  <c r="K16" i="4"/>
  <c r="L16" i="4" s="1" a="1"/>
  <c r="L16" i="4" s="1"/>
  <c r="K48" i="4"/>
  <c r="L48" i="4" s="1" a="1"/>
  <c r="L48" i="4" s="1"/>
  <c r="K80" i="4"/>
  <c r="L80" i="4" s="1" a="1"/>
  <c r="L80" i="4" s="1"/>
  <c r="J17" i="4"/>
  <c r="J49" i="4"/>
  <c r="J89" i="4"/>
  <c r="J34" i="4"/>
  <c r="K66" i="4"/>
  <c r="L66" i="4" s="1" a="1"/>
  <c r="L66" i="4" s="1"/>
  <c r="J98" i="4"/>
  <c r="J47" i="4"/>
  <c r="K19" i="4"/>
  <c r="L19" i="4" s="1" a="1"/>
  <c r="L19" i="4" s="1"/>
  <c r="K51" i="4"/>
  <c r="L51" i="4" s="1" a="1"/>
  <c r="L51" i="4" s="1"/>
  <c r="K83" i="4"/>
  <c r="L83" i="4" s="1" a="1"/>
  <c r="L83" i="4" s="1"/>
  <c r="J7" i="4"/>
  <c r="J76" i="4"/>
  <c r="J23" i="4"/>
  <c r="K24" i="4"/>
  <c r="L24" i="4" s="1" a="1"/>
  <c r="L24" i="4" s="1"/>
  <c r="K56" i="4"/>
  <c r="L56" i="4" s="1" a="1"/>
  <c r="L56" i="4" s="1"/>
  <c r="K88" i="4"/>
  <c r="L88" i="4" s="1" a="1"/>
  <c r="L88" i="4" s="1"/>
  <c r="J100" i="4"/>
  <c r="J63" i="4"/>
  <c r="K27" i="4"/>
  <c r="L27" i="4" s="1" a="1"/>
  <c r="L27" i="4" s="1"/>
  <c r="K59" i="4"/>
  <c r="L59" i="4" s="1" a="1"/>
  <c r="L59" i="4" s="1"/>
  <c r="K91" i="4"/>
  <c r="L91" i="4" s="1" a="1"/>
  <c r="L91" i="4" s="1"/>
  <c r="J68" i="4"/>
  <c r="J55" i="4"/>
  <c r="J44" i="4"/>
  <c r="J92" i="4"/>
  <c r="J13" i="4"/>
  <c r="J45" i="4"/>
  <c r="J77" i="4"/>
  <c r="J39" i="4"/>
  <c r="J22" i="4"/>
  <c r="J54" i="4"/>
  <c r="J87" i="4"/>
  <c r="K32" i="4"/>
  <c r="L32" i="4" s="1" a="1"/>
  <c r="L32" i="4" s="1"/>
  <c r="J64" i="4"/>
  <c r="J96" i="4"/>
  <c r="J33" i="4"/>
  <c r="J65" i="4"/>
  <c r="J18" i="4"/>
  <c r="K50" i="4"/>
  <c r="L50" i="4" s="1" a="1"/>
  <c r="L50" i="4" s="1"/>
  <c r="K82" i="4"/>
  <c r="L82" i="4" s="1" a="1"/>
  <c r="L82" i="4" s="1"/>
  <c r="J78" i="4"/>
  <c r="J95" i="4"/>
  <c r="J5" i="4"/>
  <c r="J3" i="4"/>
  <c r="B4" i="4"/>
  <c r="B3" i="4"/>
  <c r="E3" i="4"/>
</calcChain>
</file>

<file path=xl/sharedStrings.xml><?xml version="1.0" encoding="utf-8"?>
<sst xmlns="http://schemas.openxmlformats.org/spreadsheetml/2006/main" count="195" uniqueCount="90">
  <si>
    <t>MATRICULE</t>
  </si>
  <si>
    <t>NOM</t>
  </si>
  <si>
    <t>PRENOM</t>
  </si>
  <si>
    <t>ENTITE</t>
  </si>
  <si>
    <t>FONCTION</t>
  </si>
  <si>
    <t>STATUT</t>
  </si>
  <si>
    <t>DATE D'ENTREE</t>
  </si>
  <si>
    <t>CONTRAT</t>
  </si>
  <si>
    <t>N° SECU</t>
  </si>
  <si>
    <t>HEURES CONTRAT</t>
  </si>
  <si>
    <t>SALAIRE BRUT</t>
  </si>
  <si>
    <t>NON CADRE</t>
  </si>
  <si>
    <t>CDI</t>
  </si>
  <si>
    <t>S00000647</t>
  </si>
  <si>
    <t>S00000025</t>
  </si>
  <si>
    <t>S00001288</t>
  </si>
  <si>
    <t>S00001204</t>
  </si>
  <si>
    <t>S00001308</t>
  </si>
  <si>
    <t>S00000794</t>
  </si>
  <si>
    <t>S00000838</t>
  </si>
  <si>
    <t>CDD</t>
  </si>
  <si>
    <t>S00000064</t>
  </si>
  <si>
    <t>S00000585</t>
  </si>
  <si>
    <t>S00001176</t>
  </si>
  <si>
    <t>S00000124</t>
  </si>
  <si>
    <t>S00000670</t>
  </si>
  <si>
    <t>S00000106</t>
  </si>
  <si>
    <t>S00000107</t>
  </si>
  <si>
    <t>S00001232</t>
  </si>
  <si>
    <t>S00001225</t>
  </si>
  <si>
    <t>Prénom</t>
  </si>
  <si>
    <t>MOTIF</t>
  </si>
  <si>
    <t>Début</t>
  </si>
  <si>
    <t>Fin</t>
  </si>
  <si>
    <t>I/P</t>
  </si>
  <si>
    <t>Liste Motif Arrêt</t>
  </si>
  <si>
    <t>Maladie</t>
  </si>
  <si>
    <t>AT</t>
  </si>
  <si>
    <t>Maladie Pro</t>
  </si>
  <si>
    <t>Liste Init / Prolong</t>
  </si>
  <si>
    <t>Prolong</t>
  </si>
  <si>
    <t>Initial</t>
  </si>
  <si>
    <t>Nom</t>
  </si>
  <si>
    <t>Subrogation</t>
  </si>
  <si>
    <t>M-1</t>
  </si>
  <si>
    <t>Prénom (auto)</t>
  </si>
  <si>
    <t>+3 enfants</t>
  </si>
  <si>
    <t>Oui</t>
  </si>
  <si>
    <t>Non</t>
  </si>
  <si>
    <t>Salaire brut des 3 derniers mois (à compléter)</t>
  </si>
  <si>
    <t>Moyenne des salaires ou plafond</t>
  </si>
  <si>
    <t>Plafond 1,8 SMIC 2017</t>
  </si>
  <si>
    <t>Congé Parental</t>
  </si>
  <si>
    <t>Plafond SS 2017</t>
  </si>
  <si>
    <t>M-3 (si maladie ou congé parental)</t>
  </si>
  <si>
    <t>M-2 (si maladie ou congé parental)</t>
  </si>
  <si>
    <t>IJ Estimées TOTAL BRUT depuis Initial</t>
  </si>
  <si>
    <t>IJ Estimées TOTAL NET depuis Initial</t>
  </si>
  <si>
    <t>Nb Jours d'arrêt indemnisés</t>
  </si>
  <si>
    <t>Nb jours indemn antérieur si prolong</t>
  </si>
  <si>
    <t>Nb jours  d'arrêt indemn total</t>
  </si>
  <si>
    <t>IJ NET Estimées pour la période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</si>
  <si>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</si>
  <si>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</si>
  <si>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</si>
  <si>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</si>
  <si>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</si>
  <si>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</si>
  <si>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</si>
  <si>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</si>
  <si>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</si>
  <si>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</si>
  <si>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</si>
  <si>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</si>
  <si>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</si>
  <si>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</si>
  <si>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</si>
  <si>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</si>
  <si>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</si>
  <si>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</si>
  <si>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</si>
  <si>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</si>
  <si>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</si>
  <si>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</si>
  <si>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</si>
  <si>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</si>
  <si>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</si>
  <si>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</si>
  <si>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NUL</t>
  </si>
  <si>
    <t>S00000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</si>
</sst>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3000000000000]#&quot; &quot;##&quot; &quot;##&quot; &quot;##&quot; &quot;###&quot; &quot;###&quot; | &quot;##;#&quot; &quot;##&quot; &quot;##&quot; &quot;##&quot; &quot;###&quot; &quot;###"/>
    <numFmt numFmtId="165" formatCode="#######0.0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2" borderId="17" xfId="0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1" applyNumberFormat="1" applyFont="1" applyFill="1" applyBorder="1" applyAlignment="1" applyProtection="1">
      <alignment horizontal="left" vertical="center" readingOrder="1"/>
      <protection locked="0"/>
    </xf>
    <xf numFmtId="164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2" fillId="0" borderId="0" xfId="1" applyNumberFormat="1" applyFont="1" applyFill="1" applyAlignment="1" applyProtection="1">
      <alignment horizontal="left" vertical="center" readingOrder="1"/>
      <protection locked="0"/>
    </xf>
    <xf numFmtId="0" fontId="2" fillId="0" borderId="0" xfId="1" applyNumberFormat="1" applyFont="1" applyFill="1" applyAlignment="1" applyProtection="1">
      <alignment horizontal="left" vertic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ill="1"/>
    <xf numFmtId="0" fontId="0" fillId="0" borderId="0" xfId="0" quotePrefix="1" applyProtection="1">
      <protection locked="0"/>
    </xf>
    <xf numFmtId="0" fontId="0" fillId="0" borderId="0" xfId="0" quotePrefix="1"/>
    <xf numFmtId="2" fontId="0" fillId="0" borderId="0" xfId="0" applyNumberFormat="1" applyFill="1"/>
    <xf numFmtId="2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vertical="center" wrapText="1"/>
    </xf>
    <xf numFmtId="2" fontId="0" fillId="3" borderId="1" xfId="0" applyNumberFormat="1" applyFill="1" applyBorder="1" applyAlignment="1" applyProtection="1">
      <alignment vertical="center" wrapText="1"/>
      <protection locked="0"/>
    </xf>
    <xf numFmtId="2" fontId="0" fillId="3" borderId="1" xfId="0" applyNumberFormat="1" applyFill="1" applyBorder="1" applyAlignment="1">
      <alignment vertical="center" wrapText="1"/>
    </xf>
    <xf numFmtId="2" fontId="0" fillId="3" borderId="16" xfId="0" applyNumberFormat="1" applyFill="1" applyBorder="1" applyAlignment="1">
      <alignment vertical="center" wrapText="1"/>
    </xf>
    <xf numFmtId="0" fontId="0" fillId="4" borderId="3" xfId="0" applyFill="1" applyBorder="1" applyAlignment="1" applyProtection="1">
      <alignment vertical="center" wrapText="1"/>
    </xf>
    <xf numFmtId="2" fontId="0" fillId="4" borderId="1" xfId="0" applyNumberFormat="1" applyFill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>
      <alignment vertical="center" wrapText="1"/>
    </xf>
    <xf numFmtId="2" fontId="0" fillId="4" borderId="16" xfId="0" applyNumberFormat="1" applyFill="1" applyBorder="1" applyAlignment="1">
      <alignment vertical="center" wrapText="1"/>
    </xf>
    <xf numFmtId="14" fontId="0" fillId="3" borderId="1" xfId="0" applyNumberFormat="1" applyFill="1" applyBorder="1" applyAlignment="1" applyProtection="1">
      <alignment vertical="center" wrapText="1"/>
    </xf>
    <xf numFmtId="14" fontId="0" fillId="4" borderId="1" xfId="0" applyNumberFormat="1" applyFill="1" applyBorder="1" applyAlignment="1" applyProtection="1">
      <alignment vertical="center" wrapText="1"/>
    </xf>
    <xf numFmtId="2" fontId="0" fillId="3" borderId="19" xfId="0" applyNumberFormat="1" applyFill="1" applyBorder="1" applyAlignment="1">
      <alignment vertical="center" wrapText="1"/>
    </xf>
    <xf numFmtId="2" fontId="0" fillId="4" borderId="19" xfId="0" applyNumberFormat="1" applyFill="1" applyBorder="1" applyAlignment="1">
      <alignment vertical="center" wrapText="1"/>
    </xf>
    <xf numFmtId="14" fontId="0" fillId="3" borderId="1" xfId="0" applyNumberFormat="1" applyFill="1" applyBorder="1" applyAlignment="1" applyProtection="1">
      <alignment horizontal="right" vertical="center" wrapText="1"/>
    </xf>
    <xf numFmtId="2" fontId="0" fillId="5" borderId="19" xfId="0" applyNumberFormat="1" applyFill="1" applyBorder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</cellXfs>
  <cellStyles count="3">
    <cellStyle name="NiveauLigne_4" xfId="1" builtinId="1" iLevel="3"/>
    <cellStyle name="Normal" xfId="0" builtinId="0"/>
    <cellStyle name="Normal 2" xfId="2"/>
  </cellStyles>
  <dxfs count="20">
    <dxf>
      <protection locked="1" hidden="0"/>
    </dxf>
    <dxf>
      <numFmt numFmtId="19" formatCode="dd/mm/yyyy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alignment horizontal="center" vertical="center" textRotation="0" indent="0" justifyLastLine="0" shrinkToFit="0" readingOrder="0"/>
    </dxf>
    <dxf>
      <protection locked="0" hidden="0"/>
    </dxf>
    <dxf>
      <protection locked="0" hidden="0"/>
    </dxf>
    <dxf>
      <numFmt numFmtId="164" formatCode="[&gt;=3000000000000]#&quot; &quot;##&quot; &quot;##&quot; &quot;##&quot; &quot;###&quot; &quot;###&quot; | &quot;##;#&quot; &quot;##&quot; &quot;##&quot; &quot;##&quot; &quot;###&quot; &quot;###"/>
      <protection locked="0" hidden="0"/>
    </dxf>
    <dxf>
      <numFmt numFmtId="19" formatCode="dd/mm/yyyy"/>
      <alignment horizontal="center" vertical="bottom" textRotation="0" wrapText="0" indent="0" justifyLastLine="0" shrinkToFit="0" readingOrder="0"/>
      <protection locked="0" hidden="0"/>
    </dxf>
    <dxf>
      <numFmt numFmtId="19" formatCode="dd/mm/yyyy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au1" displayName="Tableau1" ref="A1:L18" totalsRowShown="0" headerRowDxfId="19">
  <autoFilter ref="A1:L18"/>
  <tableColumns count="12">
    <tableColumn id="1" name="MATRICULE" dataDxfId="18" dataCellStyle="NiveauLigne_4"/>
    <tableColumn id="2" name="NOM" dataDxfId="17" dataCellStyle="NiveauLigne_4"/>
    <tableColumn id="3" name="PRENOM" dataDxfId="16"/>
    <tableColumn id="4" name="ENTITE" dataDxfId="15" dataCellStyle="NiveauLigne_4"/>
    <tableColumn id="5" name="FONCTION" dataDxfId="14" dataCellStyle="NiveauLigne_4"/>
    <tableColumn id="6" name="STATUT" dataDxfId="13"/>
    <tableColumn id="7" name="DATE D'ENTREE" dataDxfId="12"/>
    <tableColumn id="8" name="CONTRAT" dataDxfId="11"/>
    <tableColumn id="9" name="N° SECU" dataDxfId="10"/>
    <tableColumn id="10" name="HEURES CONTRAT" dataDxfId="9"/>
    <tableColumn id="11" name="SALAIRE BRUT" dataDxfId="8"/>
    <tableColumn id="12" name="+3 enfa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I100" totalsRowShown="0" headerRowDxfId="7">
  <sortState ref="A2:I100">
    <sortCondition ref="A1:A100"/>
  </sortState>
  <tableColumns count="9">
    <tableColumn id="1" name="NOM" dataDxfId="6"/>
    <tableColumn id="2" name="Prénom (auto)" dataDxfId="5">
      <calculatedColumnFormula>IF(ISNA(VLOOKUP(A2,Tableau1[[NOM]:[PRENOM]],2)),"",VLOOKUP(A2,Tableau1[[NOM]:[PRENOM]],2))</calculatedColumnFormula>
    </tableColumn>
    <tableColumn id="3" name="MOTIF" dataDxfId="4"/>
    <tableColumn id="4" name="I/P" dataDxfId="3"/>
    <tableColumn id="5" name="Début" dataDxfId="2"/>
    <tableColumn id="6" name="Fin" dataDxfId="1"/>
    <tableColumn id="7" name="Nb Jours d'arrêt indemnisés" dataDxfId="0">
      <calculatedColumnFormula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Row],[Début]]-2,IF(D2="Prolong",(Tableau2[[#This Row],[Fin]]-Tableau2[[#This Row],[Début]]+1),F2-E2+1))))</calculatedColumnFormula>
    </tableColumn>
    <tableColumn id="8" name="Nb jours indemn antérieur si prolong"/>
    <tableColumn id="9" name="Nb jours  d'arrêt indemn total">
      <calculatedColumnFormula>IF(Tableau2[[#This Row],[Nb Jours d''arrêt indemnisés]]&lt;&gt;"",Tableau2[[#This Row],[Nb Jours d''arrêt indemnisés]]+Tableau2[[#This Row],[Nb jours indemn antérieur si prolong]],"")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A5" totalsRowShown="0">
  <autoFilter ref="A1:A5"/>
  <tableColumns count="1">
    <tableColumn id="1" name="Liste Motif Arrê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au7" displayName="Tableau7" ref="C1:C3" totalsRowShown="0">
  <autoFilter ref="C1:C3"/>
  <tableColumns count="1">
    <tableColumn id="1" name="Liste Init / Prolo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Tableau11" displayName="Tableau11" ref="C5:C7" totalsRowShown="0">
  <autoFilter ref="C5:C7"/>
  <tableColumns count="1">
    <tableColumn id="1" name="+3 enfa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D27" sqref="D27"/>
    </sheetView>
  </sheetViews>
  <sheetFormatPr baseColWidth="10" defaultRowHeight="15" x14ac:dyDescent="0.25"/>
  <cols>
    <col min="1" max="1" width="13.42578125" customWidth="1"/>
    <col min="5" max="5" width="30.7109375" bestFit="1" customWidth="1"/>
    <col min="6" max="6" width="12.28515625" bestFit="1" customWidth="1"/>
    <col min="7" max="7" width="16.5703125" customWidth="1"/>
    <col min="8" max="8" width="11.5703125" customWidth="1"/>
    <col min="9" max="9" width="20.140625" bestFit="1" customWidth="1"/>
    <col min="10" max="10" width="18.85546875" customWidth="1"/>
    <col min="11" max="11" width="15.4257812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5" t="s">
        <v>46</v>
      </c>
    </row>
    <row r="2" spans="1:12" x14ac:dyDescent="0.25">
      <c r="A2" s="2" t="s">
        <v>89</v>
      </c>
      <c r="B2" s="2" t="s">
        <v>62</v>
      </c>
      <c r="C2" s="2" t="s">
        <v>78</v>
      </c>
      <c r="D2" s="4" t="s">
        <v>85</v>
      </c>
      <c r="E2" s="4" t="s">
        <v>88</v>
      </c>
      <c r="F2" s="3" t="s">
        <v>11</v>
      </c>
      <c r="G2" s="6">
        <v>39818</v>
      </c>
      <c r="H2" s="3" t="s">
        <v>12</v>
      </c>
      <c r="I2" s="5">
        <v>0</v>
      </c>
      <c r="J2" s="2">
        <v>151.66999999999999</v>
      </c>
      <c r="K2" s="7">
        <v>16.600000000000001</v>
      </c>
      <c r="L2" t="s">
        <v>47</v>
      </c>
    </row>
    <row r="3" spans="1:12" x14ac:dyDescent="0.25">
      <c r="A3" s="2" t="s">
        <v>13</v>
      </c>
      <c r="B3" s="2" t="s">
        <v>63</v>
      </c>
      <c r="C3" s="2" t="s">
        <v>79</v>
      </c>
      <c r="D3" s="4" t="s">
        <v>85</v>
      </c>
      <c r="E3" s="4" t="s">
        <v>88</v>
      </c>
      <c r="F3" s="3" t="s">
        <v>11</v>
      </c>
      <c r="G3" s="6">
        <v>40330</v>
      </c>
      <c r="H3" s="3" t="s">
        <v>12</v>
      </c>
      <c r="I3" s="5">
        <v>0</v>
      </c>
      <c r="J3" s="2">
        <v>110</v>
      </c>
      <c r="K3" s="2">
        <v>10.38</v>
      </c>
      <c r="L3" t="s">
        <v>48</v>
      </c>
    </row>
    <row r="4" spans="1:12" x14ac:dyDescent="0.25">
      <c r="A4" s="2" t="s">
        <v>14</v>
      </c>
      <c r="B4" s="2" t="s">
        <v>64</v>
      </c>
      <c r="C4" s="2" t="s">
        <v>80</v>
      </c>
      <c r="D4" s="4" t="s">
        <v>85</v>
      </c>
      <c r="E4" s="4" t="s">
        <v>88</v>
      </c>
      <c r="F4" s="3" t="s">
        <v>11</v>
      </c>
      <c r="G4" s="6">
        <v>40113</v>
      </c>
      <c r="H4" s="3" t="s">
        <v>12</v>
      </c>
      <c r="I4" s="5">
        <v>0</v>
      </c>
      <c r="J4" s="2">
        <v>110</v>
      </c>
      <c r="K4" s="2">
        <v>10.67</v>
      </c>
      <c r="L4" t="s">
        <v>47</v>
      </c>
    </row>
    <row r="5" spans="1:12" x14ac:dyDescent="0.25">
      <c r="A5" s="2" t="s">
        <v>15</v>
      </c>
      <c r="B5" s="2" t="s">
        <v>65</v>
      </c>
      <c r="C5" s="2" t="s">
        <v>81</v>
      </c>
      <c r="D5" s="4" t="s">
        <v>85</v>
      </c>
      <c r="E5" s="4" t="s">
        <v>88</v>
      </c>
      <c r="F5" s="3" t="s">
        <v>11</v>
      </c>
      <c r="G5" s="6">
        <v>41883</v>
      </c>
      <c r="H5" s="3" t="s">
        <v>12</v>
      </c>
      <c r="I5" s="5">
        <v>0</v>
      </c>
      <c r="J5" s="2">
        <v>151.66999999999999</v>
      </c>
      <c r="K5" s="2">
        <v>9.84</v>
      </c>
      <c r="L5" t="s">
        <v>48</v>
      </c>
    </row>
    <row r="6" spans="1:12" x14ac:dyDescent="0.25">
      <c r="A6" s="2" t="s">
        <v>16</v>
      </c>
      <c r="B6" s="2" t="s">
        <v>66</v>
      </c>
      <c r="C6" s="2" t="s">
        <v>82</v>
      </c>
      <c r="D6" s="4" t="s">
        <v>85</v>
      </c>
      <c r="E6" s="4" t="s">
        <v>88</v>
      </c>
      <c r="F6" s="3" t="s">
        <v>11</v>
      </c>
      <c r="G6" s="6">
        <v>41673</v>
      </c>
      <c r="H6" s="3" t="s">
        <v>12</v>
      </c>
      <c r="I6" s="5">
        <v>0</v>
      </c>
      <c r="J6" s="2">
        <v>151</v>
      </c>
      <c r="K6" s="2">
        <v>10.19</v>
      </c>
      <c r="L6" t="s">
        <v>47</v>
      </c>
    </row>
    <row r="7" spans="1:12" x14ac:dyDescent="0.25">
      <c r="A7" s="2" t="s">
        <v>17</v>
      </c>
      <c r="B7" s="2" t="s">
        <v>67</v>
      </c>
      <c r="C7" s="2" t="s">
        <v>83</v>
      </c>
      <c r="D7" s="4" t="s">
        <v>85</v>
      </c>
      <c r="E7" s="4" t="s">
        <v>88</v>
      </c>
      <c r="F7" s="3" t="s">
        <v>11</v>
      </c>
      <c r="G7" s="6">
        <v>41943</v>
      </c>
      <c r="H7" s="3" t="s">
        <v>12</v>
      </c>
      <c r="I7" s="5">
        <v>0</v>
      </c>
      <c r="J7" s="2">
        <v>151.66999999999999</v>
      </c>
      <c r="K7" s="2">
        <v>9.61</v>
      </c>
      <c r="L7" t="s">
        <v>48</v>
      </c>
    </row>
    <row r="8" spans="1:12" x14ac:dyDescent="0.25">
      <c r="A8" s="2" t="s">
        <v>18</v>
      </c>
      <c r="B8" s="8" t="s">
        <v>68</v>
      </c>
      <c r="C8" s="2" t="s">
        <v>84</v>
      </c>
      <c r="D8" s="9" t="s">
        <v>85</v>
      </c>
      <c r="E8" s="8" t="s">
        <v>88</v>
      </c>
      <c r="F8" s="3" t="s">
        <v>11</v>
      </c>
      <c r="G8" s="6">
        <v>40604</v>
      </c>
      <c r="H8" s="10" t="s">
        <v>12</v>
      </c>
      <c r="I8" s="5">
        <v>0</v>
      </c>
      <c r="J8" s="2">
        <v>90</v>
      </c>
      <c r="K8" s="2">
        <v>9.9</v>
      </c>
      <c r="L8" t="s">
        <v>47</v>
      </c>
    </row>
    <row r="9" spans="1:12" x14ac:dyDescent="0.25">
      <c r="A9" s="2" t="s">
        <v>19</v>
      </c>
      <c r="B9" s="8" t="s">
        <v>67</v>
      </c>
      <c r="C9" s="2" t="s">
        <v>85</v>
      </c>
      <c r="D9" s="9" t="s">
        <v>85</v>
      </c>
      <c r="E9" s="8" t="s">
        <v>88</v>
      </c>
      <c r="F9" s="3" t="s">
        <v>11</v>
      </c>
      <c r="G9" s="6">
        <v>41909</v>
      </c>
      <c r="H9" s="10" t="s">
        <v>20</v>
      </c>
      <c r="I9" s="5">
        <v>0</v>
      </c>
      <c r="J9" s="2">
        <v>50</v>
      </c>
      <c r="K9" s="2">
        <v>9.61</v>
      </c>
      <c r="L9" t="s">
        <v>48</v>
      </c>
    </row>
    <row r="10" spans="1:12" x14ac:dyDescent="0.25">
      <c r="A10" s="2" t="s">
        <v>21</v>
      </c>
      <c r="B10" s="8" t="s">
        <v>69</v>
      </c>
      <c r="C10" s="2" t="s">
        <v>86</v>
      </c>
      <c r="D10" s="9" t="s">
        <v>85</v>
      </c>
      <c r="E10" s="8" t="s">
        <v>88</v>
      </c>
      <c r="F10" s="3" t="s">
        <v>11</v>
      </c>
      <c r="G10" s="6">
        <v>40058</v>
      </c>
      <c r="H10" s="10" t="s">
        <v>12</v>
      </c>
      <c r="I10" s="5">
        <v>0</v>
      </c>
      <c r="J10" s="2">
        <v>151.66999999999999</v>
      </c>
      <c r="K10" s="2">
        <v>10.28</v>
      </c>
      <c r="L10" t="s">
        <v>47</v>
      </c>
    </row>
    <row r="11" spans="1:12" x14ac:dyDescent="0.25">
      <c r="A11" s="2" t="s">
        <v>22</v>
      </c>
      <c r="B11" s="8" t="s">
        <v>70</v>
      </c>
      <c r="C11" s="2" t="s">
        <v>87</v>
      </c>
      <c r="D11" s="9" t="s">
        <v>85</v>
      </c>
      <c r="E11" s="8" t="s">
        <v>88</v>
      </c>
      <c r="F11" s="3" t="s">
        <v>11</v>
      </c>
      <c r="G11" s="6">
        <v>40269</v>
      </c>
      <c r="H11" s="10" t="s">
        <v>12</v>
      </c>
      <c r="I11" s="5">
        <v>0</v>
      </c>
      <c r="J11" s="2">
        <v>60</v>
      </c>
      <c r="K11" s="2">
        <v>9.9</v>
      </c>
      <c r="L11" t="s">
        <v>48</v>
      </c>
    </row>
    <row r="12" spans="1:12" x14ac:dyDescent="0.25">
      <c r="A12" s="2" t="s">
        <v>23</v>
      </c>
      <c r="B12" s="8" t="s">
        <v>71</v>
      </c>
      <c r="C12" s="2" t="s">
        <v>62</v>
      </c>
      <c r="D12" s="9" t="s">
        <v>85</v>
      </c>
      <c r="E12" s="8" t="s">
        <v>88</v>
      </c>
      <c r="F12" s="3" t="s">
        <v>11</v>
      </c>
      <c r="G12" s="6">
        <v>41582</v>
      </c>
      <c r="H12" s="10" t="s">
        <v>12</v>
      </c>
      <c r="I12" s="5">
        <v>0</v>
      </c>
      <c r="J12" s="2">
        <v>60</v>
      </c>
      <c r="K12" s="2">
        <v>9.61</v>
      </c>
      <c r="L12" t="s">
        <v>47</v>
      </c>
    </row>
    <row r="13" spans="1:12" x14ac:dyDescent="0.25">
      <c r="A13" s="2" t="s">
        <v>24</v>
      </c>
      <c r="B13" s="8" t="s">
        <v>72</v>
      </c>
      <c r="C13" s="2" t="s">
        <v>63</v>
      </c>
      <c r="D13" s="9" t="s">
        <v>85</v>
      </c>
      <c r="E13" s="8" t="s">
        <v>88</v>
      </c>
      <c r="F13" s="3" t="s">
        <v>11</v>
      </c>
      <c r="G13" s="6">
        <v>41472</v>
      </c>
      <c r="H13" s="10" t="s">
        <v>12</v>
      </c>
      <c r="I13" s="5">
        <v>0</v>
      </c>
      <c r="J13" s="2">
        <v>100</v>
      </c>
      <c r="K13" s="2">
        <v>9.7100000000000009</v>
      </c>
      <c r="L13" t="s">
        <v>48</v>
      </c>
    </row>
    <row r="14" spans="1:12" x14ac:dyDescent="0.25">
      <c r="A14" s="2" t="s">
        <v>25</v>
      </c>
      <c r="B14" s="8" t="s">
        <v>73</v>
      </c>
      <c r="C14" s="2" t="s">
        <v>64</v>
      </c>
      <c r="D14" s="9" t="s">
        <v>85</v>
      </c>
      <c r="E14" s="8" t="s">
        <v>88</v>
      </c>
      <c r="F14" s="3" t="s">
        <v>11</v>
      </c>
      <c r="G14" s="6">
        <v>40361</v>
      </c>
      <c r="H14" s="10" t="s">
        <v>12</v>
      </c>
      <c r="I14" s="5">
        <v>0</v>
      </c>
      <c r="J14" s="2">
        <v>151.66999999999999</v>
      </c>
      <c r="K14" s="2">
        <v>9.8000000000000007</v>
      </c>
      <c r="L14" t="s">
        <v>47</v>
      </c>
    </row>
    <row r="15" spans="1:12" x14ac:dyDescent="0.25">
      <c r="A15" s="2" t="s">
        <v>26</v>
      </c>
      <c r="B15" s="8" t="s">
        <v>74</v>
      </c>
      <c r="C15" s="2" t="s">
        <v>65</v>
      </c>
      <c r="D15" s="9" t="s">
        <v>85</v>
      </c>
      <c r="E15" s="8" t="s">
        <v>88</v>
      </c>
      <c r="F15" s="3" t="s">
        <v>11</v>
      </c>
      <c r="G15" s="6">
        <v>41912</v>
      </c>
      <c r="H15" s="10" t="s">
        <v>12</v>
      </c>
      <c r="I15" s="5">
        <v>0</v>
      </c>
      <c r="J15" s="2">
        <v>110</v>
      </c>
      <c r="K15" s="2">
        <v>9.61</v>
      </c>
      <c r="L15" t="s">
        <v>48</v>
      </c>
    </row>
    <row r="16" spans="1:12" x14ac:dyDescent="0.25">
      <c r="A16" s="2" t="s">
        <v>27</v>
      </c>
      <c r="B16" s="8" t="s">
        <v>75</v>
      </c>
      <c r="C16" s="2" t="s">
        <v>66</v>
      </c>
      <c r="D16" s="9" t="s">
        <v>85</v>
      </c>
      <c r="E16" s="8" t="s">
        <v>88</v>
      </c>
      <c r="F16" s="3" t="s">
        <v>11</v>
      </c>
      <c r="G16" s="6">
        <v>39835</v>
      </c>
      <c r="H16" s="10" t="s">
        <v>12</v>
      </c>
      <c r="I16" s="5">
        <v>0</v>
      </c>
      <c r="J16" s="2">
        <v>151.66999999999999</v>
      </c>
      <c r="K16" s="2">
        <v>10.96</v>
      </c>
      <c r="L16" t="s">
        <v>47</v>
      </c>
    </row>
    <row r="17" spans="1:12" x14ac:dyDescent="0.25">
      <c r="A17" s="2" t="s">
        <v>28</v>
      </c>
      <c r="B17" s="8" t="s">
        <v>76</v>
      </c>
      <c r="C17" s="2" t="s">
        <v>67</v>
      </c>
      <c r="D17" s="9" t="s">
        <v>85</v>
      </c>
      <c r="E17" s="8" t="s">
        <v>88</v>
      </c>
      <c r="F17" s="3" t="s">
        <v>11</v>
      </c>
      <c r="G17" s="6">
        <v>41892</v>
      </c>
      <c r="H17" s="10" t="s">
        <v>12</v>
      </c>
      <c r="I17" s="5">
        <v>0</v>
      </c>
      <c r="J17" s="2">
        <v>50</v>
      </c>
      <c r="K17" s="2">
        <v>9.61</v>
      </c>
      <c r="L17" t="s">
        <v>48</v>
      </c>
    </row>
    <row r="18" spans="1:12" x14ac:dyDescent="0.25">
      <c r="A18" s="2" t="s">
        <v>29</v>
      </c>
      <c r="B18" s="8" t="s">
        <v>77</v>
      </c>
      <c r="C18" s="2" t="s">
        <v>68</v>
      </c>
      <c r="D18" s="9" t="s">
        <v>85</v>
      </c>
      <c r="E18" s="8" t="s">
        <v>88</v>
      </c>
      <c r="F18" s="3" t="s">
        <v>11</v>
      </c>
      <c r="G18" s="6">
        <v>41857</v>
      </c>
      <c r="H18" s="10" t="s">
        <v>12</v>
      </c>
      <c r="I18" s="5">
        <v>0</v>
      </c>
      <c r="J18" s="2">
        <v>140</v>
      </c>
      <c r="K18" s="2">
        <v>9.61</v>
      </c>
      <c r="L18" t="s">
        <v>47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Listes!$C$6:$C$7</xm:f>
          </x14:formula1>
          <xm:sqref>L2:L18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A3" sqref="A3"/>
    </sheetView>
  </sheetViews>
  <sheetFormatPr baseColWidth="10" defaultRowHeight="15" x14ac:dyDescent="0.25"/>
  <cols>
    <col min="1" max="1" width="17.7109375" style="12" bestFit="1" customWidth="1"/>
    <col min="2" max="2" width="16.140625" style="11" bestFit="1" customWidth="1"/>
    <col min="3" max="3" width="18.85546875" style="12" bestFit="1" customWidth="1"/>
    <col min="4" max="4" width="7.85546875" style="12" bestFit="1" customWidth="1"/>
    <col min="5" max="6" width="11.42578125" style="12"/>
    <col min="7" max="7" width="17.28515625" style="11" bestFit="1" customWidth="1"/>
    <col min="8" max="8" width="15.42578125" bestFit="1" customWidth="1"/>
  </cols>
  <sheetData>
    <row r="1" spans="1:11" ht="60" x14ac:dyDescent="0.25">
      <c r="A1" s="24" t="s">
        <v>1</v>
      </c>
      <c r="B1" s="25" t="s">
        <v>45</v>
      </c>
      <c r="C1" s="24" t="s">
        <v>31</v>
      </c>
      <c r="D1" s="24" t="s">
        <v>34</v>
      </c>
      <c r="E1" s="24" t="s">
        <v>32</v>
      </c>
      <c r="F1" s="24" t="s">
        <v>33</v>
      </c>
      <c r="G1" s="43" t="s">
        <v>58</v>
      </c>
      <c r="H1" s="26" t="s">
        <v>59</v>
      </c>
      <c r="I1" s="26" t="s">
        <v>60</v>
      </c>
    </row>
    <row r="2" spans="1:11" x14ac:dyDescent="0.25">
      <c r="A2" s="12" t="s">
        <v>62</v>
      </c>
      <c r="B2" s="11" t="str">
        <f>IF(ISNA(VLOOKUP(A2,Tableau1[[NOM]:[PRENOM]],2)),"",VLOOKUP(A2,Tableau1[[NOM]:[PRENOM]],2))</f>
        <v>Q</v>
      </c>
      <c r="C2" s="12" t="s">
        <v>38</v>
      </c>
      <c r="D2" s="12" t="s">
        <v>41</v>
      </c>
      <c r="E2" s="13">
        <v>42887</v>
      </c>
      <c r="F2" s="13">
        <v>42887</v>
      </c>
      <c r="G2" s="11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Row],[Début]]-2,IF(D2="Prolong",(Tableau2[[#This Row],[Fin]]-Tableau2[[#This Row],[Début]]+1),F2-E2+1))))</f>
        <v>1</v>
      </c>
      <c r="I2">
        <f>IF(Tableau2[[#This Row],[Nb Jours d''arrêt indemnisés]]&lt;&gt;"",Tableau2[[#This Row],[Nb Jours d''arrêt indemnisés]]+Tableau2[[#This Row],[Nb jours indemn antérieur si prolong]],"")</f>
        <v>1</v>
      </c>
      <c r="K2" s="16"/>
    </row>
    <row r="3" spans="1:11" x14ac:dyDescent="0.25">
      <c r="A3" s="12" t="s">
        <v>65</v>
      </c>
      <c r="B3" s="11" t="str">
        <f>IF(ISNA(VLOOKUP(A3,Tableau1[[NOM]:[PRENOM]],2)),"",VLOOKUP(A3,Tableau1[[NOM]:[PRENOM]],2))</f>
        <v>T</v>
      </c>
      <c r="C3" s="12" t="s">
        <v>36</v>
      </c>
      <c r="D3" s="12" t="s">
        <v>41</v>
      </c>
      <c r="E3" s="13">
        <v>42856</v>
      </c>
      <c r="F3" s="13">
        <v>42859</v>
      </c>
      <c r="G3" s="11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Row],[Début]]-2,IF(D3="Prolong",(Tableau2[[#This Row],[Fin]]-Tableau2[[#This Row],[Début]]+1),F3-E3+1))))</f>
        <v>1</v>
      </c>
      <c r="I3">
        <f>IF(Tableau2[[#This Row],[Nb Jours d''arrêt indemnisés]]&lt;&gt;"",Tableau2[[#This Row],[Nb Jours d''arrêt indemnisés]]+Tableau2[[#This Row],[Nb jours indemn antérieur si prolong]],"")</f>
        <v>1</v>
      </c>
    </row>
    <row r="4" spans="1:11" x14ac:dyDescent="0.25">
      <c r="A4" s="12" t="s">
        <v>62</v>
      </c>
      <c r="B4" s="11" t="str">
        <f>IF(ISNA(VLOOKUP(A4,Tableau1[[NOM]:[PRENOM]],2)),"",VLOOKUP(A4,Tableau1[[NOM]:[PRENOM]],2))</f>
        <v>Q</v>
      </c>
      <c r="C4" s="12" t="s">
        <v>38</v>
      </c>
      <c r="D4" s="12" t="s">
        <v>40</v>
      </c>
      <c r="E4" s="13">
        <v>42889</v>
      </c>
      <c r="F4" s="13">
        <v>42914</v>
      </c>
      <c r="G4" s="11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Row],[Début]]-2,IF(D4="Prolong",(Tableau2[[#This Row],[Fin]]-Tableau2[[#This Row],[Début]]+1),F4-E4+1))))</f>
        <v>26</v>
      </c>
      <c r="H4">
        <v>1</v>
      </c>
      <c r="I4">
        <f>IF(Tableau2[[#This Row],[Nb Jours d''arrêt indemnisés]]&lt;&gt;"",Tableau2[[#This Row],[Nb Jours d''arrêt indemnisés]]+Tableau2[[#This Row],[Nb jours indemn antérieur si prolong]],"")</f>
        <v>27</v>
      </c>
    </row>
    <row r="5" spans="1:11" x14ac:dyDescent="0.25">
      <c r="A5" s="12" t="s">
        <v>62</v>
      </c>
      <c r="B5" s="11" t="str">
        <f>IF(ISNA(VLOOKUP(A5,Tableau1[[NOM]:[PRENOM]],2)),"",VLOOKUP(A5,Tableau1[[NOM]:[PRENOM]],2))</f>
        <v>Q</v>
      </c>
      <c r="C5" s="12" t="s">
        <v>38</v>
      </c>
      <c r="D5" s="12" t="s">
        <v>40</v>
      </c>
      <c r="E5" s="13">
        <v>42916</v>
      </c>
      <c r="F5" s="13">
        <v>42942</v>
      </c>
      <c r="G5" s="11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Row],[Début]]-2,IF(D5="Prolong",(Tableau2[[#This Row],[Fin]]-Tableau2[[#This Row],[Début]]+1),F5-E5+1))))</f>
        <v>27</v>
      </c>
      <c r="H5">
        <v>27</v>
      </c>
      <c r="I5">
        <f>IF(Tableau2[[#This Row],[Nb Jours d''arrêt indemnisés]]&lt;&gt;"",Tableau2[[#This Row],[Nb Jours d''arrêt indemnisés]]+Tableau2[[#This Row],[Nb jours indemn antérieur si prolong]],"")</f>
        <v>54</v>
      </c>
    </row>
    <row r="6" spans="1:11" x14ac:dyDescent="0.25">
      <c r="B6" s="11" t="str">
        <f>IF(ISNA(VLOOKUP(A6,Tableau1[[NOM]:[PRENOM]],2)),"",VLOOKUP(A6,Tableau1[[NOM]:[PRENOM]],2))</f>
        <v/>
      </c>
      <c r="E6" s="13"/>
      <c r="F6" s="13"/>
      <c r="G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Row],[Début]]-2,IF(D6="Prolong",(Tableau2[[#This Row],[Fin]]-Tableau2[[#This Row],[Début]]+1),F6-E6+1))))</f>
        <v/>
      </c>
      <c r="I6" t="str">
        <f>IF(Tableau2[[#This Row],[Nb Jours d''arrêt indemnisés]]&lt;&gt;"",Tableau2[[#This Row],[Nb Jours d''arrêt indemnisés]]+Tableau2[[#This Row],[Nb jours indemn antérieur si prolong]],"")</f>
        <v/>
      </c>
    </row>
    <row r="7" spans="1:11" x14ac:dyDescent="0.25">
      <c r="B7" s="11" t="str">
        <f>IF(ISNA(VLOOKUP(A7,Tableau1[[NOM]:[PRENOM]],2)),"",VLOOKUP(A7,Tableau1[[NOM]:[PRENOM]],2))</f>
        <v/>
      </c>
      <c r="E7" s="13"/>
      <c r="F7" s="13"/>
      <c r="G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Row],[Début]]-2,IF(D7="Prolong",(Tableau2[[#This Row],[Fin]]-Tableau2[[#This Row],[Début]]+1),F7-E7+1))))</f>
        <v/>
      </c>
      <c r="I7" t="str">
        <f>IF(Tableau2[[#This Row],[Nb Jours d''arrêt indemnisés]]&lt;&gt;"",Tableau2[[#This Row],[Nb Jours d''arrêt indemnisés]]+Tableau2[[#This Row],[Nb jours indemn antérieur si prolong]],"")</f>
        <v/>
      </c>
    </row>
    <row r="8" spans="1:11" x14ac:dyDescent="0.25">
      <c r="B8" s="11" t="str">
        <f>IF(ISNA(VLOOKUP(A8,Tableau1[[NOM]:[PRENOM]],2)),"",VLOOKUP(A8,Tableau1[[NOM]:[PRENOM]],2))</f>
        <v/>
      </c>
      <c r="E8" s="13"/>
      <c r="F8" s="13"/>
      <c r="G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Row],[Début]]-2,IF(D8="Prolong",(Tableau2[[#This Row],[Fin]]-Tableau2[[#This Row],[Début]]+1),F8-E8+1))))</f>
        <v/>
      </c>
      <c r="I8" t="str">
        <f>IF(Tableau2[[#This Row],[Nb Jours d''arrêt indemnisés]]&lt;&gt;"",Tableau2[[#This Row],[Nb Jours d''arrêt indemnisés]]+Tableau2[[#This Row],[Nb jours indemn antérieur si prolong]],"")</f>
        <v/>
      </c>
    </row>
    <row r="9" spans="1:11" x14ac:dyDescent="0.25">
      <c r="B9" s="11" t="str">
        <f>IF(ISNA(VLOOKUP(A9,Tableau1[[NOM]:[PRENOM]],2)),"",VLOOKUP(A9,Tableau1[[NOM]:[PRENOM]],2))</f>
        <v/>
      </c>
      <c r="E9" s="13"/>
      <c r="F9" s="13"/>
      <c r="G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Row],[Début]]-2,IF(D9="Prolong",(Tableau2[[#This Row],[Fin]]-Tableau2[[#This Row],[Début]]+1),F9-E9+1))))</f>
        <v/>
      </c>
      <c r="I9" t="str">
        <f>IF(Tableau2[[#This Row],[Nb Jours d''arrêt indemnisés]]&lt;&gt;"",Tableau2[[#This Row],[Nb Jours d''arrêt indemnisés]]+Tableau2[[#This Row],[Nb jours indemn antérieur si prolong]],"")</f>
        <v/>
      </c>
    </row>
    <row r="10" spans="1:11" x14ac:dyDescent="0.25">
      <c r="B10" s="11" t="str">
        <f>IF(ISNA(VLOOKUP(A10,Tableau1[[NOM]:[PRENOM]],2)),"",VLOOKUP(A10,Tableau1[[NOM]:[PRENOM]],2))</f>
        <v/>
      </c>
      <c r="E10" s="13"/>
      <c r="F10" s="13"/>
      <c r="G1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Row],[Début]]-2,IF(D10="Prolong",(Tableau2[[#This Row],[Fin]]-Tableau2[[#This Row],[Début]]+1),F10-E10+1))))</f>
        <v/>
      </c>
      <c r="I10" t="str">
        <f>IF(Tableau2[[#This Row],[Nb Jours d''arrêt indemnisés]]&lt;&gt;"",Tableau2[[#This Row],[Nb Jours d''arrêt indemnisés]]+Tableau2[[#This Row],[Nb jours indemn antérieur si prolong]],"")</f>
        <v/>
      </c>
    </row>
    <row r="11" spans="1:11" x14ac:dyDescent="0.25">
      <c r="B11" s="11" t="str">
        <f>IF(ISNA(VLOOKUP(A11,Tableau1[[NOM]:[PRENOM]],2)),"",VLOOKUP(A11,Tableau1[[NOM]:[PRENOM]],2))</f>
        <v/>
      </c>
      <c r="E11" s="13"/>
      <c r="F11" s="13"/>
      <c r="G1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Row],[Début]]-2,IF(D11="Prolong",(Tableau2[[#This Row],[Fin]]-Tableau2[[#This Row],[Début]]+1),F11-E11+1))))</f>
        <v/>
      </c>
      <c r="I11" t="str">
        <f>IF(Tableau2[[#This Row],[Nb Jours d''arrêt indemnisés]]&lt;&gt;"",Tableau2[[#This Row],[Nb Jours d''arrêt indemnisés]]+Tableau2[[#This Row],[Nb jours indemn antérieur si prolong]],"")</f>
        <v/>
      </c>
    </row>
    <row r="12" spans="1:11" x14ac:dyDescent="0.25">
      <c r="B12" s="11" t="str">
        <f>IF(ISNA(VLOOKUP(A12,Tableau1[[NOM]:[PRENOM]],2)),"",VLOOKUP(A12,Tableau1[[NOM]:[PRENOM]],2))</f>
        <v/>
      </c>
      <c r="E12" s="13"/>
      <c r="F12" s="13"/>
      <c r="G1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Row],[Début]]-2,IF(D12="Prolong",(Tableau2[[#This Row],[Fin]]-Tableau2[[#This Row],[Début]]+1),F12-E12+1))))</f>
        <v/>
      </c>
      <c r="I12" t="str">
        <f>IF(Tableau2[[#This Row],[Nb Jours d''arrêt indemnisés]]&lt;&gt;"",Tableau2[[#This Row],[Nb Jours d''arrêt indemnisés]]+Tableau2[[#This Row],[Nb jours indemn antérieur si prolong]],"")</f>
        <v/>
      </c>
    </row>
    <row r="13" spans="1:11" x14ac:dyDescent="0.25">
      <c r="B13" s="11" t="str">
        <f>IF(ISNA(VLOOKUP(A13,Tableau1[[NOM]:[PRENOM]],2)),"",VLOOKUP(A13,Tableau1[[NOM]:[PRENOM]],2))</f>
        <v/>
      </c>
      <c r="E13" s="13"/>
      <c r="F13" s="13"/>
      <c r="G1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Row],[Début]]-2,IF(D13="Prolong",(Tableau2[[#This Row],[Fin]]-Tableau2[[#This Row],[Début]]+1),F13-E13+1))))</f>
        <v/>
      </c>
      <c r="I13" t="str">
        <f>IF(Tableau2[[#This Row],[Nb Jours d''arrêt indemnisés]]&lt;&gt;"",Tableau2[[#This Row],[Nb Jours d''arrêt indemnisés]]+Tableau2[[#This Row],[Nb jours indemn antérieur si prolong]],"")</f>
        <v/>
      </c>
    </row>
    <row r="14" spans="1:11" x14ac:dyDescent="0.25">
      <c r="B14" s="11" t="str">
        <f>IF(ISNA(VLOOKUP(A14,Tableau1[[NOM]:[PRENOM]],2)),"",VLOOKUP(A14,Tableau1[[NOM]:[PRENOM]],2))</f>
        <v/>
      </c>
      <c r="E14" s="13"/>
      <c r="F14" s="13"/>
      <c r="G1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Row],[Début]]-2,IF(D14="Prolong",(Tableau2[[#This Row],[Fin]]-Tableau2[[#This Row],[Début]]+1),F14-E14+1))))</f>
        <v/>
      </c>
      <c r="I14" t="str">
        <f>IF(Tableau2[[#This Row],[Nb Jours d''arrêt indemnisés]]&lt;&gt;"",Tableau2[[#This Row],[Nb Jours d''arrêt indemnisés]]+Tableau2[[#This Row],[Nb jours indemn antérieur si prolong]],"")</f>
        <v/>
      </c>
    </row>
    <row r="15" spans="1:11" x14ac:dyDescent="0.25">
      <c r="B15" s="11" t="str">
        <f>IF(ISNA(VLOOKUP(A15,Tableau1[[NOM]:[PRENOM]],2)),"",VLOOKUP(A15,Tableau1[[NOM]:[PRENOM]],2))</f>
        <v/>
      </c>
      <c r="E15" s="13"/>
      <c r="F15" s="13"/>
      <c r="G1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Row],[Début]]-2,IF(D15="Prolong",(Tableau2[[#This Row],[Fin]]-Tableau2[[#This Row],[Début]]+1),F15-E15+1))))</f>
        <v/>
      </c>
      <c r="I15" t="str">
        <f>IF(Tableau2[[#This Row],[Nb Jours d''arrêt indemnisés]]&lt;&gt;"",Tableau2[[#This Row],[Nb Jours d''arrêt indemnisés]]+Tableau2[[#This Row],[Nb jours indemn antérieur si prolong]],"")</f>
        <v/>
      </c>
    </row>
    <row r="16" spans="1:11" x14ac:dyDescent="0.25">
      <c r="B16" s="11" t="str">
        <f>IF(ISNA(VLOOKUP(A16,Tableau1[[NOM]:[PRENOM]],2)),"",VLOOKUP(A16,Tableau1[[NOM]:[PRENOM]],2))</f>
        <v/>
      </c>
      <c r="E16" s="13"/>
      <c r="F16" s="13"/>
      <c r="G1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Row],[Début]]-2,IF(D16="Prolong",(Tableau2[[#This Row],[Fin]]-Tableau2[[#This Row],[Début]]+1),F16-E16+1))))</f>
        <v/>
      </c>
      <c r="I16" t="str">
        <f>IF(Tableau2[[#This Row],[Nb Jours d''arrêt indemnisés]]&lt;&gt;"",Tableau2[[#This Row],[Nb Jours d''arrêt indemnisés]]+Tableau2[[#This Row],[Nb jours indemn antérieur si prolong]],"")</f>
        <v/>
      </c>
    </row>
    <row r="17" spans="2:9" x14ac:dyDescent="0.25">
      <c r="B17" s="11" t="str">
        <f>IF(ISNA(VLOOKUP(A17,Tableau1[[NOM]:[PRENOM]],2)),"",VLOOKUP(A17,Tableau1[[NOM]:[PRENOM]],2))</f>
        <v/>
      </c>
      <c r="E17" s="13"/>
      <c r="F17" s="13"/>
      <c r="G1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Row],[Début]]-2,IF(D17="Prolong",(Tableau2[[#This Row],[Fin]]-Tableau2[[#This Row],[Début]]+1),F17-E17+1))))</f>
        <v/>
      </c>
      <c r="I17" t="str">
        <f>IF(Tableau2[[#This Row],[Nb Jours d''arrêt indemnisés]]&lt;&gt;"",Tableau2[[#This Row],[Nb Jours d''arrêt indemnisés]]+Tableau2[[#This Row],[Nb jours indemn antérieur si prolong]],"")</f>
        <v/>
      </c>
    </row>
    <row r="18" spans="2:9" x14ac:dyDescent="0.25">
      <c r="B18" s="11" t="str">
        <f>IF(ISNA(VLOOKUP(A18,Tableau1[[NOM]:[PRENOM]],2)),"",VLOOKUP(A18,Tableau1[[NOM]:[PRENOM]],2))</f>
        <v/>
      </c>
      <c r="E18" s="13"/>
      <c r="F18" s="13"/>
      <c r="G1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Row],[Début]]-2,IF(D18="Prolong",(Tableau2[[#This Row],[Fin]]-Tableau2[[#This Row],[Début]]+1),F18-E18+1))))</f>
        <v/>
      </c>
      <c r="I18" t="str">
        <f>IF(Tableau2[[#This Row],[Nb Jours d''arrêt indemnisés]]&lt;&gt;"",Tableau2[[#This Row],[Nb Jours d''arrêt indemnisés]]+Tableau2[[#This Row],[Nb jours indemn antérieur si prolong]],"")</f>
        <v/>
      </c>
    </row>
    <row r="19" spans="2:9" x14ac:dyDescent="0.25">
      <c r="B19" s="11" t="str">
        <f>IF(ISNA(VLOOKUP(A19,Tableau1[[NOM]:[PRENOM]],2)),"",VLOOKUP(A19,Tableau1[[NOM]:[PRENOM]],2))</f>
        <v/>
      </c>
      <c r="E19" s="13"/>
      <c r="F19" s="13"/>
      <c r="G1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Row],[Début]]-2,IF(D19="Prolong",(Tableau2[[#This Row],[Fin]]-Tableau2[[#This Row],[Début]]+1),F19-E19+1))))</f>
        <v/>
      </c>
      <c r="I19" t="str">
        <f>IF(Tableau2[[#This Row],[Nb Jours d''arrêt indemnisés]]&lt;&gt;"",Tableau2[[#This Row],[Nb Jours d''arrêt indemnisés]]+Tableau2[[#This Row],[Nb jours indemn antérieur si prolong]],"")</f>
        <v/>
      </c>
    </row>
    <row r="20" spans="2:9" x14ac:dyDescent="0.25">
      <c r="B20" s="11" t="str">
        <f>IF(ISNA(VLOOKUP(A20,Tableau1[[NOM]:[PRENOM]],2)),"",VLOOKUP(A20,Tableau1[[NOM]:[PRENOM]],2))</f>
        <v/>
      </c>
      <c r="E20" s="13"/>
      <c r="F20" s="13"/>
      <c r="G2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Row],[Début]]-2,IF(D20="Prolong",(Tableau2[[#This Row],[Fin]]-Tableau2[[#This Row],[Début]]+1),F20-E20+1))))</f>
        <v/>
      </c>
      <c r="I20" t="str">
        <f>IF(Tableau2[[#This Row],[Nb Jours d''arrêt indemnisés]]&lt;&gt;"",Tableau2[[#This Row],[Nb Jours d''arrêt indemnisés]]+Tableau2[[#This Row],[Nb jours indemn antérieur si prolong]],"")</f>
        <v/>
      </c>
    </row>
    <row r="21" spans="2:9" x14ac:dyDescent="0.25">
      <c r="B21" s="11" t="str">
        <f>IF(ISNA(VLOOKUP(A21,Tableau1[[NOM]:[PRENOM]],2)),"",VLOOKUP(A21,Tableau1[[NOM]:[PRENOM]],2))</f>
        <v/>
      </c>
      <c r="E21" s="13"/>
      <c r="F21" s="13"/>
      <c r="G2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Row],[Début]]-2,IF(D21="Prolong",(Tableau2[[#This Row],[Fin]]-Tableau2[[#This Row],[Début]]+1),F21-E21+1))))</f>
        <v/>
      </c>
      <c r="I21" t="str">
        <f>IF(Tableau2[[#This Row],[Nb Jours d''arrêt indemnisés]]&lt;&gt;"",Tableau2[[#This Row],[Nb Jours d''arrêt indemnisés]]+Tableau2[[#This Row],[Nb jours indemn antérieur si prolong]],"")</f>
        <v/>
      </c>
    </row>
    <row r="22" spans="2:9" x14ac:dyDescent="0.25">
      <c r="B22" s="11" t="str">
        <f>IF(ISNA(VLOOKUP(A22,Tableau1[[NOM]:[PRENOM]],2)),"",VLOOKUP(A22,Tableau1[[NOM]:[PRENOM]],2))</f>
        <v/>
      </c>
      <c r="E22" s="13"/>
      <c r="F22" s="13"/>
      <c r="G2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Row],[Début]]-2,IF(D22="Prolong",(Tableau2[[#This Row],[Fin]]-Tableau2[[#This Row],[Début]]+1),F22-E22+1))))</f>
        <v/>
      </c>
      <c r="I22" t="str">
        <f>IF(Tableau2[[#This Row],[Nb Jours d''arrêt indemnisés]]&lt;&gt;"",Tableau2[[#This Row],[Nb Jours d''arrêt indemnisés]]+Tableau2[[#This Row],[Nb jours indemn antérieur si prolong]],"")</f>
        <v/>
      </c>
    </row>
    <row r="23" spans="2:9" x14ac:dyDescent="0.25">
      <c r="B23" s="11" t="str">
        <f>IF(ISNA(VLOOKUP(A23,Tableau1[[NOM]:[PRENOM]],2)),"",VLOOKUP(A23,Tableau1[[NOM]:[PRENOM]],2))</f>
        <v/>
      </c>
      <c r="E23" s="13"/>
      <c r="F23" s="13"/>
      <c r="G2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Row],[Début]]-2,IF(D23="Prolong",(Tableau2[[#This Row],[Fin]]-Tableau2[[#This Row],[Début]]+1),F23-E23+1))))</f>
        <v/>
      </c>
      <c r="I23" t="str">
        <f>IF(Tableau2[[#This Row],[Nb Jours d''arrêt indemnisés]]&lt;&gt;"",Tableau2[[#This Row],[Nb Jours d''arrêt indemnisés]]+Tableau2[[#This Row],[Nb jours indemn antérieur si prolong]],"")</f>
        <v/>
      </c>
    </row>
    <row r="24" spans="2:9" x14ac:dyDescent="0.25">
      <c r="B24" s="11" t="str">
        <f>IF(ISNA(VLOOKUP(A24,Tableau1[[NOM]:[PRENOM]],2)),"",VLOOKUP(A24,Tableau1[[NOM]:[PRENOM]],2))</f>
        <v/>
      </c>
      <c r="E24" s="13"/>
      <c r="F24" s="13"/>
      <c r="G2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Row],[Début]]-2,IF(D24="Prolong",(Tableau2[[#This Row],[Fin]]-Tableau2[[#This Row],[Début]]+1),F24-E24+1))))</f>
        <v/>
      </c>
      <c r="I24" t="str">
        <f>IF(Tableau2[[#This Row],[Nb Jours d''arrêt indemnisés]]&lt;&gt;"",Tableau2[[#This Row],[Nb Jours d''arrêt indemnisés]]+Tableau2[[#This Row],[Nb jours indemn antérieur si prolong]],"")</f>
        <v/>
      </c>
    </row>
    <row r="25" spans="2:9" x14ac:dyDescent="0.25">
      <c r="B25" s="11" t="str">
        <f>IF(ISNA(VLOOKUP(A25,Tableau1[[NOM]:[PRENOM]],2)),"",VLOOKUP(A25,Tableau1[[NOM]:[PRENOM]],2))</f>
        <v/>
      </c>
      <c r="E25" s="13"/>
      <c r="F25" s="13"/>
      <c r="G2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Row],[Début]]-2,IF(D25="Prolong",(Tableau2[[#This Row],[Fin]]-Tableau2[[#This Row],[Début]]+1),F25-E25+1))))</f>
        <v/>
      </c>
      <c r="I25" t="str">
        <f>IF(Tableau2[[#This Row],[Nb Jours d''arrêt indemnisés]]&lt;&gt;"",Tableau2[[#This Row],[Nb Jours d''arrêt indemnisés]]+Tableau2[[#This Row],[Nb jours indemn antérieur si prolong]],"")</f>
        <v/>
      </c>
    </row>
    <row r="26" spans="2:9" x14ac:dyDescent="0.25">
      <c r="B26" s="11" t="str">
        <f>IF(ISNA(VLOOKUP(A26,Tableau1[[NOM]:[PRENOM]],2)),"",VLOOKUP(A26,Tableau1[[NOM]:[PRENOM]],2))</f>
        <v/>
      </c>
      <c r="E26" s="13"/>
      <c r="F26" s="13"/>
      <c r="G2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Row],[Début]]-2,IF(D26="Prolong",(Tableau2[[#This Row],[Fin]]-Tableau2[[#This Row],[Début]]+1),F26-E26+1))))</f>
        <v/>
      </c>
      <c r="I26" t="str">
        <f>IF(Tableau2[[#This Row],[Nb Jours d''arrêt indemnisés]]&lt;&gt;"",Tableau2[[#This Row],[Nb Jours d''arrêt indemnisés]]+Tableau2[[#This Row],[Nb jours indemn antérieur si prolong]],"")</f>
        <v/>
      </c>
    </row>
    <row r="27" spans="2:9" x14ac:dyDescent="0.25">
      <c r="B27" s="11" t="str">
        <f>IF(ISNA(VLOOKUP(A27,Tableau1[[NOM]:[PRENOM]],2)),"",VLOOKUP(A27,Tableau1[[NOM]:[PRENOM]],2))</f>
        <v/>
      </c>
      <c r="E27" s="13"/>
      <c r="F27" s="13"/>
      <c r="G2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Row],[Début]]-2,IF(D27="Prolong",(Tableau2[[#This Row],[Fin]]-Tableau2[[#This Row],[Début]]+1),F27-E27+1))))</f>
        <v/>
      </c>
      <c r="I27" t="str">
        <f>IF(Tableau2[[#This Row],[Nb Jours d''arrêt indemnisés]]&lt;&gt;"",Tableau2[[#This Row],[Nb Jours d''arrêt indemnisés]]+Tableau2[[#This Row],[Nb jours indemn antérieur si prolong]],"")</f>
        <v/>
      </c>
    </row>
    <row r="28" spans="2:9" x14ac:dyDescent="0.25">
      <c r="B28" s="11" t="str">
        <f>IF(ISNA(VLOOKUP(A28,Tableau1[[NOM]:[PRENOM]],2)),"",VLOOKUP(A28,Tableau1[[NOM]:[PRENOM]],2))</f>
        <v/>
      </c>
      <c r="E28" s="13"/>
      <c r="F28" s="13"/>
      <c r="G2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Row],[Début]]-2,IF(D28="Prolong",(Tableau2[[#This Row],[Fin]]-Tableau2[[#This Row],[Début]]+1),F28-E28+1))))</f>
        <v/>
      </c>
      <c r="I28" t="str">
        <f>IF(Tableau2[[#This Row],[Nb Jours d''arrêt indemnisés]]&lt;&gt;"",Tableau2[[#This Row],[Nb Jours d''arrêt indemnisés]]+Tableau2[[#This Row],[Nb jours indemn antérieur si prolong]],"")</f>
        <v/>
      </c>
    </row>
    <row r="29" spans="2:9" x14ac:dyDescent="0.25">
      <c r="B29" s="11" t="str">
        <f>IF(ISNA(VLOOKUP(A29,Tableau1[[NOM]:[PRENOM]],2)),"",VLOOKUP(A29,Tableau1[[NOM]:[PRENOM]],2))</f>
        <v/>
      </c>
      <c r="E29" s="13"/>
      <c r="F29" s="13"/>
      <c r="G2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Row],[Début]]-2,IF(D29="Prolong",(Tableau2[[#This Row],[Fin]]-Tableau2[[#This Row],[Début]]+1),F29-E29+1))))</f>
        <v/>
      </c>
      <c r="I29" t="str">
        <f>IF(Tableau2[[#This Row],[Nb Jours d''arrêt indemnisés]]&lt;&gt;"",Tableau2[[#This Row],[Nb Jours d''arrêt indemnisés]]+Tableau2[[#This Row],[Nb jours indemn antérieur si prolong]],"")</f>
        <v/>
      </c>
    </row>
    <row r="30" spans="2:9" x14ac:dyDescent="0.25">
      <c r="B30" s="11" t="str">
        <f>IF(ISNA(VLOOKUP(A30,Tableau1[[NOM]:[PRENOM]],2)),"",VLOOKUP(A30,Tableau1[[NOM]:[PRENOM]],2))</f>
        <v/>
      </c>
      <c r="E30" s="13"/>
      <c r="F30" s="13"/>
      <c r="G3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Row],[Début]]-2,IF(D30="Prolong",(Tableau2[[#This Row],[Fin]]-Tableau2[[#This Row],[Début]]+1),F30-E30+1))))</f>
        <v/>
      </c>
      <c r="I30" t="str">
        <f>IF(Tableau2[[#This Row],[Nb Jours d''arrêt indemnisés]]&lt;&gt;"",Tableau2[[#This Row],[Nb Jours d''arrêt indemnisés]]+Tableau2[[#This Row],[Nb jours indemn antérieur si prolong]],"")</f>
        <v/>
      </c>
    </row>
    <row r="31" spans="2:9" x14ac:dyDescent="0.25">
      <c r="B31" s="11" t="str">
        <f>IF(ISNA(VLOOKUP(A31,Tableau1[[NOM]:[PRENOM]],2)),"",VLOOKUP(A31,Tableau1[[NOM]:[PRENOM]],2))</f>
        <v/>
      </c>
      <c r="E31" s="13"/>
      <c r="F31" s="13"/>
      <c r="G3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Row],[Début]]-2,IF(D31="Prolong",(Tableau2[[#This Row],[Fin]]-Tableau2[[#This Row],[Début]]+1),F31-E31+1))))</f>
        <v/>
      </c>
      <c r="I31" t="str">
        <f>IF(Tableau2[[#This Row],[Nb Jours d''arrêt indemnisés]]&lt;&gt;"",Tableau2[[#This Row],[Nb Jours d''arrêt indemnisés]]+Tableau2[[#This Row],[Nb jours indemn antérieur si prolong]],"")</f>
        <v/>
      </c>
    </row>
    <row r="32" spans="2:9" x14ac:dyDescent="0.25">
      <c r="B32" s="11" t="str">
        <f>IF(ISNA(VLOOKUP(A32,Tableau1[[NOM]:[PRENOM]],2)),"",VLOOKUP(A32,Tableau1[[NOM]:[PRENOM]],2))</f>
        <v/>
      </c>
      <c r="E32" s="13"/>
      <c r="F32" s="13"/>
      <c r="G3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Row],[Début]]-2,IF(D32="Prolong",(Tableau2[[#This Row],[Fin]]-Tableau2[[#This Row],[Début]]+1),F32-E32+1))))</f>
        <v/>
      </c>
      <c r="I32" t="str">
        <f>IF(Tableau2[[#This Row],[Nb Jours d''arrêt indemnisés]]&lt;&gt;"",Tableau2[[#This Row],[Nb Jours d''arrêt indemnisés]]+Tableau2[[#This Row],[Nb jours indemn antérieur si prolong]],"")</f>
        <v/>
      </c>
    </row>
    <row r="33" spans="2:9" x14ac:dyDescent="0.25">
      <c r="B33" s="11" t="str">
        <f>IF(ISNA(VLOOKUP(A33,Tableau1[[NOM]:[PRENOM]],2)),"",VLOOKUP(A33,Tableau1[[NOM]:[PRENOM]],2))</f>
        <v/>
      </c>
      <c r="E33" s="13"/>
      <c r="F33" s="13"/>
      <c r="G3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Row],[Début]]-2,IF(D33="Prolong",(Tableau2[[#This Row],[Fin]]-Tableau2[[#This Row],[Début]]+1),F33-E33+1))))</f>
        <v/>
      </c>
      <c r="I33" t="str">
        <f>IF(Tableau2[[#This Row],[Nb Jours d''arrêt indemnisés]]&lt;&gt;"",Tableau2[[#This Row],[Nb Jours d''arrêt indemnisés]]+Tableau2[[#This Row],[Nb jours indemn antérieur si prolong]],"")</f>
        <v/>
      </c>
    </row>
    <row r="34" spans="2:9" x14ac:dyDescent="0.25">
      <c r="B34" s="11" t="str">
        <f>IF(ISNA(VLOOKUP(A34,Tableau1[[NOM]:[PRENOM]],2)),"",VLOOKUP(A34,Tableau1[[NOM]:[PRENOM]],2))</f>
        <v/>
      </c>
      <c r="E34" s="13"/>
      <c r="F34" s="13"/>
      <c r="G3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Row],[Début]]-2,IF(D34="Prolong",(Tableau2[[#This Row],[Fin]]-Tableau2[[#This Row],[Début]]+1),F34-E34+1))))</f>
        <v/>
      </c>
      <c r="I34" t="str">
        <f>IF(Tableau2[[#This Row],[Nb Jours d''arrêt indemnisés]]&lt;&gt;"",Tableau2[[#This Row],[Nb Jours d''arrêt indemnisés]]+Tableau2[[#This Row],[Nb jours indemn antérieur si prolong]],"")</f>
        <v/>
      </c>
    </row>
    <row r="35" spans="2:9" x14ac:dyDescent="0.25">
      <c r="B35" s="11" t="str">
        <f>IF(ISNA(VLOOKUP(A35,Tableau1[[NOM]:[PRENOM]],2)),"",VLOOKUP(A35,Tableau1[[NOM]:[PRENOM]],2))</f>
        <v/>
      </c>
      <c r="E35" s="13"/>
      <c r="F35" s="13"/>
      <c r="G3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Row],[Début]]-2,IF(D35="Prolong",(Tableau2[[#This Row],[Fin]]-Tableau2[[#This Row],[Début]]+1),F35-E35+1))))</f>
        <v/>
      </c>
      <c r="I35" t="str">
        <f>IF(Tableau2[[#This Row],[Nb Jours d''arrêt indemnisés]]&lt;&gt;"",Tableau2[[#This Row],[Nb Jours d''arrêt indemnisés]]+Tableau2[[#This Row],[Nb jours indemn antérieur si prolong]],"")</f>
        <v/>
      </c>
    </row>
    <row r="36" spans="2:9" x14ac:dyDescent="0.25">
      <c r="B36" s="11" t="str">
        <f>IF(ISNA(VLOOKUP(A36,Tableau1[[NOM]:[PRENOM]],2)),"",VLOOKUP(A36,Tableau1[[NOM]:[PRENOM]],2))</f>
        <v/>
      </c>
      <c r="E36" s="13"/>
      <c r="F36" s="13"/>
      <c r="G3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Row],[Début]]-2,IF(D36="Prolong",(Tableau2[[#This Row],[Fin]]-Tableau2[[#This Row],[Début]]+1),F36-E36+1))))</f>
        <v/>
      </c>
      <c r="I36" t="str">
        <f>IF(Tableau2[[#This Row],[Nb Jours d''arrêt indemnisés]]&lt;&gt;"",Tableau2[[#This Row],[Nb Jours d''arrêt indemnisés]]+Tableau2[[#This Row],[Nb jours indemn antérieur si prolong]],"")</f>
        <v/>
      </c>
    </row>
    <row r="37" spans="2:9" x14ac:dyDescent="0.25">
      <c r="B37" s="11" t="str">
        <f>IF(ISNA(VLOOKUP(A37,Tableau1[[NOM]:[PRENOM]],2)),"",VLOOKUP(A37,Tableau1[[NOM]:[PRENOM]],2))</f>
        <v/>
      </c>
      <c r="E37" s="13"/>
      <c r="F37" s="13"/>
      <c r="G3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Row],[Début]]-2,IF(D37="Prolong",(Tableau2[[#This Row],[Fin]]-Tableau2[[#This Row],[Début]]+1),F37-E37+1))))</f>
        <v/>
      </c>
      <c r="I37" t="str">
        <f>IF(Tableau2[[#This Row],[Nb Jours d''arrêt indemnisés]]&lt;&gt;"",Tableau2[[#This Row],[Nb Jours d''arrêt indemnisés]]+Tableau2[[#This Row],[Nb jours indemn antérieur si prolong]],"")</f>
        <v/>
      </c>
    </row>
    <row r="38" spans="2:9" x14ac:dyDescent="0.25">
      <c r="B38" s="11" t="str">
        <f>IF(ISNA(VLOOKUP(A38,Tableau1[[NOM]:[PRENOM]],2)),"",VLOOKUP(A38,Tableau1[[NOM]:[PRENOM]],2))</f>
        <v/>
      </c>
      <c r="E38" s="13"/>
      <c r="F38" s="13"/>
      <c r="G3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Row],[Début]]-2,IF(D38="Prolong",(Tableau2[[#This Row],[Fin]]-Tableau2[[#This Row],[Début]]+1),F38-E38+1))))</f>
        <v/>
      </c>
      <c r="I38" t="str">
        <f>IF(Tableau2[[#This Row],[Nb Jours d''arrêt indemnisés]]&lt;&gt;"",Tableau2[[#This Row],[Nb Jours d''arrêt indemnisés]]+Tableau2[[#This Row],[Nb jours indemn antérieur si prolong]],"")</f>
        <v/>
      </c>
    </row>
    <row r="39" spans="2:9" x14ac:dyDescent="0.25">
      <c r="B39" s="11" t="str">
        <f>IF(ISNA(VLOOKUP(A39,Tableau1[[NOM]:[PRENOM]],2)),"",VLOOKUP(A39,Tableau1[[NOM]:[PRENOM]],2))</f>
        <v/>
      </c>
      <c r="E39" s="13"/>
      <c r="F39" s="13"/>
      <c r="G3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Row],[Début]]-2,IF(D39="Prolong",(Tableau2[[#This Row],[Fin]]-Tableau2[[#This Row],[Début]]+1),F39-E39+1))))</f>
        <v/>
      </c>
      <c r="I39" t="str">
        <f>IF(Tableau2[[#This Row],[Nb Jours d''arrêt indemnisés]]&lt;&gt;"",Tableau2[[#This Row],[Nb Jours d''arrêt indemnisés]]+Tableau2[[#This Row],[Nb jours indemn antérieur si prolong]],"")</f>
        <v/>
      </c>
    </row>
    <row r="40" spans="2:9" x14ac:dyDescent="0.25">
      <c r="B40" s="11" t="str">
        <f>IF(ISNA(VLOOKUP(A40,Tableau1[[NOM]:[PRENOM]],2)),"",VLOOKUP(A40,Tableau1[[NOM]:[PRENOM]],2))</f>
        <v/>
      </c>
      <c r="E40" s="13"/>
      <c r="F40" s="13"/>
      <c r="G4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Row],[Début]]-2,IF(D40="Prolong",(Tableau2[[#This Row],[Fin]]-Tableau2[[#This Row],[Début]]+1),F40-E40+1))))</f>
        <v/>
      </c>
      <c r="I40" t="str">
        <f>IF(Tableau2[[#This Row],[Nb Jours d''arrêt indemnisés]]&lt;&gt;"",Tableau2[[#This Row],[Nb Jours d''arrêt indemnisés]]+Tableau2[[#This Row],[Nb jours indemn antérieur si prolong]],"")</f>
        <v/>
      </c>
    </row>
    <row r="41" spans="2:9" x14ac:dyDescent="0.25">
      <c r="B41" s="11" t="str">
        <f>IF(ISNA(VLOOKUP(A41,Tableau1[[NOM]:[PRENOM]],2)),"",VLOOKUP(A41,Tableau1[[NOM]:[PRENOM]],2))</f>
        <v/>
      </c>
      <c r="E41" s="13"/>
      <c r="F41" s="13"/>
      <c r="G4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Row],[Début]]-2,IF(D41="Prolong",(Tableau2[[#This Row],[Fin]]-Tableau2[[#This Row],[Début]]+1),F41-E41+1))))</f>
        <v/>
      </c>
      <c r="I41" t="str">
        <f>IF(Tableau2[[#This Row],[Nb Jours d''arrêt indemnisés]]&lt;&gt;"",Tableau2[[#This Row],[Nb Jours d''arrêt indemnisés]]+Tableau2[[#This Row],[Nb jours indemn antérieur si prolong]],"")</f>
        <v/>
      </c>
    </row>
    <row r="42" spans="2:9" x14ac:dyDescent="0.25">
      <c r="B42" s="11" t="str">
        <f>IF(ISNA(VLOOKUP(A42,Tableau1[[NOM]:[PRENOM]],2)),"",VLOOKUP(A42,Tableau1[[NOM]:[PRENOM]],2))</f>
        <v/>
      </c>
      <c r="E42" s="13"/>
      <c r="F42" s="13"/>
      <c r="G4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Row],[Début]]-2,IF(D42="Prolong",(Tableau2[[#This Row],[Fin]]-Tableau2[[#This Row],[Début]]+1),F42-E42+1))))</f>
        <v/>
      </c>
      <c r="I42" t="str">
        <f>IF(Tableau2[[#This Row],[Nb Jours d''arrêt indemnisés]]&lt;&gt;"",Tableau2[[#This Row],[Nb Jours d''arrêt indemnisés]]+Tableau2[[#This Row],[Nb jours indemn antérieur si prolong]],"")</f>
        <v/>
      </c>
    </row>
    <row r="43" spans="2:9" x14ac:dyDescent="0.25">
      <c r="B43" s="11" t="str">
        <f>IF(ISNA(VLOOKUP(A43,Tableau1[[NOM]:[PRENOM]],2)),"",VLOOKUP(A43,Tableau1[[NOM]:[PRENOM]],2))</f>
        <v/>
      </c>
      <c r="E43" s="13"/>
      <c r="F43" s="13"/>
      <c r="G4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Row],[Début]]-2,IF(D43="Prolong",(Tableau2[[#This Row],[Fin]]-Tableau2[[#This Row],[Début]]+1),F43-E43+1))))</f>
        <v/>
      </c>
      <c r="I43" t="str">
        <f>IF(Tableau2[[#This Row],[Nb Jours d''arrêt indemnisés]]&lt;&gt;"",Tableau2[[#This Row],[Nb Jours d''arrêt indemnisés]]+Tableau2[[#This Row],[Nb jours indemn antérieur si prolong]],"")</f>
        <v/>
      </c>
    </row>
    <row r="44" spans="2:9" x14ac:dyDescent="0.25">
      <c r="B44" s="11" t="str">
        <f>IF(ISNA(VLOOKUP(A44,Tableau1[[NOM]:[PRENOM]],2)),"",VLOOKUP(A44,Tableau1[[NOM]:[PRENOM]],2))</f>
        <v/>
      </c>
      <c r="E44" s="13"/>
      <c r="F44" s="13"/>
      <c r="G4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Row],[Début]]-2,IF(D44="Prolong",(Tableau2[[#This Row],[Fin]]-Tableau2[[#This Row],[Début]]+1),F44-E44+1))))</f>
        <v/>
      </c>
      <c r="I44" t="str">
        <f>IF(Tableau2[[#This Row],[Nb Jours d''arrêt indemnisés]]&lt;&gt;"",Tableau2[[#This Row],[Nb Jours d''arrêt indemnisés]]+Tableau2[[#This Row],[Nb jours indemn antérieur si prolong]],"")</f>
        <v/>
      </c>
    </row>
    <row r="45" spans="2:9" x14ac:dyDescent="0.25">
      <c r="B45" s="11" t="str">
        <f>IF(ISNA(VLOOKUP(A45,Tableau1[[NOM]:[PRENOM]],2)),"",VLOOKUP(A45,Tableau1[[NOM]:[PRENOM]],2))</f>
        <v/>
      </c>
      <c r="E45" s="13"/>
      <c r="F45" s="13"/>
      <c r="G4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Row],[Début]]-2,IF(D45="Prolong",(Tableau2[[#This Row],[Fin]]-Tableau2[[#This Row],[Début]]+1),F45-E45+1))))</f>
        <v/>
      </c>
      <c r="I45" t="str">
        <f>IF(Tableau2[[#This Row],[Nb Jours d''arrêt indemnisés]]&lt;&gt;"",Tableau2[[#This Row],[Nb Jours d''arrêt indemnisés]]+Tableau2[[#This Row],[Nb jours indemn antérieur si prolong]],"")</f>
        <v/>
      </c>
    </row>
    <row r="46" spans="2:9" x14ac:dyDescent="0.25">
      <c r="B46" s="11" t="str">
        <f>IF(ISNA(VLOOKUP(A46,Tableau1[[NOM]:[PRENOM]],2)),"",VLOOKUP(A46,Tableau1[[NOM]:[PRENOM]],2))</f>
        <v/>
      </c>
      <c r="E46" s="13"/>
      <c r="F46" s="13"/>
      <c r="G4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Row],[Début]]-2,IF(D46="Prolong",(Tableau2[[#This Row],[Fin]]-Tableau2[[#This Row],[Début]]+1),F46-E46+1))))</f>
        <v/>
      </c>
      <c r="I46" t="str">
        <f>IF(Tableau2[[#This Row],[Nb Jours d''arrêt indemnisés]]&lt;&gt;"",Tableau2[[#This Row],[Nb Jours d''arrêt indemnisés]]+Tableau2[[#This Row],[Nb jours indemn antérieur si prolong]],"")</f>
        <v/>
      </c>
    </row>
    <row r="47" spans="2:9" x14ac:dyDescent="0.25">
      <c r="B47" s="11" t="str">
        <f>IF(ISNA(VLOOKUP(A47,Tableau1[[NOM]:[PRENOM]],2)),"",VLOOKUP(A47,Tableau1[[NOM]:[PRENOM]],2))</f>
        <v/>
      </c>
      <c r="E47" s="13"/>
      <c r="F47" s="13"/>
      <c r="G4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Row],[Début]]-2,IF(D47="Prolong",(Tableau2[[#This Row],[Fin]]-Tableau2[[#This Row],[Début]]+1),F47-E47+1))))</f>
        <v/>
      </c>
      <c r="I47" t="str">
        <f>IF(Tableau2[[#This Row],[Nb Jours d''arrêt indemnisés]]&lt;&gt;"",Tableau2[[#This Row],[Nb Jours d''arrêt indemnisés]]+Tableau2[[#This Row],[Nb jours indemn antérieur si prolong]],"")</f>
        <v/>
      </c>
    </row>
    <row r="48" spans="2:9" x14ac:dyDescent="0.25">
      <c r="B48" s="11" t="str">
        <f>IF(ISNA(VLOOKUP(A48,Tableau1[[NOM]:[PRENOM]],2)),"",VLOOKUP(A48,Tableau1[[NOM]:[PRENOM]],2))</f>
        <v/>
      </c>
      <c r="E48" s="13"/>
      <c r="F48" s="13"/>
      <c r="G4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Row],[Début]]-2,IF(D48="Prolong",(Tableau2[[#This Row],[Fin]]-Tableau2[[#This Row],[Début]]+1),F48-E48+1))))</f>
        <v/>
      </c>
      <c r="I48" t="str">
        <f>IF(Tableau2[[#This Row],[Nb Jours d''arrêt indemnisés]]&lt;&gt;"",Tableau2[[#This Row],[Nb Jours d''arrêt indemnisés]]+Tableau2[[#This Row],[Nb jours indemn antérieur si prolong]],"")</f>
        <v/>
      </c>
    </row>
    <row r="49" spans="2:9" x14ac:dyDescent="0.25">
      <c r="B49" s="11" t="str">
        <f>IF(ISNA(VLOOKUP(A49,Tableau1[[NOM]:[PRENOM]],2)),"",VLOOKUP(A49,Tableau1[[NOM]:[PRENOM]],2))</f>
        <v/>
      </c>
      <c r="E49" s="13"/>
      <c r="F49" s="13"/>
      <c r="G4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Row],[Début]]-2,IF(D49="Prolong",(Tableau2[[#This Row],[Fin]]-Tableau2[[#This Row],[Début]]+1),F49-E49+1))))</f>
        <v/>
      </c>
      <c r="I49" t="str">
        <f>IF(Tableau2[[#This Row],[Nb Jours d''arrêt indemnisés]]&lt;&gt;"",Tableau2[[#This Row],[Nb Jours d''arrêt indemnisés]]+Tableau2[[#This Row],[Nb jours indemn antérieur si prolong]],"")</f>
        <v/>
      </c>
    </row>
    <row r="50" spans="2:9" x14ac:dyDescent="0.25">
      <c r="B50" s="11" t="str">
        <f>IF(ISNA(VLOOKUP(A50,Tableau1[[NOM]:[PRENOM]],2)),"",VLOOKUP(A50,Tableau1[[NOM]:[PRENOM]],2))</f>
        <v/>
      </c>
      <c r="E50" s="13"/>
      <c r="F50" s="13"/>
      <c r="G5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Row],[Début]]-2,IF(D50="Prolong",(Tableau2[[#This Row],[Fin]]-Tableau2[[#This Row],[Début]]+1),F50-E50+1))))</f>
        <v/>
      </c>
      <c r="I50" t="str">
        <f>IF(Tableau2[[#This Row],[Nb Jours d''arrêt indemnisés]]&lt;&gt;"",Tableau2[[#This Row],[Nb Jours d''arrêt indemnisés]]+Tableau2[[#This Row],[Nb jours indemn antérieur si prolong]],"")</f>
        <v/>
      </c>
    </row>
    <row r="51" spans="2:9" x14ac:dyDescent="0.25">
      <c r="B51" s="11" t="str">
        <f>IF(ISNA(VLOOKUP(A51,Tableau1[[NOM]:[PRENOM]],2)),"",VLOOKUP(A51,Tableau1[[NOM]:[PRENOM]],2))</f>
        <v/>
      </c>
      <c r="E51" s="13"/>
      <c r="F51" s="13"/>
      <c r="G5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Row],[Début]]-2,IF(D51="Prolong",(Tableau2[[#This Row],[Fin]]-Tableau2[[#This Row],[Début]]+1),F51-E51+1))))</f>
        <v/>
      </c>
      <c r="I51" t="str">
        <f>IF(Tableau2[[#This Row],[Nb Jours d''arrêt indemnisés]]&lt;&gt;"",Tableau2[[#This Row],[Nb Jours d''arrêt indemnisés]]+Tableau2[[#This Row],[Nb jours indemn antérieur si prolong]],"")</f>
        <v/>
      </c>
    </row>
    <row r="52" spans="2:9" x14ac:dyDescent="0.25">
      <c r="B52" s="11" t="str">
        <f>IF(ISNA(VLOOKUP(A52,Tableau1[[NOM]:[PRENOM]],2)),"",VLOOKUP(A52,Tableau1[[NOM]:[PRENOM]],2))</f>
        <v/>
      </c>
      <c r="E52" s="13"/>
      <c r="F52" s="13"/>
      <c r="G5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Row],[Début]]-2,IF(D52="Prolong",(Tableau2[[#This Row],[Fin]]-Tableau2[[#This Row],[Début]]+1),F52-E52+1))))</f>
        <v/>
      </c>
      <c r="I52" t="str">
        <f>IF(Tableau2[[#This Row],[Nb Jours d''arrêt indemnisés]]&lt;&gt;"",Tableau2[[#This Row],[Nb Jours d''arrêt indemnisés]]+Tableau2[[#This Row],[Nb jours indemn antérieur si prolong]],"")</f>
        <v/>
      </c>
    </row>
    <row r="53" spans="2:9" x14ac:dyDescent="0.25">
      <c r="B53" s="11" t="str">
        <f>IF(ISNA(VLOOKUP(A53,Tableau1[[NOM]:[PRENOM]],2)),"",VLOOKUP(A53,Tableau1[[NOM]:[PRENOM]],2))</f>
        <v/>
      </c>
      <c r="E53" s="13"/>
      <c r="F53" s="13"/>
      <c r="G5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Row],[Début]]-2,IF(D53="Prolong",(Tableau2[[#This Row],[Fin]]-Tableau2[[#This Row],[Début]]+1),F53-E53+1))))</f>
        <v/>
      </c>
      <c r="I53" t="str">
        <f>IF(Tableau2[[#This Row],[Nb Jours d''arrêt indemnisés]]&lt;&gt;"",Tableau2[[#This Row],[Nb Jours d''arrêt indemnisés]]+Tableau2[[#This Row],[Nb jours indemn antérieur si prolong]],"")</f>
        <v/>
      </c>
    </row>
    <row r="54" spans="2:9" x14ac:dyDescent="0.25">
      <c r="B54" s="11" t="str">
        <f>IF(ISNA(VLOOKUP(A54,Tableau1[[NOM]:[PRENOM]],2)),"",VLOOKUP(A54,Tableau1[[NOM]:[PRENOM]],2))</f>
        <v/>
      </c>
      <c r="E54" s="13"/>
      <c r="F54" s="13"/>
      <c r="G5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Row],[Début]]-2,IF(D54="Prolong",(Tableau2[[#This Row],[Fin]]-Tableau2[[#This Row],[Début]]+1),F54-E54+1))))</f>
        <v/>
      </c>
      <c r="I54" t="str">
        <f>IF(Tableau2[[#This Row],[Nb Jours d''arrêt indemnisés]]&lt;&gt;"",Tableau2[[#This Row],[Nb Jours d''arrêt indemnisés]]+Tableau2[[#This Row],[Nb jours indemn antérieur si prolong]],"")</f>
        <v/>
      </c>
    </row>
    <row r="55" spans="2:9" x14ac:dyDescent="0.25">
      <c r="B55" s="11" t="str">
        <f>IF(ISNA(VLOOKUP(A55,Tableau1[[NOM]:[PRENOM]],2)),"",VLOOKUP(A55,Tableau1[[NOM]:[PRENOM]],2))</f>
        <v/>
      </c>
      <c r="E55" s="13"/>
      <c r="F55" s="13"/>
      <c r="G5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Row],[Début]]-2,IF(D55="Prolong",(Tableau2[[#This Row],[Fin]]-Tableau2[[#This Row],[Début]]+1),F55-E55+1))))</f>
        <v/>
      </c>
      <c r="I55" t="str">
        <f>IF(Tableau2[[#This Row],[Nb Jours d''arrêt indemnisés]]&lt;&gt;"",Tableau2[[#This Row],[Nb Jours d''arrêt indemnisés]]+Tableau2[[#This Row],[Nb jours indemn antérieur si prolong]],"")</f>
        <v/>
      </c>
    </row>
    <row r="56" spans="2:9" x14ac:dyDescent="0.25">
      <c r="B56" s="11" t="str">
        <f>IF(ISNA(VLOOKUP(A56,Tableau1[[NOM]:[PRENOM]],2)),"",VLOOKUP(A56,Tableau1[[NOM]:[PRENOM]],2))</f>
        <v/>
      </c>
      <c r="E56" s="13"/>
      <c r="F56" s="13"/>
      <c r="G5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Row],[Début]]-2,IF(D56="Prolong",(Tableau2[[#This Row],[Fin]]-Tableau2[[#This Row],[Début]]+1),F56-E56+1))))</f>
        <v/>
      </c>
      <c r="I56" t="str">
        <f>IF(Tableau2[[#This Row],[Nb Jours d''arrêt indemnisés]]&lt;&gt;"",Tableau2[[#This Row],[Nb Jours d''arrêt indemnisés]]+Tableau2[[#This Row],[Nb jours indemn antérieur si prolong]],"")</f>
        <v/>
      </c>
    </row>
    <row r="57" spans="2:9" x14ac:dyDescent="0.25">
      <c r="B57" s="11" t="str">
        <f>IF(ISNA(VLOOKUP(A57,Tableau1[[NOM]:[PRENOM]],2)),"",VLOOKUP(A57,Tableau1[[NOM]:[PRENOM]],2))</f>
        <v/>
      </c>
      <c r="E57" s="13"/>
      <c r="F57" s="13"/>
      <c r="G5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Row],[Début]]-2,IF(D57="Prolong",(Tableau2[[#This Row],[Fin]]-Tableau2[[#This Row],[Début]]+1),F57-E57+1))))</f>
        <v/>
      </c>
      <c r="I57" t="str">
        <f>IF(Tableau2[[#This Row],[Nb Jours d''arrêt indemnisés]]&lt;&gt;"",Tableau2[[#This Row],[Nb Jours d''arrêt indemnisés]]+Tableau2[[#This Row],[Nb jours indemn antérieur si prolong]],"")</f>
        <v/>
      </c>
    </row>
    <row r="58" spans="2:9" x14ac:dyDescent="0.25">
      <c r="B58" s="11" t="str">
        <f>IF(ISNA(VLOOKUP(A58,Tableau1[[NOM]:[PRENOM]],2)),"",VLOOKUP(A58,Tableau1[[NOM]:[PRENOM]],2))</f>
        <v/>
      </c>
      <c r="E58" s="13"/>
      <c r="F58" s="13"/>
      <c r="G5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Row],[Début]]-2,IF(D58="Prolong",(Tableau2[[#This Row],[Fin]]-Tableau2[[#This Row],[Début]]+1),F58-E58+1))))</f>
        <v/>
      </c>
      <c r="I58" t="str">
        <f>IF(Tableau2[[#This Row],[Nb Jours d''arrêt indemnisés]]&lt;&gt;"",Tableau2[[#This Row],[Nb Jours d''arrêt indemnisés]]+Tableau2[[#This Row],[Nb jours indemn antérieur si prolong]],"")</f>
        <v/>
      </c>
    </row>
    <row r="59" spans="2:9" x14ac:dyDescent="0.25">
      <c r="B59" s="11" t="str">
        <f>IF(ISNA(VLOOKUP(A59,Tableau1[[NOM]:[PRENOM]],2)),"",VLOOKUP(A59,Tableau1[[NOM]:[PRENOM]],2))</f>
        <v/>
      </c>
      <c r="E59" s="13"/>
      <c r="F59" s="13"/>
      <c r="G5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Row],[Début]]-2,IF(D59="Prolong",(Tableau2[[#This Row],[Fin]]-Tableau2[[#This Row],[Début]]+1),F59-E59+1))))</f>
        <v/>
      </c>
      <c r="I59" t="str">
        <f>IF(Tableau2[[#This Row],[Nb Jours d''arrêt indemnisés]]&lt;&gt;"",Tableau2[[#This Row],[Nb Jours d''arrêt indemnisés]]+Tableau2[[#This Row],[Nb jours indemn antérieur si prolong]],"")</f>
        <v/>
      </c>
    </row>
    <row r="60" spans="2:9" x14ac:dyDescent="0.25">
      <c r="B60" s="11" t="str">
        <f>IF(ISNA(VLOOKUP(A60,Tableau1[[NOM]:[PRENOM]],2)),"",VLOOKUP(A60,Tableau1[[NOM]:[PRENOM]],2))</f>
        <v/>
      </c>
      <c r="E60" s="13"/>
      <c r="F60" s="13"/>
      <c r="G6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Row],[Début]]-2,IF(D60="Prolong",(Tableau2[[#This Row],[Fin]]-Tableau2[[#This Row],[Début]]+1),F60-E60+1))))</f>
        <v/>
      </c>
      <c r="I60" t="str">
        <f>IF(Tableau2[[#This Row],[Nb Jours d''arrêt indemnisés]]&lt;&gt;"",Tableau2[[#This Row],[Nb Jours d''arrêt indemnisés]]+Tableau2[[#This Row],[Nb jours indemn antérieur si prolong]],"")</f>
        <v/>
      </c>
    </row>
    <row r="61" spans="2:9" x14ac:dyDescent="0.25">
      <c r="B61" s="11" t="str">
        <f>IF(ISNA(VLOOKUP(A61,Tableau1[[NOM]:[PRENOM]],2)),"",VLOOKUP(A61,Tableau1[[NOM]:[PRENOM]],2))</f>
        <v/>
      </c>
      <c r="E61" s="13"/>
      <c r="F61" s="13"/>
      <c r="G6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Row],[Début]]-2,IF(D61="Prolong",(Tableau2[[#This Row],[Fin]]-Tableau2[[#This Row],[Début]]+1),F61-E61+1))))</f>
        <v/>
      </c>
      <c r="I61" t="str">
        <f>IF(Tableau2[[#This Row],[Nb Jours d''arrêt indemnisés]]&lt;&gt;"",Tableau2[[#This Row],[Nb Jours d''arrêt indemnisés]]+Tableau2[[#This Row],[Nb jours indemn antérieur si prolong]],"")</f>
        <v/>
      </c>
    </row>
    <row r="62" spans="2:9" x14ac:dyDescent="0.25">
      <c r="B62" s="11" t="str">
        <f>IF(ISNA(VLOOKUP(A62,Tableau1[[NOM]:[PRENOM]],2)),"",VLOOKUP(A62,Tableau1[[NOM]:[PRENOM]],2))</f>
        <v/>
      </c>
      <c r="E62" s="13"/>
      <c r="F62" s="13"/>
      <c r="G6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Row],[Début]]-2,IF(D62="Prolong",(Tableau2[[#This Row],[Fin]]-Tableau2[[#This Row],[Début]]+1),F62-E62+1))))</f>
        <v/>
      </c>
      <c r="I62" t="str">
        <f>IF(Tableau2[[#This Row],[Nb Jours d''arrêt indemnisés]]&lt;&gt;"",Tableau2[[#This Row],[Nb Jours d''arrêt indemnisés]]+Tableau2[[#This Row],[Nb jours indemn antérieur si prolong]],"")</f>
        <v/>
      </c>
    </row>
    <row r="63" spans="2:9" x14ac:dyDescent="0.25">
      <c r="B63" s="11" t="str">
        <f>IF(ISNA(VLOOKUP(A63,Tableau1[[NOM]:[PRENOM]],2)),"",VLOOKUP(A63,Tableau1[[NOM]:[PRENOM]],2))</f>
        <v/>
      </c>
      <c r="E63" s="13"/>
      <c r="F63" s="13"/>
      <c r="G6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Row],[Début]]-2,IF(D63="Prolong",(Tableau2[[#This Row],[Fin]]-Tableau2[[#This Row],[Début]]+1),F63-E63+1))))</f>
        <v/>
      </c>
      <c r="I63" t="str">
        <f>IF(Tableau2[[#This Row],[Nb Jours d''arrêt indemnisés]]&lt;&gt;"",Tableau2[[#This Row],[Nb Jours d''arrêt indemnisés]]+Tableau2[[#This Row],[Nb jours indemn antérieur si prolong]],"")</f>
        <v/>
      </c>
    </row>
    <row r="64" spans="2:9" x14ac:dyDescent="0.25">
      <c r="B64" s="11" t="str">
        <f>IF(ISNA(VLOOKUP(A64,Tableau1[[NOM]:[PRENOM]],2)),"",VLOOKUP(A64,Tableau1[[NOM]:[PRENOM]],2))</f>
        <v/>
      </c>
      <c r="E64" s="13"/>
      <c r="F64" s="13"/>
      <c r="G6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Row],[Début]]-2,IF(D64="Prolong",(Tableau2[[#This Row],[Fin]]-Tableau2[[#This Row],[Début]]+1),F64-E64+1))))</f>
        <v/>
      </c>
      <c r="I64" t="str">
        <f>IF(Tableau2[[#This Row],[Nb Jours d''arrêt indemnisés]]&lt;&gt;"",Tableau2[[#This Row],[Nb Jours d''arrêt indemnisés]]+Tableau2[[#This Row],[Nb jours indemn antérieur si prolong]],"")</f>
        <v/>
      </c>
    </row>
    <row r="65" spans="2:9" x14ac:dyDescent="0.25">
      <c r="B65" s="11" t="str">
        <f>IF(ISNA(VLOOKUP(A65,Tableau1[[NOM]:[PRENOM]],2)),"",VLOOKUP(A65,Tableau1[[NOM]:[PRENOM]],2))</f>
        <v/>
      </c>
      <c r="E65" s="13"/>
      <c r="F65" s="13"/>
      <c r="G6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Row],[Début]]-2,IF(D65="Prolong",(Tableau2[[#This Row],[Fin]]-Tableau2[[#This Row],[Début]]+1),F65-E65+1))))</f>
        <v/>
      </c>
      <c r="I65" t="str">
        <f>IF(Tableau2[[#This Row],[Nb Jours d''arrêt indemnisés]]&lt;&gt;"",Tableau2[[#This Row],[Nb Jours d''arrêt indemnisés]]+Tableau2[[#This Row],[Nb jours indemn antérieur si prolong]],"")</f>
        <v/>
      </c>
    </row>
    <row r="66" spans="2:9" x14ac:dyDescent="0.25">
      <c r="B66" s="11" t="str">
        <f>IF(ISNA(VLOOKUP(A66,Tableau1[[NOM]:[PRENOM]],2)),"",VLOOKUP(A66,Tableau1[[NOM]:[PRENOM]],2))</f>
        <v/>
      </c>
      <c r="E66" s="13"/>
      <c r="F66" s="13"/>
      <c r="G6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Row],[Début]]-2,IF(D66="Prolong",(Tableau2[[#This Row],[Fin]]-Tableau2[[#This Row],[Début]]+1),F66-E66+1))))</f>
        <v/>
      </c>
      <c r="I66" t="str">
        <f>IF(Tableau2[[#This Row],[Nb Jours d''arrêt indemnisés]]&lt;&gt;"",Tableau2[[#This Row],[Nb Jours d''arrêt indemnisés]]+Tableau2[[#This Row],[Nb jours indemn antérieur si prolong]],"")</f>
        <v/>
      </c>
    </row>
    <row r="67" spans="2:9" x14ac:dyDescent="0.25">
      <c r="B67" s="11" t="str">
        <f>IF(ISNA(VLOOKUP(A67,Tableau1[[NOM]:[PRENOM]],2)),"",VLOOKUP(A67,Tableau1[[NOM]:[PRENOM]],2))</f>
        <v/>
      </c>
      <c r="E67" s="13"/>
      <c r="F67" s="13"/>
      <c r="G6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Row],[Début]]-2,IF(D67="Prolong",(Tableau2[[#This Row],[Fin]]-Tableau2[[#This Row],[Début]]+1),F67-E67+1))))</f>
        <v/>
      </c>
      <c r="I67" t="str">
        <f>IF(Tableau2[[#This Row],[Nb Jours d''arrêt indemnisés]]&lt;&gt;"",Tableau2[[#This Row],[Nb Jours d''arrêt indemnisés]]+Tableau2[[#This Row],[Nb jours indemn antérieur si prolong]],"")</f>
        <v/>
      </c>
    </row>
    <row r="68" spans="2:9" x14ac:dyDescent="0.25">
      <c r="B68" s="11" t="str">
        <f>IF(ISNA(VLOOKUP(A68,Tableau1[[NOM]:[PRENOM]],2)),"",VLOOKUP(A68,Tableau1[[NOM]:[PRENOM]],2))</f>
        <v/>
      </c>
      <c r="E68" s="13"/>
      <c r="F68" s="13"/>
      <c r="G6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Row],[Début]]-2,IF(D68="Prolong",(Tableau2[[#This Row],[Fin]]-Tableau2[[#This Row],[Début]]+1),F68-E68+1))))</f>
        <v/>
      </c>
      <c r="I68" t="str">
        <f>IF(Tableau2[[#This Row],[Nb Jours d''arrêt indemnisés]]&lt;&gt;"",Tableau2[[#This Row],[Nb Jours d''arrêt indemnisés]]+Tableau2[[#This Row],[Nb jours indemn antérieur si prolong]],"")</f>
        <v/>
      </c>
    </row>
    <row r="69" spans="2:9" x14ac:dyDescent="0.25">
      <c r="B69" s="11" t="str">
        <f>IF(ISNA(VLOOKUP(A69,Tableau1[[NOM]:[PRENOM]],2)),"",VLOOKUP(A69,Tableau1[[NOM]:[PRENOM]],2))</f>
        <v/>
      </c>
      <c r="E69" s="13"/>
      <c r="F69" s="13"/>
      <c r="G6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Row],[Début]]-2,IF(D69="Prolong",(Tableau2[[#This Row],[Fin]]-Tableau2[[#This Row],[Début]]+1),F69-E69+1))))</f>
        <v/>
      </c>
      <c r="I69" t="str">
        <f>IF(Tableau2[[#This Row],[Nb Jours d''arrêt indemnisés]]&lt;&gt;"",Tableau2[[#This Row],[Nb Jours d''arrêt indemnisés]]+Tableau2[[#This Row],[Nb jours indemn antérieur si prolong]],"")</f>
        <v/>
      </c>
    </row>
    <row r="70" spans="2:9" x14ac:dyDescent="0.25">
      <c r="B70" s="11" t="str">
        <f>IF(ISNA(VLOOKUP(A70,Tableau1[[NOM]:[PRENOM]],2)),"",VLOOKUP(A70,Tableau1[[NOM]:[PRENOM]],2))</f>
        <v/>
      </c>
      <c r="E70" s="13"/>
      <c r="F70" s="13"/>
      <c r="G7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Row],[Début]]-2,IF(D70="Prolong",(Tableau2[[#This Row],[Fin]]-Tableau2[[#This Row],[Début]]+1),F70-E70+1))))</f>
        <v/>
      </c>
      <c r="I70" t="str">
        <f>IF(Tableau2[[#This Row],[Nb Jours d''arrêt indemnisés]]&lt;&gt;"",Tableau2[[#This Row],[Nb Jours d''arrêt indemnisés]]+Tableau2[[#This Row],[Nb jours indemn antérieur si prolong]],"")</f>
        <v/>
      </c>
    </row>
    <row r="71" spans="2:9" x14ac:dyDescent="0.25">
      <c r="B71" s="11" t="str">
        <f>IF(ISNA(VLOOKUP(A71,Tableau1[[NOM]:[PRENOM]],2)),"",VLOOKUP(A71,Tableau1[[NOM]:[PRENOM]],2))</f>
        <v/>
      </c>
      <c r="E71" s="13"/>
      <c r="F71" s="13"/>
      <c r="G7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Row],[Début]]-2,IF(D71="Prolong",(Tableau2[[#This Row],[Fin]]-Tableau2[[#This Row],[Début]]+1),F71-E71+1))))</f>
        <v/>
      </c>
      <c r="I71" t="str">
        <f>IF(Tableau2[[#This Row],[Nb Jours d''arrêt indemnisés]]&lt;&gt;"",Tableau2[[#This Row],[Nb Jours d''arrêt indemnisés]]+Tableau2[[#This Row],[Nb jours indemn antérieur si prolong]],"")</f>
        <v/>
      </c>
    </row>
    <row r="72" spans="2:9" x14ac:dyDescent="0.25">
      <c r="B72" s="11" t="str">
        <f>IF(ISNA(VLOOKUP(A72,Tableau1[[NOM]:[PRENOM]],2)),"",VLOOKUP(A72,Tableau1[[NOM]:[PRENOM]],2))</f>
        <v/>
      </c>
      <c r="E72" s="13"/>
      <c r="F72" s="13"/>
      <c r="G7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Row],[Début]]-2,IF(D72="Prolong",(Tableau2[[#This Row],[Fin]]-Tableau2[[#This Row],[Début]]+1),F72-E72+1))))</f>
        <v/>
      </c>
      <c r="I72" t="str">
        <f>IF(Tableau2[[#This Row],[Nb Jours d''arrêt indemnisés]]&lt;&gt;"",Tableau2[[#This Row],[Nb Jours d''arrêt indemnisés]]+Tableau2[[#This Row],[Nb jours indemn antérieur si prolong]],"")</f>
        <v/>
      </c>
    </row>
    <row r="73" spans="2:9" x14ac:dyDescent="0.25">
      <c r="B73" s="11" t="str">
        <f>IF(ISNA(VLOOKUP(A73,Tableau1[[NOM]:[PRENOM]],2)),"",VLOOKUP(A73,Tableau1[[NOM]:[PRENOM]],2))</f>
        <v/>
      </c>
      <c r="E73" s="13"/>
      <c r="F73" s="13"/>
      <c r="G7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Row],[Début]]-2,IF(D73="Prolong",(Tableau2[[#This Row],[Fin]]-Tableau2[[#This Row],[Début]]+1),F73-E73+1))))</f>
        <v/>
      </c>
      <c r="I73" t="str">
        <f>IF(Tableau2[[#This Row],[Nb Jours d''arrêt indemnisés]]&lt;&gt;"",Tableau2[[#This Row],[Nb Jours d''arrêt indemnisés]]+Tableau2[[#This Row],[Nb jours indemn antérieur si prolong]],"")</f>
        <v/>
      </c>
    </row>
    <row r="74" spans="2:9" x14ac:dyDescent="0.25">
      <c r="B74" s="11" t="str">
        <f>IF(ISNA(VLOOKUP(A74,Tableau1[[NOM]:[PRENOM]],2)),"",VLOOKUP(A74,Tableau1[[NOM]:[PRENOM]],2))</f>
        <v/>
      </c>
      <c r="E74" s="13"/>
      <c r="F74" s="13"/>
      <c r="G7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Row],[Début]]-2,IF(D74="Prolong",(Tableau2[[#This Row],[Fin]]-Tableau2[[#This Row],[Début]]+1),F74-E74+1))))</f>
        <v/>
      </c>
      <c r="I74" t="str">
        <f>IF(Tableau2[[#This Row],[Nb Jours d''arrêt indemnisés]]&lt;&gt;"",Tableau2[[#This Row],[Nb Jours d''arrêt indemnisés]]+Tableau2[[#This Row],[Nb jours indemn antérieur si prolong]],"")</f>
        <v/>
      </c>
    </row>
    <row r="75" spans="2:9" x14ac:dyDescent="0.25">
      <c r="B75" s="11" t="str">
        <f>IF(ISNA(VLOOKUP(A75,Tableau1[[NOM]:[PRENOM]],2)),"",VLOOKUP(A75,Tableau1[[NOM]:[PRENOM]],2))</f>
        <v/>
      </c>
      <c r="E75" s="13"/>
      <c r="F75" s="13"/>
      <c r="G7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Row],[Début]]-2,IF(D75="Prolong",(Tableau2[[#This Row],[Fin]]-Tableau2[[#This Row],[Début]]+1),F75-E75+1))))</f>
        <v/>
      </c>
      <c r="I75" t="str">
        <f>IF(Tableau2[[#This Row],[Nb Jours d''arrêt indemnisés]]&lt;&gt;"",Tableau2[[#This Row],[Nb Jours d''arrêt indemnisés]]+Tableau2[[#This Row],[Nb jours indemn antérieur si prolong]],"")</f>
        <v/>
      </c>
    </row>
    <row r="76" spans="2:9" x14ac:dyDescent="0.25">
      <c r="B76" s="11" t="str">
        <f>IF(ISNA(VLOOKUP(A76,Tableau1[[NOM]:[PRENOM]],2)),"",VLOOKUP(A76,Tableau1[[NOM]:[PRENOM]],2))</f>
        <v/>
      </c>
      <c r="E76" s="13"/>
      <c r="F76" s="13"/>
      <c r="G7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Row],[Début]]-2,IF(D76="Prolong",(Tableau2[[#This Row],[Fin]]-Tableau2[[#This Row],[Début]]+1),F76-E76+1))))</f>
        <v/>
      </c>
      <c r="I76" t="str">
        <f>IF(Tableau2[[#This Row],[Nb Jours d''arrêt indemnisés]]&lt;&gt;"",Tableau2[[#This Row],[Nb Jours d''arrêt indemnisés]]+Tableau2[[#This Row],[Nb jours indemn antérieur si prolong]],"")</f>
        <v/>
      </c>
    </row>
    <row r="77" spans="2:9" x14ac:dyDescent="0.25">
      <c r="B77" s="11" t="str">
        <f>IF(ISNA(VLOOKUP(A77,Tableau1[[NOM]:[PRENOM]],2)),"",VLOOKUP(A77,Tableau1[[NOM]:[PRENOM]],2))</f>
        <v/>
      </c>
      <c r="E77" s="13"/>
      <c r="F77" s="13"/>
      <c r="G7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Row],[Début]]-2,IF(D77="Prolong",(Tableau2[[#This Row],[Fin]]-Tableau2[[#This Row],[Début]]+1),F77-E77+1))))</f>
        <v/>
      </c>
      <c r="I77" t="str">
        <f>IF(Tableau2[[#This Row],[Nb Jours d''arrêt indemnisés]]&lt;&gt;"",Tableau2[[#This Row],[Nb Jours d''arrêt indemnisés]]+Tableau2[[#This Row],[Nb jours indemn antérieur si prolong]],"")</f>
        <v/>
      </c>
    </row>
    <row r="78" spans="2:9" x14ac:dyDescent="0.25">
      <c r="B78" s="11" t="str">
        <f>IF(ISNA(VLOOKUP(A78,Tableau1[[NOM]:[PRENOM]],2)),"",VLOOKUP(A78,Tableau1[[NOM]:[PRENOM]],2))</f>
        <v/>
      </c>
      <c r="E78" s="13"/>
      <c r="F78" s="13"/>
      <c r="G7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Row],[Début]]-2,IF(D78="Prolong",(Tableau2[[#This Row],[Fin]]-Tableau2[[#This Row],[Début]]+1),F78-E78+1))))</f>
        <v/>
      </c>
      <c r="I78" t="str">
        <f>IF(Tableau2[[#This Row],[Nb Jours d''arrêt indemnisés]]&lt;&gt;"",Tableau2[[#This Row],[Nb Jours d''arrêt indemnisés]]+Tableau2[[#This Row],[Nb jours indemn antérieur si prolong]],"")</f>
        <v/>
      </c>
    </row>
    <row r="79" spans="2:9" x14ac:dyDescent="0.25">
      <c r="B79" s="11" t="str">
        <f>IF(ISNA(VLOOKUP(A79,Tableau1[[NOM]:[PRENOM]],2)),"",VLOOKUP(A79,Tableau1[[NOM]:[PRENOM]],2))</f>
        <v/>
      </c>
      <c r="E79" s="13"/>
      <c r="F79" s="13"/>
      <c r="G7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Row],[Début]]-2,IF(D79="Prolong",(Tableau2[[#This Row],[Fin]]-Tableau2[[#This Row],[Début]]+1),F79-E79+1))))</f>
        <v/>
      </c>
      <c r="I79" t="str">
        <f>IF(Tableau2[[#This Row],[Nb Jours d''arrêt indemnisés]]&lt;&gt;"",Tableau2[[#This Row],[Nb Jours d''arrêt indemnisés]]+Tableau2[[#This Row],[Nb jours indemn antérieur si prolong]],"")</f>
        <v/>
      </c>
    </row>
    <row r="80" spans="2:9" x14ac:dyDescent="0.25">
      <c r="B80" s="11" t="str">
        <f>IF(ISNA(VLOOKUP(A80,Tableau1[[NOM]:[PRENOM]],2)),"",VLOOKUP(A80,Tableau1[[NOM]:[PRENOM]],2))</f>
        <v/>
      </c>
      <c r="E80" s="13"/>
      <c r="F80" s="13"/>
      <c r="G8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Row],[Début]]-2,IF(D80="Prolong",(Tableau2[[#This Row],[Fin]]-Tableau2[[#This Row],[Début]]+1),F80-E80+1))))</f>
        <v/>
      </c>
      <c r="I80" t="str">
        <f>IF(Tableau2[[#This Row],[Nb Jours d''arrêt indemnisés]]&lt;&gt;"",Tableau2[[#This Row],[Nb Jours d''arrêt indemnisés]]+Tableau2[[#This Row],[Nb jours indemn antérieur si prolong]],"")</f>
        <v/>
      </c>
    </row>
    <row r="81" spans="2:9" x14ac:dyDescent="0.25">
      <c r="B81" s="11" t="str">
        <f>IF(ISNA(VLOOKUP(A81,Tableau1[[NOM]:[PRENOM]],2)),"",VLOOKUP(A81,Tableau1[[NOM]:[PRENOM]],2))</f>
        <v/>
      </c>
      <c r="E81" s="13"/>
      <c r="F81" s="13"/>
      <c r="G8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Row],[Début]]-2,IF(D81="Prolong",(Tableau2[[#This Row],[Fin]]-Tableau2[[#This Row],[Début]]+1),F81-E81+1))))</f>
        <v/>
      </c>
      <c r="I81" t="str">
        <f>IF(Tableau2[[#This Row],[Nb Jours d''arrêt indemnisés]]&lt;&gt;"",Tableau2[[#This Row],[Nb Jours d''arrêt indemnisés]]+Tableau2[[#This Row],[Nb jours indemn antérieur si prolong]],"")</f>
        <v/>
      </c>
    </row>
    <row r="82" spans="2:9" x14ac:dyDescent="0.25">
      <c r="B82" s="11" t="str">
        <f>IF(ISNA(VLOOKUP(A82,Tableau1[[NOM]:[PRENOM]],2)),"",VLOOKUP(A82,Tableau1[[NOM]:[PRENOM]],2))</f>
        <v/>
      </c>
      <c r="E82" s="13"/>
      <c r="F82" s="13"/>
      <c r="G8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Row],[Début]]-2,IF(D82="Prolong",(Tableau2[[#This Row],[Fin]]-Tableau2[[#This Row],[Début]]+1),F82-E82+1))))</f>
        <v/>
      </c>
      <c r="I82" t="str">
        <f>IF(Tableau2[[#This Row],[Nb Jours d''arrêt indemnisés]]&lt;&gt;"",Tableau2[[#This Row],[Nb Jours d''arrêt indemnisés]]+Tableau2[[#This Row],[Nb jours indemn antérieur si prolong]],"")</f>
        <v/>
      </c>
    </row>
    <row r="83" spans="2:9" x14ac:dyDescent="0.25">
      <c r="B83" s="11" t="str">
        <f>IF(ISNA(VLOOKUP(A83,Tableau1[[NOM]:[PRENOM]],2)),"",VLOOKUP(A83,Tableau1[[NOM]:[PRENOM]],2))</f>
        <v/>
      </c>
      <c r="E83" s="13"/>
      <c r="F83" s="13"/>
      <c r="G8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Row],[Début]]-2,IF(D83="Prolong",(Tableau2[[#This Row],[Fin]]-Tableau2[[#This Row],[Début]]+1),F83-E83+1))))</f>
        <v/>
      </c>
      <c r="I83" t="str">
        <f>IF(Tableau2[[#This Row],[Nb Jours d''arrêt indemnisés]]&lt;&gt;"",Tableau2[[#This Row],[Nb Jours d''arrêt indemnisés]]+Tableau2[[#This Row],[Nb jours indemn antérieur si prolong]],"")</f>
        <v/>
      </c>
    </row>
    <row r="84" spans="2:9" x14ac:dyDescent="0.25">
      <c r="B84" s="11" t="str">
        <f>IF(ISNA(VLOOKUP(A84,Tableau1[[NOM]:[PRENOM]],2)),"",VLOOKUP(A84,Tableau1[[NOM]:[PRENOM]],2))</f>
        <v/>
      </c>
      <c r="E84" s="13"/>
      <c r="F84" s="13"/>
      <c r="G8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Row],[Début]]-2,IF(D84="Prolong",(Tableau2[[#This Row],[Fin]]-Tableau2[[#This Row],[Début]]+1),F84-E84+1))))</f>
        <v/>
      </c>
      <c r="I84" t="str">
        <f>IF(Tableau2[[#This Row],[Nb Jours d''arrêt indemnisés]]&lt;&gt;"",Tableau2[[#This Row],[Nb Jours d''arrêt indemnisés]]+Tableau2[[#This Row],[Nb jours indemn antérieur si prolong]],"")</f>
        <v/>
      </c>
    </row>
    <row r="85" spans="2:9" x14ac:dyDescent="0.25">
      <c r="B85" s="11" t="str">
        <f>IF(ISNA(VLOOKUP(A85,Tableau1[[NOM]:[PRENOM]],2)),"",VLOOKUP(A85,Tableau1[[NOM]:[PRENOM]],2))</f>
        <v/>
      </c>
      <c r="E85" s="13"/>
      <c r="F85" s="13"/>
      <c r="G8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Row],[Début]]-2,IF(D85="Prolong",(Tableau2[[#This Row],[Fin]]-Tableau2[[#This Row],[Début]]+1),F85-E85+1))))</f>
        <v/>
      </c>
      <c r="I85" t="str">
        <f>IF(Tableau2[[#This Row],[Nb Jours d''arrêt indemnisés]]&lt;&gt;"",Tableau2[[#This Row],[Nb Jours d''arrêt indemnisés]]+Tableau2[[#This Row],[Nb jours indemn antérieur si prolong]],"")</f>
        <v/>
      </c>
    </row>
    <row r="86" spans="2:9" x14ac:dyDescent="0.25">
      <c r="B86" s="11" t="str">
        <f>IF(ISNA(VLOOKUP(A86,Tableau1[[NOM]:[PRENOM]],2)),"",VLOOKUP(A86,Tableau1[[NOM]:[PRENOM]],2))</f>
        <v/>
      </c>
      <c r="E86" s="13"/>
      <c r="F86" s="13"/>
      <c r="G8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Row],[Début]]-2,IF(D86="Prolong",(Tableau2[[#This Row],[Fin]]-Tableau2[[#This Row],[Début]]+1),F86-E86+1))))</f>
        <v/>
      </c>
      <c r="I86" t="str">
        <f>IF(Tableau2[[#This Row],[Nb Jours d''arrêt indemnisés]]&lt;&gt;"",Tableau2[[#This Row],[Nb Jours d''arrêt indemnisés]]+Tableau2[[#This Row],[Nb jours indemn antérieur si prolong]],"")</f>
        <v/>
      </c>
    </row>
    <row r="87" spans="2:9" x14ac:dyDescent="0.25">
      <c r="B87" s="11" t="str">
        <f>IF(ISNA(VLOOKUP(A87,Tableau1[[NOM]:[PRENOM]],2)),"",VLOOKUP(A87,Tableau1[[NOM]:[PRENOM]],2))</f>
        <v/>
      </c>
      <c r="E87" s="13"/>
      <c r="F87" s="13"/>
      <c r="G8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Row],[Début]]-2,IF(D87="Prolong",(Tableau2[[#This Row],[Fin]]-Tableau2[[#This Row],[Début]]+1),F87-E87+1))))</f>
        <v/>
      </c>
      <c r="I87" t="str">
        <f>IF(Tableau2[[#This Row],[Nb Jours d''arrêt indemnisés]]&lt;&gt;"",Tableau2[[#This Row],[Nb Jours d''arrêt indemnisés]]+Tableau2[[#This Row],[Nb jours indemn antérieur si prolong]],"")</f>
        <v/>
      </c>
    </row>
    <row r="88" spans="2:9" x14ac:dyDescent="0.25">
      <c r="B88" s="11" t="str">
        <f>IF(ISNA(VLOOKUP(A88,Tableau1[[NOM]:[PRENOM]],2)),"",VLOOKUP(A88,Tableau1[[NOM]:[PRENOM]],2))</f>
        <v/>
      </c>
      <c r="E88" s="13"/>
      <c r="F88" s="13"/>
      <c r="G8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Row],[Début]]-2,IF(D88="Prolong",(Tableau2[[#This Row],[Fin]]-Tableau2[[#This Row],[Début]]+1),F88-E88+1))))</f>
        <v/>
      </c>
      <c r="I88" t="str">
        <f>IF(Tableau2[[#This Row],[Nb Jours d''arrêt indemnisés]]&lt;&gt;"",Tableau2[[#This Row],[Nb Jours d''arrêt indemnisés]]+Tableau2[[#This Row],[Nb jours indemn antérieur si prolong]],"")</f>
        <v/>
      </c>
    </row>
    <row r="89" spans="2:9" x14ac:dyDescent="0.25">
      <c r="B89" s="11" t="str">
        <f>IF(ISNA(VLOOKUP(A89,Tableau1[[NOM]:[PRENOM]],2)),"",VLOOKUP(A89,Tableau1[[NOM]:[PRENOM]],2))</f>
        <v/>
      </c>
      <c r="E89" s="13"/>
      <c r="F89" s="13"/>
      <c r="G8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Row],[Début]]-2,IF(D89="Prolong",(Tableau2[[#This Row],[Fin]]-Tableau2[[#This Row],[Début]]+1),F89-E89+1))))</f>
        <v/>
      </c>
      <c r="I89" t="str">
        <f>IF(Tableau2[[#This Row],[Nb Jours d''arrêt indemnisés]]&lt;&gt;"",Tableau2[[#This Row],[Nb Jours d''arrêt indemnisés]]+Tableau2[[#This Row],[Nb jours indemn antérieur si prolong]],"")</f>
        <v/>
      </c>
    </row>
    <row r="90" spans="2:9" x14ac:dyDescent="0.25">
      <c r="B90" s="11" t="str">
        <f>IF(ISNA(VLOOKUP(A90,Tableau1[[NOM]:[PRENOM]],2)),"",VLOOKUP(A90,Tableau1[[NOM]:[PRENOM]],2))</f>
        <v/>
      </c>
      <c r="E90" s="13"/>
      <c r="F90" s="13"/>
      <c r="G9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Row],[Début]]-2,IF(D90="Prolong",(Tableau2[[#This Row],[Fin]]-Tableau2[[#This Row],[Début]]+1),F90-E90+1))))</f>
        <v/>
      </c>
      <c r="I90" t="str">
        <f>IF(Tableau2[[#This Row],[Nb Jours d''arrêt indemnisés]]&lt;&gt;"",Tableau2[[#This Row],[Nb Jours d''arrêt indemnisés]]+Tableau2[[#This Row],[Nb jours indemn antérieur si prolong]],"")</f>
        <v/>
      </c>
    </row>
    <row r="91" spans="2:9" x14ac:dyDescent="0.25">
      <c r="B91" s="11" t="str">
        <f>IF(ISNA(VLOOKUP(A91,Tableau1[[NOM]:[PRENOM]],2)),"",VLOOKUP(A91,Tableau1[[NOM]:[PRENOM]],2))</f>
        <v/>
      </c>
      <c r="E91" s="13"/>
      <c r="F91" s="13"/>
      <c r="G91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Row],[Début]]-2,IF(D91="Prolong",(Tableau2[[#This Row],[Fin]]-Tableau2[[#This Row],[Début]]+1),F91-E91+1))))</f>
        <v/>
      </c>
      <c r="I91" t="str">
        <f>IF(Tableau2[[#This Row],[Nb Jours d''arrêt indemnisés]]&lt;&gt;"",Tableau2[[#This Row],[Nb Jours d''arrêt indemnisés]]+Tableau2[[#This Row],[Nb jours indemn antérieur si prolong]],"")</f>
        <v/>
      </c>
    </row>
    <row r="92" spans="2:9" x14ac:dyDescent="0.25">
      <c r="B92" s="11" t="str">
        <f>IF(ISNA(VLOOKUP(A92,Tableau1[[NOM]:[PRENOM]],2)),"",VLOOKUP(A92,Tableau1[[NOM]:[PRENOM]],2))</f>
        <v/>
      </c>
      <c r="E92" s="13"/>
      <c r="F92" s="13"/>
      <c r="G92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Row],[Début]]-2,IF(D92="Prolong",(Tableau2[[#This Row],[Fin]]-Tableau2[[#This Row],[Début]]+1),F92-E92+1))))</f>
        <v/>
      </c>
      <c r="I92" t="str">
        <f>IF(Tableau2[[#This Row],[Nb Jours d''arrêt indemnisés]]&lt;&gt;"",Tableau2[[#This Row],[Nb Jours d''arrêt indemnisés]]+Tableau2[[#This Row],[Nb jours indemn antérieur si prolong]],"")</f>
        <v/>
      </c>
    </row>
    <row r="93" spans="2:9" x14ac:dyDescent="0.25">
      <c r="B93" s="11" t="str">
        <f>IF(ISNA(VLOOKUP(A93,Tableau1[[NOM]:[PRENOM]],2)),"",VLOOKUP(A93,Tableau1[[NOM]:[PRENOM]],2))</f>
        <v/>
      </c>
      <c r="E93" s="13"/>
      <c r="F93" s="13"/>
      <c r="G93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Row],[Début]]-2,IF(D93="Prolong",(Tableau2[[#This Row],[Fin]]-Tableau2[[#This Row],[Début]]+1),F93-E93+1))))</f>
        <v/>
      </c>
      <c r="I93" t="str">
        <f>IF(Tableau2[[#This Row],[Nb Jours d''arrêt indemnisés]]&lt;&gt;"",Tableau2[[#This Row],[Nb Jours d''arrêt indemnisés]]+Tableau2[[#This Row],[Nb jours indemn antérieur si prolong]],"")</f>
        <v/>
      </c>
    </row>
    <row r="94" spans="2:9" x14ac:dyDescent="0.25">
      <c r="B94" s="11" t="str">
        <f>IF(ISNA(VLOOKUP(A94,Tableau1[[NOM]:[PRENOM]],2)),"",VLOOKUP(A94,Tableau1[[NOM]:[PRENOM]],2))</f>
        <v/>
      </c>
      <c r="E94" s="13"/>
      <c r="F94" s="13"/>
      <c r="G94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Row],[Début]]-2,IF(D94="Prolong",(Tableau2[[#This Row],[Fin]]-Tableau2[[#This Row],[Début]]+1),F94-E94+1))))</f>
        <v/>
      </c>
      <c r="I94" t="str">
        <f>IF(Tableau2[[#This Row],[Nb Jours d''arrêt indemnisés]]&lt;&gt;"",Tableau2[[#This Row],[Nb Jours d''arrêt indemnisés]]+Tableau2[[#This Row],[Nb jours indemn antérieur si prolong]],"")</f>
        <v/>
      </c>
    </row>
    <row r="95" spans="2:9" x14ac:dyDescent="0.25">
      <c r="B95" s="11" t="str">
        <f>IF(ISNA(VLOOKUP(A95,Tableau1[[NOM]:[PRENOM]],2)),"",VLOOKUP(A95,Tableau1[[NOM]:[PRENOM]],2))</f>
        <v/>
      </c>
      <c r="E95" s="13"/>
      <c r="F95" s="13"/>
      <c r="G95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Row],[Début]]-2,IF(D95="Prolong",(Tableau2[[#This Row],[Fin]]-Tableau2[[#This Row],[Début]]+1),F95-E95+1))))</f>
        <v/>
      </c>
      <c r="I95" t="str">
        <f>IF(Tableau2[[#This Row],[Nb Jours d''arrêt indemnisés]]&lt;&gt;"",Tableau2[[#This Row],[Nb Jours d''arrêt indemnisés]]+Tableau2[[#This Row],[Nb jours indemn antérieur si prolong]],"")</f>
        <v/>
      </c>
    </row>
    <row r="96" spans="2:9" x14ac:dyDescent="0.25">
      <c r="B96" s="11" t="str">
        <f>IF(ISNA(VLOOKUP(A96,Tableau1[[NOM]:[PRENOM]],2)),"",VLOOKUP(A96,Tableau1[[NOM]:[PRENOM]],2))</f>
        <v/>
      </c>
      <c r="E96" s="13"/>
      <c r="F96" s="13"/>
      <c r="G96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Row],[Début]]-2,IF(D96="Prolong",(Tableau2[[#This Row],[Fin]]-Tableau2[[#This Row],[Début]]+1),F96-E96+1))))</f>
        <v/>
      </c>
      <c r="I96" t="str">
        <f>IF(Tableau2[[#This Row],[Nb Jours d''arrêt indemnisés]]&lt;&gt;"",Tableau2[[#This Row],[Nb Jours d''arrêt indemnisés]]+Tableau2[[#This Row],[Nb jours indemn antérieur si prolong]],"")</f>
        <v/>
      </c>
    </row>
    <row r="97" spans="2:9" x14ac:dyDescent="0.25">
      <c r="B97" s="11" t="str">
        <f>IF(ISNA(VLOOKUP(A97,Tableau1[[NOM]:[PRENOM]],2)),"",VLOOKUP(A97,Tableau1[[NOM]:[PRENOM]],2))</f>
        <v/>
      </c>
      <c r="E97" s="13"/>
      <c r="F97" s="13"/>
      <c r="G97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Row],[Début]]-2,IF(D97="Prolong",(Tableau2[[#This Row],[Fin]]-Tableau2[[#This Row],[Début]]+1),F97-E97+1))))</f>
        <v/>
      </c>
      <c r="I97" t="str">
        <f>IF(Tableau2[[#This Row],[Nb Jours d''arrêt indemnisés]]&lt;&gt;"",Tableau2[[#This Row],[Nb Jours d''arrêt indemnisés]]+Tableau2[[#This Row],[Nb jours indemn antérieur si prolong]],"")</f>
        <v/>
      </c>
    </row>
    <row r="98" spans="2:9" x14ac:dyDescent="0.25">
      <c r="B98" s="11" t="str">
        <f>IF(ISNA(VLOOKUP(A98,Tableau1[[NOM]:[PRENOM]],2)),"",VLOOKUP(A98,Tableau1[[NOM]:[PRENOM]],2))</f>
        <v/>
      </c>
      <c r="E98" s="13"/>
      <c r="F98" s="13"/>
      <c r="G98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Row],[Début]]-2,IF(D98="Prolong",(Tableau2[[#This Row],[Fin]]-Tableau2[[#This Row],[Début]]+1),F98-E98+1))))</f>
        <v/>
      </c>
      <c r="I98" t="str">
        <f>IF(Tableau2[[#This Row],[Nb Jours d''arrêt indemnisés]]&lt;&gt;"",Tableau2[[#This Row],[Nb Jours d''arrêt indemnisés]]+Tableau2[[#This Row],[Nb jours indemn antérieur si prolong]],"")</f>
        <v/>
      </c>
    </row>
    <row r="99" spans="2:9" x14ac:dyDescent="0.25">
      <c r="B99" s="11" t="str">
        <f>IF(ISNA(VLOOKUP(A99,Tableau1[[NOM]:[PRENOM]],2)),"",VLOOKUP(A99,Tableau1[[NOM]:[PRENOM]],2))</f>
        <v/>
      </c>
      <c r="E99" s="13"/>
      <c r="F99" s="13"/>
      <c r="G99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Row],[Début]]-2,IF(D99="Prolong",(Tableau2[[#This Row],[Fin]]-Tableau2[[#This Row],[Début]]+1),F99-E99+1))))</f>
        <v/>
      </c>
      <c r="I99" t="str">
        <f>IF(Tableau2[[#This Row],[Nb Jours d''arrêt indemnisés]]&lt;&gt;"",Tableau2[[#This Row],[Nb Jours d''arrêt indemnisés]]+Tableau2[[#This Row],[Nb jours indemn antérieur si prolong]],"")</f>
        <v/>
      </c>
    </row>
    <row r="100" spans="2:9" x14ac:dyDescent="0.25">
      <c r="B100" s="11" t="str">
        <f>IF(ISNA(VLOOKUP(A100,Tableau1[[NOM]:[PRENOM]],2)),"",VLOOKUP(A100,Tableau1[[NOM]:[PRENOM]],2))</f>
        <v/>
      </c>
      <c r="E100" s="13"/>
      <c r="F100" s="13"/>
      <c r="G100" s="11" t="str">
        <f>IF(ISBLANK(Tableau2[[#This Row],[Début]]),"",IF(AND(Tableau2[[#This Row],[MOTIF]]="Maladie",VLOOKUP(Tableau2[[#This Row],[NOM]],Tableau1[[NOM]:[HEURES CONTRAT]],9)*3&lt;150),0,IF(AND(Tableau2[[#This Row],[MOTIF]]="Maladie",Tableau2[[#This Row],[I/P]]="Initial"),Tableau2[[#This Row],[Fin]]-Tableau2[[#This Row],[Début]]-2,IF(D100="Prolong",(Tableau2[[#This Row],[Fin]]-Tableau2[[#This Row],[Début]]+1),F100-E100+1))))</f>
        <v/>
      </c>
      <c r="I100" t="str">
        <f>IF(Tableau2[[#This Row],[Nb Jours d''arrêt indemnisés]]&lt;&gt;"",Tableau2[[#This Row],[Nb Jours d''arrêt indemnisés]]+Tableau2[[#This Row],[Nb jours indemn antérieur si prolong]],"")</f>
        <v/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Listes!$C$2:$C$3</xm:f>
          </x14:formula1>
          <xm:sqref>D2:D100</xm:sqref>
        </x14:dataValidation>
        <x14:dataValidation type="list" allowBlank="1" showInputMessage="1" showErrorMessage="1">
          <x14:formula1>
            <xm:f>Listes!$A$2:$A$5</xm:f>
          </x14:formula1>
          <xm:sqref>C2:C100</xm:sqref>
        </x14:dataValidation>
        <x14:dataValidation type="list" allowBlank="1" showInputMessage="1" showErrorMessage="1">
          <x14:formula1>
            <xm:f>Salariés!$B$2:$B$18</xm:f>
          </x14:formula1>
          <xm:sqref>A2:A100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workbookViewId="0">
      <pane ySplit="2" topLeftCell="A3" activePane="bottomLeft" state="frozen"/>
      <selection pane="bottomLeft" activeCell="L5" sqref="L5"/>
    </sheetView>
  </sheetViews>
  <sheetFormatPr baseColWidth="10" defaultRowHeight="15" x14ac:dyDescent="0.25"/>
  <cols>
    <col min="1" max="1" width="17.7109375" style="11" bestFit="1" customWidth="1"/>
    <col min="2" max="2" width="12.7109375" style="11" bestFit="1" customWidth="1"/>
    <col min="3" max="4" width="12.7109375" style="11" customWidth="1"/>
    <col min="5" max="5" width="11.42578125" style="11"/>
    <col min="6" max="7" width="17.85546875" style="12" customWidth="1"/>
    <col min="8" max="8" width="14.28515625" style="12" customWidth="1"/>
    <col min="9" max="9" width="20.28515625" bestFit="1" customWidth="1"/>
    <col min="10" max="10" width="13.85546875" customWidth="1"/>
    <col min="11" max="11" width="13.140625" customWidth="1"/>
    <col min="12" max="12" width="13.28515625" customWidth="1"/>
    <col min="14" max="14" width="15.5703125" bestFit="1" customWidth="1"/>
  </cols>
  <sheetData>
    <row r="1" spans="1:14" x14ac:dyDescent="0.25">
      <c r="A1" s="49" t="s">
        <v>42</v>
      </c>
      <c r="B1" s="51" t="s">
        <v>30</v>
      </c>
      <c r="C1" s="51" t="s">
        <v>32</v>
      </c>
      <c r="D1" s="51" t="s">
        <v>33</v>
      </c>
      <c r="E1" s="51" t="s">
        <v>43</v>
      </c>
      <c r="F1" s="53" t="s">
        <v>49</v>
      </c>
      <c r="G1" s="54"/>
      <c r="H1" s="55"/>
      <c r="I1" s="45" t="s">
        <v>50</v>
      </c>
      <c r="J1" s="47" t="s">
        <v>56</v>
      </c>
      <c r="K1" s="45" t="s">
        <v>57</v>
      </c>
      <c r="L1" s="1" t="s">
        <v>61</v>
      </c>
    </row>
    <row r="2" spans="1:14" ht="44.25" customHeight="1" x14ac:dyDescent="0.25">
      <c r="A2" s="50"/>
      <c r="B2" s="52"/>
      <c r="C2" s="52"/>
      <c r="D2" s="52"/>
      <c r="E2" s="52"/>
      <c r="F2" s="23" t="s">
        <v>54</v>
      </c>
      <c r="G2" s="23" t="s">
        <v>55</v>
      </c>
      <c r="H2" s="23" t="s">
        <v>44</v>
      </c>
      <c r="I2" s="46"/>
      <c r="J2" s="48"/>
      <c r="K2" s="46"/>
      <c r="L2" s="44"/>
    </row>
    <row r="3" spans="1:14" s="14" customFormat="1" x14ac:dyDescent="0.25">
      <c r="A3" s="29" t="str">
        <f>IF(ISBLANK(Arrêts!A2),"",Arrêts!A2)</f>
        <v>A</v>
      </c>
      <c r="B3" s="27" t="str">
        <f>Arrêts!B2</f>
        <v>Q</v>
      </c>
      <c r="C3" s="37">
        <f>IF(Arrêts!E2&lt;&gt;"",Arrêts!E2,"")</f>
        <v>42887</v>
      </c>
      <c r="D3" s="37">
        <f>IF(Arrêts!F2&lt;&gt;"",Arrêts!F2,"")</f>
        <v>42887</v>
      </c>
      <c r="E3" s="27" t="str">
        <f>IF(A3="","",IF(AND(Arrêts!E2-VLOOKUP(IJ!A3,Tableau1[[NOM]:[DATE D''ENTREE]],6)&gt;=365,OR(Arrêts!C2="AT",Arrêts!C2="Congés Parentaux",Arrêts!C2="Maladie Pro")),"Oui","Non"))</f>
        <v>Oui</v>
      </c>
      <c r="F3" s="30">
        <v>8000</v>
      </c>
      <c r="G3" s="30">
        <v>8000</v>
      </c>
      <c r="H3" s="30">
        <v>8000</v>
      </c>
      <c r="I3" s="31">
        <f>IF(Arrêts!C2="Maladie",IF(AND(F3&gt;0,G3&gt;0,H3&gt;0, (F3+G3+H3)/3&gt;Listes!A$10),Listes!A$10,IF(AND(F3&gt;0,G3&gt;0,H3&gt;0),(F3+G3+H3)/3, "")), IF(Arrêts!C2="Congé Parental",IF(AND(F3&gt;0,G3&gt;0,H3&gt;0, (F3+G3+H3)/3&gt;Listes!B$10),Listes!B$10,IF(AND(F3&gt;0,G3&gt;0,H3&gt;0),(F3+G3+H3)/3, "")),IF(Arrêts!C2&lt;&gt;"",H3,"")))</f>
        <v>8000</v>
      </c>
      <c r="J3" s="32">
        <f>IF(OR(Arrêts!I2&lt;=0,A3=""),"",IF(Arrêts!C2="Congé Parental",I3/30.42*Arrêts!I2,IF(AND(Arrêts!C2="Maladie",VLOOKUP(A3,Tableau1[[NOM]:[+3 enfants]],11)="Oui",Arrêts!I2&gt;=28),(28*I3/30.42*0.5)+((Arrêts!I2-28)*I3/30.42*2/3),IF(Arrêts!C2="Maladie",I3/30.42*0.5*Arrêts!I2,IF(Arrêts!I2&lt;28,I3/30.42*0.6*Arrêts!I2,(28*I3/30.42*0.6)+((Arrêts!I2-28)*I3/30.42*0.8))))))</f>
        <v>157.79092702169623</v>
      </c>
      <c r="K3" s="31">
        <f>IF(OR(Arrêts!I2&lt;=0,A3=""),"",IF(Arrêts!C2="Congé Parental",I3/30.42*Arrêts!I2*0.79*0.933,IF(AND(Arrêts!C2="Maladie",VLOOKUP(A3,Tableau1[[NOM]:[+3 enfants]],11)="Oui",Arrêts!I2&gt;=28),((28*I3/30.42*0.5)+((Arrêts!I2-28)*I3/30.42*2/3))*0.933,IF(Arrêts!C2="Maladie",I3/30.42*0.5*Arrêts!I2*0.933,IF(Arrêts!I2&lt;28,I3/30.42*0.6*Arrêts!I2*0.79*0.933,((28*I3/30.42*0.6)+((Arrêts!I2-28)*I3/30.42*0.8))*0.79*0.933)))))</f>
        <v>116.30295857988165</v>
      </c>
      <c r="L3" s="39">
        <f t="array" ref="L3">IF(AND(K3&lt;&gt;"",Arrêts!D2="Prolong",Arrêts!H2&gt;0),K3-INDEX(K$3:K$100,MATCH(A3&amp;C3-1,A$3:A$100&amp;D$3:D$100,0),1),K3)</f>
        <v>116.30295857988165</v>
      </c>
      <c r="N3" s="17"/>
    </row>
    <row r="4" spans="1:14" s="14" customFormat="1" x14ac:dyDescent="0.25">
      <c r="A4" s="33" t="str">
        <f>IF(ISBLANK(Arrêts!A3),"",Arrêts!A3)</f>
        <v>D</v>
      </c>
      <c r="B4" s="28" t="str">
        <f>Arrêts!B3</f>
        <v>T</v>
      </c>
      <c r="C4" s="38">
        <f>IF(Arrêts!E3&lt;&gt;"",Arrêts!E3,"")</f>
        <v>42856</v>
      </c>
      <c r="D4" s="38">
        <f>IF(Arrêts!F3&lt;&gt;"",Arrêts!F3,"")</f>
        <v>42859</v>
      </c>
      <c r="E4" s="28" t="str">
        <f>IF(A4="","",IF(AND(Arrêts!E3-VLOOKUP(IJ!A4,Tableau1[[NOM]:[DATE D''ENTREE]],6)&gt;=365,OR(Arrêts!C3="AT",Arrêts!C3="Congés Parentaux",Arrêts!C3="Maladie Pro")),"Oui","Non"))</f>
        <v>Non</v>
      </c>
      <c r="F4" s="34">
        <v>2000</v>
      </c>
      <c r="G4" s="34">
        <v>2000</v>
      </c>
      <c r="H4" s="34">
        <v>2000</v>
      </c>
      <c r="I4" s="35">
        <f>IF(Arrêts!C3="Maladie",IF(AND(F4&gt;0,G4&gt;0,H4&gt;0, (F4+G4+H4)/3&gt;Listes!A$10),Listes!A$10,IF(AND(F4&gt;0,G4&gt;0,H4&gt;0),(F4+G4+H4)/3, "")), IF(Arrêts!C3="Congé Parental",IF(AND(F4&gt;0,G4&gt;0,H4&gt;0, (F4+G4+H4)/3&gt;Listes!B$10),Listes!B$10,IF(AND(F4&gt;0,G4&gt;0,H4&gt;0),(F4+G4+H4)/3, "")),IF(Arrêts!C3&lt;&gt;"",H4,"")))</f>
        <v>2000</v>
      </c>
      <c r="J4" s="36">
        <f>IF(OR(Arrêts!I3&lt;=0,A4=""),"",IF(Arrêts!C3="Congé Parental",I4/30.42*Arrêts!I3,IF(AND(Arrêts!C3="Maladie",VLOOKUP(A4,Tableau1[[NOM]:[+3 enfants]],11)="Oui",Arrêts!I3&gt;=28),(28*I4/30.42*0.5)+((Arrêts!I3-28)*I4/30.42*2/3),IF(Arrêts!C3="Maladie",I4/30.42*0.5*Arrêts!I3,IF(Arrêts!I3&lt;28,I4/30.42*0.6*Arrêts!I3,(28*I4/30.42*0.6)+((Arrêts!I3-28)*I4/30.42*0.8))))))</f>
        <v>32.873109796186718</v>
      </c>
      <c r="K4" s="35">
        <f>IF(OR(Arrêts!I3&lt;=0,A4=""),"",IF(Arrêts!C3="Congé Parental",I4/30.42*Arrêts!I3*0.79*0.933,IF(AND(Arrêts!C3="Maladie",VLOOKUP(A4,Tableau1[[NOM]:[+3 enfants]],11)="Oui",Arrêts!I3&gt;=28),((28*I4/30.42*0.5)+((Arrêts!I3-28)*I4/30.42*2/3))*0.933,IF(Arrêts!C3="Maladie",I4/30.42*0.5*Arrêts!I3*0.933,IF(Arrêts!I3&lt;28,I4/30.42*0.6*Arrêts!I3*0.79*0.933,((28*I4/30.42*0.6)+((Arrêts!I3-28)*I4/30.42*0.8))*0.79*0.933)))))</f>
        <v>30.670611439842208</v>
      </c>
      <c r="L4" s="42">
        <f t="array" ref="L4">IF(AND(K4&lt;&gt;"",Arrêts!D3="Prolong",Arrêts!H3&gt;0),K4-INDEX(K$3:K$100,MATCH(A4&amp;C4-1,A$3:A$100&amp;D$3:D$100,0),1),K4)</f>
        <v>30.670611439842208</v>
      </c>
      <c r="N4" s="17"/>
    </row>
    <row r="5" spans="1:14" x14ac:dyDescent="0.25">
      <c r="A5" s="29" t="str">
        <f>IF(ISBLANK(Arrêts!A4),"",Arrêts!A4)</f>
        <v>A</v>
      </c>
      <c r="B5" s="27" t="str">
        <f>Arrêts!B4</f>
        <v>Q</v>
      </c>
      <c r="C5" s="41">
        <f>IF(Arrêts!E4&lt;&gt;"",Arrêts!E4,"")</f>
        <v>42889</v>
      </c>
      <c r="D5" s="37">
        <f>IF(Arrêts!F4&lt;&gt;"",Arrêts!F4,"")</f>
        <v>42914</v>
      </c>
      <c r="E5" s="27" t="str">
        <f>IF(A5="","",IF(AND(Arrêts!E4-VLOOKUP(IJ!A5,Tableau1[[NOM]:[DATE D''ENTREE]],6)&gt;=365,OR(Arrêts!C4="AT",Arrêts!C4="Congés Parentaux",Arrêts!C4="Maladie Pro")),"Oui","Non"))</f>
        <v>Oui</v>
      </c>
      <c r="F5" s="30">
        <v>2000</v>
      </c>
      <c r="G5" s="30">
        <v>2000</v>
      </c>
      <c r="H5" s="30">
        <v>2000</v>
      </c>
      <c r="I5" s="31">
        <f>IF(Arrêts!C4="Maladie",IF(AND(F5&gt;0,G5&gt;0,H5&gt;0, (F5+G5+H5)/3&gt;Listes!A$10),Listes!A$10,IF(AND(F5&gt;0,G5&gt;0,H5&gt;0),(F5+G5+H5)/3, "")), IF(Arrêts!C4="Congé Parental",IF(AND(F5&gt;0,G5&gt;0,H5&gt;0, (F5+G5+H5)/3&gt;Listes!B$10),Listes!B$10,IF(AND(F5&gt;0,G5&gt;0,H5&gt;0),(F5+G5+H5)/3, "")),IF(Arrêts!C4&lt;&gt;"",H5,"")))</f>
        <v>2000</v>
      </c>
      <c r="J5" s="32">
        <f>IF(OR(Arrêts!I4&lt;=0,A5=""),"",IF(Arrêts!C4="Congé Parental",I5/30.42*Arrêts!I4,IF(AND(Arrêts!C4="Maladie",VLOOKUP(A5,Tableau1[[NOM]:[+3 enfants]],11)="Oui",Arrêts!I4&gt;=28),(28*I5/30.42*0.5)+((Arrêts!I4-28)*I5/30.42*2/3),IF(Arrêts!C4="Maladie",I5/30.42*0.5*Arrêts!I4,IF(Arrêts!I4&lt;28,I5/30.42*0.6*Arrêts!I4,(28*I5/30.42*0.6)+((Arrêts!I4-28)*I5/30.42*0.8))))))</f>
        <v>1065.0887573964496</v>
      </c>
      <c r="K5" s="31">
        <f>IF(OR(Arrêts!I4&lt;=0,A5=""),"",IF(Arrêts!C4="Congé Parental",I5/30.42*Arrêts!I4*0.79*0.933,IF(AND(Arrêts!C4="Maladie",VLOOKUP(A5,Tableau1[[NOM]:[+3 enfants]],11)="Oui",Arrêts!I4&gt;=28),((28*I5/30.42*0.5)+((Arrêts!I4-28)*I5/30.42*2/3))*0.933,IF(Arrêts!C4="Maladie",I5/30.42*0.5*Arrêts!I4*0.933,IF(Arrêts!I4&lt;28,I5/30.42*0.6*Arrêts!I4*0.79*0.933,((28*I5/30.42*0.6)+((Arrêts!I4-28)*I5/30.42*0.8))*0.79*0.933)))))</f>
        <v>785.0449704142012</v>
      </c>
      <c r="L5" s="39" t="e">
        <f t="array" ref="L5">IF(AND(K5&lt;&gt;"",Arrêts!D4="Prolong",Arrêts!H4&gt;0),K5-INDEX(K$3:K$100,MATCH(A5&amp;C5-1,A$3:A$100&amp;D$3:D$100,0),1),K5)</f>
        <v>#N/A</v>
      </c>
    </row>
    <row r="6" spans="1:14" x14ac:dyDescent="0.25">
      <c r="A6" s="33" t="str">
        <f>IF(ISBLANK(Arrêts!A5),"",Arrêts!A5)</f>
        <v>A</v>
      </c>
      <c r="B6" s="28" t="str">
        <f>Arrêts!B5</f>
        <v>Q</v>
      </c>
      <c r="C6" s="38">
        <f>IF(Arrêts!E5&lt;&gt;"",Arrêts!E5,"")</f>
        <v>42916</v>
      </c>
      <c r="D6" s="38">
        <f>IF(Arrêts!F5&lt;&gt;"",Arrêts!F5,"")</f>
        <v>42942</v>
      </c>
      <c r="E6" s="28" t="str">
        <f>IF(A6="","",IF(AND(Arrêts!E5-VLOOKUP(IJ!A6,Tableau1[[NOM]:[DATE D''ENTREE]],6)&gt;=365,OR(Arrêts!C5="AT",Arrêts!C5="Congés Parentaux",Arrêts!C5="Maladie Pro")),"Oui","Non"))</f>
        <v>Oui</v>
      </c>
      <c r="F6" s="34">
        <v>2000</v>
      </c>
      <c r="G6" s="34">
        <v>2000</v>
      </c>
      <c r="H6" s="34">
        <v>2000</v>
      </c>
      <c r="I6" s="35">
        <f>IF(Arrêts!C5="Maladie",IF(AND(F6&gt;0,G6&gt;0,H6&gt;0, (F6+G6+H6)/3&gt;Listes!A$10),Listes!A$10,IF(AND(F6&gt;0,G6&gt;0,H6&gt;0),(F6+G6+H6)/3, "")), IF(Arrêts!C5="Congé Parental",IF(AND(F6&gt;0,G6&gt;0,H6&gt;0, (F6+G6+H6)/3&gt;Listes!B$10),Listes!B$10,IF(AND(F6&gt;0,G6&gt;0,H6&gt;0),(F6+G6+H6)/3, "")),IF(Arrêts!C5&lt;&gt;"",H6,"")))</f>
        <v>2000</v>
      </c>
      <c r="J6" s="36">
        <f>IF(OR(Arrêts!I5&lt;=0,A6=""),"",IF(Arrêts!C5="Congé Parental",I6/30.42*Arrêts!I5,IF(AND(Arrêts!C5="Maladie",VLOOKUP(A6,Tableau1[[NOM]:[+3 enfants]],11)="Oui",Arrêts!I5&gt;=28),(28*I6/30.42*0.5)+((Arrêts!I5-28)*I6/30.42*2/3),IF(Arrêts!C5="Maladie",I6/30.42*0.5*Arrêts!I5,IF(Arrêts!I5&lt;28,I6/30.42*0.6*Arrêts!I5,(28*I6/30.42*0.6)+((Arrêts!I5-28)*I6/30.42*0.8))))))</f>
        <v>2472.0578566732411</v>
      </c>
      <c r="K6" s="35">
        <f>IF(OR(Arrêts!I5&lt;=0,A6=""),"",IF(Arrêts!C5="Congé Parental",I6/30.42*Arrêts!I5*0.79*0.933,IF(AND(Arrêts!C5="Maladie",VLOOKUP(A6,Tableau1[[NOM]:[+3 enfants]],11)="Oui",Arrêts!I5&gt;=28),((28*I6/30.42*0.5)+((Arrêts!I5-28)*I6/30.42*2/3))*0.933,IF(Arrêts!C5="Maladie",I6/30.42*0.5*Arrêts!I5*0.933,IF(Arrêts!I5&lt;28,I6/30.42*0.6*Arrêts!I5*0.79*0.933,((28*I6/30.42*0.6)+((Arrêts!I5-28)*I6/30.42*0.8))*0.79*0.933)))))</f>
        <v>1822.0796844181461</v>
      </c>
      <c r="L6" s="40" t="e">
        <f t="array" ref="L6">IF(AND(K6&lt;&gt;"",Arrêts!D5="Prolong",Arrêts!H5&gt;0),K6-INDEX(K$3:K$100,MATCH(A6&amp;C6-1,A$3:A$100&amp;D$3:D$100,0),1),K6)</f>
        <v>#N/A</v>
      </c>
    </row>
    <row r="7" spans="1:14" x14ac:dyDescent="0.25">
      <c r="A7" s="29" t="str">
        <f>IF(ISBLANK(Arrêts!A6),"",Arrêts!A6)</f>
        <v/>
      </c>
      <c r="B7" s="27" t="str">
        <f>Arrêts!B6</f>
        <v/>
      </c>
      <c r="C7" s="37" t="str">
        <f>IF(Arrêts!E6&lt;&gt;"",Arrêts!E6,"")</f>
        <v/>
      </c>
      <c r="D7" s="37" t="str">
        <f>IF(Arrêts!F6&lt;&gt;"",Arrêts!F6,"")</f>
        <v/>
      </c>
      <c r="E7" s="27" t="str">
        <f>IF(A7="","",IF(AND(Arrêts!E6-VLOOKUP(IJ!A7,Tableau1[[NOM]:[DATE D''ENTREE]],6)&gt;=365,OR(Arrêts!C6="AT",Arrêts!C6="Congés Parentaux",Arrêts!C6="Maladie Pro")),"Oui","Non"))</f>
        <v/>
      </c>
      <c r="F7" s="30"/>
      <c r="G7" s="30"/>
      <c r="H7" s="30"/>
      <c r="I7" s="31" t="str">
        <f>IF(Arrêts!C6="Maladie",IF(AND(F7&gt;0,G7&gt;0,H7&gt;0, (F7+G7+H7)/3&gt;Listes!A$10),Listes!A$10,IF(AND(F7&gt;0,G7&gt;0,H7&gt;0),(F7+G7+H7)/3, "")), IF(Arrêts!C6="Congé Parental",IF(AND(F7&gt;0,G7&gt;0,H7&gt;0, (F7+G7+H7)/3&gt;Listes!B$10),Listes!B$10,IF(AND(F7&gt;0,G7&gt;0,H7&gt;0),(F7+G7+H7)/3, "")),IF(Arrêts!C6&lt;&gt;"",H7,"")))</f>
        <v/>
      </c>
      <c r="J7" s="32" t="str">
        <f>IF(OR(Arrêts!I6&lt;=0,A7=""),"",IF(Arrêts!C6="Congé Parental",I7/30.42*Arrêts!I6,IF(AND(Arrêts!C6="Maladie",VLOOKUP(A7,Tableau1[[NOM]:[+3 enfants]],11)="Oui",Arrêts!I6&gt;=28),(28*I7/30.42*0.5)+((Arrêts!I6-28)*I7/30.42*2/3),IF(Arrêts!C6="Maladie",I7/30.42*0.5*Arrêts!I6,IF(Arrêts!I6&lt;28,I7/30.42*0.6*Arrêts!I6,(28*I7/30.42*0.6)+((Arrêts!I6-28)*I7/30.42*0.8))))))</f>
        <v/>
      </c>
      <c r="K7" s="31" t="str">
        <f>IF(OR(Arrêts!I6&lt;=0,A7=""),"",IF(Arrêts!C6="Congé Parental",I7/30.42*Arrêts!I6*0.79*0.933,IF(AND(Arrêts!C6="Maladie",VLOOKUP(A7,Tableau1[[NOM]:[+3 enfants]],11)="Oui",Arrêts!I6&gt;=28),((28*I7/30.42*0.5)+((Arrêts!I6-28)*I7/30.42*2/3))*0.933,IF(Arrêts!C6="Maladie",I7/30.42*0.5*Arrêts!I6*0.933,IF(Arrêts!I6&lt;28,I7/30.42*0.6*Arrêts!I6*0.79*0.933,((28*I7/30.42*0.6)+((Arrêts!I6-28)*I7/30.42*0.8))*0.79*0.933)))))</f>
        <v/>
      </c>
      <c r="L7" s="39" t="str">
        <f t="array" ref="L7">IF(AND(K7&lt;&gt;"",Arrêts!D6="Prolong",Arrêts!H6&gt;0),K7-INDEX(K$3:K$100,MATCH(A7&amp;C7-1,A$3:A$100&amp;D$3:D$100,0),1),K7)</f>
        <v/>
      </c>
      <c r="N7" s="18"/>
    </row>
    <row r="8" spans="1:14" x14ac:dyDescent="0.25">
      <c r="A8" s="33" t="str">
        <f>IF(ISBLANK(Arrêts!A7),"",Arrêts!A7)</f>
        <v/>
      </c>
      <c r="B8" s="28" t="str">
        <f>Arrêts!B7</f>
        <v/>
      </c>
      <c r="C8" s="38" t="str">
        <f>IF(Arrêts!E7&lt;&gt;"",Arrêts!E7,"")</f>
        <v/>
      </c>
      <c r="D8" s="38" t="str">
        <f>IF(Arrêts!F7&lt;&gt;"",Arrêts!F7,"")</f>
        <v/>
      </c>
      <c r="E8" s="28" t="str">
        <f>IF(A8="","",IF(AND(Arrêts!E7-VLOOKUP(IJ!A8,Tableau1[[NOM]:[DATE D''ENTREE]],6)&gt;=365,OR(Arrêts!C7="AT",Arrêts!C7="Congés Parentaux",Arrêts!C7="Maladie Pro")),"Oui","Non"))</f>
        <v/>
      </c>
      <c r="F8" s="34"/>
      <c r="G8" s="34"/>
      <c r="H8" s="34"/>
      <c r="I8" s="35" t="str">
        <f>IF(Arrêts!C7="Maladie",IF(AND(F8&gt;0,G8&gt;0,H8&gt;0, (F8+G8+H8)/3&gt;Listes!A$10),Listes!A$10,IF(AND(F8&gt;0,G8&gt;0,H8&gt;0),(F8+G8+H8)/3, "")), IF(Arrêts!C7="Congé Parental",IF(AND(F8&gt;0,G8&gt;0,H8&gt;0, (F8+G8+H8)/3&gt;Listes!B$10),Listes!B$10,IF(AND(F8&gt;0,G8&gt;0,H8&gt;0),(F8+G8+H8)/3, "")),IF(Arrêts!C7&lt;&gt;"",H8,"")))</f>
        <v/>
      </c>
      <c r="J8" s="36" t="str">
        <f>IF(OR(Arrêts!I7&lt;=0,A8=""),"",IF(Arrêts!C7="Congé Parental",I8/30.42*Arrêts!I7,IF(AND(Arrêts!C7="Maladie",VLOOKUP(A8,Tableau1[[NOM]:[+3 enfants]],11)="Oui",Arrêts!I7&gt;=28),(28*I8/30.42*0.5)+((Arrêts!I7-28)*I8/30.42*2/3),IF(Arrêts!C7="Maladie",I8/30.42*0.5*Arrêts!I7,IF(Arrêts!I7&lt;28,I8/30.42*0.6*Arrêts!I7,(28*I8/30.42*0.6)+((Arrêts!I7-28)*I8/30.42*0.8))))))</f>
        <v/>
      </c>
      <c r="K8" s="35" t="str">
        <f>IF(OR(Arrêts!I7&lt;=0,A8=""),"",IF(Arrêts!C7="Congé Parental",I8/30.42*Arrêts!I7*0.79*0.933,IF(AND(Arrêts!C7="Maladie",VLOOKUP(A8,Tableau1[[NOM]:[+3 enfants]],11)="Oui",Arrêts!I7&gt;=28),((28*I8/30.42*0.5)+((Arrêts!I7-28)*I8/30.42*2/3))*0.933,IF(Arrêts!C7="Maladie",I8/30.42*0.5*Arrêts!I7*0.933,IF(Arrêts!I7&lt;28,I8/30.42*0.6*Arrêts!I7*0.79*0.933,((28*I8/30.42*0.6)+((Arrêts!I7-28)*I8/30.42*0.8))*0.79*0.933)))))</f>
        <v/>
      </c>
      <c r="L8" s="40" t="str">
        <f t="array" ref="L8">IF(AND(K8&lt;&gt;"",Arrêts!D7="Prolong",Arrêts!H7&gt;0),K8-INDEX(K$3:K$100,MATCH(A8&amp;C8-1,A$3:A$100&amp;D$3:D$100,0),1),K8)</f>
        <v/>
      </c>
    </row>
    <row r="9" spans="1:14" x14ac:dyDescent="0.25">
      <c r="A9" s="29" t="str">
        <f>IF(ISBLANK(Arrêts!A8),"",Arrêts!A8)</f>
        <v/>
      </c>
      <c r="B9" s="27" t="str">
        <f>Arrêts!B8</f>
        <v/>
      </c>
      <c r="C9" s="37" t="str">
        <f>IF(Arrêts!E8&lt;&gt;"",Arrêts!E8,"")</f>
        <v/>
      </c>
      <c r="D9" s="37" t="str">
        <f>IF(Arrêts!F8&lt;&gt;"",Arrêts!F8,"")</f>
        <v/>
      </c>
      <c r="E9" s="27" t="str">
        <f>IF(A9="","",IF(AND(Arrêts!E8-VLOOKUP(IJ!A9,Tableau1[[NOM]:[DATE D''ENTREE]],6)&gt;=365,OR(Arrêts!C8="AT",Arrêts!C8="Congés Parentaux",Arrêts!C8="Maladie Pro")),"Oui","Non"))</f>
        <v/>
      </c>
      <c r="F9" s="30"/>
      <c r="G9" s="30"/>
      <c r="H9" s="30"/>
      <c r="I9" s="31" t="str">
        <f>IF(Arrêts!C8="Maladie",IF(AND(F9&gt;0,G9&gt;0,H9&gt;0, (F9+G9+H9)/3&gt;Listes!A$10),Listes!A$10,IF(AND(F9&gt;0,G9&gt;0,H9&gt;0),(F9+G9+H9)/3, "")), IF(Arrêts!C8="Congé Parental",IF(AND(F9&gt;0,G9&gt;0,H9&gt;0, (F9+G9+H9)/3&gt;Listes!B$10),Listes!B$10,IF(AND(F9&gt;0,G9&gt;0,H9&gt;0),(F9+G9+H9)/3, "")),IF(Arrêts!C8&lt;&gt;"",H9,"")))</f>
        <v/>
      </c>
      <c r="J9" s="32" t="str">
        <f>IF(OR(Arrêts!I8&lt;=0,A9=""),"",IF(Arrêts!C8="Congé Parental",I9/30.42*Arrêts!I8,IF(AND(Arrêts!C8="Maladie",VLOOKUP(A9,Tableau1[[NOM]:[+3 enfants]],11)="Oui",Arrêts!I8&gt;=28),(28*I9/30.42*0.5)+((Arrêts!I8-28)*I9/30.42*2/3),IF(Arrêts!C8="Maladie",I9/30.42*0.5*Arrêts!I8,IF(Arrêts!I8&lt;28,I9/30.42*0.6*Arrêts!I8,(28*I9/30.42*0.6)+((Arrêts!I8-28)*I9/30.42*0.8))))))</f>
        <v/>
      </c>
      <c r="K9" s="31" t="str">
        <f>IF(OR(Arrêts!I8&lt;=0,A9=""),"",IF(Arrêts!C8="Congé Parental",I9/30.42*Arrêts!I8*0.79*0.933,IF(AND(Arrêts!C8="Maladie",VLOOKUP(A9,Tableau1[[NOM]:[+3 enfants]],11)="Oui",Arrêts!I8&gt;=28),((28*I9/30.42*0.5)+((Arrêts!I8-28)*I9/30.42*2/3))*0.933,IF(Arrêts!C8="Maladie",I9/30.42*0.5*Arrêts!I8*0.933,IF(Arrêts!I8&lt;28,I9/30.42*0.6*Arrêts!I8*0.79*0.933,((28*I9/30.42*0.6)+((Arrêts!I8-28)*I9/30.42*0.8))*0.79*0.933)))))</f>
        <v/>
      </c>
      <c r="L9" s="39" t="str">
        <f t="array" ref="L9">IF(AND(K9&lt;&gt;"",Arrêts!D8="Prolong",Arrêts!H8&gt;0),K9-INDEX(K$3:K$100,MATCH(A9&amp;C9-1,A$3:A$100&amp;D$3:D$100,0),1),K9)</f>
        <v/>
      </c>
    </row>
    <row r="10" spans="1:14" x14ac:dyDescent="0.25">
      <c r="A10" s="33" t="str">
        <f>IF(ISBLANK(Arrêts!A9),"",Arrêts!A9)</f>
        <v/>
      </c>
      <c r="B10" s="28" t="str">
        <f>Arrêts!B9</f>
        <v/>
      </c>
      <c r="C10" s="38" t="str">
        <f>IF(Arrêts!E9&lt;&gt;"",Arrêts!E9,"")</f>
        <v/>
      </c>
      <c r="D10" s="38" t="str">
        <f>IF(Arrêts!F9&lt;&gt;"",Arrêts!F9,"")</f>
        <v/>
      </c>
      <c r="E10" s="28" t="str">
        <f>IF(A10="","",IF(AND(Arrêts!E9-VLOOKUP(IJ!A10,Tableau1[[NOM]:[DATE D''ENTREE]],6)&gt;=365,OR(Arrêts!C9="AT",Arrêts!C9="Congés Parentaux",Arrêts!C9="Maladie Pro")),"Oui","Non"))</f>
        <v/>
      </c>
      <c r="F10" s="34"/>
      <c r="G10" s="34"/>
      <c r="H10" s="34"/>
      <c r="I10" s="35" t="str">
        <f>IF(Arrêts!C9="Maladie",IF(AND(F10&gt;0,G10&gt;0,H10&gt;0, (F10+G10+H10)/3&gt;Listes!A$10),Listes!A$10,IF(AND(F10&gt;0,G10&gt;0,H10&gt;0),(F10+G10+H10)/3, "")), IF(Arrêts!C9="Congé Parental",IF(AND(F10&gt;0,G10&gt;0,H10&gt;0, (F10+G10+H10)/3&gt;Listes!B$10),Listes!B$10,IF(AND(F10&gt;0,G10&gt;0,H10&gt;0),(F10+G10+H10)/3, "")),IF(Arrêts!C9&lt;&gt;"",H10,"")))</f>
        <v/>
      </c>
      <c r="J10" s="36" t="str">
        <f>IF(OR(Arrêts!I9&lt;=0,A10=""),"",IF(Arrêts!C9="Congé Parental",I10/30.42*Arrêts!I9,IF(AND(Arrêts!C9="Maladie",VLOOKUP(A10,Tableau1[[NOM]:[+3 enfants]],11)="Oui",Arrêts!I9&gt;=28),(28*I10/30.42*0.5)+((Arrêts!I9-28)*I10/30.42*2/3),IF(Arrêts!C9="Maladie",I10/30.42*0.5*Arrêts!I9,IF(Arrêts!I9&lt;28,I10/30.42*0.6*Arrêts!I9,(28*I10/30.42*0.6)+((Arrêts!I9-28)*I10/30.42*0.8))))))</f>
        <v/>
      </c>
      <c r="K10" s="35" t="str">
        <f>IF(OR(Arrêts!I9&lt;=0,A10=""),"",IF(Arrêts!C9="Congé Parental",I10/30.42*Arrêts!I9*0.79*0.933,IF(AND(Arrêts!C9="Maladie",VLOOKUP(A10,Tableau1[[NOM]:[+3 enfants]],11)="Oui",Arrêts!I9&gt;=28),((28*I10/30.42*0.5)+((Arrêts!I9-28)*I10/30.42*2/3))*0.933,IF(Arrêts!C9="Maladie",I10/30.42*0.5*Arrêts!I9*0.933,IF(Arrêts!I9&lt;28,I10/30.42*0.6*Arrêts!I9*0.79*0.933,((28*I10/30.42*0.6)+((Arrêts!I9-28)*I10/30.42*0.8))*0.79*0.933)))))</f>
        <v/>
      </c>
      <c r="L10" s="40" t="str">
        <f t="array" ref="L10">IF(AND(K10&lt;&gt;"",Arrêts!D9="Prolong",Arrêts!H9&gt;0),K10-INDEX(K$3:K$100,MATCH(A10&amp;C10-1,A$3:A$100&amp;D$3:D$100,0),1),K10)</f>
        <v/>
      </c>
    </row>
    <row r="11" spans="1:14" x14ac:dyDescent="0.25">
      <c r="A11" s="29" t="str">
        <f>IF(ISBLANK(Arrêts!A10),"",Arrêts!A10)</f>
        <v/>
      </c>
      <c r="B11" s="27" t="str">
        <f>Arrêts!B10</f>
        <v/>
      </c>
      <c r="C11" s="37" t="str">
        <f>IF(Arrêts!E10&lt;&gt;"",Arrêts!E10,"")</f>
        <v/>
      </c>
      <c r="D11" s="37" t="str">
        <f>IF(Arrêts!F10&lt;&gt;"",Arrêts!F10,"")</f>
        <v/>
      </c>
      <c r="E11" s="27" t="str">
        <f>IF(A11="","",IF(AND(Arrêts!E10-VLOOKUP(IJ!A11,Tableau1[[NOM]:[DATE D''ENTREE]],6)&gt;=365,OR(Arrêts!C10="AT",Arrêts!C10="Congés Parentaux",Arrêts!C10="Maladie Pro")),"Oui","Non"))</f>
        <v/>
      </c>
      <c r="F11" s="30"/>
      <c r="G11" s="30"/>
      <c r="H11" s="30"/>
      <c r="I11" s="31" t="str">
        <f>IF(Arrêts!C10="Maladie",IF(AND(F11&gt;0,G11&gt;0,H11&gt;0, (F11+G11+H11)/3&gt;Listes!A$10),Listes!A$10,IF(AND(F11&gt;0,G11&gt;0,H11&gt;0),(F11+G11+H11)/3, "")), IF(Arrêts!C10="Congé Parental",IF(AND(F11&gt;0,G11&gt;0,H11&gt;0, (F11+G11+H11)/3&gt;Listes!B$10),Listes!B$10,IF(AND(F11&gt;0,G11&gt;0,H11&gt;0),(F11+G11+H11)/3, "")),IF(Arrêts!C10&lt;&gt;"",H11,"")))</f>
        <v/>
      </c>
      <c r="J11" s="32" t="str">
        <f>IF(OR(Arrêts!I10&lt;=0,A11=""),"",IF(Arrêts!C10="Congé Parental",I11/30.42*Arrêts!I10,IF(AND(Arrêts!C10="Maladie",VLOOKUP(A11,Tableau1[[NOM]:[+3 enfants]],11)="Oui",Arrêts!I10&gt;=28),(28*I11/30.42*0.5)+((Arrêts!I10-28)*I11/30.42*2/3),IF(Arrêts!C10="Maladie",I11/30.42*0.5*Arrêts!I10,IF(Arrêts!I10&lt;28,I11/30.42*0.6*Arrêts!I10,(28*I11/30.42*0.6)+((Arrêts!I10-28)*I11/30.42*0.8))))))</f>
        <v/>
      </c>
      <c r="K11" s="31" t="str">
        <f>IF(OR(Arrêts!I10&lt;=0,A11=""),"",IF(Arrêts!C10="Congé Parental",I11/30.42*Arrêts!I10*0.79*0.933,IF(AND(Arrêts!C10="Maladie",VLOOKUP(A11,Tableau1[[NOM]:[+3 enfants]],11)="Oui",Arrêts!I10&gt;=28),((28*I11/30.42*0.5)+((Arrêts!I10-28)*I11/30.42*2/3))*0.933,IF(Arrêts!C10="Maladie",I11/30.42*0.5*Arrêts!I10*0.933,IF(Arrêts!I10&lt;28,I11/30.42*0.6*Arrêts!I10*0.79*0.933,((28*I11/30.42*0.6)+((Arrêts!I10-28)*I11/30.42*0.8))*0.79*0.933)))))</f>
        <v/>
      </c>
      <c r="L11" s="39" t="str">
        <f t="array" ref="L11">IF(AND(K11&lt;&gt;"",Arrêts!D10="Prolong",Arrêts!H10&gt;0),K11-INDEX(K$3:K$100,MATCH(A11&amp;C11-1,A$3:A$100&amp;D$3:D$100,0),1),K11)</f>
        <v/>
      </c>
    </row>
    <row r="12" spans="1:14" x14ac:dyDescent="0.25">
      <c r="A12" s="33" t="str">
        <f>IF(ISBLANK(Arrêts!A11),"",Arrêts!A11)</f>
        <v/>
      </c>
      <c r="B12" s="28" t="str">
        <f>Arrêts!B11</f>
        <v/>
      </c>
      <c r="C12" s="38" t="str">
        <f>IF(Arrêts!E11&lt;&gt;"",Arrêts!E11,"")</f>
        <v/>
      </c>
      <c r="D12" s="38" t="str">
        <f>IF(Arrêts!F11&lt;&gt;"",Arrêts!F11,"")</f>
        <v/>
      </c>
      <c r="E12" s="28" t="str">
        <f>IF(A12="","",IF(AND(Arrêts!E11-VLOOKUP(IJ!A12,Tableau1[[NOM]:[DATE D''ENTREE]],6)&gt;=365,OR(Arrêts!C11="AT",Arrêts!C11="Congés Parentaux",Arrêts!C11="Maladie Pro")),"Oui","Non"))</f>
        <v/>
      </c>
      <c r="F12" s="34"/>
      <c r="G12" s="34"/>
      <c r="H12" s="34"/>
      <c r="I12" s="35" t="str">
        <f>IF(Arrêts!C11="Maladie",IF(AND(F12&gt;0,G12&gt;0,H12&gt;0, (F12+G12+H12)/3&gt;Listes!A$10),Listes!A$10,IF(AND(F12&gt;0,G12&gt;0,H12&gt;0),(F12+G12+H12)/3, "")), IF(Arrêts!C11="Congé Parental",IF(AND(F12&gt;0,G12&gt;0,H12&gt;0, (F12+G12+H12)/3&gt;Listes!B$10),Listes!B$10,IF(AND(F12&gt;0,G12&gt;0,H12&gt;0),(F12+G12+H12)/3, "")),IF(Arrêts!C11&lt;&gt;"",H12,"")))</f>
        <v/>
      </c>
      <c r="J12" s="36" t="str">
        <f>IF(OR(Arrêts!I11&lt;=0,A12=""),"",IF(Arrêts!C11="Congé Parental",I12/30.42*Arrêts!I11,IF(AND(Arrêts!C11="Maladie",VLOOKUP(A12,Tableau1[[NOM]:[+3 enfants]],11)="Oui",Arrêts!I11&gt;=28),(28*I12/30.42*0.5)+((Arrêts!I11-28)*I12/30.42*2/3),IF(Arrêts!C11="Maladie",I12/30.42*0.5*Arrêts!I11,IF(Arrêts!I11&lt;28,I12/30.42*0.6*Arrêts!I11,(28*I12/30.42*0.6)+((Arrêts!I11-28)*I12/30.42*0.8))))))</f>
        <v/>
      </c>
      <c r="K12" s="35" t="str">
        <f>IF(OR(Arrêts!I11&lt;=0,A12=""),"",IF(Arrêts!C11="Congé Parental",I12/30.42*Arrêts!I11*0.79*0.933,IF(AND(Arrêts!C11="Maladie",VLOOKUP(A12,Tableau1[[NOM]:[+3 enfants]],11)="Oui",Arrêts!I11&gt;=28),((28*I12/30.42*0.5)+((Arrêts!I11-28)*I12/30.42*2/3))*0.933,IF(Arrêts!C11="Maladie",I12/30.42*0.5*Arrêts!I11*0.933,IF(Arrêts!I11&lt;28,I12/30.42*0.6*Arrêts!I11*0.79*0.933,((28*I12/30.42*0.6)+((Arrêts!I11-28)*I12/30.42*0.8))*0.79*0.933)))))</f>
        <v/>
      </c>
      <c r="L12" s="40" t="str">
        <f t="array" ref="L12">IF(AND(K12&lt;&gt;"",Arrêts!D11="Prolong",Arrêts!H11&gt;0),K12-INDEX(K$3:K$100,MATCH(A12&amp;C12-1,A$3:A$100&amp;D$3:D$100,0),1),K12)</f>
        <v/>
      </c>
    </row>
    <row r="13" spans="1:14" x14ac:dyDescent="0.25">
      <c r="A13" s="29" t="str">
        <f>IF(ISBLANK(Arrêts!A12),"",Arrêts!A12)</f>
        <v/>
      </c>
      <c r="B13" s="27" t="str">
        <f>Arrêts!B12</f>
        <v/>
      </c>
      <c r="C13" s="37" t="str">
        <f>IF(Arrêts!E12&lt;&gt;"",Arrêts!E12,"")</f>
        <v/>
      </c>
      <c r="D13" s="37" t="str">
        <f>IF(Arrêts!F12&lt;&gt;"",Arrêts!F12,"")</f>
        <v/>
      </c>
      <c r="E13" s="27" t="str">
        <f>IF(A13="","",IF(AND(Arrêts!E12-VLOOKUP(IJ!A13,Tableau1[[NOM]:[DATE D''ENTREE]],6)&gt;=365,OR(Arrêts!C12="AT",Arrêts!C12="Congés Parentaux",Arrêts!C12="Maladie Pro")),"Oui","Non"))</f>
        <v/>
      </c>
      <c r="F13" s="30"/>
      <c r="G13" s="30"/>
      <c r="H13" s="30"/>
      <c r="I13" s="31" t="str">
        <f>IF(Arrêts!C12="Maladie",IF(AND(F13&gt;0,G13&gt;0,H13&gt;0, (F13+G13+H13)/3&gt;Listes!A$10),Listes!A$10,IF(AND(F13&gt;0,G13&gt;0,H13&gt;0),(F13+G13+H13)/3, "")), IF(Arrêts!C12="Congé Parental",IF(AND(F13&gt;0,G13&gt;0,H13&gt;0, (F13+G13+H13)/3&gt;Listes!B$10),Listes!B$10,IF(AND(F13&gt;0,G13&gt;0,H13&gt;0),(F13+G13+H13)/3, "")),IF(Arrêts!C12&lt;&gt;"",H13,"")))</f>
        <v/>
      </c>
      <c r="J13" s="32" t="str">
        <f>IF(OR(Arrêts!I12&lt;=0,A13=""),"",IF(Arrêts!C12="Congé Parental",I13/30.42*Arrêts!I12,IF(AND(Arrêts!C12="Maladie",VLOOKUP(A13,Tableau1[[NOM]:[+3 enfants]],11)="Oui",Arrêts!I12&gt;=28),(28*I13/30.42*0.5)+((Arrêts!I12-28)*I13/30.42*2/3),IF(Arrêts!C12="Maladie",I13/30.42*0.5*Arrêts!I12,IF(Arrêts!I12&lt;28,I13/30.42*0.6*Arrêts!I12,(28*I13/30.42*0.6)+((Arrêts!I12-28)*I13/30.42*0.8))))))</f>
        <v/>
      </c>
      <c r="K13" s="31" t="str">
        <f>IF(OR(Arrêts!I12&lt;=0,A13=""),"",IF(Arrêts!C12="Congé Parental",I13/30.42*Arrêts!I12*0.79*0.933,IF(AND(Arrêts!C12="Maladie",VLOOKUP(A13,Tableau1[[NOM]:[+3 enfants]],11)="Oui",Arrêts!I12&gt;=28),((28*I13/30.42*0.5)+((Arrêts!I12-28)*I13/30.42*2/3))*0.933,IF(Arrêts!C12="Maladie",I13/30.42*0.5*Arrêts!I12*0.933,IF(Arrêts!I12&lt;28,I13/30.42*0.6*Arrêts!I12*0.79*0.933,((28*I13/30.42*0.6)+((Arrêts!I12-28)*I13/30.42*0.8))*0.79*0.933)))))</f>
        <v/>
      </c>
      <c r="L13" s="39" t="str">
        <f t="array" ref="L13">IF(AND(K13&lt;&gt;"",Arrêts!D12="Prolong",Arrêts!H12&gt;0),K13-INDEX(K$3:K$100,MATCH(A13&amp;C13-1,A$3:A$100&amp;D$3:D$100,0),1),K13)</f>
        <v/>
      </c>
    </row>
    <row r="14" spans="1:14" x14ac:dyDescent="0.25">
      <c r="A14" s="33" t="str">
        <f>IF(ISBLANK(Arrêts!A13),"",Arrêts!A13)</f>
        <v/>
      </c>
      <c r="B14" s="28" t="str">
        <f>Arrêts!B13</f>
        <v/>
      </c>
      <c r="C14" s="38" t="str">
        <f>IF(Arrêts!E13&lt;&gt;"",Arrêts!E13,"")</f>
        <v/>
      </c>
      <c r="D14" s="38" t="str">
        <f>IF(Arrêts!F13&lt;&gt;"",Arrêts!F13,"")</f>
        <v/>
      </c>
      <c r="E14" s="28" t="str">
        <f>IF(A14="","",IF(AND(Arrêts!E13-VLOOKUP(IJ!A14,Tableau1[[NOM]:[DATE D''ENTREE]],6)&gt;=365,OR(Arrêts!C13="AT",Arrêts!C13="Congés Parentaux",Arrêts!C13="Maladie Pro")),"Oui","Non"))</f>
        <v/>
      </c>
      <c r="F14" s="34"/>
      <c r="G14" s="34"/>
      <c r="H14" s="34"/>
      <c r="I14" s="35" t="str">
        <f>IF(Arrêts!C13="Maladie",IF(AND(F14&gt;0,G14&gt;0,H14&gt;0, (F14+G14+H14)/3&gt;Listes!A$10),Listes!A$10,IF(AND(F14&gt;0,G14&gt;0,H14&gt;0),(F14+G14+H14)/3, "")), IF(Arrêts!C13="Congé Parental",IF(AND(F14&gt;0,G14&gt;0,H14&gt;0, (F14+G14+H14)/3&gt;Listes!B$10),Listes!B$10,IF(AND(F14&gt;0,G14&gt;0,H14&gt;0),(F14+G14+H14)/3, "")),IF(Arrêts!C13&lt;&gt;"",H14,"")))</f>
        <v/>
      </c>
      <c r="J14" s="36" t="str">
        <f>IF(OR(Arrêts!I13&lt;=0,A14=""),"",IF(Arrêts!C13="Congé Parental",I14/30.42*Arrêts!I13,IF(AND(Arrêts!C13="Maladie",VLOOKUP(A14,Tableau1[[NOM]:[+3 enfants]],11)="Oui",Arrêts!I13&gt;=28),(28*I14/30.42*0.5)+((Arrêts!I13-28)*I14/30.42*2/3),IF(Arrêts!C13="Maladie",I14/30.42*0.5*Arrêts!I13,IF(Arrêts!I13&lt;28,I14/30.42*0.6*Arrêts!I13,(28*I14/30.42*0.6)+((Arrêts!I13-28)*I14/30.42*0.8))))))</f>
        <v/>
      </c>
      <c r="K14" s="35" t="str">
        <f>IF(OR(Arrêts!I13&lt;=0,A14=""),"",IF(Arrêts!C13="Congé Parental",I14/30.42*Arrêts!I13*0.79*0.933,IF(AND(Arrêts!C13="Maladie",VLOOKUP(A14,Tableau1[[NOM]:[+3 enfants]],11)="Oui",Arrêts!I13&gt;=28),((28*I14/30.42*0.5)+((Arrêts!I13-28)*I14/30.42*2/3))*0.933,IF(Arrêts!C13="Maladie",I14/30.42*0.5*Arrêts!I13*0.933,IF(Arrêts!I13&lt;28,I14/30.42*0.6*Arrêts!I13*0.79*0.933,((28*I14/30.42*0.6)+((Arrêts!I13-28)*I14/30.42*0.8))*0.79*0.933)))))</f>
        <v/>
      </c>
      <c r="L14" s="40" t="str">
        <f t="array" ref="L14">IF(AND(K14&lt;&gt;"",Arrêts!D13="Prolong",Arrêts!H13&gt;0),K14-INDEX(K$3:K$100,MATCH(A14&amp;C14-1,A$3:A$100&amp;D$3:D$100,0),1),K14)</f>
        <v/>
      </c>
    </row>
    <row r="15" spans="1:14" x14ac:dyDescent="0.25">
      <c r="A15" s="29" t="str">
        <f>IF(ISBLANK(Arrêts!A14),"",Arrêts!A14)</f>
        <v/>
      </c>
      <c r="B15" s="27" t="str">
        <f>Arrêts!B14</f>
        <v/>
      </c>
      <c r="C15" s="37" t="str">
        <f>IF(Arrêts!E14&lt;&gt;"",Arrêts!E14,"")</f>
        <v/>
      </c>
      <c r="D15" s="37" t="str">
        <f>IF(Arrêts!F14&lt;&gt;"",Arrêts!F14,"")</f>
        <v/>
      </c>
      <c r="E15" s="27" t="str">
        <f>IF(A15="","",IF(AND(Arrêts!E14-VLOOKUP(IJ!A15,Tableau1[[NOM]:[DATE D''ENTREE]],6)&gt;=365,OR(Arrêts!C14="AT",Arrêts!C14="Congés Parentaux",Arrêts!C14="Maladie Pro")),"Oui","Non"))</f>
        <v/>
      </c>
      <c r="F15" s="30"/>
      <c r="G15" s="30"/>
      <c r="H15" s="30"/>
      <c r="I15" s="31" t="str">
        <f>IF(Arrêts!C14="Maladie",IF(AND(F15&gt;0,G15&gt;0,H15&gt;0, (F15+G15+H15)/3&gt;Listes!A$10),Listes!A$10,IF(AND(F15&gt;0,G15&gt;0,H15&gt;0),(F15+G15+H15)/3, "")), IF(Arrêts!C14="Congé Parental",IF(AND(F15&gt;0,G15&gt;0,H15&gt;0, (F15+G15+H15)/3&gt;Listes!B$10),Listes!B$10,IF(AND(F15&gt;0,G15&gt;0,H15&gt;0),(F15+G15+H15)/3, "")),IF(Arrêts!C14&lt;&gt;"",H15,"")))</f>
        <v/>
      </c>
      <c r="J15" s="32" t="str">
        <f>IF(OR(Arrêts!I14&lt;=0,A15=""),"",IF(Arrêts!C14="Congé Parental",I15/30.42*Arrêts!I14,IF(AND(Arrêts!C14="Maladie",VLOOKUP(A15,Tableau1[[NOM]:[+3 enfants]],11)="Oui",Arrêts!I14&gt;=28),(28*I15/30.42*0.5)+((Arrêts!I14-28)*I15/30.42*2/3),IF(Arrêts!C14="Maladie",I15/30.42*0.5*Arrêts!I14,IF(Arrêts!I14&lt;28,I15/30.42*0.6*Arrêts!I14,(28*I15/30.42*0.6)+((Arrêts!I14-28)*I15/30.42*0.8))))))</f>
        <v/>
      </c>
      <c r="K15" s="31" t="str">
        <f>IF(OR(Arrêts!I14&lt;=0,A15=""),"",IF(Arrêts!C14="Congé Parental",I15/30.42*Arrêts!I14*0.79*0.933,IF(AND(Arrêts!C14="Maladie",VLOOKUP(A15,Tableau1[[NOM]:[+3 enfants]],11)="Oui",Arrêts!I14&gt;=28),((28*I15/30.42*0.5)+((Arrêts!I14-28)*I15/30.42*2/3))*0.933,IF(Arrêts!C14="Maladie",I15/30.42*0.5*Arrêts!I14*0.933,IF(Arrêts!I14&lt;28,I15/30.42*0.6*Arrêts!I14*0.79*0.933,((28*I15/30.42*0.6)+((Arrêts!I14-28)*I15/30.42*0.8))*0.79*0.933)))))</f>
        <v/>
      </c>
      <c r="L15" s="39" t="str">
        <f t="array" ref="L15">IF(AND(K15&lt;&gt;"",Arrêts!D14="Prolong",Arrêts!H14&gt;0),K15-INDEX(K$3:K$100,MATCH(A15&amp;C15-1,A$3:A$100&amp;D$3:D$100,0),1),K15)</f>
        <v/>
      </c>
    </row>
    <row r="16" spans="1:14" x14ac:dyDescent="0.25">
      <c r="A16" s="33" t="str">
        <f>IF(ISBLANK(Arrêts!A15),"",Arrêts!A15)</f>
        <v/>
      </c>
      <c r="B16" s="28" t="str">
        <f>Arrêts!B15</f>
        <v/>
      </c>
      <c r="C16" s="38" t="str">
        <f>IF(Arrêts!E15&lt;&gt;"",Arrêts!E15,"")</f>
        <v/>
      </c>
      <c r="D16" s="38" t="str">
        <f>IF(Arrêts!F15&lt;&gt;"",Arrêts!F15,"")</f>
        <v/>
      </c>
      <c r="E16" s="28" t="str">
        <f>IF(A16="","",IF(AND(Arrêts!E15-VLOOKUP(IJ!A16,Tableau1[[NOM]:[DATE D''ENTREE]],6)&gt;=365,OR(Arrêts!C15="AT",Arrêts!C15="Congés Parentaux",Arrêts!C15="Maladie Pro")),"Oui","Non"))</f>
        <v/>
      </c>
      <c r="F16" s="34"/>
      <c r="G16" s="34"/>
      <c r="H16" s="34"/>
      <c r="I16" s="35" t="str">
        <f>IF(Arrêts!C15="Maladie",IF(AND(F16&gt;0,G16&gt;0,H16&gt;0, (F16+G16+H16)/3&gt;Listes!A$10),Listes!A$10,IF(AND(F16&gt;0,G16&gt;0,H16&gt;0),(F16+G16+H16)/3, "")), IF(Arrêts!C15="Congé Parental",IF(AND(F16&gt;0,G16&gt;0,H16&gt;0, (F16+G16+H16)/3&gt;Listes!B$10),Listes!B$10,IF(AND(F16&gt;0,G16&gt;0,H16&gt;0),(F16+G16+H16)/3, "")),IF(Arrêts!C15&lt;&gt;"",H16,"")))</f>
        <v/>
      </c>
      <c r="J16" s="36" t="str">
        <f>IF(OR(Arrêts!I15&lt;=0,A16=""),"",IF(Arrêts!C15="Congé Parental",I16/30.42*Arrêts!I15,IF(AND(Arrêts!C15="Maladie",VLOOKUP(A16,Tableau1[[NOM]:[+3 enfants]],11)="Oui",Arrêts!I15&gt;=28),(28*I16/30.42*0.5)+((Arrêts!I15-28)*I16/30.42*2/3),IF(Arrêts!C15="Maladie",I16/30.42*0.5*Arrêts!I15,IF(Arrêts!I15&lt;28,I16/30.42*0.6*Arrêts!I15,(28*I16/30.42*0.6)+((Arrêts!I15-28)*I16/30.42*0.8))))))</f>
        <v/>
      </c>
      <c r="K16" s="35" t="str">
        <f>IF(OR(Arrêts!I15&lt;=0,A16=""),"",IF(Arrêts!C15="Congé Parental",I16/30.42*Arrêts!I15*0.79*0.933,IF(AND(Arrêts!C15="Maladie",VLOOKUP(A16,Tableau1[[NOM]:[+3 enfants]],11)="Oui",Arrêts!I15&gt;=28),((28*I16/30.42*0.5)+((Arrêts!I15-28)*I16/30.42*2/3))*0.933,IF(Arrêts!C15="Maladie",I16/30.42*0.5*Arrêts!I15*0.933,IF(Arrêts!I15&lt;28,I16/30.42*0.6*Arrêts!I15*0.79*0.933,((28*I16/30.42*0.6)+((Arrêts!I15-28)*I16/30.42*0.8))*0.79*0.933)))))</f>
        <v/>
      </c>
      <c r="L16" s="40" t="str">
        <f t="array" ref="L16">IF(AND(K16&lt;&gt;"",Arrêts!D15="Prolong",Arrêts!H15&gt;0),K16-INDEX(K$3:K$100,MATCH(A16&amp;C16-1,A$3:A$100&amp;D$3:D$100,0),1),K16)</f>
        <v/>
      </c>
    </row>
    <row r="17" spans="1:12" x14ac:dyDescent="0.25">
      <c r="A17" s="29" t="str">
        <f>IF(ISBLANK(Arrêts!A16),"",Arrêts!A16)</f>
        <v/>
      </c>
      <c r="B17" s="27" t="str">
        <f>Arrêts!B16</f>
        <v/>
      </c>
      <c r="C17" s="37" t="str">
        <f>IF(Arrêts!E16&lt;&gt;"",Arrêts!E16,"")</f>
        <v/>
      </c>
      <c r="D17" s="37" t="str">
        <f>IF(Arrêts!F16&lt;&gt;"",Arrêts!F16,"")</f>
        <v/>
      </c>
      <c r="E17" s="27" t="str">
        <f>IF(A17="","",IF(AND(Arrêts!E16-VLOOKUP(IJ!A17,Tableau1[[NOM]:[DATE D''ENTREE]],6)&gt;=365,OR(Arrêts!C16="AT",Arrêts!C16="Congés Parentaux",Arrêts!C16="Maladie Pro")),"Oui","Non"))</f>
        <v/>
      </c>
      <c r="F17" s="30"/>
      <c r="G17" s="30"/>
      <c r="H17" s="30"/>
      <c r="I17" s="31" t="str">
        <f>IF(Arrêts!C16="Maladie",IF(AND(F17&gt;0,G17&gt;0,H17&gt;0, (F17+G17+H17)/3&gt;Listes!A$10),Listes!A$10,IF(AND(F17&gt;0,G17&gt;0,H17&gt;0),(F17+G17+H17)/3, "")), IF(Arrêts!C16="Congé Parental",IF(AND(F17&gt;0,G17&gt;0,H17&gt;0, (F17+G17+H17)/3&gt;Listes!B$10),Listes!B$10,IF(AND(F17&gt;0,G17&gt;0,H17&gt;0),(F17+G17+H17)/3, "")),IF(Arrêts!C16&lt;&gt;"",H17,"")))</f>
        <v/>
      </c>
      <c r="J17" s="32" t="str">
        <f>IF(OR(Arrêts!I16&lt;=0,A17=""),"",IF(Arrêts!C16="Congé Parental",I17/30.42*Arrêts!I16,IF(AND(Arrêts!C16="Maladie",VLOOKUP(A17,Tableau1[[NOM]:[+3 enfants]],11)="Oui",Arrêts!I16&gt;=28),(28*I17/30.42*0.5)+((Arrêts!I16-28)*I17/30.42*2/3),IF(Arrêts!C16="Maladie",I17/30.42*0.5*Arrêts!I16,IF(Arrêts!I16&lt;28,I17/30.42*0.6*Arrêts!I16,(28*I17/30.42*0.6)+((Arrêts!I16-28)*I17/30.42*0.8))))))</f>
        <v/>
      </c>
      <c r="K17" s="31" t="str">
        <f>IF(OR(Arrêts!I16&lt;=0,A17=""),"",IF(Arrêts!C16="Congé Parental",I17/30.42*Arrêts!I16*0.79*0.933,IF(AND(Arrêts!C16="Maladie",VLOOKUP(A17,Tableau1[[NOM]:[+3 enfants]],11)="Oui",Arrêts!I16&gt;=28),((28*I17/30.42*0.5)+((Arrêts!I16-28)*I17/30.42*2/3))*0.933,IF(Arrêts!C16="Maladie",I17/30.42*0.5*Arrêts!I16*0.933,IF(Arrêts!I16&lt;28,I17/30.42*0.6*Arrêts!I16*0.79*0.933,((28*I17/30.42*0.6)+((Arrêts!I16-28)*I17/30.42*0.8))*0.79*0.933)))))</f>
        <v/>
      </c>
      <c r="L17" s="39" t="str">
        <f t="array" ref="L17">IF(AND(K17&lt;&gt;"",Arrêts!D16="Prolong",Arrêts!H16&gt;0),K17-INDEX(K$3:K$100,MATCH(A17&amp;C17-1,A$3:A$100&amp;D$3:D$100,0),1),K17)</f>
        <v/>
      </c>
    </row>
    <row r="18" spans="1:12" x14ac:dyDescent="0.25">
      <c r="A18" s="33" t="str">
        <f>IF(ISBLANK(Arrêts!A17),"",Arrêts!A17)</f>
        <v/>
      </c>
      <c r="B18" s="28" t="str">
        <f>Arrêts!B17</f>
        <v/>
      </c>
      <c r="C18" s="38" t="str">
        <f>IF(Arrêts!E17&lt;&gt;"",Arrêts!E17,"")</f>
        <v/>
      </c>
      <c r="D18" s="38" t="str">
        <f>IF(Arrêts!F17&lt;&gt;"",Arrêts!F17,"")</f>
        <v/>
      </c>
      <c r="E18" s="28" t="str">
        <f>IF(A18="","",IF(AND(Arrêts!E17-VLOOKUP(IJ!A18,Tableau1[[NOM]:[DATE D''ENTREE]],6)&gt;=365,OR(Arrêts!C17="AT",Arrêts!C17="Congés Parentaux",Arrêts!C17="Maladie Pro")),"Oui","Non"))</f>
        <v/>
      </c>
      <c r="F18" s="34"/>
      <c r="G18" s="34"/>
      <c r="H18" s="34"/>
      <c r="I18" s="35" t="str">
        <f>IF(Arrêts!C17="Maladie",IF(AND(F18&gt;0,G18&gt;0,H18&gt;0, (F18+G18+H18)/3&gt;Listes!A$10),Listes!A$10,IF(AND(F18&gt;0,G18&gt;0,H18&gt;0),(F18+G18+H18)/3, "")), IF(Arrêts!C17="Congé Parental",IF(AND(F18&gt;0,G18&gt;0,H18&gt;0, (F18+G18+H18)/3&gt;Listes!B$10),Listes!B$10,IF(AND(F18&gt;0,G18&gt;0,H18&gt;0),(F18+G18+H18)/3, "")),IF(Arrêts!C17&lt;&gt;"",H18,"")))</f>
        <v/>
      </c>
      <c r="J18" s="36" t="str">
        <f>IF(OR(Arrêts!I17&lt;=0,A18=""),"",IF(Arrêts!C17="Congé Parental",I18/30.42*Arrêts!I17,IF(AND(Arrêts!C17="Maladie",VLOOKUP(A18,Tableau1[[NOM]:[+3 enfants]],11)="Oui",Arrêts!I17&gt;=28),(28*I18/30.42*0.5)+((Arrêts!I17-28)*I18/30.42*2/3),IF(Arrêts!C17="Maladie",I18/30.42*0.5*Arrêts!I17,IF(Arrêts!I17&lt;28,I18/30.42*0.6*Arrêts!I17,(28*I18/30.42*0.6)+((Arrêts!I17-28)*I18/30.42*0.8))))))</f>
        <v/>
      </c>
      <c r="K18" s="35" t="str">
        <f>IF(OR(Arrêts!I17&lt;=0,A18=""),"",IF(Arrêts!C17="Congé Parental",I18/30.42*Arrêts!I17*0.79*0.933,IF(AND(Arrêts!C17="Maladie",VLOOKUP(A18,Tableau1[[NOM]:[+3 enfants]],11)="Oui",Arrêts!I17&gt;=28),((28*I18/30.42*0.5)+((Arrêts!I17-28)*I18/30.42*2/3))*0.933,IF(Arrêts!C17="Maladie",I18/30.42*0.5*Arrêts!I17*0.933,IF(Arrêts!I17&lt;28,I18/30.42*0.6*Arrêts!I17*0.79*0.933,((28*I18/30.42*0.6)+((Arrêts!I17-28)*I18/30.42*0.8))*0.79*0.933)))))</f>
        <v/>
      </c>
      <c r="L18" s="40" t="str">
        <f t="array" ref="L18">IF(AND(K18&lt;&gt;"",Arrêts!D17="Prolong",Arrêts!H17&gt;0),K18-INDEX(K$3:K$100,MATCH(A18&amp;C18-1,A$3:A$100&amp;D$3:D$100,0),1),K18)</f>
        <v/>
      </c>
    </row>
    <row r="19" spans="1:12" x14ac:dyDescent="0.25">
      <c r="A19" s="29" t="str">
        <f>IF(ISBLANK(Arrêts!A18),"",Arrêts!A18)</f>
        <v/>
      </c>
      <c r="B19" s="27" t="str">
        <f>Arrêts!B18</f>
        <v/>
      </c>
      <c r="C19" s="37" t="str">
        <f>IF(Arrêts!E18&lt;&gt;"",Arrêts!E18,"")</f>
        <v/>
      </c>
      <c r="D19" s="37" t="str">
        <f>IF(Arrêts!F18&lt;&gt;"",Arrêts!F18,"")</f>
        <v/>
      </c>
      <c r="E19" s="27" t="str">
        <f>IF(A19="","",IF(AND(Arrêts!E18-VLOOKUP(IJ!A19,Tableau1[[NOM]:[DATE D''ENTREE]],6)&gt;=365,OR(Arrêts!C18="AT",Arrêts!C18="Congés Parentaux",Arrêts!C18="Maladie Pro")),"Oui","Non"))</f>
        <v/>
      </c>
      <c r="F19" s="30"/>
      <c r="G19" s="30"/>
      <c r="H19" s="30"/>
      <c r="I19" s="31" t="str">
        <f>IF(Arrêts!C18="Maladie",IF(AND(F19&gt;0,G19&gt;0,H19&gt;0, (F19+G19+H19)/3&gt;Listes!A$10),Listes!A$10,IF(AND(F19&gt;0,G19&gt;0,H19&gt;0),(F19+G19+H19)/3, "")), IF(Arrêts!C18="Congé Parental",IF(AND(F19&gt;0,G19&gt;0,H19&gt;0, (F19+G19+H19)/3&gt;Listes!B$10),Listes!B$10,IF(AND(F19&gt;0,G19&gt;0,H19&gt;0),(F19+G19+H19)/3, "")),IF(Arrêts!C18&lt;&gt;"",H19,"")))</f>
        <v/>
      </c>
      <c r="J19" s="32" t="str">
        <f>IF(OR(Arrêts!I18&lt;=0,A19=""),"",IF(Arrêts!C18="Congé Parental",I19/30.42*Arrêts!I18,IF(AND(Arrêts!C18="Maladie",VLOOKUP(A19,Tableau1[[NOM]:[+3 enfants]],11)="Oui",Arrêts!I18&gt;=28),(28*I19/30.42*0.5)+((Arrêts!I18-28)*I19/30.42*2/3),IF(Arrêts!C18="Maladie",I19/30.42*0.5*Arrêts!I18,IF(Arrêts!I18&lt;28,I19/30.42*0.6*Arrêts!I18,(28*I19/30.42*0.6)+((Arrêts!I18-28)*I19/30.42*0.8))))))</f>
        <v/>
      </c>
      <c r="K19" s="31" t="str">
        <f>IF(OR(Arrêts!I18&lt;=0,A19=""),"",IF(Arrêts!C18="Congé Parental",I19/30.42*Arrêts!I18*0.79*0.933,IF(AND(Arrêts!C18="Maladie",VLOOKUP(A19,Tableau1[[NOM]:[+3 enfants]],11)="Oui",Arrêts!I18&gt;=28),((28*I19/30.42*0.5)+((Arrêts!I18-28)*I19/30.42*2/3))*0.933,IF(Arrêts!C18="Maladie",I19/30.42*0.5*Arrêts!I18*0.933,IF(Arrêts!I18&lt;28,I19/30.42*0.6*Arrêts!I18*0.79*0.933,((28*I19/30.42*0.6)+((Arrêts!I18-28)*I19/30.42*0.8))*0.79*0.933)))))</f>
        <v/>
      </c>
      <c r="L19" s="39" t="str">
        <f t="array" ref="L19">IF(AND(K19&lt;&gt;"",Arrêts!D18="Prolong",Arrêts!H18&gt;0),K19-INDEX(K$3:K$100,MATCH(A19&amp;C19-1,A$3:A$100&amp;D$3:D$100,0),1),K19)</f>
        <v/>
      </c>
    </row>
    <row r="20" spans="1:12" x14ac:dyDescent="0.25">
      <c r="A20" s="33" t="str">
        <f>IF(ISBLANK(Arrêts!A19),"",Arrêts!A19)</f>
        <v/>
      </c>
      <c r="B20" s="28" t="str">
        <f>Arrêts!B19</f>
        <v/>
      </c>
      <c r="C20" s="38" t="str">
        <f>IF(Arrêts!E19&lt;&gt;"",Arrêts!E19,"")</f>
        <v/>
      </c>
      <c r="D20" s="38" t="str">
        <f>IF(Arrêts!F19&lt;&gt;"",Arrêts!F19,"")</f>
        <v/>
      </c>
      <c r="E20" s="28" t="str">
        <f>IF(A20="","",IF(AND(Arrêts!E19-VLOOKUP(IJ!A20,Tableau1[[NOM]:[DATE D''ENTREE]],6)&gt;=365,OR(Arrêts!C19="AT",Arrêts!C19="Congés Parentaux",Arrêts!C19="Maladie Pro")),"Oui","Non"))</f>
        <v/>
      </c>
      <c r="F20" s="34"/>
      <c r="G20" s="34"/>
      <c r="H20" s="34"/>
      <c r="I20" s="35" t="str">
        <f>IF(Arrêts!C19="Maladie",IF(AND(F20&gt;0,G20&gt;0,H20&gt;0, (F20+G20+H20)/3&gt;Listes!A$10),Listes!A$10,IF(AND(F20&gt;0,G20&gt;0,H20&gt;0),(F20+G20+H20)/3, "")), IF(Arrêts!C19="Congé Parental",IF(AND(F20&gt;0,G20&gt;0,H20&gt;0, (F20+G20+H20)/3&gt;Listes!B$10),Listes!B$10,IF(AND(F20&gt;0,G20&gt;0,H20&gt;0),(F20+G20+H20)/3, "")),IF(Arrêts!C19&lt;&gt;"",H20,"")))</f>
        <v/>
      </c>
      <c r="J20" s="36" t="str">
        <f>IF(OR(Arrêts!I19&lt;=0,A20=""),"",IF(Arrêts!C19="Congé Parental",I20/30.42*Arrêts!I19,IF(AND(Arrêts!C19="Maladie",VLOOKUP(A20,Tableau1[[NOM]:[+3 enfants]],11)="Oui",Arrêts!I19&gt;=28),(28*I20/30.42*0.5)+((Arrêts!I19-28)*I20/30.42*2/3),IF(Arrêts!C19="Maladie",I20/30.42*0.5*Arrêts!I19,IF(Arrêts!I19&lt;28,I20/30.42*0.6*Arrêts!I19,(28*I20/30.42*0.6)+((Arrêts!I19-28)*I20/30.42*0.8))))))</f>
        <v/>
      </c>
      <c r="K20" s="35" t="str">
        <f>IF(OR(Arrêts!I19&lt;=0,A20=""),"",IF(Arrêts!C19="Congé Parental",I20/30.42*Arrêts!I19*0.79*0.933,IF(AND(Arrêts!C19="Maladie",VLOOKUP(A20,Tableau1[[NOM]:[+3 enfants]],11)="Oui",Arrêts!I19&gt;=28),((28*I20/30.42*0.5)+((Arrêts!I19-28)*I20/30.42*2/3))*0.933,IF(Arrêts!C19="Maladie",I20/30.42*0.5*Arrêts!I19*0.933,IF(Arrêts!I19&lt;28,I20/30.42*0.6*Arrêts!I19*0.79*0.933,((28*I20/30.42*0.6)+((Arrêts!I19-28)*I20/30.42*0.8))*0.79*0.933)))))</f>
        <v/>
      </c>
      <c r="L20" s="40" t="str">
        <f t="array" ref="L20">IF(AND(K20&lt;&gt;"",Arrêts!D19="Prolong",Arrêts!H19&gt;0),K20-INDEX(K$3:K$100,MATCH(A20&amp;C20-1,A$3:A$100&amp;D$3:D$100,0),1),K20)</f>
        <v/>
      </c>
    </row>
    <row r="21" spans="1:12" x14ac:dyDescent="0.25">
      <c r="A21" s="29" t="str">
        <f>IF(ISBLANK(Arrêts!A20),"",Arrêts!A20)</f>
        <v/>
      </c>
      <c r="B21" s="27" t="str">
        <f>Arrêts!B20</f>
        <v/>
      </c>
      <c r="C21" s="37" t="str">
        <f>IF(Arrêts!E20&lt;&gt;"",Arrêts!E20,"")</f>
        <v/>
      </c>
      <c r="D21" s="37" t="str">
        <f>IF(Arrêts!F20&lt;&gt;"",Arrêts!F20,"")</f>
        <v/>
      </c>
      <c r="E21" s="27" t="str">
        <f>IF(A21="","",IF(AND(Arrêts!E20-VLOOKUP(IJ!A21,Tableau1[[NOM]:[DATE D''ENTREE]],6)&gt;=365,OR(Arrêts!C20="AT",Arrêts!C20="Congés Parentaux",Arrêts!C20="Maladie Pro")),"Oui","Non"))</f>
        <v/>
      </c>
      <c r="F21" s="30"/>
      <c r="G21" s="30"/>
      <c r="H21" s="30"/>
      <c r="I21" s="31" t="str">
        <f>IF(Arrêts!C20="Maladie",IF(AND(F21&gt;0,G21&gt;0,H21&gt;0, (F21+G21+H21)/3&gt;Listes!A$10),Listes!A$10,IF(AND(F21&gt;0,G21&gt;0,H21&gt;0),(F21+G21+H21)/3, "")), IF(Arrêts!C20="Congé Parental",IF(AND(F21&gt;0,G21&gt;0,H21&gt;0, (F21+G21+H21)/3&gt;Listes!B$10),Listes!B$10,IF(AND(F21&gt;0,G21&gt;0,H21&gt;0),(F21+G21+H21)/3, "")),IF(Arrêts!C20&lt;&gt;"",H21,"")))</f>
        <v/>
      </c>
      <c r="J21" s="32" t="str">
        <f>IF(OR(Arrêts!I20&lt;=0,A21=""),"",IF(Arrêts!C20="Congé Parental",I21/30.42*Arrêts!I20,IF(AND(Arrêts!C20="Maladie",VLOOKUP(A21,Tableau1[[NOM]:[+3 enfants]],11)="Oui",Arrêts!I20&gt;=28),(28*I21/30.42*0.5)+((Arrêts!I20-28)*I21/30.42*2/3),IF(Arrêts!C20="Maladie",I21/30.42*0.5*Arrêts!I20,IF(Arrêts!I20&lt;28,I21/30.42*0.6*Arrêts!I20,(28*I21/30.42*0.6)+((Arrêts!I20-28)*I21/30.42*0.8))))))</f>
        <v/>
      </c>
      <c r="K21" s="31" t="str">
        <f>IF(OR(Arrêts!I20&lt;=0,A21=""),"",IF(Arrêts!C20="Congé Parental",I21/30.42*Arrêts!I20*0.79*0.933,IF(AND(Arrêts!C20="Maladie",VLOOKUP(A21,Tableau1[[NOM]:[+3 enfants]],11)="Oui",Arrêts!I20&gt;=28),((28*I21/30.42*0.5)+((Arrêts!I20-28)*I21/30.42*2/3))*0.933,IF(Arrêts!C20="Maladie",I21/30.42*0.5*Arrêts!I20*0.933,IF(Arrêts!I20&lt;28,I21/30.42*0.6*Arrêts!I20*0.79*0.933,((28*I21/30.42*0.6)+((Arrêts!I20-28)*I21/30.42*0.8))*0.79*0.933)))))</f>
        <v/>
      </c>
      <c r="L21" s="39" t="str">
        <f t="array" ref="L21">IF(AND(K21&lt;&gt;"",Arrêts!D20="Prolong",Arrêts!H20&gt;0),K21-INDEX(K$3:K$100,MATCH(A21&amp;C21-1,A$3:A$100&amp;D$3:D$100,0),1),K21)</f>
        <v/>
      </c>
    </row>
    <row r="22" spans="1:12" x14ac:dyDescent="0.25">
      <c r="A22" s="33" t="str">
        <f>IF(ISBLANK(Arrêts!A21),"",Arrêts!A21)</f>
        <v/>
      </c>
      <c r="B22" s="28" t="str">
        <f>Arrêts!B21</f>
        <v/>
      </c>
      <c r="C22" s="38" t="str">
        <f>IF(Arrêts!E21&lt;&gt;"",Arrêts!E21,"")</f>
        <v/>
      </c>
      <c r="D22" s="38" t="str">
        <f>IF(Arrêts!F21&lt;&gt;"",Arrêts!F21,"")</f>
        <v/>
      </c>
      <c r="E22" s="28" t="str">
        <f>IF(A22="","",IF(AND(Arrêts!E21-VLOOKUP(IJ!A22,Tableau1[[NOM]:[DATE D''ENTREE]],6)&gt;=365,OR(Arrêts!C21="AT",Arrêts!C21="Congés Parentaux",Arrêts!C21="Maladie Pro")),"Oui","Non"))</f>
        <v/>
      </c>
      <c r="F22" s="34"/>
      <c r="G22" s="34"/>
      <c r="H22" s="34"/>
      <c r="I22" s="35" t="str">
        <f>IF(Arrêts!C21="Maladie",IF(AND(F22&gt;0,G22&gt;0,H22&gt;0, (F22+G22+H22)/3&gt;Listes!A$10),Listes!A$10,IF(AND(F22&gt;0,G22&gt;0,H22&gt;0),(F22+G22+H22)/3, "")), IF(Arrêts!C21="Congé Parental",IF(AND(F22&gt;0,G22&gt;0,H22&gt;0, (F22+G22+H22)/3&gt;Listes!B$10),Listes!B$10,IF(AND(F22&gt;0,G22&gt;0,H22&gt;0),(F22+G22+H22)/3, "")),IF(Arrêts!C21&lt;&gt;"",H22,"")))</f>
        <v/>
      </c>
      <c r="J22" s="36" t="str">
        <f>IF(OR(Arrêts!I21&lt;=0,A22=""),"",IF(Arrêts!C21="Congé Parental",I22/30.42*Arrêts!I21,IF(AND(Arrêts!C21="Maladie",VLOOKUP(A22,Tableau1[[NOM]:[+3 enfants]],11)="Oui",Arrêts!I21&gt;=28),(28*I22/30.42*0.5)+((Arrêts!I21-28)*I22/30.42*2/3),IF(Arrêts!C21="Maladie",I22/30.42*0.5*Arrêts!I21,IF(Arrêts!I21&lt;28,I22/30.42*0.6*Arrêts!I21,(28*I22/30.42*0.6)+((Arrêts!I21-28)*I22/30.42*0.8))))))</f>
        <v/>
      </c>
      <c r="K22" s="35" t="str">
        <f>IF(OR(Arrêts!I21&lt;=0,A22=""),"",IF(Arrêts!C21="Congé Parental",I22/30.42*Arrêts!I21*0.79*0.933,IF(AND(Arrêts!C21="Maladie",VLOOKUP(A22,Tableau1[[NOM]:[+3 enfants]],11)="Oui",Arrêts!I21&gt;=28),((28*I22/30.42*0.5)+((Arrêts!I21-28)*I22/30.42*2/3))*0.933,IF(Arrêts!C21="Maladie",I22/30.42*0.5*Arrêts!I21*0.933,IF(Arrêts!I21&lt;28,I22/30.42*0.6*Arrêts!I21*0.79*0.933,((28*I22/30.42*0.6)+((Arrêts!I21-28)*I22/30.42*0.8))*0.79*0.933)))))</f>
        <v/>
      </c>
      <c r="L22" s="40" t="str">
        <f t="array" ref="L22">IF(AND(K22&lt;&gt;"",Arrêts!D21="Prolong",Arrêts!H21&gt;0),K22-INDEX(K$3:K$100,MATCH(A22&amp;C22-1,A$3:A$100&amp;D$3:D$100,0),1),K22)</f>
        <v/>
      </c>
    </row>
    <row r="23" spans="1:12" x14ac:dyDescent="0.25">
      <c r="A23" s="29" t="str">
        <f>IF(ISBLANK(Arrêts!A22),"",Arrêts!A22)</f>
        <v/>
      </c>
      <c r="B23" s="27" t="str">
        <f>Arrêts!B22</f>
        <v/>
      </c>
      <c r="C23" s="37" t="str">
        <f>IF(Arrêts!E22&lt;&gt;"",Arrêts!E22,"")</f>
        <v/>
      </c>
      <c r="D23" s="37" t="str">
        <f>IF(Arrêts!F22&lt;&gt;"",Arrêts!F22,"")</f>
        <v/>
      </c>
      <c r="E23" s="27" t="str">
        <f>IF(A23="","",IF(AND(Arrêts!E22-VLOOKUP(IJ!A23,Tableau1[[NOM]:[DATE D''ENTREE]],6)&gt;=365,OR(Arrêts!C22="AT",Arrêts!C22="Congés Parentaux",Arrêts!C22="Maladie Pro")),"Oui","Non"))</f>
        <v/>
      </c>
      <c r="F23" s="30"/>
      <c r="G23" s="30"/>
      <c r="H23" s="30"/>
      <c r="I23" s="31" t="str">
        <f>IF(Arrêts!C22="Maladie",IF(AND(F23&gt;0,G23&gt;0,H23&gt;0, (F23+G23+H23)/3&gt;Listes!A$10),Listes!A$10,IF(AND(F23&gt;0,G23&gt;0,H23&gt;0),(F23+G23+H23)/3, "")), IF(Arrêts!C22="Congé Parental",IF(AND(F23&gt;0,G23&gt;0,H23&gt;0, (F23+G23+H23)/3&gt;Listes!B$10),Listes!B$10,IF(AND(F23&gt;0,G23&gt;0,H23&gt;0),(F23+G23+H23)/3, "")),IF(Arrêts!C22&lt;&gt;"",H23,"")))</f>
        <v/>
      </c>
      <c r="J23" s="32" t="str">
        <f>IF(OR(Arrêts!I22&lt;=0,A23=""),"",IF(Arrêts!C22="Congé Parental",I23/30.42*Arrêts!I22,IF(AND(Arrêts!C22="Maladie",VLOOKUP(A23,Tableau1[[NOM]:[+3 enfants]],11)="Oui",Arrêts!I22&gt;=28),(28*I23/30.42*0.5)+((Arrêts!I22-28)*I23/30.42*2/3),IF(Arrêts!C22="Maladie",I23/30.42*0.5*Arrêts!I22,IF(Arrêts!I22&lt;28,I23/30.42*0.6*Arrêts!I22,(28*I23/30.42*0.6)+((Arrêts!I22-28)*I23/30.42*0.8))))))</f>
        <v/>
      </c>
      <c r="K23" s="31" t="str">
        <f>IF(OR(Arrêts!I22&lt;=0,A23=""),"",IF(Arrêts!C22="Congé Parental",I23/30.42*Arrêts!I22*0.79*0.933,IF(AND(Arrêts!C22="Maladie",VLOOKUP(A23,Tableau1[[NOM]:[+3 enfants]],11)="Oui",Arrêts!I22&gt;=28),((28*I23/30.42*0.5)+((Arrêts!I22-28)*I23/30.42*2/3))*0.933,IF(Arrêts!C22="Maladie",I23/30.42*0.5*Arrêts!I22*0.933,IF(Arrêts!I22&lt;28,I23/30.42*0.6*Arrêts!I22*0.79*0.933,((28*I23/30.42*0.6)+((Arrêts!I22-28)*I23/30.42*0.8))*0.79*0.933)))))</f>
        <v/>
      </c>
      <c r="L23" s="39" t="str">
        <f t="array" ref="L23">IF(AND(K23&lt;&gt;"",Arrêts!D22="Prolong",Arrêts!H22&gt;0),K23-INDEX(K$3:K$100,MATCH(A23&amp;C23-1,A$3:A$100&amp;D$3:D$100,0),1),K23)</f>
        <v/>
      </c>
    </row>
    <row r="24" spans="1:12" x14ac:dyDescent="0.25">
      <c r="A24" s="33" t="str">
        <f>IF(ISBLANK(Arrêts!A23),"",Arrêts!A23)</f>
        <v/>
      </c>
      <c r="B24" s="28" t="str">
        <f>Arrêts!B23</f>
        <v/>
      </c>
      <c r="C24" s="38" t="str">
        <f>IF(Arrêts!E23&lt;&gt;"",Arrêts!E23,"")</f>
        <v/>
      </c>
      <c r="D24" s="38" t="str">
        <f>IF(Arrêts!F23&lt;&gt;"",Arrêts!F23,"")</f>
        <v/>
      </c>
      <c r="E24" s="28" t="str">
        <f>IF(A24="","",IF(AND(Arrêts!E23-VLOOKUP(IJ!A24,Tableau1[[NOM]:[DATE D''ENTREE]],6)&gt;=365,OR(Arrêts!C23="AT",Arrêts!C23="Congés Parentaux",Arrêts!C23="Maladie Pro")),"Oui","Non"))</f>
        <v/>
      </c>
      <c r="F24" s="34"/>
      <c r="G24" s="34"/>
      <c r="H24" s="34"/>
      <c r="I24" s="35" t="str">
        <f>IF(Arrêts!C23="Maladie",IF(AND(F24&gt;0,G24&gt;0,H24&gt;0, (F24+G24+H24)/3&gt;Listes!A$10),Listes!A$10,IF(AND(F24&gt;0,G24&gt;0,H24&gt;0),(F24+G24+H24)/3, "")), IF(Arrêts!C23="Congé Parental",IF(AND(F24&gt;0,G24&gt;0,H24&gt;0, (F24+G24+H24)/3&gt;Listes!B$10),Listes!B$10,IF(AND(F24&gt;0,G24&gt;0,H24&gt;0),(F24+G24+H24)/3, "")),IF(Arrêts!C23&lt;&gt;"",H24,"")))</f>
        <v/>
      </c>
      <c r="J24" s="36" t="str">
        <f>IF(OR(Arrêts!I23&lt;=0,A24=""),"",IF(Arrêts!C23="Congé Parental",I24/30.42*Arrêts!I23,IF(AND(Arrêts!C23="Maladie",VLOOKUP(A24,Tableau1[[NOM]:[+3 enfants]],11)="Oui",Arrêts!I23&gt;=28),(28*I24/30.42*0.5)+((Arrêts!I23-28)*I24/30.42*2/3),IF(Arrêts!C23="Maladie",I24/30.42*0.5*Arrêts!I23,IF(Arrêts!I23&lt;28,I24/30.42*0.6*Arrêts!I23,(28*I24/30.42*0.6)+((Arrêts!I23-28)*I24/30.42*0.8))))))</f>
        <v/>
      </c>
      <c r="K24" s="35" t="str">
        <f>IF(OR(Arrêts!I23&lt;=0,A24=""),"",IF(Arrêts!C23="Congé Parental",I24/30.42*Arrêts!I23*0.79*0.933,IF(AND(Arrêts!C23="Maladie",VLOOKUP(A24,Tableau1[[NOM]:[+3 enfants]],11)="Oui",Arrêts!I23&gt;=28),((28*I24/30.42*0.5)+((Arrêts!I23-28)*I24/30.42*2/3))*0.933,IF(Arrêts!C23="Maladie",I24/30.42*0.5*Arrêts!I23*0.933,IF(Arrêts!I23&lt;28,I24/30.42*0.6*Arrêts!I23*0.79*0.933,((28*I24/30.42*0.6)+((Arrêts!I23-28)*I24/30.42*0.8))*0.79*0.933)))))</f>
        <v/>
      </c>
      <c r="L24" s="40" t="str">
        <f t="array" ref="L24">IF(AND(K24&lt;&gt;"",Arrêts!D23="Prolong",Arrêts!H23&gt;0),K24-INDEX(K$3:K$100,MATCH(A24&amp;C24-1,A$3:A$100&amp;D$3:D$100,0),1),K24)</f>
        <v/>
      </c>
    </row>
    <row r="25" spans="1:12" x14ac:dyDescent="0.25">
      <c r="A25" s="29" t="str">
        <f>IF(ISBLANK(Arrêts!A24),"",Arrêts!A24)</f>
        <v/>
      </c>
      <c r="B25" s="27" t="str">
        <f>Arrêts!B24</f>
        <v/>
      </c>
      <c r="C25" s="37" t="str">
        <f>IF(Arrêts!E24&lt;&gt;"",Arrêts!E24,"")</f>
        <v/>
      </c>
      <c r="D25" s="37" t="str">
        <f>IF(Arrêts!F24&lt;&gt;"",Arrêts!F24,"")</f>
        <v/>
      </c>
      <c r="E25" s="27" t="str">
        <f>IF(A25="","",IF(AND(Arrêts!E24-VLOOKUP(IJ!A25,Tableau1[[NOM]:[DATE D''ENTREE]],6)&gt;=365,OR(Arrêts!C24="AT",Arrêts!C24="Congés Parentaux",Arrêts!C24="Maladie Pro")),"Oui","Non"))</f>
        <v/>
      </c>
      <c r="F25" s="30"/>
      <c r="G25" s="30"/>
      <c r="H25" s="30"/>
      <c r="I25" s="31" t="str">
        <f>IF(Arrêts!C24="Maladie",IF(AND(F25&gt;0,G25&gt;0,H25&gt;0, (F25+G25+H25)/3&gt;Listes!A$10),Listes!A$10,IF(AND(F25&gt;0,G25&gt;0,H25&gt;0),(F25+G25+H25)/3, "")), IF(Arrêts!C24="Congé Parental",IF(AND(F25&gt;0,G25&gt;0,H25&gt;0, (F25+G25+H25)/3&gt;Listes!B$10),Listes!B$10,IF(AND(F25&gt;0,G25&gt;0,H25&gt;0),(F25+G25+H25)/3, "")),IF(Arrêts!C24&lt;&gt;"",H25,"")))</f>
        <v/>
      </c>
      <c r="J25" s="32" t="str">
        <f>IF(OR(Arrêts!I24&lt;=0,A25=""),"",IF(Arrêts!C24="Congé Parental",I25/30.42*Arrêts!I24,IF(AND(Arrêts!C24="Maladie",VLOOKUP(A25,Tableau1[[NOM]:[+3 enfants]],11)="Oui",Arrêts!I24&gt;=28),(28*I25/30.42*0.5)+((Arrêts!I24-28)*I25/30.42*2/3),IF(Arrêts!C24="Maladie",I25/30.42*0.5*Arrêts!I24,IF(Arrêts!I24&lt;28,I25/30.42*0.6*Arrêts!I24,(28*I25/30.42*0.6)+((Arrêts!I24-28)*I25/30.42*0.8))))))</f>
        <v/>
      </c>
      <c r="K25" s="31" t="str">
        <f>IF(OR(Arrêts!I24&lt;=0,A25=""),"",IF(Arrêts!C24="Congé Parental",I25/30.42*Arrêts!I24*0.79*0.933,IF(AND(Arrêts!C24="Maladie",VLOOKUP(A25,Tableau1[[NOM]:[+3 enfants]],11)="Oui",Arrêts!I24&gt;=28),((28*I25/30.42*0.5)+((Arrêts!I24-28)*I25/30.42*2/3))*0.933,IF(Arrêts!C24="Maladie",I25/30.42*0.5*Arrêts!I24*0.933,IF(Arrêts!I24&lt;28,I25/30.42*0.6*Arrêts!I24*0.79*0.933,((28*I25/30.42*0.6)+((Arrêts!I24-28)*I25/30.42*0.8))*0.79*0.933)))))</f>
        <v/>
      </c>
      <c r="L25" s="39" t="str">
        <f t="array" ref="L25">IF(AND(K25&lt;&gt;"",Arrêts!D24="Prolong",Arrêts!H24&gt;0),K25-INDEX(K$3:K$100,MATCH(A25&amp;C25-1,A$3:A$100&amp;D$3:D$100,0),1),K25)</f>
        <v/>
      </c>
    </row>
    <row r="26" spans="1:12" x14ac:dyDescent="0.25">
      <c r="A26" s="33" t="str">
        <f>IF(ISBLANK(Arrêts!A25),"",Arrêts!A25)</f>
        <v/>
      </c>
      <c r="B26" s="28" t="str">
        <f>Arrêts!B25</f>
        <v/>
      </c>
      <c r="C26" s="38" t="str">
        <f>IF(Arrêts!E25&lt;&gt;"",Arrêts!E25,"")</f>
        <v/>
      </c>
      <c r="D26" s="38" t="str">
        <f>IF(Arrêts!F25&lt;&gt;"",Arrêts!F25,"")</f>
        <v/>
      </c>
      <c r="E26" s="28" t="str">
        <f>IF(A26="","",IF(AND(Arrêts!E25-VLOOKUP(IJ!A26,Tableau1[[NOM]:[DATE D''ENTREE]],6)&gt;=365,OR(Arrêts!C25="AT",Arrêts!C25="Congés Parentaux",Arrêts!C25="Maladie Pro")),"Oui","Non"))</f>
        <v/>
      </c>
      <c r="F26" s="34"/>
      <c r="G26" s="34"/>
      <c r="H26" s="34"/>
      <c r="I26" s="35" t="str">
        <f>IF(Arrêts!C25="Maladie",IF(AND(F26&gt;0,G26&gt;0,H26&gt;0, (F26+G26+H26)/3&gt;Listes!A$10),Listes!A$10,IF(AND(F26&gt;0,G26&gt;0,H26&gt;0),(F26+G26+H26)/3, "")), IF(Arrêts!C25="Congé Parental",IF(AND(F26&gt;0,G26&gt;0,H26&gt;0, (F26+G26+H26)/3&gt;Listes!B$10),Listes!B$10,IF(AND(F26&gt;0,G26&gt;0,H26&gt;0),(F26+G26+H26)/3, "")),IF(Arrêts!C25&lt;&gt;"",H26,"")))</f>
        <v/>
      </c>
      <c r="J26" s="36" t="str">
        <f>IF(OR(Arrêts!I25&lt;=0,A26=""),"",IF(Arrêts!C25="Congé Parental",I26/30.42*Arrêts!I25,IF(AND(Arrêts!C25="Maladie",VLOOKUP(A26,Tableau1[[NOM]:[+3 enfants]],11)="Oui",Arrêts!I25&gt;=28),(28*I26/30.42*0.5)+((Arrêts!I25-28)*I26/30.42*2/3),IF(Arrêts!C25="Maladie",I26/30.42*0.5*Arrêts!I25,IF(Arrêts!I25&lt;28,I26/30.42*0.6*Arrêts!I25,(28*I26/30.42*0.6)+((Arrêts!I25-28)*I26/30.42*0.8))))))</f>
        <v/>
      </c>
      <c r="K26" s="35" t="str">
        <f>IF(OR(Arrêts!I25&lt;=0,A26=""),"",IF(Arrêts!C25="Congé Parental",I26/30.42*Arrêts!I25*0.79*0.933,IF(AND(Arrêts!C25="Maladie",VLOOKUP(A26,Tableau1[[NOM]:[+3 enfants]],11)="Oui",Arrêts!I25&gt;=28),((28*I26/30.42*0.5)+((Arrêts!I25-28)*I26/30.42*2/3))*0.933,IF(Arrêts!C25="Maladie",I26/30.42*0.5*Arrêts!I25*0.933,IF(Arrêts!I25&lt;28,I26/30.42*0.6*Arrêts!I25*0.79*0.933,((28*I26/30.42*0.6)+((Arrêts!I25-28)*I26/30.42*0.8))*0.79*0.933)))))</f>
        <v/>
      </c>
      <c r="L26" s="40" t="str">
        <f t="array" ref="L26">IF(AND(K26&lt;&gt;"",Arrêts!D25="Prolong",Arrêts!H25&gt;0),K26-INDEX(K$3:K$100,MATCH(A26&amp;C26-1,A$3:A$100&amp;D$3:D$100,0),1),K26)</f>
        <v/>
      </c>
    </row>
    <row r="27" spans="1:12" x14ac:dyDescent="0.25">
      <c r="A27" s="29" t="str">
        <f>IF(ISBLANK(Arrêts!A26),"",Arrêts!A26)</f>
        <v/>
      </c>
      <c r="B27" s="27" t="str">
        <f>Arrêts!B26</f>
        <v/>
      </c>
      <c r="C27" s="37" t="str">
        <f>IF(Arrêts!E26&lt;&gt;"",Arrêts!E26,"")</f>
        <v/>
      </c>
      <c r="D27" s="37" t="str">
        <f>IF(Arrêts!F26&lt;&gt;"",Arrêts!F26,"")</f>
        <v/>
      </c>
      <c r="E27" s="27" t="str">
        <f>IF(A27="","",IF(AND(Arrêts!E26-VLOOKUP(IJ!A27,Tableau1[[NOM]:[DATE D''ENTREE]],6)&gt;=365,OR(Arrêts!C26="AT",Arrêts!C26="Congés Parentaux",Arrêts!C26="Maladie Pro")),"Oui","Non"))</f>
        <v/>
      </c>
      <c r="F27" s="30"/>
      <c r="G27" s="30"/>
      <c r="H27" s="30"/>
      <c r="I27" s="31" t="str">
        <f>IF(Arrêts!C26="Maladie",IF(AND(F27&gt;0,G27&gt;0,H27&gt;0, (F27+G27+H27)/3&gt;Listes!A$10),Listes!A$10,IF(AND(F27&gt;0,G27&gt;0,H27&gt;0),(F27+G27+H27)/3, "")), IF(Arrêts!C26="Congé Parental",IF(AND(F27&gt;0,G27&gt;0,H27&gt;0, (F27+G27+H27)/3&gt;Listes!B$10),Listes!B$10,IF(AND(F27&gt;0,G27&gt;0,H27&gt;0),(F27+G27+H27)/3, "")),IF(Arrêts!C26&lt;&gt;"",H27,"")))</f>
        <v/>
      </c>
      <c r="J27" s="32" t="str">
        <f>IF(OR(Arrêts!I26&lt;=0,A27=""),"",IF(Arrêts!C26="Congé Parental",I27/30.42*Arrêts!I26,IF(AND(Arrêts!C26="Maladie",VLOOKUP(A27,Tableau1[[NOM]:[+3 enfants]],11)="Oui",Arrêts!I26&gt;=28),(28*I27/30.42*0.5)+((Arrêts!I26-28)*I27/30.42*2/3),IF(Arrêts!C26="Maladie",I27/30.42*0.5*Arrêts!I26,IF(Arrêts!I26&lt;28,I27/30.42*0.6*Arrêts!I26,(28*I27/30.42*0.6)+((Arrêts!I26-28)*I27/30.42*0.8))))))</f>
        <v/>
      </c>
      <c r="K27" s="31" t="str">
        <f>IF(OR(Arrêts!I26&lt;=0,A27=""),"",IF(Arrêts!C26="Congé Parental",I27/30.42*Arrêts!I26*0.79*0.933,IF(AND(Arrêts!C26="Maladie",VLOOKUP(A27,Tableau1[[NOM]:[+3 enfants]],11)="Oui",Arrêts!I26&gt;=28),((28*I27/30.42*0.5)+((Arrêts!I26-28)*I27/30.42*2/3))*0.933,IF(Arrêts!C26="Maladie",I27/30.42*0.5*Arrêts!I26*0.933,IF(Arrêts!I26&lt;28,I27/30.42*0.6*Arrêts!I26*0.79*0.933,((28*I27/30.42*0.6)+((Arrêts!I26-28)*I27/30.42*0.8))*0.79*0.933)))))</f>
        <v/>
      </c>
      <c r="L27" s="39" t="str">
        <f t="array" ref="L27">IF(AND(K27&lt;&gt;"",Arrêts!D26="Prolong",Arrêts!H26&gt;0),K27-INDEX(K$3:K$100,MATCH(A27&amp;C27-1,A$3:A$100&amp;D$3:D$100,0),1),K27)</f>
        <v/>
      </c>
    </row>
    <row r="28" spans="1:12" x14ac:dyDescent="0.25">
      <c r="A28" s="33" t="str">
        <f>IF(ISBLANK(Arrêts!A27),"",Arrêts!A27)</f>
        <v/>
      </c>
      <c r="B28" s="28" t="str">
        <f>Arrêts!B27</f>
        <v/>
      </c>
      <c r="C28" s="38" t="str">
        <f>IF(Arrêts!E27&lt;&gt;"",Arrêts!E27,"")</f>
        <v/>
      </c>
      <c r="D28" s="38" t="str">
        <f>IF(Arrêts!F27&lt;&gt;"",Arrêts!F27,"")</f>
        <v/>
      </c>
      <c r="E28" s="28" t="str">
        <f>IF(A28="","",IF(AND(Arrêts!E27-VLOOKUP(IJ!A28,Tableau1[[NOM]:[DATE D''ENTREE]],6)&gt;=365,OR(Arrêts!C27="AT",Arrêts!C27="Congés Parentaux",Arrêts!C27="Maladie Pro")),"Oui","Non"))</f>
        <v/>
      </c>
      <c r="F28" s="34"/>
      <c r="G28" s="34"/>
      <c r="H28" s="34"/>
      <c r="I28" s="35" t="str">
        <f>IF(Arrêts!C27="Maladie",IF(AND(F28&gt;0,G28&gt;0,H28&gt;0, (F28+G28+H28)/3&gt;Listes!A$10),Listes!A$10,IF(AND(F28&gt;0,G28&gt;0,H28&gt;0),(F28+G28+H28)/3, "")), IF(Arrêts!C27="Congé Parental",IF(AND(F28&gt;0,G28&gt;0,H28&gt;0, (F28+G28+H28)/3&gt;Listes!B$10),Listes!B$10,IF(AND(F28&gt;0,G28&gt;0,H28&gt;0),(F28+G28+H28)/3, "")),IF(Arrêts!C27&lt;&gt;"",H28,"")))</f>
        <v/>
      </c>
      <c r="J28" s="36" t="str">
        <f>IF(OR(Arrêts!I27&lt;=0,A28=""),"",IF(Arrêts!C27="Congé Parental",I28/30.42*Arrêts!I27,IF(AND(Arrêts!C27="Maladie",VLOOKUP(A28,Tableau1[[NOM]:[+3 enfants]],11)="Oui",Arrêts!I27&gt;=28),(28*I28/30.42*0.5)+((Arrêts!I27-28)*I28/30.42*2/3),IF(Arrêts!C27="Maladie",I28/30.42*0.5*Arrêts!I27,IF(Arrêts!I27&lt;28,I28/30.42*0.6*Arrêts!I27,(28*I28/30.42*0.6)+((Arrêts!I27-28)*I28/30.42*0.8))))))</f>
        <v/>
      </c>
      <c r="K28" s="35" t="str">
        <f>IF(OR(Arrêts!I27&lt;=0,A28=""),"",IF(Arrêts!C27="Congé Parental",I28/30.42*Arrêts!I27*0.79*0.933,IF(AND(Arrêts!C27="Maladie",VLOOKUP(A28,Tableau1[[NOM]:[+3 enfants]],11)="Oui",Arrêts!I27&gt;=28),((28*I28/30.42*0.5)+((Arrêts!I27-28)*I28/30.42*2/3))*0.933,IF(Arrêts!C27="Maladie",I28/30.42*0.5*Arrêts!I27*0.933,IF(Arrêts!I27&lt;28,I28/30.42*0.6*Arrêts!I27*0.79*0.933,((28*I28/30.42*0.6)+((Arrêts!I27-28)*I28/30.42*0.8))*0.79*0.933)))))</f>
        <v/>
      </c>
      <c r="L28" s="40" t="str">
        <f t="array" ref="L28">IF(AND(K28&lt;&gt;"",Arrêts!D27="Prolong",Arrêts!H27&gt;0),K28-INDEX(K$3:K$100,MATCH(A28&amp;C28-1,A$3:A$100&amp;D$3:D$100,0),1),K28)</f>
        <v/>
      </c>
    </row>
    <row r="29" spans="1:12" x14ac:dyDescent="0.25">
      <c r="A29" s="29" t="str">
        <f>IF(ISBLANK(Arrêts!A28),"",Arrêts!A28)</f>
        <v/>
      </c>
      <c r="B29" s="27" t="str">
        <f>Arrêts!B28</f>
        <v/>
      </c>
      <c r="C29" s="37" t="str">
        <f>IF(Arrêts!E28&lt;&gt;"",Arrêts!E28,"")</f>
        <v/>
      </c>
      <c r="D29" s="37" t="str">
        <f>IF(Arrêts!F28&lt;&gt;"",Arrêts!F28,"")</f>
        <v/>
      </c>
      <c r="E29" s="27" t="str">
        <f>IF(A29="","",IF(AND(Arrêts!E28-VLOOKUP(IJ!A29,Tableau1[[NOM]:[DATE D''ENTREE]],6)&gt;=365,OR(Arrêts!C28="AT",Arrêts!C28="Congés Parentaux",Arrêts!C28="Maladie Pro")),"Oui","Non"))</f>
        <v/>
      </c>
      <c r="F29" s="30"/>
      <c r="G29" s="30"/>
      <c r="H29" s="30"/>
      <c r="I29" s="31" t="str">
        <f>IF(Arrêts!C28="Maladie",IF(AND(F29&gt;0,G29&gt;0,H29&gt;0, (F29+G29+H29)/3&gt;Listes!A$10),Listes!A$10,IF(AND(F29&gt;0,G29&gt;0,H29&gt;0),(F29+G29+H29)/3, "")), IF(Arrêts!C28="Congé Parental",IF(AND(F29&gt;0,G29&gt;0,H29&gt;0, (F29+G29+H29)/3&gt;Listes!B$10),Listes!B$10,IF(AND(F29&gt;0,G29&gt;0,H29&gt;0),(F29+G29+H29)/3, "")),IF(Arrêts!C28&lt;&gt;"",H29,"")))</f>
        <v/>
      </c>
      <c r="J29" s="32" t="str">
        <f>IF(OR(Arrêts!I28&lt;=0,A29=""),"",IF(Arrêts!C28="Congé Parental",I29/30.42*Arrêts!I28,IF(AND(Arrêts!C28="Maladie",VLOOKUP(A29,Tableau1[[NOM]:[+3 enfants]],11)="Oui",Arrêts!I28&gt;=28),(28*I29/30.42*0.5)+((Arrêts!I28-28)*I29/30.42*2/3),IF(Arrêts!C28="Maladie",I29/30.42*0.5*Arrêts!I28,IF(Arrêts!I28&lt;28,I29/30.42*0.6*Arrêts!I28,(28*I29/30.42*0.6)+((Arrêts!I28-28)*I29/30.42*0.8))))))</f>
        <v/>
      </c>
      <c r="K29" s="31" t="str">
        <f>IF(OR(Arrêts!I28&lt;=0,A29=""),"",IF(Arrêts!C28="Congé Parental",I29/30.42*Arrêts!I28*0.79*0.933,IF(AND(Arrêts!C28="Maladie",VLOOKUP(A29,Tableau1[[NOM]:[+3 enfants]],11)="Oui",Arrêts!I28&gt;=28),((28*I29/30.42*0.5)+((Arrêts!I28-28)*I29/30.42*2/3))*0.933,IF(Arrêts!C28="Maladie",I29/30.42*0.5*Arrêts!I28*0.933,IF(Arrêts!I28&lt;28,I29/30.42*0.6*Arrêts!I28*0.79*0.933,((28*I29/30.42*0.6)+((Arrêts!I28-28)*I29/30.42*0.8))*0.79*0.933)))))</f>
        <v/>
      </c>
      <c r="L29" s="39" t="str">
        <f t="array" ref="L29">IF(AND(K29&lt;&gt;"",Arrêts!D28="Prolong",Arrêts!H28&gt;0),K29-INDEX(K$3:K$100,MATCH(A29&amp;C29-1,A$3:A$100&amp;D$3:D$100,0),1),K29)</f>
        <v/>
      </c>
    </row>
    <row r="30" spans="1:12" x14ac:dyDescent="0.25">
      <c r="A30" s="33" t="str">
        <f>IF(ISBLANK(Arrêts!A29),"",Arrêts!A29)</f>
        <v/>
      </c>
      <c r="B30" s="28" t="str">
        <f>Arrêts!B29</f>
        <v/>
      </c>
      <c r="C30" s="38" t="str">
        <f>IF(Arrêts!E29&lt;&gt;"",Arrêts!E29,"")</f>
        <v/>
      </c>
      <c r="D30" s="38" t="str">
        <f>IF(Arrêts!F29&lt;&gt;"",Arrêts!F29,"")</f>
        <v/>
      </c>
      <c r="E30" s="28" t="str">
        <f>IF(A30="","",IF(AND(Arrêts!E29-VLOOKUP(IJ!A30,Tableau1[[NOM]:[DATE D''ENTREE]],6)&gt;=365,OR(Arrêts!C29="AT",Arrêts!C29="Congés Parentaux",Arrêts!C29="Maladie Pro")),"Oui","Non"))</f>
        <v/>
      </c>
      <c r="F30" s="34"/>
      <c r="G30" s="34"/>
      <c r="H30" s="34"/>
      <c r="I30" s="35" t="str">
        <f>IF(Arrêts!C29="Maladie",IF(AND(F30&gt;0,G30&gt;0,H30&gt;0, (F30+G30+H30)/3&gt;Listes!A$10),Listes!A$10,IF(AND(F30&gt;0,G30&gt;0,H30&gt;0),(F30+G30+H30)/3, "")), IF(Arrêts!C29="Congé Parental",IF(AND(F30&gt;0,G30&gt;0,H30&gt;0, (F30+G30+H30)/3&gt;Listes!B$10),Listes!B$10,IF(AND(F30&gt;0,G30&gt;0,H30&gt;0),(F30+G30+H30)/3, "")),IF(Arrêts!C29&lt;&gt;"",H30,"")))</f>
        <v/>
      </c>
      <c r="J30" s="36" t="str">
        <f>IF(OR(Arrêts!I29&lt;=0,A30=""),"",IF(Arrêts!C29="Congé Parental",I30/30.42*Arrêts!I29,IF(AND(Arrêts!C29="Maladie",VLOOKUP(A30,Tableau1[[NOM]:[+3 enfants]],11)="Oui",Arrêts!I29&gt;=28),(28*I30/30.42*0.5)+((Arrêts!I29-28)*I30/30.42*2/3),IF(Arrêts!C29="Maladie",I30/30.42*0.5*Arrêts!I29,IF(Arrêts!I29&lt;28,I30/30.42*0.6*Arrêts!I29,(28*I30/30.42*0.6)+((Arrêts!I29-28)*I30/30.42*0.8))))))</f>
        <v/>
      </c>
      <c r="K30" s="35" t="str">
        <f>IF(OR(Arrêts!I29&lt;=0,A30=""),"",IF(Arrêts!C29="Congé Parental",I30/30.42*Arrêts!I29*0.79*0.933,IF(AND(Arrêts!C29="Maladie",VLOOKUP(A30,Tableau1[[NOM]:[+3 enfants]],11)="Oui",Arrêts!I29&gt;=28),((28*I30/30.42*0.5)+((Arrêts!I29-28)*I30/30.42*2/3))*0.933,IF(Arrêts!C29="Maladie",I30/30.42*0.5*Arrêts!I29*0.933,IF(Arrêts!I29&lt;28,I30/30.42*0.6*Arrêts!I29*0.79*0.933,((28*I30/30.42*0.6)+((Arrêts!I29-28)*I30/30.42*0.8))*0.79*0.933)))))</f>
        <v/>
      </c>
      <c r="L30" s="40" t="str">
        <f t="array" ref="L30">IF(AND(K30&lt;&gt;"",Arrêts!D29="Prolong",Arrêts!H29&gt;0),K30-INDEX(K$3:K$100,MATCH(A30&amp;C30-1,A$3:A$100&amp;D$3:D$100,0),1),K30)</f>
        <v/>
      </c>
    </row>
    <row r="31" spans="1:12" x14ac:dyDescent="0.25">
      <c r="A31" s="29" t="str">
        <f>IF(ISBLANK(Arrêts!A30),"",Arrêts!A30)</f>
        <v/>
      </c>
      <c r="B31" s="27" t="str">
        <f>Arrêts!B30</f>
        <v/>
      </c>
      <c r="C31" s="37" t="str">
        <f>IF(Arrêts!E30&lt;&gt;"",Arrêts!E30,"")</f>
        <v/>
      </c>
      <c r="D31" s="37" t="str">
        <f>IF(Arrêts!F30&lt;&gt;"",Arrêts!F30,"")</f>
        <v/>
      </c>
      <c r="E31" s="27" t="str">
        <f>IF(A31="","",IF(AND(Arrêts!E30-VLOOKUP(IJ!A31,Tableau1[[NOM]:[DATE D''ENTREE]],6)&gt;=365,OR(Arrêts!C30="AT",Arrêts!C30="Congés Parentaux",Arrêts!C30="Maladie Pro")),"Oui","Non"))</f>
        <v/>
      </c>
      <c r="F31" s="30"/>
      <c r="G31" s="30"/>
      <c r="H31" s="30"/>
      <c r="I31" s="31" t="str">
        <f>IF(Arrêts!C30="Maladie",IF(AND(F31&gt;0,G31&gt;0,H31&gt;0, (F31+G31+H31)/3&gt;Listes!A$10),Listes!A$10,IF(AND(F31&gt;0,G31&gt;0,H31&gt;0),(F31+G31+H31)/3, "")), IF(Arrêts!C30="Congé Parental",IF(AND(F31&gt;0,G31&gt;0,H31&gt;0, (F31+G31+H31)/3&gt;Listes!B$10),Listes!B$10,IF(AND(F31&gt;0,G31&gt;0,H31&gt;0),(F31+G31+H31)/3, "")),IF(Arrêts!C30&lt;&gt;"",H31,"")))</f>
        <v/>
      </c>
      <c r="J31" s="32" t="str">
        <f>IF(OR(Arrêts!I30&lt;=0,A31=""),"",IF(Arrêts!C30="Congé Parental",I31/30.42*Arrêts!I30,IF(AND(Arrêts!C30="Maladie",VLOOKUP(A31,Tableau1[[NOM]:[+3 enfants]],11)="Oui",Arrêts!I30&gt;=28),(28*I31/30.42*0.5)+((Arrêts!I30-28)*I31/30.42*2/3),IF(Arrêts!C30="Maladie",I31/30.42*0.5*Arrêts!I30,IF(Arrêts!I30&lt;28,I31/30.42*0.6*Arrêts!I30,(28*I31/30.42*0.6)+((Arrêts!I30-28)*I31/30.42*0.8))))))</f>
        <v/>
      </c>
      <c r="K31" s="31" t="str">
        <f>IF(OR(Arrêts!I30&lt;=0,A31=""),"",IF(Arrêts!C30="Congé Parental",I31/30.42*Arrêts!I30*0.79*0.933,IF(AND(Arrêts!C30="Maladie",VLOOKUP(A31,Tableau1[[NOM]:[+3 enfants]],11)="Oui",Arrêts!I30&gt;=28),((28*I31/30.42*0.5)+((Arrêts!I30-28)*I31/30.42*2/3))*0.933,IF(Arrêts!C30="Maladie",I31/30.42*0.5*Arrêts!I30*0.933,IF(Arrêts!I30&lt;28,I31/30.42*0.6*Arrêts!I30*0.79*0.933,((28*I31/30.42*0.6)+((Arrêts!I30-28)*I31/30.42*0.8))*0.79*0.933)))))</f>
        <v/>
      </c>
      <c r="L31" s="39" t="str">
        <f t="array" ref="L31">IF(AND(K31&lt;&gt;"",Arrêts!D30="Prolong",Arrêts!H30&gt;0),K31-INDEX(K$3:K$100,MATCH(A31&amp;C31-1,A$3:A$100&amp;D$3:D$100,0),1),K31)</f>
        <v/>
      </c>
    </row>
    <row r="32" spans="1:12" x14ac:dyDescent="0.25">
      <c r="A32" s="33" t="str">
        <f>IF(ISBLANK(Arrêts!A31),"",Arrêts!A31)</f>
        <v/>
      </c>
      <c r="B32" s="28" t="str">
        <f>Arrêts!B31</f>
        <v/>
      </c>
      <c r="C32" s="38" t="str">
        <f>IF(Arrêts!E31&lt;&gt;"",Arrêts!E31,"")</f>
        <v/>
      </c>
      <c r="D32" s="38" t="str">
        <f>IF(Arrêts!F31&lt;&gt;"",Arrêts!F31,"")</f>
        <v/>
      </c>
      <c r="E32" s="28" t="str">
        <f>IF(A32="","",IF(AND(Arrêts!E31-VLOOKUP(IJ!A32,Tableau1[[NOM]:[DATE D''ENTREE]],6)&gt;=365,OR(Arrêts!C31="AT",Arrêts!C31="Congés Parentaux",Arrêts!C31="Maladie Pro")),"Oui","Non"))</f>
        <v/>
      </c>
      <c r="F32" s="34"/>
      <c r="G32" s="34"/>
      <c r="H32" s="34"/>
      <c r="I32" s="35" t="str">
        <f>IF(Arrêts!C31="Maladie",IF(AND(F32&gt;0,G32&gt;0,H32&gt;0, (F32+G32+H32)/3&gt;Listes!A$10),Listes!A$10,IF(AND(F32&gt;0,G32&gt;0,H32&gt;0),(F32+G32+H32)/3, "")), IF(Arrêts!C31="Congé Parental",IF(AND(F32&gt;0,G32&gt;0,H32&gt;0, (F32+G32+H32)/3&gt;Listes!B$10),Listes!B$10,IF(AND(F32&gt;0,G32&gt;0,H32&gt;0),(F32+G32+H32)/3, "")),IF(Arrêts!C31&lt;&gt;"",H32,"")))</f>
        <v/>
      </c>
      <c r="J32" s="36" t="str">
        <f>IF(OR(Arrêts!I31&lt;=0,A32=""),"",IF(Arrêts!C31="Congé Parental",I32/30.42*Arrêts!I31,IF(AND(Arrêts!C31="Maladie",VLOOKUP(A32,Tableau1[[NOM]:[+3 enfants]],11)="Oui",Arrêts!I31&gt;=28),(28*I32/30.42*0.5)+((Arrêts!I31-28)*I32/30.42*2/3),IF(Arrêts!C31="Maladie",I32/30.42*0.5*Arrêts!I31,IF(Arrêts!I31&lt;28,I32/30.42*0.6*Arrêts!I31,(28*I32/30.42*0.6)+((Arrêts!I31-28)*I32/30.42*0.8))))))</f>
        <v/>
      </c>
      <c r="K32" s="35" t="str">
        <f>IF(OR(Arrêts!I31&lt;=0,A32=""),"",IF(Arrêts!C31="Congé Parental",I32/30.42*Arrêts!I31*0.79*0.933,IF(AND(Arrêts!C31="Maladie",VLOOKUP(A32,Tableau1[[NOM]:[+3 enfants]],11)="Oui",Arrêts!I31&gt;=28),((28*I32/30.42*0.5)+((Arrêts!I31-28)*I32/30.42*2/3))*0.933,IF(Arrêts!C31="Maladie",I32/30.42*0.5*Arrêts!I31*0.933,IF(Arrêts!I31&lt;28,I32/30.42*0.6*Arrêts!I31*0.79*0.933,((28*I32/30.42*0.6)+((Arrêts!I31-28)*I32/30.42*0.8))*0.79*0.933)))))</f>
        <v/>
      </c>
      <c r="L32" s="40" t="str">
        <f t="array" ref="L32">IF(AND(K32&lt;&gt;"",Arrêts!D31="Prolong",Arrêts!H31&gt;0),K32-INDEX(K$3:K$100,MATCH(A32&amp;C32-1,A$3:A$100&amp;D$3:D$100,0),1),K32)</f>
        <v/>
      </c>
    </row>
    <row r="33" spans="1:12" x14ac:dyDescent="0.25">
      <c r="A33" s="29" t="str">
        <f>IF(ISBLANK(Arrêts!A32),"",Arrêts!A32)</f>
        <v/>
      </c>
      <c r="B33" s="27" t="str">
        <f>Arrêts!B32</f>
        <v/>
      </c>
      <c r="C33" s="37" t="str">
        <f>IF(Arrêts!E32&lt;&gt;"",Arrêts!E32,"")</f>
        <v/>
      </c>
      <c r="D33" s="37" t="str">
        <f>IF(Arrêts!F32&lt;&gt;"",Arrêts!F32,"")</f>
        <v/>
      </c>
      <c r="E33" s="27" t="str">
        <f>IF(A33="","",IF(AND(Arrêts!E32-VLOOKUP(IJ!A33,Tableau1[[NOM]:[DATE D''ENTREE]],6)&gt;=365,OR(Arrêts!C32="AT",Arrêts!C32="Congés Parentaux",Arrêts!C32="Maladie Pro")),"Oui","Non"))</f>
        <v/>
      </c>
      <c r="F33" s="30"/>
      <c r="G33" s="30"/>
      <c r="H33" s="30"/>
      <c r="I33" s="31" t="str">
        <f>IF(Arrêts!C32="Maladie",IF(AND(F33&gt;0,G33&gt;0,H33&gt;0, (F33+G33+H33)/3&gt;Listes!A$10),Listes!A$10,IF(AND(F33&gt;0,G33&gt;0,H33&gt;0),(F33+G33+H33)/3, "")), IF(Arrêts!C32="Congé Parental",IF(AND(F33&gt;0,G33&gt;0,H33&gt;0, (F33+G33+H33)/3&gt;Listes!B$10),Listes!B$10,IF(AND(F33&gt;0,G33&gt;0,H33&gt;0),(F33+G33+H33)/3, "")),IF(Arrêts!C32&lt;&gt;"",H33,"")))</f>
        <v/>
      </c>
      <c r="J33" s="32" t="str">
        <f>IF(OR(Arrêts!I32&lt;=0,A33=""),"",IF(Arrêts!C32="Congé Parental",I33/30.42*Arrêts!I32,IF(AND(Arrêts!C32="Maladie",VLOOKUP(A33,Tableau1[[NOM]:[+3 enfants]],11)="Oui",Arrêts!I32&gt;=28),(28*I33/30.42*0.5)+((Arrêts!I32-28)*I33/30.42*2/3),IF(Arrêts!C32="Maladie",I33/30.42*0.5*Arrêts!I32,IF(Arrêts!I32&lt;28,I33/30.42*0.6*Arrêts!I32,(28*I33/30.42*0.6)+((Arrêts!I32-28)*I33/30.42*0.8))))))</f>
        <v/>
      </c>
      <c r="K33" s="31" t="str">
        <f>IF(OR(Arrêts!I32&lt;=0,A33=""),"",IF(Arrêts!C32="Congé Parental",I33/30.42*Arrêts!I32*0.79*0.933,IF(AND(Arrêts!C32="Maladie",VLOOKUP(A33,Tableau1[[NOM]:[+3 enfants]],11)="Oui",Arrêts!I32&gt;=28),((28*I33/30.42*0.5)+((Arrêts!I32-28)*I33/30.42*2/3))*0.933,IF(Arrêts!C32="Maladie",I33/30.42*0.5*Arrêts!I32*0.933,IF(Arrêts!I32&lt;28,I33/30.42*0.6*Arrêts!I32*0.79*0.933,((28*I33/30.42*0.6)+((Arrêts!I32-28)*I33/30.42*0.8))*0.79*0.933)))))</f>
        <v/>
      </c>
      <c r="L33" s="39" t="str">
        <f t="array" ref="L33">IF(AND(K33&lt;&gt;"",Arrêts!D32="Prolong",Arrêts!H32&gt;0),K33-INDEX(K$3:K$100,MATCH(A33&amp;C33-1,A$3:A$100&amp;D$3:D$100,0),1),K33)</f>
        <v/>
      </c>
    </row>
    <row r="34" spans="1:12" x14ac:dyDescent="0.25">
      <c r="A34" s="33" t="str">
        <f>IF(ISBLANK(Arrêts!A33),"",Arrêts!A33)</f>
        <v/>
      </c>
      <c r="B34" s="28" t="str">
        <f>Arrêts!B33</f>
        <v/>
      </c>
      <c r="C34" s="38" t="str">
        <f>IF(Arrêts!E33&lt;&gt;"",Arrêts!E33,"")</f>
        <v/>
      </c>
      <c r="D34" s="38" t="str">
        <f>IF(Arrêts!F33&lt;&gt;"",Arrêts!F33,"")</f>
        <v/>
      </c>
      <c r="E34" s="28" t="str">
        <f>IF(A34="","",IF(AND(Arrêts!E33-VLOOKUP(IJ!A34,Tableau1[[NOM]:[DATE D''ENTREE]],6)&gt;=365,OR(Arrêts!C33="AT",Arrêts!C33="Congés Parentaux",Arrêts!C33="Maladie Pro")),"Oui","Non"))</f>
        <v/>
      </c>
      <c r="F34" s="34"/>
      <c r="G34" s="34"/>
      <c r="H34" s="34"/>
      <c r="I34" s="35" t="str">
        <f>IF(Arrêts!C33="Maladie",IF(AND(F34&gt;0,G34&gt;0,H34&gt;0, (F34+G34+H34)/3&gt;Listes!A$10),Listes!A$10,IF(AND(F34&gt;0,G34&gt;0,H34&gt;0),(F34+G34+H34)/3, "")), IF(Arrêts!C33="Congé Parental",IF(AND(F34&gt;0,G34&gt;0,H34&gt;0, (F34+G34+H34)/3&gt;Listes!B$10),Listes!B$10,IF(AND(F34&gt;0,G34&gt;0,H34&gt;0),(F34+G34+H34)/3, "")),IF(Arrêts!C33&lt;&gt;"",H34,"")))</f>
        <v/>
      </c>
      <c r="J34" s="36" t="str">
        <f>IF(OR(Arrêts!I33&lt;=0,A34=""),"",IF(Arrêts!C33="Congé Parental",I34/30.42*Arrêts!I33,IF(AND(Arrêts!C33="Maladie",VLOOKUP(A34,Tableau1[[NOM]:[+3 enfants]],11)="Oui",Arrêts!I33&gt;=28),(28*I34/30.42*0.5)+((Arrêts!I33-28)*I34/30.42*2/3),IF(Arrêts!C33="Maladie",I34/30.42*0.5*Arrêts!I33,IF(Arrêts!I33&lt;28,I34/30.42*0.6*Arrêts!I33,(28*I34/30.42*0.6)+((Arrêts!I33-28)*I34/30.42*0.8))))))</f>
        <v/>
      </c>
      <c r="K34" s="35" t="str">
        <f>IF(OR(Arrêts!I33&lt;=0,A34=""),"",IF(Arrêts!C33="Congé Parental",I34/30.42*Arrêts!I33*0.79*0.933,IF(AND(Arrêts!C33="Maladie",VLOOKUP(A34,Tableau1[[NOM]:[+3 enfants]],11)="Oui",Arrêts!I33&gt;=28),((28*I34/30.42*0.5)+((Arrêts!I33-28)*I34/30.42*2/3))*0.933,IF(Arrêts!C33="Maladie",I34/30.42*0.5*Arrêts!I33*0.933,IF(Arrêts!I33&lt;28,I34/30.42*0.6*Arrêts!I33*0.79*0.933,((28*I34/30.42*0.6)+((Arrêts!I33-28)*I34/30.42*0.8))*0.79*0.933)))))</f>
        <v/>
      </c>
      <c r="L34" s="40" t="str">
        <f t="array" ref="L34">IF(AND(K34&lt;&gt;"",Arrêts!D33="Prolong",Arrêts!H33&gt;0),K34-INDEX(K$3:K$100,MATCH(A34&amp;C34-1,A$3:A$100&amp;D$3:D$100,0),1),K34)</f>
        <v/>
      </c>
    </row>
    <row r="35" spans="1:12" x14ac:dyDescent="0.25">
      <c r="A35" s="29" t="str">
        <f>IF(ISBLANK(Arrêts!A34),"",Arrêts!A34)</f>
        <v/>
      </c>
      <c r="B35" s="27" t="str">
        <f>Arrêts!B34</f>
        <v/>
      </c>
      <c r="C35" s="37" t="str">
        <f>IF(Arrêts!E34&lt;&gt;"",Arrêts!E34,"")</f>
        <v/>
      </c>
      <c r="D35" s="37" t="str">
        <f>IF(Arrêts!F34&lt;&gt;"",Arrêts!F34,"")</f>
        <v/>
      </c>
      <c r="E35" s="27" t="str">
        <f>IF(A35="","",IF(AND(Arrêts!E34-VLOOKUP(IJ!A35,Tableau1[[NOM]:[DATE D''ENTREE]],6)&gt;=365,OR(Arrêts!C34="AT",Arrêts!C34="Congés Parentaux",Arrêts!C34="Maladie Pro")),"Oui","Non"))</f>
        <v/>
      </c>
      <c r="F35" s="30"/>
      <c r="G35" s="30"/>
      <c r="H35" s="30"/>
      <c r="I35" s="31" t="str">
        <f>IF(Arrêts!C34="Maladie",IF(AND(F35&gt;0,G35&gt;0,H35&gt;0, (F35+G35+H35)/3&gt;Listes!A$10),Listes!A$10,IF(AND(F35&gt;0,G35&gt;0,H35&gt;0),(F35+G35+H35)/3, "")), IF(Arrêts!C34="Congé Parental",IF(AND(F35&gt;0,G35&gt;0,H35&gt;0, (F35+G35+H35)/3&gt;Listes!B$10),Listes!B$10,IF(AND(F35&gt;0,G35&gt;0,H35&gt;0),(F35+G35+H35)/3, "")),IF(Arrêts!C34&lt;&gt;"",H35,"")))</f>
        <v/>
      </c>
      <c r="J35" s="32" t="str">
        <f>IF(OR(Arrêts!I34&lt;=0,A35=""),"",IF(Arrêts!C34="Congé Parental",I35/30.42*Arrêts!I34,IF(AND(Arrêts!C34="Maladie",VLOOKUP(A35,Tableau1[[NOM]:[+3 enfants]],11)="Oui",Arrêts!I34&gt;=28),(28*I35/30.42*0.5)+((Arrêts!I34-28)*I35/30.42*2/3),IF(Arrêts!C34="Maladie",I35/30.42*0.5*Arrêts!I34,IF(Arrêts!I34&lt;28,I35/30.42*0.6*Arrêts!I34,(28*I35/30.42*0.6)+((Arrêts!I34-28)*I35/30.42*0.8))))))</f>
        <v/>
      </c>
      <c r="K35" s="31" t="str">
        <f>IF(OR(Arrêts!I34&lt;=0,A35=""),"",IF(Arrêts!C34="Congé Parental",I35/30.42*Arrêts!I34*0.79*0.933,IF(AND(Arrêts!C34="Maladie",VLOOKUP(A35,Tableau1[[NOM]:[+3 enfants]],11)="Oui",Arrêts!I34&gt;=28),((28*I35/30.42*0.5)+((Arrêts!I34-28)*I35/30.42*2/3))*0.933,IF(Arrêts!C34="Maladie",I35/30.42*0.5*Arrêts!I34*0.933,IF(Arrêts!I34&lt;28,I35/30.42*0.6*Arrêts!I34*0.79*0.933,((28*I35/30.42*0.6)+((Arrêts!I34-28)*I35/30.42*0.8))*0.79*0.933)))))</f>
        <v/>
      </c>
      <c r="L35" s="39" t="str">
        <f t="array" ref="L35">IF(AND(K35&lt;&gt;"",Arrêts!D34="Prolong",Arrêts!H34&gt;0),K35-INDEX(K$3:K$100,MATCH(A35&amp;C35-1,A$3:A$100&amp;D$3:D$100,0),1),K35)</f>
        <v/>
      </c>
    </row>
    <row r="36" spans="1:12" x14ac:dyDescent="0.25">
      <c r="A36" s="33" t="str">
        <f>IF(ISBLANK(Arrêts!A35),"",Arrêts!A35)</f>
        <v/>
      </c>
      <c r="B36" s="28" t="str">
        <f>Arrêts!B35</f>
        <v/>
      </c>
      <c r="C36" s="38" t="str">
        <f>IF(Arrêts!E35&lt;&gt;"",Arrêts!E35,"")</f>
        <v/>
      </c>
      <c r="D36" s="38" t="str">
        <f>IF(Arrêts!F35&lt;&gt;"",Arrêts!F35,"")</f>
        <v/>
      </c>
      <c r="E36" s="28" t="str">
        <f>IF(A36="","",IF(AND(Arrêts!E35-VLOOKUP(IJ!A36,Tableau1[[NOM]:[DATE D''ENTREE]],6)&gt;=365,OR(Arrêts!C35="AT",Arrêts!C35="Congés Parentaux",Arrêts!C35="Maladie Pro")),"Oui","Non"))</f>
        <v/>
      </c>
      <c r="F36" s="34"/>
      <c r="G36" s="34"/>
      <c r="H36" s="34"/>
      <c r="I36" s="35" t="str">
        <f>IF(Arrêts!C35="Maladie",IF(AND(F36&gt;0,G36&gt;0,H36&gt;0, (F36+G36+H36)/3&gt;Listes!A$10),Listes!A$10,IF(AND(F36&gt;0,G36&gt;0,H36&gt;0),(F36+G36+H36)/3, "")), IF(Arrêts!C35="Congé Parental",IF(AND(F36&gt;0,G36&gt;0,H36&gt;0, (F36+G36+H36)/3&gt;Listes!B$10),Listes!B$10,IF(AND(F36&gt;0,G36&gt;0,H36&gt;0),(F36+G36+H36)/3, "")),IF(Arrêts!C35&lt;&gt;"",H36,"")))</f>
        <v/>
      </c>
      <c r="J36" s="36" t="str">
        <f>IF(OR(Arrêts!I35&lt;=0,A36=""),"",IF(Arrêts!C35="Congé Parental",I36/30.42*Arrêts!I35,IF(AND(Arrêts!C35="Maladie",VLOOKUP(A36,Tableau1[[NOM]:[+3 enfants]],11)="Oui",Arrêts!I35&gt;=28),(28*I36/30.42*0.5)+((Arrêts!I35-28)*I36/30.42*2/3),IF(Arrêts!C35="Maladie",I36/30.42*0.5*Arrêts!I35,IF(Arrêts!I35&lt;28,I36/30.42*0.6*Arrêts!I35,(28*I36/30.42*0.6)+((Arrêts!I35-28)*I36/30.42*0.8))))))</f>
        <v/>
      </c>
      <c r="K36" s="35" t="str">
        <f>IF(OR(Arrêts!I35&lt;=0,A36=""),"",IF(Arrêts!C35="Congé Parental",I36/30.42*Arrêts!I35*0.79*0.933,IF(AND(Arrêts!C35="Maladie",VLOOKUP(A36,Tableau1[[NOM]:[+3 enfants]],11)="Oui",Arrêts!I35&gt;=28),((28*I36/30.42*0.5)+((Arrêts!I35-28)*I36/30.42*2/3))*0.933,IF(Arrêts!C35="Maladie",I36/30.42*0.5*Arrêts!I35*0.933,IF(Arrêts!I35&lt;28,I36/30.42*0.6*Arrêts!I35*0.79*0.933,((28*I36/30.42*0.6)+((Arrêts!I35-28)*I36/30.42*0.8))*0.79*0.933)))))</f>
        <v/>
      </c>
      <c r="L36" s="40" t="str">
        <f t="array" ref="L36">IF(AND(K36&lt;&gt;"",Arrêts!D35="Prolong",Arrêts!H35&gt;0),K36-INDEX(K$3:K$100,MATCH(A36&amp;C36-1,A$3:A$100&amp;D$3:D$100,0),1),K36)</f>
        <v/>
      </c>
    </row>
    <row r="37" spans="1:12" x14ac:dyDescent="0.25">
      <c r="A37" s="29" t="str">
        <f>IF(ISBLANK(Arrêts!A36),"",Arrêts!A36)</f>
        <v/>
      </c>
      <c r="B37" s="27" t="str">
        <f>Arrêts!B36</f>
        <v/>
      </c>
      <c r="C37" s="37" t="str">
        <f>IF(Arrêts!E36&lt;&gt;"",Arrêts!E36,"")</f>
        <v/>
      </c>
      <c r="D37" s="37" t="str">
        <f>IF(Arrêts!F36&lt;&gt;"",Arrêts!F36,"")</f>
        <v/>
      </c>
      <c r="E37" s="27" t="str">
        <f>IF(A37="","",IF(AND(Arrêts!E36-VLOOKUP(IJ!A37,Tableau1[[NOM]:[DATE D''ENTREE]],6)&gt;=365,OR(Arrêts!C36="AT",Arrêts!C36="Congés Parentaux",Arrêts!C36="Maladie Pro")),"Oui","Non"))</f>
        <v/>
      </c>
      <c r="F37" s="30"/>
      <c r="G37" s="30"/>
      <c r="H37" s="30"/>
      <c r="I37" s="31" t="str">
        <f>IF(Arrêts!C36="Maladie",IF(AND(F37&gt;0,G37&gt;0,H37&gt;0, (F37+G37+H37)/3&gt;Listes!A$10),Listes!A$10,IF(AND(F37&gt;0,G37&gt;0,H37&gt;0),(F37+G37+H37)/3, "")), IF(Arrêts!C36="Congé Parental",IF(AND(F37&gt;0,G37&gt;0,H37&gt;0, (F37+G37+H37)/3&gt;Listes!B$10),Listes!B$10,IF(AND(F37&gt;0,G37&gt;0,H37&gt;0),(F37+G37+H37)/3, "")),IF(Arrêts!C36&lt;&gt;"",H37,"")))</f>
        <v/>
      </c>
      <c r="J37" s="32" t="str">
        <f>IF(OR(Arrêts!I36&lt;=0,A37=""),"",IF(Arrêts!C36="Congé Parental",I37/30.42*Arrêts!I36,IF(AND(Arrêts!C36="Maladie",VLOOKUP(A37,Tableau1[[NOM]:[+3 enfants]],11)="Oui",Arrêts!I36&gt;=28),(28*I37/30.42*0.5)+((Arrêts!I36-28)*I37/30.42*2/3),IF(Arrêts!C36="Maladie",I37/30.42*0.5*Arrêts!I36,IF(Arrêts!I36&lt;28,I37/30.42*0.6*Arrêts!I36,(28*I37/30.42*0.6)+((Arrêts!I36-28)*I37/30.42*0.8))))))</f>
        <v/>
      </c>
      <c r="K37" s="31" t="str">
        <f>IF(OR(Arrêts!I36&lt;=0,A37=""),"",IF(Arrêts!C36="Congé Parental",I37/30.42*Arrêts!I36*0.79*0.933,IF(AND(Arrêts!C36="Maladie",VLOOKUP(A37,Tableau1[[NOM]:[+3 enfants]],11)="Oui",Arrêts!I36&gt;=28),((28*I37/30.42*0.5)+((Arrêts!I36-28)*I37/30.42*2/3))*0.933,IF(Arrêts!C36="Maladie",I37/30.42*0.5*Arrêts!I36*0.933,IF(Arrêts!I36&lt;28,I37/30.42*0.6*Arrêts!I36*0.79*0.933,((28*I37/30.42*0.6)+((Arrêts!I36-28)*I37/30.42*0.8))*0.79*0.933)))))</f>
        <v/>
      </c>
      <c r="L37" s="39" t="str">
        <f t="array" ref="L37">IF(AND(K37&lt;&gt;"",Arrêts!D36="Prolong",Arrêts!H36&gt;0),K37-INDEX(K$3:K$100,MATCH(A37&amp;C37-1,A$3:A$100&amp;D$3:D$100,0),1),K37)</f>
        <v/>
      </c>
    </row>
    <row r="38" spans="1:12" x14ac:dyDescent="0.25">
      <c r="A38" s="33" t="str">
        <f>IF(ISBLANK(Arrêts!A37),"",Arrêts!A37)</f>
        <v/>
      </c>
      <c r="B38" s="28" t="str">
        <f>Arrêts!B37</f>
        <v/>
      </c>
      <c r="C38" s="38" t="str">
        <f>IF(Arrêts!E37&lt;&gt;"",Arrêts!E37,"")</f>
        <v/>
      </c>
      <c r="D38" s="38" t="str">
        <f>IF(Arrêts!F37&lt;&gt;"",Arrêts!F37,"")</f>
        <v/>
      </c>
      <c r="E38" s="28" t="str">
        <f>IF(A38="","",IF(AND(Arrêts!E37-VLOOKUP(IJ!A38,Tableau1[[NOM]:[DATE D''ENTREE]],6)&gt;=365,OR(Arrêts!C37="AT",Arrêts!C37="Congés Parentaux",Arrêts!C37="Maladie Pro")),"Oui","Non"))</f>
        <v/>
      </c>
      <c r="F38" s="34"/>
      <c r="G38" s="34"/>
      <c r="H38" s="34"/>
      <c r="I38" s="35" t="str">
        <f>IF(Arrêts!C37="Maladie",IF(AND(F38&gt;0,G38&gt;0,H38&gt;0, (F38+G38+H38)/3&gt;Listes!A$10),Listes!A$10,IF(AND(F38&gt;0,G38&gt;0,H38&gt;0),(F38+G38+H38)/3, "")), IF(Arrêts!C37="Congé Parental",IF(AND(F38&gt;0,G38&gt;0,H38&gt;0, (F38+G38+H38)/3&gt;Listes!B$10),Listes!B$10,IF(AND(F38&gt;0,G38&gt;0,H38&gt;0),(F38+G38+H38)/3, "")),IF(Arrêts!C37&lt;&gt;"",H38,"")))</f>
        <v/>
      </c>
      <c r="J38" s="36" t="str">
        <f>IF(OR(Arrêts!I37&lt;=0,A38=""),"",IF(Arrêts!C37="Congé Parental",I38/30.42*Arrêts!I37,IF(AND(Arrêts!C37="Maladie",VLOOKUP(A38,Tableau1[[NOM]:[+3 enfants]],11)="Oui",Arrêts!I37&gt;=28),(28*I38/30.42*0.5)+((Arrêts!I37-28)*I38/30.42*2/3),IF(Arrêts!C37="Maladie",I38/30.42*0.5*Arrêts!I37,IF(Arrêts!I37&lt;28,I38/30.42*0.6*Arrêts!I37,(28*I38/30.42*0.6)+((Arrêts!I37-28)*I38/30.42*0.8))))))</f>
        <v/>
      </c>
      <c r="K38" s="35" t="str">
        <f>IF(OR(Arrêts!I37&lt;=0,A38=""),"",IF(Arrêts!C37="Congé Parental",I38/30.42*Arrêts!I37*0.79*0.933,IF(AND(Arrêts!C37="Maladie",VLOOKUP(A38,Tableau1[[NOM]:[+3 enfants]],11)="Oui",Arrêts!I37&gt;=28),((28*I38/30.42*0.5)+((Arrêts!I37-28)*I38/30.42*2/3))*0.933,IF(Arrêts!C37="Maladie",I38/30.42*0.5*Arrêts!I37*0.933,IF(Arrêts!I37&lt;28,I38/30.42*0.6*Arrêts!I37*0.79*0.933,((28*I38/30.42*0.6)+((Arrêts!I37-28)*I38/30.42*0.8))*0.79*0.933)))))</f>
        <v/>
      </c>
      <c r="L38" s="40" t="str">
        <f t="array" ref="L38">IF(AND(K38&lt;&gt;"",Arrêts!D37="Prolong",Arrêts!H37&gt;0),K38-INDEX(K$3:K$100,MATCH(A38&amp;C38-1,A$3:A$100&amp;D$3:D$100,0),1),K38)</f>
        <v/>
      </c>
    </row>
    <row r="39" spans="1:12" x14ac:dyDescent="0.25">
      <c r="A39" s="29" t="str">
        <f>IF(ISBLANK(Arrêts!A38),"",Arrêts!A38)</f>
        <v/>
      </c>
      <c r="B39" s="27" t="str">
        <f>Arrêts!B38</f>
        <v/>
      </c>
      <c r="C39" s="37" t="str">
        <f>IF(Arrêts!E38&lt;&gt;"",Arrêts!E38,"")</f>
        <v/>
      </c>
      <c r="D39" s="37" t="str">
        <f>IF(Arrêts!F38&lt;&gt;"",Arrêts!F38,"")</f>
        <v/>
      </c>
      <c r="E39" s="27" t="str">
        <f>IF(A39="","",IF(AND(Arrêts!E38-VLOOKUP(IJ!A39,Tableau1[[NOM]:[DATE D''ENTREE]],6)&gt;=365,OR(Arrêts!C38="AT",Arrêts!C38="Congés Parentaux",Arrêts!C38="Maladie Pro")),"Oui","Non"))</f>
        <v/>
      </c>
      <c r="F39" s="30"/>
      <c r="G39" s="30"/>
      <c r="H39" s="30"/>
      <c r="I39" s="31" t="str">
        <f>IF(Arrêts!C38="Maladie",IF(AND(F39&gt;0,G39&gt;0,H39&gt;0, (F39+G39+H39)/3&gt;Listes!A$10),Listes!A$10,IF(AND(F39&gt;0,G39&gt;0,H39&gt;0),(F39+G39+H39)/3, "")), IF(Arrêts!C38="Congé Parental",IF(AND(F39&gt;0,G39&gt;0,H39&gt;0, (F39+G39+H39)/3&gt;Listes!B$10),Listes!B$10,IF(AND(F39&gt;0,G39&gt;0,H39&gt;0),(F39+G39+H39)/3, "")),IF(Arrêts!C38&lt;&gt;"",H39,"")))</f>
        <v/>
      </c>
      <c r="J39" s="32" t="str">
        <f>IF(OR(Arrêts!I38&lt;=0,A39=""),"",IF(Arrêts!C38="Congé Parental",I39/30.42*Arrêts!I38,IF(AND(Arrêts!C38="Maladie",VLOOKUP(A39,Tableau1[[NOM]:[+3 enfants]],11)="Oui",Arrêts!I38&gt;=28),(28*I39/30.42*0.5)+((Arrêts!I38-28)*I39/30.42*2/3),IF(Arrêts!C38="Maladie",I39/30.42*0.5*Arrêts!I38,IF(Arrêts!I38&lt;28,I39/30.42*0.6*Arrêts!I38,(28*I39/30.42*0.6)+((Arrêts!I38-28)*I39/30.42*0.8))))))</f>
        <v/>
      </c>
      <c r="K39" s="31" t="str">
        <f>IF(OR(Arrêts!I38&lt;=0,A39=""),"",IF(Arrêts!C38="Congé Parental",I39/30.42*Arrêts!I38*0.79*0.933,IF(AND(Arrêts!C38="Maladie",VLOOKUP(A39,Tableau1[[NOM]:[+3 enfants]],11)="Oui",Arrêts!I38&gt;=28),((28*I39/30.42*0.5)+((Arrêts!I38-28)*I39/30.42*2/3))*0.933,IF(Arrêts!C38="Maladie",I39/30.42*0.5*Arrêts!I38*0.933,IF(Arrêts!I38&lt;28,I39/30.42*0.6*Arrêts!I38*0.79*0.933,((28*I39/30.42*0.6)+((Arrêts!I38-28)*I39/30.42*0.8))*0.79*0.933)))))</f>
        <v/>
      </c>
      <c r="L39" s="39" t="str">
        <f t="array" ref="L39">IF(AND(K39&lt;&gt;"",Arrêts!D38="Prolong",Arrêts!H38&gt;0),K39-INDEX(K$3:K$100,MATCH(A39&amp;C39-1,A$3:A$100&amp;D$3:D$100,0),1),K39)</f>
        <v/>
      </c>
    </row>
    <row r="40" spans="1:12" x14ac:dyDescent="0.25">
      <c r="A40" s="33" t="str">
        <f>IF(ISBLANK(Arrêts!A39),"",Arrêts!A39)</f>
        <v/>
      </c>
      <c r="B40" s="28" t="str">
        <f>Arrêts!B39</f>
        <v/>
      </c>
      <c r="C40" s="38" t="str">
        <f>IF(Arrêts!E39&lt;&gt;"",Arrêts!E39,"")</f>
        <v/>
      </c>
      <c r="D40" s="38" t="str">
        <f>IF(Arrêts!F39&lt;&gt;"",Arrêts!F39,"")</f>
        <v/>
      </c>
      <c r="E40" s="28" t="str">
        <f>IF(A40="","",IF(AND(Arrêts!E39-VLOOKUP(IJ!A40,Tableau1[[NOM]:[DATE D''ENTREE]],6)&gt;=365,OR(Arrêts!C39="AT",Arrêts!C39="Congés Parentaux",Arrêts!C39="Maladie Pro")),"Oui","Non"))</f>
        <v/>
      </c>
      <c r="F40" s="34"/>
      <c r="G40" s="34"/>
      <c r="H40" s="34"/>
      <c r="I40" s="35" t="str">
        <f>IF(Arrêts!C39="Maladie",IF(AND(F40&gt;0,G40&gt;0,H40&gt;0, (F40+G40+H40)/3&gt;Listes!A$10),Listes!A$10,IF(AND(F40&gt;0,G40&gt;0,H40&gt;0),(F40+G40+H40)/3, "")), IF(Arrêts!C39="Congé Parental",IF(AND(F40&gt;0,G40&gt;0,H40&gt;0, (F40+G40+H40)/3&gt;Listes!B$10),Listes!B$10,IF(AND(F40&gt;0,G40&gt;0,H40&gt;0),(F40+G40+H40)/3, "")),IF(Arrêts!C39&lt;&gt;"",H40,"")))</f>
        <v/>
      </c>
      <c r="J40" s="36" t="str">
        <f>IF(OR(Arrêts!I39&lt;=0,A40=""),"",IF(Arrêts!C39="Congé Parental",I40/30.42*Arrêts!I39,IF(AND(Arrêts!C39="Maladie",VLOOKUP(A40,Tableau1[[NOM]:[+3 enfants]],11)="Oui",Arrêts!I39&gt;=28),(28*I40/30.42*0.5)+((Arrêts!I39-28)*I40/30.42*2/3),IF(Arrêts!C39="Maladie",I40/30.42*0.5*Arrêts!I39,IF(Arrêts!I39&lt;28,I40/30.42*0.6*Arrêts!I39,(28*I40/30.42*0.6)+((Arrêts!I39-28)*I40/30.42*0.8))))))</f>
        <v/>
      </c>
      <c r="K40" s="35" t="str">
        <f>IF(OR(Arrêts!I39&lt;=0,A40=""),"",IF(Arrêts!C39="Congé Parental",I40/30.42*Arrêts!I39*0.79*0.933,IF(AND(Arrêts!C39="Maladie",VLOOKUP(A40,Tableau1[[NOM]:[+3 enfants]],11)="Oui",Arrêts!I39&gt;=28),((28*I40/30.42*0.5)+((Arrêts!I39-28)*I40/30.42*2/3))*0.933,IF(Arrêts!C39="Maladie",I40/30.42*0.5*Arrêts!I39*0.933,IF(Arrêts!I39&lt;28,I40/30.42*0.6*Arrêts!I39*0.79*0.933,((28*I40/30.42*0.6)+((Arrêts!I39-28)*I40/30.42*0.8))*0.79*0.933)))))</f>
        <v/>
      </c>
      <c r="L40" s="40" t="str">
        <f t="array" ref="L40">IF(AND(K40&lt;&gt;"",Arrêts!D39="Prolong",Arrêts!H39&gt;0),K40-INDEX(K$3:K$100,MATCH(A40&amp;C40-1,A$3:A$100&amp;D$3:D$100,0),1),K40)</f>
        <v/>
      </c>
    </row>
    <row r="41" spans="1:12" x14ac:dyDescent="0.25">
      <c r="A41" s="29" t="str">
        <f>IF(ISBLANK(Arrêts!A40),"",Arrêts!A40)</f>
        <v/>
      </c>
      <c r="B41" s="27" t="str">
        <f>Arrêts!B40</f>
        <v/>
      </c>
      <c r="C41" s="37" t="str">
        <f>IF(Arrêts!E40&lt;&gt;"",Arrêts!E40,"")</f>
        <v/>
      </c>
      <c r="D41" s="37" t="str">
        <f>IF(Arrêts!F40&lt;&gt;"",Arrêts!F40,"")</f>
        <v/>
      </c>
      <c r="E41" s="27" t="str">
        <f>IF(A41="","",IF(AND(Arrêts!E40-VLOOKUP(IJ!A41,Tableau1[[NOM]:[DATE D''ENTREE]],6)&gt;=365,OR(Arrêts!C40="AT",Arrêts!C40="Congés Parentaux",Arrêts!C40="Maladie Pro")),"Oui","Non"))</f>
        <v/>
      </c>
      <c r="F41" s="30"/>
      <c r="G41" s="30"/>
      <c r="H41" s="30"/>
      <c r="I41" s="31" t="str">
        <f>IF(Arrêts!C40="Maladie",IF(AND(F41&gt;0,G41&gt;0,H41&gt;0, (F41+G41+H41)/3&gt;Listes!A$10),Listes!A$10,IF(AND(F41&gt;0,G41&gt;0,H41&gt;0),(F41+G41+H41)/3, "")), IF(Arrêts!C40="Congé Parental",IF(AND(F41&gt;0,G41&gt;0,H41&gt;0, (F41+G41+H41)/3&gt;Listes!B$10),Listes!B$10,IF(AND(F41&gt;0,G41&gt;0,H41&gt;0),(F41+G41+H41)/3, "")),IF(Arrêts!C40&lt;&gt;"",H41,"")))</f>
        <v/>
      </c>
      <c r="J41" s="32" t="str">
        <f>IF(OR(Arrêts!I40&lt;=0,A41=""),"",IF(Arrêts!C40="Congé Parental",I41/30.42*Arrêts!I40,IF(AND(Arrêts!C40="Maladie",VLOOKUP(A41,Tableau1[[NOM]:[+3 enfants]],11)="Oui",Arrêts!I40&gt;=28),(28*I41/30.42*0.5)+((Arrêts!I40-28)*I41/30.42*2/3),IF(Arrêts!C40="Maladie",I41/30.42*0.5*Arrêts!I40,IF(Arrêts!I40&lt;28,I41/30.42*0.6*Arrêts!I40,(28*I41/30.42*0.6)+((Arrêts!I40-28)*I41/30.42*0.8))))))</f>
        <v/>
      </c>
      <c r="K41" s="31" t="str">
        <f>IF(OR(Arrêts!I40&lt;=0,A41=""),"",IF(Arrêts!C40="Congé Parental",I41/30.42*Arrêts!I40*0.79*0.933,IF(AND(Arrêts!C40="Maladie",VLOOKUP(A41,Tableau1[[NOM]:[+3 enfants]],11)="Oui",Arrêts!I40&gt;=28),((28*I41/30.42*0.5)+((Arrêts!I40-28)*I41/30.42*2/3))*0.933,IF(Arrêts!C40="Maladie",I41/30.42*0.5*Arrêts!I40*0.933,IF(Arrêts!I40&lt;28,I41/30.42*0.6*Arrêts!I40*0.79*0.933,((28*I41/30.42*0.6)+((Arrêts!I40-28)*I41/30.42*0.8))*0.79*0.933)))))</f>
        <v/>
      </c>
      <c r="L41" s="39" t="str">
        <f t="array" ref="L41">IF(AND(K41&lt;&gt;"",Arrêts!D40="Prolong",Arrêts!H40&gt;0),K41-INDEX(K$3:K$100,MATCH(A41&amp;C41-1,A$3:A$100&amp;D$3:D$100,0),1),K41)</f>
        <v/>
      </c>
    </row>
    <row r="42" spans="1:12" x14ac:dyDescent="0.25">
      <c r="A42" s="33" t="str">
        <f>IF(ISBLANK(Arrêts!A41),"",Arrêts!A41)</f>
        <v/>
      </c>
      <c r="B42" s="28" t="str">
        <f>Arrêts!B41</f>
        <v/>
      </c>
      <c r="C42" s="38" t="str">
        <f>IF(Arrêts!E41&lt;&gt;"",Arrêts!E41,"")</f>
        <v/>
      </c>
      <c r="D42" s="38" t="str">
        <f>IF(Arrêts!F41&lt;&gt;"",Arrêts!F41,"")</f>
        <v/>
      </c>
      <c r="E42" s="28" t="str">
        <f>IF(A42="","",IF(AND(Arrêts!E41-VLOOKUP(IJ!A42,Tableau1[[NOM]:[DATE D''ENTREE]],6)&gt;=365,OR(Arrêts!C41="AT",Arrêts!C41="Congés Parentaux",Arrêts!C41="Maladie Pro")),"Oui","Non"))</f>
        <v/>
      </c>
      <c r="F42" s="34"/>
      <c r="G42" s="34"/>
      <c r="H42" s="34"/>
      <c r="I42" s="35" t="str">
        <f>IF(Arrêts!C41="Maladie",IF(AND(F42&gt;0,G42&gt;0,H42&gt;0, (F42+G42+H42)/3&gt;Listes!A$10),Listes!A$10,IF(AND(F42&gt;0,G42&gt;0,H42&gt;0),(F42+G42+H42)/3, "")), IF(Arrêts!C41="Congé Parental",IF(AND(F42&gt;0,G42&gt;0,H42&gt;0, (F42+G42+H42)/3&gt;Listes!B$10),Listes!B$10,IF(AND(F42&gt;0,G42&gt;0,H42&gt;0),(F42+G42+H42)/3, "")),IF(Arrêts!C41&lt;&gt;"",H42,"")))</f>
        <v/>
      </c>
      <c r="J42" s="36" t="str">
        <f>IF(OR(Arrêts!I41&lt;=0,A42=""),"",IF(Arrêts!C41="Congé Parental",I42/30.42*Arrêts!I41,IF(AND(Arrêts!C41="Maladie",VLOOKUP(A42,Tableau1[[NOM]:[+3 enfants]],11)="Oui",Arrêts!I41&gt;=28),(28*I42/30.42*0.5)+((Arrêts!I41-28)*I42/30.42*2/3),IF(Arrêts!C41="Maladie",I42/30.42*0.5*Arrêts!I41,IF(Arrêts!I41&lt;28,I42/30.42*0.6*Arrêts!I41,(28*I42/30.42*0.6)+((Arrêts!I41-28)*I42/30.42*0.8))))))</f>
        <v/>
      </c>
      <c r="K42" s="35" t="str">
        <f>IF(OR(Arrêts!I41&lt;=0,A42=""),"",IF(Arrêts!C41="Congé Parental",I42/30.42*Arrêts!I41*0.79*0.933,IF(AND(Arrêts!C41="Maladie",VLOOKUP(A42,Tableau1[[NOM]:[+3 enfants]],11)="Oui",Arrêts!I41&gt;=28),((28*I42/30.42*0.5)+((Arrêts!I41-28)*I42/30.42*2/3))*0.933,IF(Arrêts!C41="Maladie",I42/30.42*0.5*Arrêts!I41*0.933,IF(Arrêts!I41&lt;28,I42/30.42*0.6*Arrêts!I41*0.79*0.933,((28*I42/30.42*0.6)+((Arrêts!I41-28)*I42/30.42*0.8))*0.79*0.933)))))</f>
        <v/>
      </c>
      <c r="L42" s="40" t="str">
        <f t="array" ref="L42">IF(AND(K42&lt;&gt;"",Arrêts!D41="Prolong",Arrêts!H41&gt;0),K42-INDEX(K$3:K$100,MATCH(A42&amp;C42-1,A$3:A$100&amp;D$3:D$100,0),1),K42)</f>
        <v/>
      </c>
    </row>
    <row r="43" spans="1:12" x14ac:dyDescent="0.25">
      <c r="A43" s="29" t="str">
        <f>IF(ISBLANK(Arrêts!A42),"",Arrêts!A42)</f>
        <v/>
      </c>
      <c r="B43" s="27" t="str">
        <f>Arrêts!B42</f>
        <v/>
      </c>
      <c r="C43" s="37" t="str">
        <f>IF(Arrêts!E42&lt;&gt;"",Arrêts!E42,"")</f>
        <v/>
      </c>
      <c r="D43" s="37" t="str">
        <f>IF(Arrêts!F42&lt;&gt;"",Arrêts!F42,"")</f>
        <v/>
      </c>
      <c r="E43" s="27" t="str">
        <f>IF(A43="","",IF(AND(Arrêts!E42-VLOOKUP(IJ!A43,Tableau1[[NOM]:[DATE D''ENTREE]],6)&gt;=365,OR(Arrêts!C42="AT",Arrêts!C42="Congés Parentaux",Arrêts!C42="Maladie Pro")),"Oui","Non"))</f>
        <v/>
      </c>
      <c r="F43" s="30"/>
      <c r="G43" s="30"/>
      <c r="H43" s="30"/>
      <c r="I43" s="31" t="str">
        <f>IF(Arrêts!C42="Maladie",IF(AND(F43&gt;0,G43&gt;0,H43&gt;0, (F43+G43+H43)/3&gt;Listes!A$10),Listes!A$10,IF(AND(F43&gt;0,G43&gt;0,H43&gt;0),(F43+G43+H43)/3, "")), IF(Arrêts!C42="Congé Parental",IF(AND(F43&gt;0,G43&gt;0,H43&gt;0, (F43+G43+H43)/3&gt;Listes!B$10),Listes!B$10,IF(AND(F43&gt;0,G43&gt;0,H43&gt;0),(F43+G43+H43)/3, "")),IF(Arrêts!C42&lt;&gt;"",H43,"")))</f>
        <v/>
      </c>
      <c r="J43" s="32" t="str">
        <f>IF(OR(Arrêts!I42&lt;=0,A43=""),"",IF(Arrêts!C42="Congé Parental",I43/30.42*Arrêts!I42,IF(AND(Arrêts!C42="Maladie",VLOOKUP(A43,Tableau1[[NOM]:[+3 enfants]],11)="Oui",Arrêts!I42&gt;=28),(28*I43/30.42*0.5)+((Arrêts!I42-28)*I43/30.42*2/3),IF(Arrêts!C42="Maladie",I43/30.42*0.5*Arrêts!I42,IF(Arrêts!I42&lt;28,I43/30.42*0.6*Arrêts!I42,(28*I43/30.42*0.6)+((Arrêts!I42-28)*I43/30.42*0.8))))))</f>
        <v/>
      </c>
      <c r="K43" s="31" t="str">
        <f>IF(OR(Arrêts!I42&lt;=0,A43=""),"",IF(Arrêts!C42="Congé Parental",I43/30.42*Arrêts!I42*0.79*0.933,IF(AND(Arrêts!C42="Maladie",VLOOKUP(A43,Tableau1[[NOM]:[+3 enfants]],11)="Oui",Arrêts!I42&gt;=28),((28*I43/30.42*0.5)+((Arrêts!I42-28)*I43/30.42*2/3))*0.933,IF(Arrêts!C42="Maladie",I43/30.42*0.5*Arrêts!I42*0.933,IF(Arrêts!I42&lt;28,I43/30.42*0.6*Arrêts!I42*0.79*0.933,((28*I43/30.42*0.6)+((Arrêts!I42-28)*I43/30.42*0.8))*0.79*0.933)))))</f>
        <v/>
      </c>
      <c r="L43" s="39" t="str">
        <f t="array" ref="L43">IF(AND(K43&lt;&gt;"",Arrêts!D42="Prolong",Arrêts!H42&gt;0),K43-INDEX(K$3:K$100,MATCH(A43&amp;C43-1,A$3:A$100&amp;D$3:D$100,0),1),K43)</f>
        <v/>
      </c>
    </row>
    <row r="44" spans="1:12" x14ac:dyDescent="0.25">
      <c r="A44" s="33" t="str">
        <f>IF(ISBLANK(Arrêts!A43),"",Arrêts!A43)</f>
        <v/>
      </c>
      <c r="B44" s="28" t="str">
        <f>Arrêts!B43</f>
        <v/>
      </c>
      <c r="C44" s="38" t="str">
        <f>IF(Arrêts!E43&lt;&gt;"",Arrêts!E43,"")</f>
        <v/>
      </c>
      <c r="D44" s="38" t="str">
        <f>IF(Arrêts!F43&lt;&gt;"",Arrêts!F43,"")</f>
        <v/>
      </c>
      <c r="E44" s="28" t="str">
        <f>IF(A44="","",IF(AND(Arrêts!E43-VLOOKUP(IJ!A44,Tableau1[[NOM]:[DATE D''ENTREE]],6)&gt;=365,OR(Arrêts!C43="AT",Arrêts!C43="Congés Parentaux",Arrêts!C43="Maladie Pro")),"Oui","Non"))</f>
        <v/>
      </c>
      <c r="F44" s="34"/>
      <c r="G44" s="34"/>
      <c r="H44" s="34"/>
      <c r="I44" s="35" t="str">
        <f>IF(Arrêts!C43="Maladie",IF(AND(F44&gt;0,G44&gt;0,H44&gt;0, (F44+G44+H44)/3&gt;Listes!A$10),Listes!A$10,IF(AND(F44&gt;0,G44&gt;0,H44&gt;0),(F44+G44+H44)/3, "")), IF(Arrêts!C43="Congé Parental",IF(AND(F44&gt;0,G44&gt;0,H44&gt;0, (F44+G44+H44)/3&gt;Listes!B$10),Listes!B$10,IF(AND(F44&gt;0,G44&gt;0,H44&gt;0),(F44+G44+H44)/3, "")),IF(Arrêts!C43&lt;&gt;"",H44,"")))</f>
        <v/>
      </c>
      <c r="J44" s="36" t="str">
        <f>IF(OR(Arrêts!I43&lt;=0,A44=""),"",IF(Arrêts!C43="Congé Parental",I44/30.42*Arrêts!I43,IF(AND(Arrêts!C43="Maladie",VLOOKUP(A44,Tableau1[[NOM]:[+3 enfants]],11)="Oui",Arrêts!I43&gt;=28),(28*I44/30.42*0.5)+((Arrêts!I43-28)*I44/30.42*2/3),IF(Arrêts!C43="Maladie",I44/30.42*0.5*Arrêts!I43,IF(Arrêts!I43&lt;28,I44/30.42*0.6*Arrêts!I43,(28*I44/30.42*0.6)+((Arrêts!I43-28)*I44/30.42*0.8))))))</f>
        <v/>
      </c>
      <c r="K44" s="35" t="str">
        <f>IF(OR(Arrêts!I43&lt;=0,A44=""),"",IF(Arrêts!C43="Congé Parental",I44/30.42*Arrêts!I43*0.79*0.933,IF(AND(Arrêts!C43="Maladie",VLOOKUP(A44,Tableau1[[NOM]:[+3 enfants]],11)="Oui",Arrêts!I43&gt;=28),((28*I44/30.42*0.5)+((Arrêts!I43-28)*I44/30.42*2/3))*0.933,IF(Arrêts!C43="Maladie",I44/30.42*0.5*Arrêts!I43*0.933,IF(Arrêts!I43&lt;28,I44/30.42*0.6*Arrêts!I43*0.79*0.933,((28*I44/30.42*0.6)+((Arrêts!I43-28)*I44/30.42*0.8))*0.79*0.933)))))</f>
        <v/>
      </c>
      <c r="L44" s="40" t="str">
        <f t="array" ref="L44">IF(AND(K44&lt;&gt;"",Arrêts!D43="Prolong",Arrêts!H43&gt;0),K44-INDEX(K$3:K$100,MATCH(A44&amp;C44-1,A$3:A$100&amp;D$3:D$100,0),1),K44)</f>
        <v/>
      </c>
    </row>
    <row r="45" spans="1:12" x14ac:dyDescent="0.25">
      <c r="A45" s="29" t="str">
        <f>IF(ISBLANK(Arrêts!A44),"",Arrêts!A44)</f>
        <v/>
      </c>
      <c r="B45" s="27" t="str">
        <f>Arrêts!B44</f>
        <v/>
      </c>
      <c r="C45" s="37" t="str">
        <f>IF(Arrêts!E44&lt;&gt;"",Arrêts!E44,"")</f>
        <v/>
      </c>
      <c r="D45" s="37" t="str">
        <f>IF(Arrêts!F44&lt;&gt;"",Arrêts!F44,"")</f>
        <v/>
      </c>
      <c r="E45" s="27" t="str">
        <f>IF(A45="","",IF(AND(Arrêts!E44-VLOOKUP(IJ!A45,Tableau1[[NOM]:[DATE D''ENTREE]],6)&gt;=365,OR(Arrêts!C44="AT",Arrêts!C44="Congés Parentaux",Arrêts!C44="Maladie Pro")),"Oui","Non"))</f>
        <v/>
      </c>
      <c r="F45" s="30"/>
      <c r="G45" s="30"/>
      <c r="H45" s="30"/>
      <c r="I45" s="31" t="str">
        <f>IF(Arrêts!C44="Maladie",IF(AND(F45&gt;0,G45&gt;0,H45&gt;0, (F45+G45+H45)/3&gt;Listes!A$10),Listes!A$10,IF(AND(F45&gt;0,G45&gt;0,H45&gt;0),(F45+G45+H45)/3, "")), IF(Arrêts!C44="Congé Parental",IF(AND(F45&gt;0,G45&gt;0,H45&gt;0, (F45+G45+H45)/3&gt;Listes!B$10),Listes!B$10,IF(AND(F45&gt;0,G45&gt;0,H45&gt;0),(F45+G45+H45)/3, "")),IF(Arrêts!C44&lt;&gt;"",H45,"")))</f>
        <v/>
      </c>
      <c r="J45" s="32" t="str">
        <f>IF(OR(Arrêts!I44&lt;=0,A45=""),"",IF(Arrêts!C44="Congé Parental",I45/30.42*Arrêts!I44,IF(AND(Arrêts!C44="Maladie",VLOOKUP(A45,Tableau1[[NOM]:[+3 enfants]],11)="Oui",Arrêts!I44&gt;=28),(28*I45/30.42*0.5)+((Arrêts!I44-28)*I45/30.42*2/3),IF(Arrêts!C44="Maladie",I45/30.42*0.5*Arrêts!I44,IF(Arrêts!I44&lt;28,I45/30.42*0.6*Arrêts!I44,(28*I45/30.42*0.6)+((Arrêts!I44-28)*I45/30.42*0.8))))))</f>
        <v/>
      </c>
      <c r="K45" s="31" t="str">
        <f>IF(OR(Arrêts!I44&lt;=0,A45=""),"",IF(Arrêts!C44="Congé Parental",I45/30.42*Arrêts!I44*0.79*0.933,IF(AND(Arrêts!C44="Maladie",VLOOKUP(A45,Tableau1[[NOM]:[+3 enfants]],11)="Oui",Arrêts!I44&gt;=28),((28*I45/30.42*0.5)+((Arrêts!I44-28)*I45/30.42*2/3))*0.933,IF(Arrêts!C44="Maladie",I45/30.42*0.5*Arrêts!I44*0.933,IF(Arrêts!I44&lt;28,I45/30.42*0.6*Arrêts!I44*0.79*0.933,((28*I45/30.42*0.6)+((Arrêts!I44-28)*I45/30.42*0.8))*0.79*0.933)))))</f>
        <v/>
      </c>
      <c r="L45" s="39" t="str">
        <f t="array" ref="L45">IF(AND(K45&lt;&gt;"",Arrêts!D44="Prolong",Arrêts!H44&gt;0),K45-INDEX(K$3:K$100,MATCH(A45&amp;C45-1,A$3:A$100&amp;D$3:D$100,0),1),K45)</f>
        <v/>
      </c>
    </row>
    <row r="46" spans="1:12" x14ac:dyDescent="0.25">
      <c r="A46" s="33" t="str">
        <f>IF(ISBLANK(Arrêts!A45),"",Arrêts!A45)</f>
        <v/>
      </c>
      <c r="B46" s="28" t="str">
        <f>Arrêts!B45</f>
        <v/>
      </c>
      <c r="C46" s="38" t="str">
        <f>IF(Arrêts!E45&lt;&gt;"",Arrêts!E45,"")</f>
        <v/>
      </c>
      <c r="D46" s="38" t="str">
        <f>IF(Arrêts!F45&lt;&gt;"",Arrêts!F45,"")</f>
        <v/>
      </c>
      <c r="E46" s="28" t="str">
        <f>IF(A46="","",IF(AND(Arrêts!E45-VLOOKUP(IJ!A46,Tableau1[[NOM]:[DATE D''ENTREE]],6)&gt;=365,OR(Arrêts!C45="AT",Arrêts!C45="Congés Parentaux",Arrêts!C45="Maladie Pro")),"Oui","Non"))</f>
        <v/>
      </c>
      <c r="F46" s="34"/>
      <c r="G46" s="34"/>
      <c r="H46" s="34"/>
      <c r="I46" s="35" t="str">
        <f>IF(Arrêts!C45="Maladie",IF(AND(F46&gt;0,G46&gt;0,H46&gt;0, (F46+G46+H46)/3&gt;Listes!A$10),Listes!A$10,IF(AND(F46&gt;0,G46&gt;0,H46&gt;0),(F46+G46+H46)/3, "")), IF(Arrêts!C45="Congé Parental",IF(AND(F46&gt;0,G46&gt;0,H46&gt;0, (F46+G46+H46)/3&gt;Listes!B$10),Listes!B$10,IF(AND(F46&gt;0,G46&gt;0,H46&gt;0),(F46+G46+H46)/3, "")),IF(Arrêts!C45&lt;&gt;"",H46,"")))</f>
        <v/>
      </c>
      <c r="J46" s="36" t="str">
        <f>IF(OR(Arrêts!I45&lt;=0,A46=""),"",IF(Arrêts!C45="Congé Parental",I46/30.42*Arrêts!I45,IF(AND(Arrêts!C45="Maladie",VLOOKUP(A46,Tableau1[[NOM]:[+3 enfants]],11)="Oui",Arrêts!I45&gt;=28),(28*I46/30.42*0.5)+((Arrêts!I45-28)*I46/30.42*2/3),IF(Arrêts!C45="Maladie",I46/30.42*0.5*Arrêts!I45,IF(Arrêts!I45&lt;28,I46/30.42*0.6*Arrêts!I45,(28*I46/30.42*0.6)+((Arrêts!I45-28)*I46/30.42*0.8))))))</f>
        <v/>
      </c>
      <c r="K46" s="35" t="str">
        <f>IF(OR(Arrêts!I45&lt;=0,A46=""),"",IF(Arrêts!C45="Congé Parental",I46/30.42*Arrêts!I45*0.79*0.933,IF(AND(Arrêts!C45="Maladie",VLOOKUP(A46,Tableau1[[NOM]:[+3 enfants]],11)="Oui",Arrêts!I45&gt;=28),((28*I46/30.42*0.5)+((Arrêts!I45-28)*I46/30.42*2/3))*0.933,IF(Arrêts!C45="Maladie",I46/30.42*0.5*Arrêts!I45*0.933,IF(Arrêts!I45&lt;28,I46/30.42*0.6*Arrêts!I45*0.79*0.933,((28*I46/30.42*0.6)+((Arrêts!I45-28)*I46/30.42*0.8))*0.79*0.933)))))</f>
        <v/>
      </c>
      <c r="L46" s="40" t="str">
        <f t="array" ref="L46">IF(AND(K46&lt;&gt;"",Arrêts!D45="Prolong",Arrêts!H45&gt;0),K46-INDEX(K$3:K$100,MATCH(A46&amp;C46-1,A$3:A$100&amp;D$3:D$100,0),1),K46)</f>
        <v/>
      </c>
    </row>
    <row r="47" spans="1:12" x14ac:dyDescent="0.25">
      <c r="A47" s="29" t="str">
        <f>IF(ISBLANK(Arrêts!A46),"",Arrêts!A46)</f>
        <v/>
      </c>
      <c r="B47" s="27" t="str">
        <f>Arrêts!B46</f>
        <v/>
      </c>
      <c r="C47" s="37" t="str">
        <f>IF(Arrêts!E46&lt;&gt;"",Arrêts!E46,"")</f>
        <v/>
      </c>
      <c r="D47" s="37" t="str">
        <f>IF(Arrêts!F46&lt;&gt;"",Arrêts!F46,"")</f>
        <v/>
      </c>
      <c r="E47" s="27" t="str">
        <f>IF(A47="","",IF(AND(Arrêts!E46-VLOOKUP(IJ!A47,Tableau1[[NOM]:[DATE D''ENTREE]],6)&gt;=365,OR(Arrêts!C46="AT",Arrêts!C46="Congés Parentaux",Arrêts!C46="Maladie Pro")),"Oui","Non"))</f>
        <v/>
      </c>
      <c r="F47" s="30"/>
      <c r="G47" s="30"/>
      <c r="H47" s="30"/>
      <c r="I47" s="31" t="str">
        <f>IF(Arrêts!C46="Maladie",IF(AND(F47&gt;0,G47&gt;0,H47&gt;0, (F47+G47+H47)/3&gt;Listes!A$10),Listes!A$10,IF(AND(F47&gt;0,G47&gt;0,H47&gt;0),(F47+G47+H47)/3, "")), IF(Arrêts!C46="Congé Parental",IF(AND(F47&gt;0,G47&gt;0,H47&gt;0, (F47+G47+H47)/3&gt;Listes!B$10),Listes!B$10,IF(AND(F47&gt;0,G47&gt;0,H47&gt;0),(F47+G47+H47)/3, "")),IF(Arrêts!C46&lt;&gt;"",H47,"")))</f>
        <v/>
      </c>
      <c r="J47" s="32" t="str">
        <f>IF(OR(Arrêts!I46&lt;=0,A47=""),"",IF(Arrêts!C46="Congé Parental",I47/30.42*Arrêts!I46,IF(AND(Arrêts!C46="Maladie",VLOOKUP(A47,Tableau1[[NOM]:[+3 enfants]],11)="Oui",Arrêts!I46&gt;=28),(28*I47/30.42*0.5)+((Arrêts!I46-28)*I47/30.42*2/3),IF(Arrêts!C46="Maladie",I47/30.42*0.5*Arrêts!I46,IF(Arrêts!I46&lt;28,I47/30.42*0.6*Arrêts!I46,(28*I47/30.42*0.6)+((Arrêts!I46-28)*I47/30.42*0.8))))))</f>
        <v/>
      </c>
      <c r="K47" s="31" t="str">
        <f>IF(OR(Arrêts!I46&lt;=0,A47=""),"",IF(Arrêts!C46="Congé Parental",I47/30.42*Arrêts!I46*0.79*0.933,IF(AND(Arrêts!C46="Maladie",VLOOKUP(A47,Tableau1[[NOM]:[+3 enfants]],11)="Oui",Arrêts!I46&gt;=28),((28*I47/30.42*0.5)+((Arrêts!I46-28)*I47/30.42*2/3))*0.933,IF(Arrêts!C46="Maladie",I47/30.42*0.5*Arrêts!I46*0.933,IF(Arrêts!I46&lt;28,I47/30.42*0.6*Arrêts!I46*0.79*0.933,((28*I47/30.42*0.6)+((Arrêts!I46-28)*I47/30.42*0.8))*0.79*0.933)))))</f>
        <v/>
      </c>
      <c r="L47" s="39" t="str">
        <f t="array" ref="L47">IF(AND(K47&lt;&gt;"",Arrêts!D46="Prolong",Arrêts!H46&gt;0),K47-INDEX(K$3:K$100,MATCH(A47&amp;C47-1,A$3:A$100&amp;D$3:D$100,0),1),K47)</f>
        <v/>
      </c>
    </row>
    <row r="48" spans="1:12" x14ac:dyDescent="0.25">
      <c r="A48" s="33" t="str">
        <f>IF(ISBLANK(Arrêts!A47),"",Arrêts!A47)</f>
        <v/>
      </c>
      <c r="B48" s="28" t="str">
        <f>Arrêts!B47</f>
        <v/>
      </c>
      <c r="C48" s="38" t="str">
        <f>IF(Arrêts!E47&lt;&gt;"",Arrêts!E47,"")</f>
        <v/>
      </c>
      <c r="D48" s="38" t="str">
        <f>IF(Arrêts!F47&lt;&gt;"",Arrêts!F47,"")</f>
        <v/>
      </c>
      <c r="E48" s="28" t="str">
        <f>IF(A48="","",IF(AND(Arrêts!E47-VLOOKUP(IJ!A48,Tableau1[[NOM]:[DATE D''ENTREE]],6)&gt;=365,OR(Arrêts!C47="AT",Arrêts!C47="Congés Parentaux",Arrêts!C47="Maladie Pro")),"Oui","Non"))</f>
        <v/>
      </c>
      <c r="F48" s="34"/>
      <c r="G48" s="34"/>
      <c r="H48" s="34"/>
      <c r="I48" s="35" t="str">
        <f>IF(Arrêts!C47="Maladie",IF(AND(F48&gt;0,G48&gt;0,H48&gt;0, (F48+G48+H48)/3&gt;Listes!A$10),Listes!A$10,IF(AND(F48&gt;0,G48&gt;0,H48&gt;0),(F48+G48+H48)/3, "")), IF(Arrêts!C47="Congé Parental",IF(AND(F48&gt;0,G48&gt;0,H48&gt;0, (F48+G48+H48)/3&gt;Listes!B$10),Listes!B$10,IF(AND(F48&gt;0,G48&gt;0,H48&gt;0),(F48+G48+H48)/3, "")),IF(Arrêts!C47&lt;&gt;"",H48,"")))</f>
        <v/>
      </c>
      <c r="J48" s="36" t="str">
        <f>IF(OR(Arrêts!I47&lt;=0,A48=""),"",IF(Arrêts!C47="Congé Parental",I48/30.42*Arrêts!I47,IF(AND(Arrêts!C47="Maladie",VLOOKUP(A48,Tableau1[[NOM]:[+3 enfants]],11)="Oui",Arrêts!I47&gt;=28),(28*I48/30.42*0.5)+((Arrêts!I47-28)*I48/30.42*2/3),IF(Arrêts!C47="Maladie",I48/30.42*0.5*Arrêts!I47,IF(Arrêts!I47&lt;28,I48/30.42*0.6*Arrêts!I47,(28*I48/30.42*0.6)+((Arrêts!I47-28)*I48/30.42*0.8))))))</f>
        <v/>
      </c>
      <c r="K48" s="35" t="str">
        <f>IF(OR(Arrêts!I47&lt;=0,A48=""),"",IF(Arrêts!C47="Congé Parental",I48/30.42*Arrêts!I47*0.79*0.933,IF(AND(Arrêts!C47="Maladie",VLOOKUP(A48,Tableau1[[NOM]:[+3 enfants]],11)="Oui",Arrêts!I47&gt;=28),((28*I48/30.42*0.5)+((Arrêts!I47-28)*I48/30.42*2/3))*0.933,IF(Arrêts!C47="Maladie",I48/30.42*0.5*Arrêts!I47*0.933,IF(Arrêts!I47&lt;28,I48/30.42*0.6*Arrêts!I47*0.79*0.933,((28*I48/30.42*0.6)+((Arrêts!I47-28)*I48/30.42*0.8))*0.79*0.933)))))</f>
        <v/>
      </c>
      <c r="L48" s="40" t="str">
        <f t="array" ref="L48">IF(AND(K48&lt;&gt;"",Arrêts!D47="Prolong",Arrêts!H47&gt;0),K48-INDEX(K$3:K$100,MATCH(A48&amp;C48-1,A$3:A$100&amp;D$3:D$100,0),1),K48)</f>
        <v/>
      </c>
    </row>
    <row r="49" spans="1:12" x14ac:dyDescent="0.25">
      <c r="A49" s="29" t="str">
        <f>IF(ISBLANK(Arrêts!A48),"",Arrêts!A48)</f>
        <v/>
      </c>
      <c r="B49" s="27" t="str">
        <f>Arrêts!B48</f>
        <v/>
      </c>
      <c r="C49" s="37" t="str">
        <f>IF(Arrêts!E48&lt;&gt;"",Arrêts!E48,"")</f>
        <v/>
      </c>
      <c r="D49" s="37" t="str">
        <f>IF(Arrêts!F48&lt;&gt;"",Arrêts!F48,"")</f>
        <v/>
      </c>
      <c r="E49" s="27" t="str">
        <f>IF(A49="","",IF(AND(Arrêts!E48-VLOOKUP(IJ!A49,Tableau1[[NOM]:[DATE D''ENTREE]],6)&gt;=365,OR(Arrêts!C48="AT",Arrêts!C48="Congés Parentaux",Arrêts!C48="Maladie Pro")),"Oui","Non"))</f>
        <v/>
      </c>
      <c r="F49" s="30"/>
      <c r="G49" s="30"/>
      <c r="H49" s="30"/>
      <c r="I49" s="31" t="str">
        <f>IF(Arrêts!C48="Maladie",IF(AND(F49&gt;0,G49&gt;0,H49&gt;0, (F49+G49+H49)/3&gt;Listes!A$10),Listes!A$10,IF(AND(F49&gt;0,G49&gt;0,H49&gt;0),(F49+G49+H49)/3, "")), IF(Arrêts!C48="Congé Parental",IF(AND(F49&gt;0,G49&gt;0,H49&gt;0, (F49+G49+H49)/3&gt;Listes!B$10),Listes!B$10,IF(AND(F49&gt;0,G49&gt;0,H49&gt;0),(F49+G49+H49)/3, "")),IF(Arrêts!C48&lt;&gt;"",H49,"")))</f>
        <v/>
      </c>
      <c r="J49" s="32" t="str">
        <f>IF(OR(Arrêts!I48&lt;=0,A49=""),"",IF(Arrêts!C48="Congé Parental",I49/30.42*Arrêts!I48,IF(AND(Arrêts!C48="Maladie",VLOOKUP(A49,Tableau1[[NOM]:[+3 enfants]],11)="Oui",Arrêts!I48&gt;=28),(28*I49/30.42*0.5)+((Arrêts!I48-28)*I49/30.42*2/3),IF(Arrêts!C48="Maladie",I49/30.42*0.5*Arrêts!I48,IF(Arrêts!I48&lt;28,I49/30.42*0.6*Arrêts!I48,(28*I49/30.42*0.6)+((Arrêts!I48-28)*I49/30.42*0.8))))))</f>
        <v/>
      </c>
      <c r="K49" s="31" t="str">
        <f>IF(OR(Arrêts!I48&lt;=0,A49=""),"",IF(Arrêts!C48="Congé Parental",I49/30.42*Arrêts!I48*0.79*0.933,IF(AND(Arrêts!C48="Maladie",VLOOKUP(A49,Tableau1[[NOM]:[+3 enfants]],11)="Oui",Arrêts!I48&gt;=28),((28*I49/30.42*0.5)+((Arrêts!I48-28)*I49/30.42*2/3))*0.933,IF(Arrêts!C48="Maladie",I49/30.42*0.5*Arrêts!I48*0.933,IF(Arrêts!I48&lt;28,I49/30.42*0.6*Arrêts!I48*0.79*0.933,((28*I49/30.42*0.6)+((Arrêts!I48-28)*I49/30.42*0.8))*0.79*0.933)))))</f>
        <v/>
      </c>
      <c r="L49" s="39" t="str">
        <f t="array" ref="L49">IF(AND(K49&lt;&gt;"",Arrêts!D48="Prolong",Arrêts!H48&gt;0),K49-INDEX(K$3:K$100,MATCH(A49&amp;C49-1,A$3:A$100&amp;D$3:D$100,0),1),K49)</f>
        <v/>
      </c>
    </row>
    <row r="50" spans="1:12" x14ac:dyDescent="0.25">
      <c r="A50" s="33" t="str">
        <f>IF(ISBLANK(Arrêts!A49),"",Arrêts!A49)</f>
        <v/>
      </c>
      <c r="B50" s="28" t="str">
        <f>Arrêts!B49</f>
        <v/>
      </c>
      <c r="C50" s="38" t="str">
        <f>IF(Arrêts!E49&lt;&gt;"",Arrêts!E49,"")</f>
        <v/>
      </c>
      <c r="D50" s="38" t="str">
        <f>IF(Arrêts!F49&lt;&gt;"",Arrêts!F49,"")</f>
        <v/>
      </c>
      <c r="E50" s="28" t="str">
        <f>IF(A50="","",IF(AND(Arrêts!E49-VLOOKUP(IJ!A50,Tableau1[[NOM]:[DATE D''ENTREE]],6)&gt;=365,OR(Arrêts!C49="AT",Arrêts!C49="Congés Parentaux",Arrêts!C49="Maladie Pro")),"Oui","Non"))</f>
        <v/>
      </c>
      <c r="F50" s="34"/>
      <c r="G50" s="34"/>
      <c r="H50" s="34"/>
      <c r="I50" s="35" t="str">
        <f>IF(Arrêts!C49="Maladie",IF(AND(F50&gt;0,G50&gt;0,H50&gt;0, (F50+G50+H50)/3&gt;Listes!A$10),Listes!A$10,IF(AND(F50&gt;0,G50&gt;0,H50&gt;0),(F50+G50+H50)/3, "")), IF(Arrêts!C49="Congé Parental",IF(AND(F50&gt;0,G50&gt;0,H50&gt;0, (F50+G50+H50)/3&gt;Listes!B$10),Listes!B$10,IF(AND(F50&gt;0,G50&gt;0,H50&gt;0),(F50+G50+H50)/3, "")),IF(Arrêts!C49&lt;&gt;"",H50,"")))</f>
        <v/>
      </c>
      <c r="J50" s="36" t="str">
        <f>IF(OR(Arrêts!I49&lt;=0,A50=""),"",IF(Arrêts!C49="Congé Parental",I50/30.42*Arrêts!I49,IF(AND(Arrêts!C49="Maladie",VLOOKUP(A50,Tableau1[[NOM]:[+3 enfants]],11)="Oui",Arrêts!I49&gt;=28),(28*I50/30.42*0.5)+((Arrêts!I49-28)*I50/30.42*2/3),IF(Arrêts!C49="Maladie",I50/30.42*0.5*Arrêts!I49,IF(Arrêts!I49&lt;28,I50/30.42*0.6*Arrêts!I49,(28*I50/30.42*0.6)+((Arrêts!I49-28)*I50/30.42*0.8))))))</f>
        <v/>
      </c>
      <c r="K50" s="35" t="str">
        <f>IF(OR(Arrêts!I49&lt;=0,A50=""),"",IF(Arrêts!C49="Congé Parental",I50/30.42*Arrêts!I49*0.79*0.933,IF(AND(Arrêts!C49="Maladie",VLOOKUP(A50,Tableau1[[NOM]:[+3 enfants]],11)="Oui",Arrêts!I49&gt;=28),((28*I50/30.42*0.5)+((Arrêts!I49-28)*I50/30.42*2/3))*0.933,IF(Arrêts!C49="Maladie",I50/30.42*0.5*Arrêts!I49*0.933,IF(Arrêts!I49&lt;28,I50/30.42*0.6*Arrêts!I49*0.79*0.933,((28*I50/30.42*0.6)+((Arrêts!I49-28)*I50/30.42*0.8))*0.79*0.933)))))</f>
        <v/>
      </c>
      <c r="L50" s="40" t="str">
        <f t="array" ref="L50">IF(AND(K50&lt;&gt;"",Arrêts!D49="Prolong",Arrêts!H49&gt;0),K50-INDEX(K$3:K$100,MATCH(A50&amp;C50-1,A$3:A$100&amp;D$3:D$100,0),1),K50)</f>
        <v/>
      </c>
    </row>
    <row r="51" spans="1:12" x14ac:dyDescent="0.25">
      <c r="A51" s="29" t="str">
        <f>IF(ISBLANK(Arrêts!A50),"",Arrêts!A50)</f>
        <v/>
      </c>
      <c r="B51" s="27" t="str">
        <f>Arrêts!B50</f>
        <v/>
      </c>
      <c r="C51" s="37" t="str">
        <f>IF(Arrêts!E50&lt;&gt;"",Arrêts!E50,"")</f>
        <v/>
      </c>
      <c r="D51" s="37" t="str">
        <f>IF(Arrêts!F50&lt;&gt;"",Arrêts!F50,"")</f>
        <v/>
      </c>
      <c r="E51" s="27" t="str">
        <f>IF(A51="","",IF(AND(Arrêts!E50-VLOOKUP(IJ!A51,Tableau1[[NOM]:[DATE D''ENTREE]],6)&gt;=365,OR(Arrêts!C50="AT",Arrêts!C50="Congés Parentaux",Arrêts!C50="Maladie Pro")),"Oui","Non"))</f>
        <v/>
      </c>
      <c r="F51" s="30"/>
      <c r="G51" s="30"/>
      <c r="H51" s="30"/>
      <c r="I51" s="31" t="str">
        <f>IF(Arrêts!C50="Maladie",IF(AND(F51&gt;0,G51&gt;0,H51&gt;0, (F51+G51+H51)/3&gt;Listes!A$10),Listes!A$10,IF(AND(F51&gt;0,G51&gt;0,H51&gt;0),(F51+G51+H51)/3, "")), IF(Arrêts!C50="Congé Parental",IF(AND(F51&gt;0,G51&gt;0,H51&gt;0, (F51+G51+H51)/3&gt;Listes!B$10),Listes!B$10,IF(AND(F51&gt;0,G51&gt;0,H51&gt;0),(F51+G51+H51)/3, "")),IF(Arrêts!C50&lt;&gt;"",H51,"")))</f>
        <v/>
      </c>
      <c r="J51" s="32" t="str">
        <f>IF(OR(Arrêts!I50&lt;=0,A51=""),"",IF(Arrêts!C50="Congé Parental",I51/30.42*Arrêts!I50,IF(AND(Arrêts!C50="Maladie",VLOOKUP(A51,Tableau1[[NOM]:[+3 enfants]],11)="Oui",Arrêts!I50&gt;=28),(28*I51/30.42*0.5)+((Arrêts!I50-28)*I51/30.42*2/3),IF(Arrêts!C50="Maladie",I51/30.42*0.5*Arrêts!I50,IF(Arrêts!I50&lt;28,I51/30.42*0.6*Arrêts!I50,(28*I51/30.42*0.6)+((Arrêts!I50-28)*I51/30.42*0.8))))))</f>
        <v/>
      </c>
      <c r="K51" s="31" t="str">
        <f>IF(OR(Arrêts!I50&lt;=0,A51=""),"",IF(Arrêts!C50="Congé Parental",I51/30.42*Arrêts!I50*0.79*0.933,IF(AND(Arrêts!C50="Maladie",VLOOKUP(A51,Tableau1[[NOM]:[+3 enfants]],11)="Oui",Arrêts!I50&gt;=28),((28*I51/30.42*0.5)+((Arrêts!I50-28)*I51/30.42*2/3))*0.933,IF(Arrêts!C50="Maladie",I51/30.42*0.5*Arrêts!I50*0.933,IF(Arrêts!I50&lt;28,I51/30.42*0.6*Arrêts!I50*0.79*0.933,((28*I51/30.42*0.6)+((Arrêts!I50-28)*I51/30.42*0.8))*0.79*0.933)))))</f>
        <v/>
      </c>
      <c r="L51" s="39" t="str">
        <f t="array" ref="L51">IF(AND(K51&lt;&gt;"",Arrêts!D50="Prolong",Arrêts!H50&gt;0),K51-INDEX(K$3:K$100,MATCH(A51&amp;C51-1,A$3:A$100&amp;D$3:D$100,0),1),K51)</f>
        <v/>
      </c>
    </row>
    <row r="52" spans="1:12" x14ac:dyDescent="0.25">
      <c r="A52" s="33" t="str">
        <f>IF(ISBLANK(Arrêts!A51),"",Arrêts!A51)</f>
        <v/>
      </c>
      <c r="B52" s="28" t="str">
        <f>Arrêts!B51</f>
        <v/>
      </c>
      <c r="C52" s="38" t="str">
        <f>IF(Arrêts!E51&lt;&gt;"",Arrêts!E51,"")</f>
        <v/>
      </c>
      <c r="D52" s="38" t="str">
        <f>IF(Arrêts!F51&lt;&gt;"",Arrêts!F51,"")</f>
        <v/>
      </c>
      <c r="E52" s="28" t="str">
        <f>IF(A52="","",IF(AND(Arrêts!E51-VLOOKUP(IJ!A52,Tableau1[[NOM]:[DATE D''ENTREE]],6)&gt;=365,OR(Arrêts!C51="AT",Arrêts!C51="Congés Parentaux",Arrêts!C51="Maladie Pro")),"Oui","Non"))</f>
        <v/>
      </c>
      <c r="F52" s="34"/>
      <c r="G52" s="34"/>
      <c r="H52" s="34"/>
      <c r="I52" s="35" t="str">
        <f>IF(Arrêts!C51="Maladie",IF(AND(F52&gt;0,G52&gt;0,H52&gt;0, (F52+G52+H52)/3&gt;Listes!A$10),Listes!A$10,IF(AND(F52&gt;0,G52&gt;0,H52&gt;0),(F52+G52+H52)/3, "")), IF(Arrêts!C51="Congé Parental",IF(AND(F52&gt;0,G52&gt;0,H52&gt;0, (F52+G52+H52)/3&gt;Listes!B$10),Listes!B$10,IF(AND(F52&gt;0,G52&gt;0,H52&gt;0),(F52+G52+H52)/3, "")),IF(Arrêts!C51&lt;&gt;"",H52,"")))</f>
        <v/>
      </c>
      <c r="J52" s="36" t="str">
        <f>IF(OR(Arrêts!I51&lt;=0,A52=""),"",IF(Arrêts!C51="Congé Parental",I52/30.42*Arrêts!I51,IF(AND(Arrêts!C51="Maladie",VLOOKUP(A52,Tableau1[[NOM]:[+3 enfants]],11)="Oui",Arrêts!I51&gt;=28),(28*I52/30.42*0.5)+((Arrêts!I51-28)*I52/30.42*2/3),IF(Arrêts!C51="Maladie",I52/30.42*0.5*Arrêts!I51,IF(Arrêts!I51&lt;28,I52/30.42*0.6*Arrêts!I51,(28*I52/30.42*0.6)+((Arrêts!I51-28)*I52/30.42*0.8))))))</f>
        <v/>
      </c>
      <c r="K52" s="35" t="str">
        <f>IF(OR(Arrêts!I51&lt;=0,A52=""),"",IF(Arrêts!C51="Congé Parental",I52/30.42*Arrêts!I51*0.79*0.933,IF(AND(Arrêts!C51="Maladie",VLOOKUP(A52,Tableau1[[NOM]:[+3 enfants]],11)="Oui",Arrêts!I51&gt;=28),((28*I52/30.42*0.5)+((Arrêts!I51-28)*I52/30.42*2/3))*0.933,IF(Arrêts!C51="Maladie",I52/30.42*0.5*Arrêts!I51*0.933,IF(Arrêts!I51&lt;28,I52/30.42*0.6*Arrêts!I51*0.79*0.933,((28*I52/30.42*0.6)+((Arrêts!I51-28)*I52/30.42*0.8))*0.79*0.933)))))</f>
        <v/>
      </c>
      <c r="L52" s="40" t="str">
        <f t="array" ref="L52">IF(AND(K52&lt;&gt;"",Arrêts!D51="Prolong",Arrêts!H51&gt;0),K52-INDEX(K$3:K$100,MATCH(A52&amp;C52-1,A$3:A$100&amp;D$3:D$100,0),1),K52)</f>
        <v/>
      </c>
    </row>
    <row r="53" spans="1:12" x14ac:dyDescent="0.25">
      <c r="A53" s="29" t="str">
        <f>IF(ISBLANK(Arrêts!A52),"",Arrêts!A52)</f>
        <v/>
      </c>
      <c r="B53" s="27" t="str">
        <f>Arrêts!B52</f>
        <v/>
      </c>
      <c r="C53" s="37" t="str">
        <f>IF(Arrêts!E52&lt;&gt;"",Arrêts!E52,"")</f>
        <v/>
      </c>
      <c r="D53" s="37" t="str">
        <f>IF(Arrêts!F52&lt;&gt;"",Arrêts!F52,"")</f>
        <v/>
      </c>
      <c r="E53" s="27" t="str">
        <f>IF(A53="","",IF(AND(Arrêts!E52-VLOOKUP(IJ!A53,Tableau1[[NOM]:[DATE D''ENTREE]],6)&gt;=365,OR(Arrêts!C52="AT",Arrêts!C52="Congés Parentaux",Arrêts!C52="Maladie Pro")),"Oui","Non"))</f>
        <v/>
      </c>
      <c r="F53" s="30"/>
      <c r="G53" s="30"/>
      <c r="H53" s="30"/>
      <c r="I53" s="31" t="str">
        <f>IF(Arrêts!C52="Maladie",IF(AND(F53&gt;0,G53&gt;0,H53&gt;0, (F53+G53+H53)/3&gt;Listes!A$10),Listes!A$10,IF(AND(F53&gt;0,G53&gt;0,H53&gt;0),(F53+G53+H53)/3, "")), IF(Arrêts!C52="Congé Parental",IF(AND(F53&gt;0,G53&gt;0,H53&gt;0, (F53+G53+H53)/3&gt;Listes!B$10),Listes!B$10,IF(AND(F53&gt;0,G53&gt;0,H53&gt;0),(F53+G53+H53)/3, "")),IF(Arrêts!C52&lt;&gt;"",H53,"")))</f>
        <v/>
      </c>
      <c r="J53" s="32" t="str">
        <f>IF(OR(Arrêts!I52&lt;=0,A53=""),"",IF(Arrêts!C52="Congé Parental",I53/30.42*Arrêts!I52,IF(AND(Arrêts!C52="Maladie",VLOOKUP(A53,Tableau1[[NOM]:[+3 enfants]],11)="Oui",Arrêts!I52&gt;=28),(28*I53/30.42*0.5)+((Arrêts!I52-28)*I53/30.42*2/3),IF(Arrêts!C52="Maladie",I53/30.42*0.5*Arrêts!I52,IF(Arrêts!I52&lt;28,I53/30.42*0.6*Arrêts!I52,(28*I53/30.42*0.6)+((Arrêts!I52-28)*I53/30.42*0.8))))))</f>
        <v/>
      </c>
      <c r="K53" s="31" t="str">
        <f>IF(OR(Arrêts!I52&lt;=0,A53=""),"",IF(Arrêts!C52="Congé Parental",I53/30.42*Arrêts!I52*0.79*0.933,IF(AND(Arrêts!C52="Maladie",VLOOKUP(A53,Tableau1[[NOM]:[+3 enfants]],11)="Oui",Arrêts!I52&gt;=28),((28*I53/30.42*0.5)+((Arrêts!I52-28)*I53/30.42*2/3))*0.933,IF(Arrêts!C52="Maladie",I53/30.42*0.5*Arrêts!I52*0.933,IF(Arrêts!I52&lt;28,I53/30.42*0.6*Arrêts!I52*0.79*0.933,((28*I53/30.42*0.6)+((Arrêts!I52-28)*I53/30.42*0.8))*0.79*0.933)))))</f>
        <v/>
      </c>
      <c r="L53" s="39" t="str">
        <f t="array" ref="L53">IF(AND(K53&lt;&gt;"",Arrêts!D52="Prolong",Arrêts!H52&gt;0),K53-INDEX(K$3:K$100,MATCH(A53&amp;C53-1,A$3:A$100&amp;D$3:D$100,0),1),K53)</f>
        <v/>
      </c>
    </row>
    <row r="54" spans="1:12" x14ac:dyDescent="0.25">
      <c r="A54" s="33" t="str">
        <f>IF(ISBLANK(Arrêts!A53),"",Arrêts!A53)</f>
        <v/>
      </c>
      <c r="B54" s="28" t="str">
        <f>Arrêts!B53</f>
        <v/>
      </c>
      <c r="C54" s="38" t="str">
        <f>IF(Arrêts!E53&lt;&gt;"",Arrêts!E53,"")</f>
        <v/>
      </c>
      <c r="D54" s="38" t="str">
        <f>IF(Arrêts!F53&lt;&gt;"",Arrêts!F53,"")</f>
        <v/>
      </c>
      <c r="E54" s="28" t="str">
        <f>IF(A54="","",IF(AND(Arrêts!E53-VLOOKUP(IJ!A54,Tableau1[[NOM]:[DATE D''ENTREE]],6)&gt;=365,OR(Arrêts!C53="AT",Arrêts!C53="Congés Parentaux",Arrêts!C53="Maladie Pro")),"Oui","Non"))</f>
        <v/>
      </c>
      <c r="F54" s="34"/>
      <c r="G54" s="34"/>
      <c r="H54" s="34"/>
      <c r="I54" s="35" t="str">
        <f>IF(Arrêts!C53="Maladie",IF(AND(F54&gt;0,G54&gt;0,H54&gt;0, (F54+G54+H54)/3&gt;Listes!A$10),Listes!A$10,IF(AND(F54&gt;0,G54&gt;0,H54&gt;0),(F54+G54+H54)/3, "")), IF(Arrêts!C53="Congé Parental",IF(AND(F54&gt;0,G54&gt;0,H54&gt;0, (F54+G54+H54)/3&gt;Listes!B$10),Listes!B$10,IF(AND(F54&gt;0,G54&gt;0,H54&gt;0),(F54+G54+H54)/3, "")),IF(Arrêts!C53&lt;&gt;"",H54,"")))</f>
        <v/>
      </c>
      <c r="J54" s="36" t="str">
        <f>IF(OR(Arrêts!I53&lt;=0,A54=""),"",IF(Arrêts!C53="Congé Parental",I54/30.42*Arrêts!I53,IF(AND(Arrêts!C53="Maladie",VLOOKUP(A54,Tableau1[[NOM]:[+3 enfants]],11)="Oui",Arrêts!I53&gt;=28),(28*I54/30.42*0.5)+((Arrêts!I53-28)*I54/30.42*2/3),IF(Arrêts!C53="Maladie",I54/30.42*0.5*Arrêts!I53,IF(Arrêts!I53&lt;28,I54/30.42*0.6*Arrêts!I53,(28*I54/30.42*0.6)+((Arrêts!I53-28)*I54/30.42*0.8))))))</f>
        <v/>
      </c>
      <c r="K54" s="35" t="str">
        <f>IF(OR(Arrêts!I53&lt;=0,A54=""),"",IF(Arrêts!C53="Congé Parental",I54/30.42*Arrêts!I53*0.79*0.933,IF(AND(Arrêts!C53="Maladie",VLOOKUP(A54,Tableau1[[NOM]:[+3 enfants]],11)="Oui",Arrêts!I53&gt;=28),((28*I54/30.42*0.5)+((Arrêts!I53-28)*I54/30.42*2/3))*0.933,IF(Arrêts!C53="Maladie",I54/30.42*0.5*Arrêts!I53*0.933,IF(Arrêts!I53&lt;28,I54/30.42*0.6*Arrêts!I53*0.79*0.933,((28*I54/30.42*0.6)+((Arrêts!I53-28)*I54/30.42*0.8))*0.79*0.933)))))</f>
        <v/>
      </c>
      <c r="L54" s="40" t="str">
        <f t="array" ref="L54">IF(AND(K54&lt;&gt;"",Arrêts!D53="Prolong",Arrêts!H53&gt;0),K54-INDEX(K$3:K$100,MATCH(A54&amp;C54-1,A$3:A$100&amp;D$3:D$100,0),1),K54)</f>
        <v/>
      </c>
    </row>
    <row r="55" spans="1:12" x14ac:dyDescent="0.25">
      <c r="A55" s="29" t="str">
        <f>IF(ISBLANK(Arrêts!A54),"",Arrêts!A54)</f>
        <v/>
      </c>
      <c r="B55" s="27" t="str">
        <f>Arrêts!B54</f>
        <v/>
      </c>
      <c r="C55" s="37" t="str">
        <f>IF(Arrêts!E54&lt;&gt;"",Arrêts!E54,"")</f>
        <v/>
      </c>
      <c r="D55" s="37" t="str">
        <f>IF(Arrêts!F54&lt;&gt;"",Arrêts!F54,"")</f>
        <v/>
      </c>
      <c r="E55" s="27" t="str">
        <f>IF(A55="","",IF(AND(Arrêts!E54-VLOOKUP(IJ!A55,Tableau1[[NOM]:[DATE D''ENTREE]],6)&gt;=365,OR(Arrêts!C54="AT",Arrêts!C54="Congés Parentaux",Arrêts!C54="Maladie Pro")),"Oui","Non"))</f>
        <v/>
      </c>
      <c r="F55" s="30"/>
      <c r="G55" s="30"/>
      <c r="H55" s="30"/>
      <c r="I55" s="31" t="str">
        <f>IF(Arrêts!C54="Maladie",IF(AND(F55&gt;0,G55&gt;0,H55&gt;0, (F55+G55+H55)/3&gt;Listes!A$10),Listes!A$10,IF(AND(F55&gt;0,G55&gt;0,H55&gt;0),(F55+G55+H55)/3, "")), IF(Arrêts!C54="Congé Parental",IF(AND(F55&gt;0,G55&gt;0,H55&gt;0, (F55+G55+H55)/3&gt;Listes!B$10),Listes!B$10,IF(AND(F55&gt;0,G55&gt;0,H55&gt;0),(F55+G55+H55)/3, "")),IF(Arrêts!C54&lt;&gt;"",H55,"")))</f>
        <v/>
      </c>
      <c r="J55" s="32" t="str">
        <f>IF(OR(Arrêts!I54&lt;=0,A55=""),"",IF(Arrêts!C54="Congé Parental",I55/30.42*Arrêts!I54,IF(AND(Arrêts!C54="Maladie",VLOOKUP(A55,Tableau1[[NOM]:[+3 enfants]],11)="Oui",Arrêts!I54&gt;=28),(28*I55/30.42*0.5)+((Arrêts!I54-28)*I55/30.42*2/3),IF(Arrêts!C54="Maladie",I55/30.42*0.5*Arrêts!I54,IF(Arrêts!I54&lt;28,I55/30.42*0.6*Arrêts!I54,(28*I55/30.42*0.6)+((Arrêts!I54-28)*I55/30.42*0.8))))))</f>
        <v/>
      </c>
      <c r="K55" s="31" t="str">
        <f>IF(OR(Arrêts!I54&lt;=0,A55=""),"",IF(Arrêts!C54="Congé Parental",I55/30.42*Arrêts!I54*0.79*0.933,IF(AND(Arrêts!C54="Maladie",VLOOKUP(A55,Tableau1[[NOM]:[+3 enfants]],11)="Oui",Arrêts!I54&gt;=28),((28*I55/30.42*0.5)+((Arrêts!I54-28)*I55/30.42*2/3))*0.933,IF(Arrêts!C54="Maladie",I55/30.42*0.5*Arrêts!I54*0.933,IF(Arrêts!I54&lt;28,I55/30.42*0.6*Arrêts!I54*0.79*0.933,((28*I55/30.42*0.6)+((Arrêts!I54-28)*I55/30.42*0.8))*0.79*0.933)))))</f>
        <v/>
      </c>
      <c r="L55" s="39" t="str">
        <f t="array" ref="L55">IF(AND(K55&lt;&gt;"",Arrêts!D54="Prolong",Arrêts!H54&gt;0),K55-INDEX(K$3:K$100,MATCH(A55&amp;C55-1,A$3:A$100&amp;D$3:D$100,0),1),K55)</f>
        <v/>
      </c>
    </row>
    <row r="56" spans="1:12" x14ac:dyDescent="0.25">
      <c r="A56" s="33" t="str">
        <f>IF(ISBLANK(Arrêts!A55),"",Arrêts!A55)</f>
        <v/>
      </c>
      <c r="B56" s="28" t="str">
        <f>Arrêts!B55</f>
        <v/>
      </c>
      <c r="C56" s="38" t="str">
        <f>IF(Arrêts!E55&lt;&gt;"",Arrêts!E55,"")</f>
        <v/>
      </c>
      <c r="D56" s="38" t="str">
        <f>IF(Arrêts!F55&lt;&gt;"",Arrêts!F55,"")</f>
        <v/>
      </c>
      <c r="E56" s="28" t="str">
        <f>IF(A56="","",IF(AND(Arrêts!E55-VLOOKUP(IJ!A56,Tableau1[[NOM]:[DATE D''ENTREE]],6)&gt;=365,OR(Arrêts!C55="AT",Arrêts!C55="Congés Parentaux",Arrêts!C55="Maladie Pro")),"Oui","Non"))</f>
        <v/>
      </c>
      <c r="F56" s="34"/>
      <c r="G56" s="34"/>
      <c r="H56" s="34"/>
      <c r="I56" s="35" t="str">
        <f>IF(Arrêts!C55="Maladie",IF(AND(F56&gt;0,G56&gt;0,H56&gt;0, (F56+G56+H56)/3&gt;Listes!A$10),Listes!A$10,IF(AND(F56&gt;0,G56&gt;0,H56&gt;0),(F56+G56+H56)/3, "")), IF(Arrêts!C55="Congé Parental",IF(AND(F56&gt;0,G56&gt;0,H56&gt;0, (F56+G56+H56)/3&gt;Listes!B$10),Listes!B$10,IF(AND(F56&gt;0,G56&gt;0,H56&gt;0),(F56+G56+H56)/3, "")),IF(Arrêts!C55&lt;&gt;"",H56,"")))</f>
        <v/>
      </c>
      <c r="J56" s="36" t="str">
        <f>IF(OR(Arrêts!I55&lt;=0,A56=""),"",IF(Arrêts!C55="Congé Parental",I56/30.42*Arrêts!I55,IF(AND(Arrêts!C55="Maladie",VLOOKUP(A56,Tableau1[[NOM]:[+3 enfants]],11)="Oui",Arrêts!I55&gt;=28),(28*I56/30.42*0.5)+((Arrêts!I55-28)*I56/30.42*2/3),IF(Arrêts!C55="Maladie",I56/30.42*0.5*Arrêts!I55,IF(Arrêts!I55&lt;28,I56/30.42*0.6*Arrêts!I55,(28*I56/30.42*0.6)+((Arrêts!I55-28)*I56/30.42*0.8))))))</f>
        <v/>
      </c>
      <c r="K56" s="35" t="str">
        <f>IF(OR(Arrêts!I55&lt;=0,A56=""),"",IF(Arrêts!C55="Congé Parental",I56/30.42*Arrêts!I55*0.79*0.933,IF(AND(Arrêts!C55="Maladie",VLOOKUP(A56,Tableau1[[NOM]:[+3 enfants]],11)="Oui",Arrêts!I55&gt;=28),((28*I56/30.42*0.5)+((Arrêts!I55-28)*I56/30.42*2/3))*0.933,IF(Arrêts!C55="Maladie",I56/30.42*0.5*Arrêts!I55*0.933,IF(Arrêts!I55&lt;28,I56/30.42*0.6*Arrêts!I55*0.79*0.933,((28*I56/30.42*0.6)+((Arrêts!I55-28)*I56/30.42*0.8))*0.79*0.933)))))</f>
        <v/>
      </c>
      <c r="L56" s="40" t="str">
        <f t="array" ref="L56">IF(AND(K56&lt;&gt;"",Arrêts!D55="Prolong",Arrêts!H55&gt;0),K56-INDEX(K$3:K$100,MATCH(A56&amp;C56-1,A$3:A$100&amp;D$3:D$100,0),1),K56)</f>
        <v/>
      </c>
    </row>
    <row r="57" spans="1:12" x14ac:dyDescent="0.25">
      <c r="A57" s="29" t="str">
        <f>IF(ISBLANK(Arrêts!A56),"",Arrêts!A56)</f>
        <v/>
      </c>
      <c r="B57" s="27" t="str">
        <f>Arrêts!B56</f>
        <v/>
      </c>
      <c r="C57" s="37" t="str">
        <f>IF(Arrêts!E56&lt;&gt;"",Arrêts!E56,"")</f>
        <v/>
      </c>
      <c r="D57" s="37" t="str">
        <f>IF(Arrêts!F56&lt;&gt;"",Arrêts!F56,"")</f>
        <v/>
      </c>
      <c r="E57" s="27" t="str">
        <f>IF(A57="","",IF(AND(Arrêts!E56-VLOOKUP(IJ!A57,Tableau1[[NOM]:[DATE D''ENTREE]],6)&gt;=365,OR(Arrêts!C56="AT",Arrêts!C56="Congés Parentaux",Arrêts!C56="Maladie Pro")),"Oui","Non"))</f>
        <v/>
      </c>
      <c r="F57" s="30"/>
      <c r="G57" s="30"/>
      <c r="H57" s="30"/>
      <c r="I57" s="31" t="str">
        <f>IF(Arrêts!C56="Maladie",IF(AND(F57&gt;0,G57&gt;0,H57&gt;0, (F57+G57+H57)/3&gt;Listes!A$10),Listes!A$10,IF(AND(F57&gt;0,G57&gt;0,H57&gt;0),(F57+G57+H57)/3, "")), IF(Arrêts!C56="Congé Parental",IF(AND(F57&gt;0,G57&gt;0,H57&gt;0, (F57+G57+H57)/3&gt;Listes!B$10),Listes!B$10,IF(AND(F57&gt;0,G57&gt;0,H57&gt;0),(F57+G57+H57)/3, "")),IF(Arrêts!C56&lt;&gt;"",H57,"")))</f>
        <v/>
      </c>
      <c r="J57" s="32" t="str">
        <f>IF(OR(Arrêts!I56&lt;=0,A57=""),"",IF(Arrêts!C56="Congé Parental",I57/30.42*Arrêts!I56,IF(AND(Arrêts!C56="Maladie",VLOOKUP(A57,Tableau1[[NOM]:[+3 enfants]],11)="Oui",Arrêts!I56&gt;=28),(28*I57/30.42*0.5)+((Arrêts!I56-28)*I57/30.42*2/3),IF(Arrêts!C56="Maladie",I57/30.42*0.5*Arrêts!I56,IF(Arrêts!I56&lt;28,I57/30.42*0.6*Arrêts!I56,(28*I57/30.42*0.6)+((Arrêts!I56-28)*I57/30.42*0.8))))))</f>
        <v/>
      </c>
      <c r="K57" s="31" t="str">
        <f>IF(OR(Arrêts!I56&lt;=0,A57=""),"",IF(Arrêts!C56="Congé Parental",I57/30.42*Arrêts!I56*0.79*0.933,IF(AND(Arrêts!C56="Maladie",VLOOKUP(A57,Tableau1[[NOM]:[+3 enfants]],11)="Oui",Arrêts!I56&gt;=28),((28*I57/30.42*0.5)+((Arrêts!I56-28)*I57/30.42*2/3))*0.933,IF(Arrêts!C56="Maladie",I57/30.42*0.5*Arrêts!I56*0.933,IF(Arrêts!I56&lt;28,I57/30.42*0.6*Arrêts!I56*0.79*0.933,((28*I57/30.42*0.6)+((Arrêts!I56-28)*I57/30.42*0.8))*0.79*0.933)))))</f>
        <v/>
      </c>
      <c r="L57" s="39" t="str">
        <f t="array" ref="L57">IF(AND(K57&lt;&gt;"",Arrêts!D56="Prolong",Arrêts!H56&gt;0),K57-INDEX(K$3:K$100,MATCH(A57&amp;C57-1,A$3:A$100&amp;D$3:D$100,0),1),K57)</f>
        <v/>
      </c>
    </row>
    <row r="58" spans="1:12" x14ac:dyDescent="0.25">
      <c r="A58" s="33" t="str">
        <f>IF(ISBLANK(Arrêts!A57),"",Arrêts!A57)</f>
        <v/>
      </c>
      <c r="B58" s="28" t="str">
        <f>Arrêts!B57</f>
        <v/>
      </c>
      <c r="C58" s="38" t="str">
        <f>IF(Arrêts!E57&lt;&gt;"",Arrêts!E57,"")</f>
        <v/>
      </c>
      <c r="D58" s="38" t="str">
        <f>IF(Arrêts!F57&lt;&gt;"",Arrêts!F57,"")</f>
        <v/>
      </c>
      <c r="E58" s="28" t="str">
        <f>IF(A58="","",IF(AND(Arrêts!E57-VLOOKUP(IJ!A58,Tableau1[[NOM]:[DATE D''ENTREE]],6)&gt;=365,OR(Arrêts!C57="AT",Arrêts!C57="Congés Parentaux",Arrêts!C57="Maladie Pro")),"Oui","Non"))</f>
        <v/>
      </c>
      <c r="F58" s="34"/>
      <c r="G58" s="34"/>
      <c r="H58" s="34"/>
      <c r="I58" s="35" t="str">
        <f>IF(Arrêts!C57="Maladie",IF(AND(F58&gt;0,G58&gt;0,H58&gt;0, (F58+G58+H58)/3&gt;Listes!A$10),Listes!A$10,IF(AND(F58&gt;0,G58&gt;0,H58&gt;0),(F58+G58+H58)/3, "")), IF(Arrêts!C57="Congé Parental",IF(AND(F58&gt;0,G58&gt;0,H58&gt;0, (F58+G58+H58)/3&gt;Listes!B$10),Listes!B$10,IF(AND(F58&gt;0,G58&gt;0,H58&gt;0),(F58+G58+H58)/3, "")),IF(Arrêts!C57&lt;&gt;"",H58,"")))</f>
        <v/>
      </c>
      <c r="J58" s="36" t="str">
        <f>IF(OR(Arrêts!I57&lt;=0,A58=""),"",IF(Arrêts!C57="Congé Parental",I58/30.42*Arrêts!I57,IF(AND(Arrêts!C57="Maladie",VLOOKUP(A58,Tableau1[[NOM]:[+3 enfants]],11)="Oui",Arrêts!I57&gt;=28),(28*I58/30.42*0.5)+((Arrêts!I57-28)*I58/30.42*2/3),IF(Arrêts!C57="Maladie",I58/30.42*0.5*Arrêts!I57,IF(Arrêts!I57&lt;28,I58/30.42*0.6*Arrêts!I57,(28*I58/30.42*0.6)+((Arrêts!I57-28)*I58/30.42*0.8))))))</f>
        <v/>
      </c>
      <c r="K58" s="35" t="str">
        <f>IF(OR(Arrêts!I57&lt;=0,A58=""),"",IF(Arrêts!C57="Congé Parental",I58/30.42*Arrêts!I57*0.79*0.933,IF(AND(Arrêts!C57="Maladie",VLOOKUP(A58,Tableau1[[NOM]:[+3 enfants]],11)="Oui",Arrêts!I57&gt;=28),((28*I58/30.42*0.5)+((Arrêts!I57-28)*I58/30.42*2/3))*0.933,IF(Arrêts!C57="Maladie",I58/30.42*0.5*Arrêts!I57*0.933,IF(Arrêts!I57&lt;28,I58/30.42*0.6*Arrêts!I57*0.79*0.933,((28*I58/30.42*0.6)+((Arrêts!I57-28)*I58/30.42*0.8))*0.79*0.933)))))</f>
        <v/>
      </c>
      <c r="L58" s="40" t="str">
        <f t="array" ref="L58">IF(AND(K58&lt;&gt;"",Arrêts!D57="Prolong",Arrêts!H57&gt;0),K58-INDEX(K$3:K$100,MATCH(A58&amp;C58-1,A$3:A$100&amp;D$3:D$100,0),1),K58)</f>
        <v/>
      </c>
    </row>
    <row r="59" spans="1:12" x14ac:dyDescent="0.25">
      <c r="A59" s="29" t="str">
        <f>IF(ISBLANK(Arrêts!A58),"",Arrêts!A58)</f>
        <v/>
      </c>
      <c r="B59" s="27" t="str">
        <f>Arrêts!B58</f>
        <v/>
      </c>
      <c r="C59" s="37" t="str">
        <f>IF(Arrêts!E58&lt;&gt;"",Arrêts!E58,"")</f>
        <v/>
      </c>
      <c r="D59" s="37" t="str">
        <f>IF(Arrêts!F58&lt;&gt;"",Arrêts!F58,"")</f>
        <v/>
      </c>
      <c r="E59" s="27" t="str">
        <f>IF(A59="","",IF(AND(Arrêts!E58-VLOOKUP(IJ!A59,Tableau1[[NOM]:[DATE D''ENTREE]],6)&gt;=365,OR(Arrêts!C58="AT",Arrêts!C58="Congés Parentaux",Arrêts!C58="Maladie Pro")),"Oui","Non"))</f>
        <v/>
      </c>
      <c r="F59" s="30"/>
      <c r="G59" s="30"/>
      <c r="H59" s="30"/>
      <c r="I59" s="31" t="str">
        <f>IF(Arrêts!C58="Maladie",IF(AND(F59&gt;0,G59&gt;0,H59&gt;0, (F59+G59+H59)/3&gt;Listes!A$10),Listes!A$10,IF(AND(F59&gt;0,G59&gt;0,H59&gt;0),(F59+G59+H59)/3, "")), IF(Arrêts!C58="Congé Parental",IF(AND(F59&gt;0,G59&gt;0,H59&gt;0, (F59+G59+H59)/3&gt;Listes!B$10),Listes!B$10,IF(AND(F59&gt;0,G59&gt;0,H59&gt;0),(F59+G59+H59)/3, "")),IF(Arrêts!C58&lt;&gt;"",H59,"")))</f>
        <v/>
      </c>
      <c r="J59" s="32" t="str">
        <f>IF(OR(Arrêts!I58&lt;=0,A59=""),"",IF(Arrêts!C58="Congé Parental",I59/30.42*Arrêts!I58,IF(AND(Arrêts!C58="Maladie",VLOOKUP(A59,Tableau1[[NOM]:[+3 enfants]],11)="Oui",Arrêts!I58&gt;=28),(28*I59/30.42*0.5)+((Arrêts!I58-28)*I59/30.42*2/3),IF(Arrêts!C58="Maladie",I59/30.42*0.5*Arrêts!I58,IF(Arrêts!I58&lt;28,I59/30.42*0.6*Arrêts!I58,(28*I59/30.42*0.6)+((Arrêts!I58-28)*I59/30.42*0.8))))))</f>
        <v/>
      </c>
      <c r="K59" s="31" t="str">
        <f>IF(OR(Arrêts!I58&lt;=0,A59=""),"",IF(Arrêts!C58="Congé Parental",I59/30.42*Arrêts!I58*0.79*0.933,IF(AND(Arrêts!C58="Maladie",VLOOKUP(A59,Tableau1[[NOM]:[+3 enfants]],11)="Oui",Arrêts!I58&gt;=28),((28*I59/30.42*0.5)+((Arrêts!I58-28)*I59/30.42*2/3))*0.933,IF(Arrêts!C58="Maladie",I59/30.42*0.5*Arrêts!I58*0.933,IF(Arrêts!I58&lt;28,I59/30.42*0.6*Arrêts!I58*0.79*0.933,((28*I59/30.42*0.6)+((Arrêts!I58-28)*I59/30.42*0.8))*0.79*0.933)))))</f>
        <v/>
      </c>
      <c r="L59" s="39" t="str">
        <f t="array" ref="L59">IF(AND(K59&lt;&gt;"",Arrêts!D58="Prolong",Arrêts!H58&gt;0),K59-INDEX(K$3:K$100,MATCH(A59&amp;C59-1,A$3:A$100&amp;D$3:D$100,0),1),K59)</f>
        <v/>
      </c>
    </row>
    <row r="60" spans="1:12" x14ac:dyDescent="0.25">
      <c r="A60" s="33" t="str">
        <f>IF(ISBLANK(Arrêts!A59),"",Arrêts!A59)</f>
        <v/>
      </c>
      <c r="B60" s="28" t="str">
        <f>Arrêts!B59</f>
        <v/>
      </c>
      <c r="C60" s="38" t="str">
        <f>IF(Arrêts!E59&lt;&gt;"",Arrêts!E59,"")</f>
        <v/>
      </c>
      <c r="D60" s="38" t="str">
        <f>IF(Arrêts!F59&lt;&gt;"",Arrêts!F59,"")</f>
        <v/>
      </c>
      <c r="E60" s="28" t="str">
        <f>IF(A60="","",IF(AND(Arrêts!E59-VLOOKUP(IJ!A60,Tableau1[[NOM]:[DATE D''ENTREE]],6)&gt;=365,OR(Arrêts!C59="AT",Arrêts!C59="Congés Parentaux",Arrêts!C59="Maladie Pro")),"Oui","Non"))</f>
        <v/>
      </c>
      <c r="F60" s="34"/>
      <c r="G60" s="34"/>
      <c r="H60" s="34"/>
      <c r="I60" s="35" t="str">
        <f>IF(Arrêts!C59="Maladie",IF(AND(F60&gt;0,G60&gt;0,H60&gt;0, (F60+G60+H60)/3&gt;Listes!A$10),Listes!A$10,IF(AND(F60&gt;0,G60&gt;0,H60&gt;0),(F60+G60+H60)/3, "")), IF(Arrêts!C59="Congé Parental",IF(AND(F60&gt;0,G60&gt;0,H60&gt;0, (F60+G60+H60)/3&gt;Listes!B$10),Listes!B$10,IF(AND(F60&gt;0,G60&gt;0,H60&gt;0),(F60+G60+H60)/3, "")),IF(Arrêts!C59&lt;&gt;"",H60,"")))</f>
        <v/>
      </c>
      <c r="J60" s="36" t="str">
        <f>IF(OR(Arrêts!I59&lt;=0,A60=""),"",IF(Arrêts!C59="Congé Parental",I60/30.42*Arrêts!I59,IF(AND(Arrêts!C59="Maladie",VLOOKUP(A60,Tableau1[[NOM]:[+3 enfants]],11)="Oui",Arrêts!I59&gt;=28),(28*I60/30.42*0.5)+((Arrêts!I59-28)*I60/30.42*2/3),IF(Arrêts!C59="Maladie",I60/30.42*0.5*Arrêts!I59,IF(Arrêts!I59&lt;28,I60/30.42*0.6*Arrêts!I59,(28*I60/30.42*0.6)+((Arrêts!I59-28)*I60/30.42*0.8))))))</f>
        <v/>
      </c>
      <c r="K60" s="35" t="str">
        <f>IF(OR(Arrêts!I59&lt;=0,A60=""),"",IF(Arrêts!C59="Congé Parental",I60/30.42*Arrêts!I59*0.79*0.933,IF(AND(Arrêts!C59="Maladie",VLOOKUP(A60,Tableau1[[NOM]:[+3 enfants]],11)="Oui",Arrêts!I59&gt;=28),((28*I60/30.42*0.5)+((Arrêts!I59-28)*I60/30.42*2/3))*0.933,IF(Arrêts!C59="Maladie",I60/30.42*0.5*Arrêts!I59*0.933,IF(Arrêts!I59&lt;28,I60/30.42*0.6*Arrêts!I59*0.79*0.933,((28*I60/30.42*0.6)+((Arrêts!I59-28)*I60/30.42*0.8))*0.79*0.933)))))</f>
        <v/>
      </c>
      <c r="L60" s="40" t="str">
        <f t="array" ref="L60">IF(AND(K60&lt;&gt;"",Arrêts!D59="Prolong",Arrêts!H59&gt;0),K60-INDEX(K$3:K$100,MATCH(A60&amp;C60-1,A$3:A$100&amp;D$3:D$100,0),1),K60)</f>
        <v/>
      </c>
    </row>
    <row r="61" spans="1:12" x14ac:dyDescent="0.25">
      <c r="A61" s="29" t="str">
        <f>IF(ISBLANK(Arrêts!A60),"",Arrêts!A60)</f>
        <v/>
      </c>
      <c r="B61" s="27" t="str">
        <f>Arrêts!B60</f>
        <v/>
      </c>
      <c r="C61" s="37" t="str">
        <f>IF(Arrêts!E60&lt;&gt;"",Arrêts!E60,"")</f>
        <v/>
      </c>
      <c r="D61" s="37" t="str">
        <f>IF(Arrêts!F60&lt;&gt;"",Arrêts!F60,"")</f>
        <v/>
      </c>
      <c r="E61" s="27" t="str">
        <f>IF(A61="","",IF(AND(Arrêts!E60-VLOOKUP(IJ!A61,Tableau1[[NOM]:[DATE D''ENTREE]],6)&gt;=365,OR(Arrêts!C60="AT",Arrêts!C60="Congés Parentaux",Arrêts!C60="Maladie Pro")),"Oui","Non"))</f>
        <v/>
      </c>
      <c r="F61" s="30"/>
      <c r="G61" s="30"/>
      <c r="H61" s="30"/>
      <c r="I61" s="31" t="str">
        <f>IF(Arrêts!C60="Maladie",IF(AND(F61&gt;0,G61&gt;0,H61&gt;0, (F61+G61+H61)/3&gt;Listes!A$10),Listes!A$10,IF(AND(F61&gt;0,G61&gt;0,H61&gt;0),(F61+G61+H61)/3, "")), IF(Arrêts!C60="Congé Parental",IF(AND(F61&gt;0,G61&gt;0,H61&gt;0, (F61+G61+H61)/3&gt;Listes!B$10),Listes!B$10,IF(AND(F61&gt;0,G61&gt;0,H61&gt;0),(F61+G61+H61)/3, "")),IF(Arrêts!C60&lt;&gt;"",H61,"")))</f>
        <v/>
      </c>
      <c r="J61" s="32" t="str">
        <f>IF(OR(Arrêts!I60&lt;=0,A61=""),"",IF(Arrêts!C60="Congé Parental",I61/30.42*Arrêts!I60,IF(AND(Arrêts!C60="Maladie",VLOOKUP(A61,Tableau1[[NOM]:[+3 enfants]],11)="Oui",Arrêts!I60&gt;=28),(28*I61/30.42*0.5)+((Arrêts!I60-28)*I61/30.42*2/3),IF(Arrêts!C60="Maladie",I61/30.42*0.5*Arrêts!I60,IF(Arrêts!I60&lt;28,I61/30.42*0.6*Arrêts!I60,(28*I61/30.42*0.6)+((Arrêts!I60-28)*I61/30.42*0.8))))))</f>
        <v/>
      </c>
      <c r="K61" s="31" t="str">
        <f>IF(OR(Arrêts!I60&lt;=0,A61=""),"",IF(Arrêts!C60="Congé Parental",I61/30.42*Arrêts!I60*0.79*0.933,IF(AND(Arrêts!C60="Maladie",VLOOKUP(A61,Tableau1[[NOM]:[+3 enfants]],11)="Oui",Arrêts!I60&gt;=28),((28*I61/30.42*0.5)+((Arrêts!I60-28)*I61/30.42*2/3))*0.933,IF(Arrêts!C60="Maladie",I61/30.42*0.5*Arrêts!I60*0.933,IF(Arrêts!I60&lt;28,I61/30.42*0.6*Arrêts!I60*0.79*0.933,((28*I61/30.42*0.6)+((Arrêts!I60-28)*I61/30.42*0.8))*0.79*0.933)))))</f>
        <v/>
      </c>
      <c r="L61" s="39" t="str">
        <f t="array" ref="L61">IF(AND(K61&lt;&gt;"",Arrêts!D60="Prolong",Arrêts!H60&gt;0),K61-INDEX(K$3:K$100,MATCH(A61&amp;C61-1,A$3:A$100&amp;D$3:D$100,0),1),K61)</f>
        <v/>
      </c>
    </row>
    <row r="62" spans="1:12" x14ac:dyDescent="0.25">
      <c r="A62" s="33" t="str">
        <f>IF(ISBLANK(Arrêts!A61),"",Arrêts!A61)</f>
        <v/>
      </c>
      <c r="B62" s="28" t="str">
        <f>Arrêts!B61</f>
        <v/>
      </c>
      <c r="C62" s="38" t="str">
        <f>IF(Arrêts!E61&lt;&gt;"",Arrêts!E61,"")</f>
        <v/>
      </c>
      <c r="D62" s="38" t="str">
        <f>IF(Arrêts!F61&lt;&gt;"",Arrêts!F61,"")</f>
        <v/>
      </c>
      <c r="E62" s="28" t="str">
        <f>IF(A62="","",IF(AND(Arrêts!E61-VLOOKUP(IJ!A62,Tableau1[[NOM]:[DATE D''ENTREE]],6)&gt;=365,OR(Arrêts!C61="AT",Arrêts!C61="Congés Parentaux",Arrêts!C61="Maladie Pro")),"Oui","Non"))</f>
        <v/>
      </c>
      <c r="F62" s="34"/>
      <c r="G62" s="34"/>
      <c r="H62" s="34"/>
      <c r="I62" s="35" t="str">
        <f>IF(Arrêts!C61="Maladie",IF(AND(F62&gt;0,G62&gt;0,H62&gt;0, (F62+G62+H62)/3&gt;Listes!A$10),Listes!A$10,IF(AND(F62&gt;0,G62&gt;0,H62&gt;0),(F62+G62+H62)/3, "")), IF(Arrêts!C61="Congé Parental",IF(AND(F62&gt;0,G62&gt;0,H62&gt;0, (F62+G62+H62)/3&gt;Listes!B$10),Listes!B$10,IF(AND(F62&gt;0,G62&gt;0,H62&gt;0),(F62+G62+H62)/3, "")),IF(Arrêts!C61&lt;&gt;"",H62,"")))</f>
        <v/>
      </c>
      <c r="J62" s="36" t="str">
        <f>IF(OR(Arrêts!I61&lt;=0,A62=""),"",IF(Arrêts!C61="Congé Parental",I62/30.42*Arrêts!I61,IF(AND(Arrêts!C61="Maladie",VLOOKUP(A62,Tableau1[[NOM]:[+3 enfants]],11)="Oui",Arrêts!I61&gt;=28),(28*I62/30.42*0.5)+((Arrêts!I61-28)*I62/30.42*2/3),IF(Arrêts!C61="Maladie",I62/30.42*0.5*Arrêts!I61,IF(Arrêts!I61&lt;28,I62/30.42*0.6*Arrêts!I61,(28*I62/30.42*0.6)+((Arrêts!I61-28)*I62/30.42*0.8))))))</f>
        <v/>
      </c>
      <c r="K62" s="35" t="str">
        <f>IF(OR(Arrêts!I61&lt;=0,A62=""),"",IF(Arrêts!C61="Congé Parental",I62/30.42*Arrêts!I61*0.79*0.933,IF(AND(Arrêts!C61="Maladie",VLOOKUP(A62,Tableau1[[NOM]:[+3 enfants]],11)="Oui",Arrêts!I61&gt;=28),((28*I62/30.42*0.5)+((Arrêts!I61-28)*I62/30.42*2/3))*0.933,IF(Arrêts!C61="Maladie",I62/30.42*0.5*Arrêts!I61*0.933,IF(Arrêts!I61&lt;28,I62/30.42*0.6*Arrêts!I61*0.79*0.933,((28*I62/30.42*0.6)+((Arrêts!I61-28)*I62/30.42*0.8))*0.79*0.933)))))</f>
        <v/>
      </c>
      <c r="L62" s="40" t="str">
        <f t="array" ref="L62">IF(AND(K62&lt;&gt;"",Arrêts!D61="Prolong",Arrêts!H61&gt;0),K62-INDEX(K$3:K$100,MATCH(A62&amp;C62-1,A$3:A$100&amp;D$3:D$100,0),1),K62)</f>
        <v/>
      </c>
    </row>
    <row r="63" spans="1:12" x14ac:dyDescent="0.25">
      <c r="A63" s="29" t="str">
        <f>IF(ISBLANK(Arrêts!A62),"",Arrêts!A62)</f>
        <v/>
      </c>
      <c r="B63" s="27" t="str">
        <f>Arrêts!B62</f>
        <v/>
      </c>
      <c r="C63" s="37" t="str">
        <f>IF(Arrêts!E62&lt;&gt;"",Arrêts!E62,"")</f>
        <v/>
      </c>
      <c r="D63" s="37" t="str">
        <f>IF(Arrêts!F62&lt;&gt;"",Arrêts!F62,"")</f>
        <v/>
      </c>
      <c r="E63" s="27" t="str">
        <f>IF(A63="","",IF(AND(Arrêts!E62-VLOOKUP(IJ!A63,Tableau1[[NOM]:[DATE D''ENTREE]],6)&gt;=365,OR(Arrêts!C62="AT",Arrêts!C62="Congés Parentaux",Arrêts!C62="Maladie Pro")),"Oui","Non"))</f>
        <v/>
      </c>
      <c r="F63" s="30"/>
      <c r="G63" s="30"/>
      <c r="H63" s="30"/>
      <c r="I63" s="31" t="str">
        <f>IF(Arrêts!C62="Maladie",IF(AND(F63&gt;0,G63&gt;0,H63&gt;0, (F63+G63+H63)/3&gt;Listes!A$10),Listes!A$10,IF(AND(F63&gt;0,G63&gt;0,H63&gt;0),(F63+G63+H63)/3, "")), IF(Arrêts!C62="Congé Parental",IF(AND(F63&gt;0,G63&gt;0,H63&gt;0, (F63+G63+H63)/3&gt;Listes!B$10),Listes!B$10,IF(AND(F63&gt;0,G63&gt;0,H63&gt;0),(F63+G63+H63)/3, "")),IF(Arrêts!C62&lt;&gt;"",H63,"")))</f>
        <v/>
      </c>
      <c r="J63" s="32" t="str">
        <f>IF(OR(Arrêts!I62&lt;=0,A63=""),"",IF(Arrêts!C62="Congé Parental",I63/30.42*Arrêts!I62,IF(AND(Arrêts!C62="Maladie",VLOOKUP(A63,Tableau1[[NOM]:[+3 enfants]],11)="Oui",Arrêts!I62&gt;=28),(28*I63/30.42*0.5)+((Arrêts!I62-28)*I63/30.42*2/3),IF(Arrêts!C62="Maladie",I63/30.42*0.5*Arrêts!I62,IF(Arrêts!I62&lt;28,I63/30.42*0.6*Arrêts!I62,(28*I63/30.42*0.6)+((Arrêts!I62-28)*I63/30.42*0.8))))))</f>
        <v/>
      </c>
      <c r="K63" s="31" t="str">
        <f>IF(OR(Arrêts!I62&lt;=0,A63=""),"",IF(Arrêts!C62="Congé Parental",I63/30.42*Arrêts!I62*0.79*0.933,IF(AND(Arrêts!C62="Maladie",VLOOKUP(A63,Tableau1[[NOM]:[+3 enfants]],11)="Oui",Arrêts!I62&gt;=28),((28*I63/30.42*0.5)+((Arrêts!I62-28)*I63/30.42*2/3))*0.933,IF(Arrêts!C62="Maladie",I63/30.42*0.5*Arrêts!I62*0.933,IF(Arrêts!I62&lt;28,I63/30.42*0.6*Arrêts!I62*0.79*0.933,((28*I63/30.42*0.6)+((Arrêts!I62-28)*I63/30.42*0.8))*0.79*0.933)))))</f>
        <v/>
      </c>
      <c r="L63" s="39" t="str">
        <f t="array" ref="L63">IF(AND(K63&lt;&gt;"",Arrêts!D62="Prolong",Arrêts!H62&gt;0),K63-INDEX(K$3:K$100,MATCH(A63&amp;C63-1,A$3:A$100&amp;D$3:D$100,0),1),K63)</f>
        <v/>
      </c>
    </row>
    <row r="64" spans="1:12" x14ac:dyDescent="0.25">
      <c r="A64" s="33" t="str">
        <f>IF(ISBLANK(Arrêts!A63),"",Arrêts!A63)</f>
        <v/>
      </c>
      <c r="B64" s="28" t="str">
        <f>Arrêts!B63</f>
        <v/>
      </c>
      <c r="C64" s="38" t="str">
        <f>IF(Arrêts!E63&lt;&gt;"",Arrêts!E63,"")</f>
        <v/>
      </c>
      <c r="D64" s="38" t="str">
        <f>IF(Arrêts!F63&lt;&gt;"",Arrêts!F63,"")</f>
        <v/>
      </c>
      <c r="E64" s="28" t="str">
        <f>IF(A64="","",IF(AND(Arrêts!E63-VLOOKUP(IJ!A64,Tableau1[[NOM]:[DATE D''ENTREE]],6)&gt;=365,OR(Arrêts!C63="AT",Arrêts!C63="Congés Parentaux",Arrêts!C63="Maladie Pro")),"Oui","Non"))</f>
        <v/>
      </c>
      <c r="F64" s="34"/>
      <c r="G64" s="34"/>
      <c r="H64" s="34"/>
      <c r="I64" s="35" t="str">
        <f>IF(Arrêts!C63="Maladie",IF(AND(F64&gt;0,G64&gt;0,H64&gt;0, (F64+G64+H64)/3&gt;Listes!A$10),Listes!A$10,IF(AND(F64&gt;0,G64&gt;0,H64&gt;0),(F64+G64+H64)/3, "")), IF(Arrêts!C63="Congé Parental",IF(AND(F64&gt;0,G64&gt;0,H64&gt;0, (F64+G64+H64)/3&gt;Listes!B$10),Listes!B$10,IF(AND(F64&gt;0,G64&gt;0,H64&gt;0),(F64+G64+H64)/3, "")),IF(Arrêts!C63&lt;&gt;"",H64,"")))</f>
        <v/>
      </c>
      <c r="J64" s="36" t="str">
        <f>IF(OR(Arrêts!I63&lt;=0,A64=""),"",IF(Arrêts!C63="Congé Parental",I64/30.42*Arrêts!I63,IF(AND(Arrêts!C63="Maladie",VLOOKUP(A64,Tableau1[[NOM]:[+3 enfants]],11)="Oui",Arrêts!I63&gt;=28),(28*I64/30.42*0.5)+((Arrêts!I63-28)*I64/30.42*2/3),IF(Arrêts!C63="Maladie",I64/30.42*0.5*Arrêts!I63,IF(Arrêts!I63&lt;28,I64/30.42*0.6*Arrêts!I63,(28*I64/30.42*0.6)+((Arrêts!I63-28)*I64/30.42*0.8))))))</f>
        <v/>
      </c>
      <c r="K64" s="35" t="str">
        <f>IF(OR(Arrêts!I63&lt;=0,A64=""),"",IF(Arrêts!C63="Congé Parental",I64/30.42*Arrêts!I63*0.79*0.933,IF(AND(Arrêts!C63="Maladie",VLOOKUP(A64,Tableau1[[NOM]:[+3 enfants]],11)="Oui",Arrêts!I63&gt;=28),((28*I64/30.42*0.5)+((Arrêts!I63-28)*I64/30.42*2/3))*0.933,IF(Arrêts!C63="Maladie",I64/30.42*0.5*Arrêts!I63*0.933,IF(Arrêts!I63&lt;28,I64/30.42*0.6*Arrêts!I63*0.79*0.933,((28*I64/30.42*0.6)+((Arrêts!I63-28)*I64/30.42*0.8))*0.79*0.933)))))</f>
        <v/>
      </c>
      <c r="L64" s="40" t="str">
        <f t="array" ref="L64">IF(AND(K64&lt;&gt;"",Arrêts!D63="Prolong",Arrêts!H63&gt;0),K64-INDEX(K$3:K$100,MATCH(A64&amp;C64-1,A$3:A$100&amp;D$3:D$100,0),1),K64)</f>
        <v/>
      </c>
    </row>
    <row r="65" spans="1:12" x14ac:dyDescent="0.25">
      <c r="A65" s="29" t="str">
        <f>IF(ISBLANK(Arrêts!A64),"",Arrêts!A64)</f>
        <v/>
      </c>
      <c r="B65" s="27" t="str">
        <f>Arrêts!B64</f>
        <v/>
      </c>
      <c r="C65" s="37" t="str">
        <f>IF(Arrêts!E64&lt;&gt;"",Arrêts!E64,"")</f>
        <v/>
      </c>
      <c r="D65" s="37" t="str">
        <f>IF(Arrêts!F64&lt;&gt;"",Arrêts!F64,"")</f>
        <v/>
      </c>
      <c r="E65" s="27" t="str">
        <f>IF(A65="","",IF(AND(Arrêts!E64-VLOOKUP(IJ!A65,Tableau1[[NOM]:[DATE D''ENTREE]],6)&gt;=365,OR(Arrêts!C64="AT",Arrêts!C64="Congés Parentaux",Arrêts!C64="Maladie Pro")),"Oui","Non"))</f>
        <v/>
      </c>
      <c r="F65" s="30"/>
      <c r="G65" s="30"/>
      <c r="H65" s="30"/>
      <c r="I65" s="31" t="str">
        <f>IF(Arrêts!C64="Maladie",IF(AND(F65&gt;0,G65&gt;0,H65&gt;0, (F65+G65+H65)/3&gt;Listes!A$10),Listes!A$10,IF(AND(F65&gt;0,G65&gt;0,H65&gt;0),(F65+G65+H65)/3, "")), IF(Arrêts!C64="Congé Parental",IF(AND(F65&gt;0,G65&gt;0,H65&gt;0, (F65+G65+H65)/3&gt;Listes!B$10),Listes!B$10,IF(AND(F65&gt;0,G65&gt;0,H65&gt;0),(F65+G65+H65)/3, "")),IF(Arrêts!C64&lt;&gt;"",H65,"")))</f>
        <v/>
      </c>
      <c r="J65" s="32" t="str">
        <f>IF(OR(Arrêts!I64&lt;=0,A65=""),"",IF(Arrêts!C64="Congé Parental",I65/30.42*Arrêts!I64,IF(AND(Arrêts!C64="Maladie",VLOOKUP(A65,Tableau1[[NOM]:[+3 enfants]],11)="Oui",Arrêts!I64&gt;=28),(28*I65/30.42*0.5)+((Arrêts!I64-28)*I65/30.42*2/3),IF(Arrêts!C64="Maladie",I65/30.42*0.5*Arrêts!I64,IF(Arrêts!I64&lt;28,I65/30.42*0.6*Arrêts!I64,(28*I65/30.42*0.6)+((Arrêts!I64-28)*I65/30.42*0.8))))))</f>
        <v/>
      </c>
      <c r="K65" s="31" t="str">
        <f>IF(OR(Arrêts!I64&lt;=0,A65=""),"",IF(Arrêts!C64="Congé Parental",I65/30.42*Arrêts!I64*0.79*0.933,IF(AND(Arrêts!C64="Maladie",VLOOKUP(A65,Tableau1[[NOM]:[+3 enfants]],11)="Oui",Arrêts!I64&gt;=28),((28*I65/30.42*0.5)+((Arrêts!I64-28)*I65/30.42*2/3))*0.933,IF(Arrêts!C64="Maladie",I65/30.42*0.5*Arrêts!I64*0.933,IF(Arrêts!I64&lt;28,I65/30.42*0.6*Arrêts!I64*0.79*0.933,((28*I65/30.42*0.6)+((Arrêts!I64-28)*I65/30.42*0.8))*0.79*0.933)))))</f>
        <v/>
      </c>
      <c r="L65" s="39" t="str">
        <f t="array" ref="L65">IF(AND(K65&lt;&gt;"",Arrêts!D64="Prolong",Arrêts!H64&gt;0),K65-INDEX(K$3:K$100,MATCH(A65&amp;C65-1,A$3:A$100&amp;D$3:D$100,0),1),K65)</f>
        <v/>
      </c>
    </row>
    <row r="66" spans="1:12" x14ac:dyDescent="0.25">
      <c r="A66" s="33" t="str">
        <f>IF(ISBLANK(Arrêts!A65),"",Arrêts!A65)</f>
        <v/>
      </c>
      <c r="B66" s="28" t="str">
        <f>Arrêts!B65</f>
        <v/>
      </c>
      <c r="C66" s="38" t="str">
        <f>IF(Arrêts!E65&lt;&gt;"",Arrêts!E65,"")</f>
        <v/>
      </c>
      <c r="D66" s="38" t="str">
        <f>IF(Arrêts!F65&lt;&gt;"",Arrêts!F65,"")</f>
        <v/>
      </c>
      <c r="E66" s="28" t="str">
        <f>IF(A66="","",IF(AND(Arrêts!E65-VLOOKUP(IJ!A66,Tableau1[[NOM]:[DATE D''ENTREE]],6)&gt;=365,OR(Arrêts!C65="AT",Arrêts!C65="Congés Parentaux",Arrêts!C65="Maladie Pro")),"Oui","Non"))</f>
        <v/>
      </c>
      <c r="F66" s="34"/>
      <c r="G66" s="34"/>
      <c r="H66" s="34"/>
      <c r="I66" s="35" t="str">
        <f>IF(Arrêts!C65="Maladie",IF(AND(F66&gt;0,G66&gt;0,H66&gt;0, (F66+G66+H66)/3&gt;Listes!A$10),Listes!A$10,IF(AND(F66&gt;0,G66&gt;0,H66&gt;0),(F66+G66+H66)/3, "")), IF(Arrêts!C65="Congé Parental",IF(AND(F66&gt;0,G66&gt;0,H66&gt;0, (F66+G66+H66)/3&gt;Listes!B$10),Listes!B$10,IF(AND(F66&gt;0,G66&gt;0,H66&gt;0),(F66+G66+H66)/3, "")),IF(Arrêts!C65&lt;&gt;"",H66,"")))</f>
        <v/>
      </c>
      <c r="J66" s="36" t="str">
        <f>IF(OR(Arrêts!I65&lt;=0,A66=""),"",IF(Arrêts!C65="Congé Parental",I66/30.42*Arrêts!I65,IF(AND(Arrêts!C65="Maladie",VLOOKUP(A66,Tableau1[[NOM]:[+3 enfants]],11)="Oui",Arrêts!I65&gt;=28),(28*I66/30.42*0.5)+((Arrêts!I65-28)*I66/30.42*2/3),IF(Arrêts!C65="Maladie",I66/30.42*0.5*Arrêts!I65,IF(Arrêts!I65&lt;28,I66/30.42*0.6*Arrêts!I65,(28*I66/30.42*0.6)+((Arrêts!I65-28)*I66/30.42*0.8))))))</f>
        <v/>
      </c>
      <c r="K66" s="35" t="str">
        <f>IF(OR(Arrêts!I65&lt;=0,A66=""),"",IF(Arrêts!C65="Congé Parental",I66/30.42*Arrêts!I65*0.79*0.933,IF(AND(Arrêts!C65="Maladie",VLOOKUP(A66,Tableau1[[NOM]:[+3 enfants]],11)="Oui",Arrêts!I65&gt;=28),((28*I66/30.42*0.5)+((Arrêts!I65-28)*I66/30.42*2/3))*0.933,IF(Arrêts!C65="Maladie",I66/30.42*0.5*Arrêts!I65*0.933,IF(Arrêts!I65&lt;28,I66/30.42*0.6*Arrêts!I65*0.79*0.933,((28*I66/30.42*0.6)+((Arrêts!I65-28)*I66/30.42*0.8))*0.79*0.933)))))</f>
        <v/>
      </c>
      <c r="L66" s="40" t="str">
        <f t="array" ref="L66">IF(AND(K66&lt;&gt;"",Arrêts!D65="Prolong",Arrêts!H65&gt;0),K66-INDEX(K$3:K$100,MATCH(A66&amp;C66-1,A$3:A$100&amp;D$3:D$100,0),1),K66)</f>
        <v/>
      </c>
    </row>
    <row r="67" spans="1:12" x14ac:dyDescent="0.25">
      <c r="A67" s="29" t="str">
        <f>IF(ISBLANK(Arrêts!A66),"",Arrêts!A66)</f>
        <v/>
      </c>
      <c r="B67" s="27" t="str">
        <f>Arrêts!B66</f>
        <v/>
      </c>
      <c r="C67" s="37" t="str">
        <f>IF(Arrêts!E66&lt;&gt;"",Arrêts!E66,"")</f>
        <v/>
      </c>
      <c r="D67" s="37" t="str">
        <f>IF(Arrêts!F66&lt;&gt;"",Arrêts!F66,"")</f>
        <v/>
      </c>
      <c r="E67" s="27" t="str">
        <f>IF(A67="","",IF(AND(Arrêts!E66-VLOOKUP(IJ!A67,Tableau1[[NOM]:[DATE D''ENTREE]],6)&gt;=365,OR(Arrêts!C66="AT",Arrêts!C66="Congés Parentaux",Arrêts!C66="Maladie Pro")),"Oui","Non"))</f>
        <v/>
      </c>
      <c r="F67" s="30"/>
      <c r="G67" s="30"/>
      <c r="H67" s="30"/>
      <c r="I67" s="31" t="str">
        <f>IF(Arrêts!C66="Maladie",IF(AND(F67&gt;0,G67&gt;0,H67&gt;0, (F67+G67+H67)/3&gt;Listes!A$10),Listes!A$10,IF(AND(F67&gt;0,G67&gt;0,H67&gt;0),(F67+G67+H67)/3, "")), IF(Arrêts!C66="Congé Parental",IF(AND(F67&gt;0,G67&gt;0,H67&gt;0, (F67+G67+H67)/3&gt;Listes!B$10),Listes!B$10,IF(AND(F67&gt;0,G67&gt;0,H67&gt;0),(F67+G67+H67)/3, "")),IF(Arrêts!C66&lt;&gt;"",H67,"")))</f>
        <v/>
      </c>
      <c r="J67" s="32" t="str">
        <f>IF(OR(Arrêts!I66&lt;=0,A67=""),"",IF(Arrêts!C66="Congé Parental",I67/30.42*Arrêts!I66,IF(AND(Arrêts!C66="Maladie",VLOOKUP(A67,Tableau1[[NOM]:[+3 enfants]],11)="Oui",Arrêts!I66&gt;=28),(28*I67/30.42*0.5)+((Arrêts!I66-28)*I67/30.42*2/3),IF(Arrêts!C66="Maladie",I67/30.42*0.5*Arrêts!I66,IF(Arrêts!I66&lt;28,I67/30.42*0.6*Arrêts!I66,(28*I67/30.42*0.6)+((Arrêts!I66-28)*I67/30.42*0.8))))))</f>
        <v/>
      </c>
      <c r="K67" s="31" t="str">
        <f>IF(OR(Arrêts!I66&lt;=0,A67=""),"",IF(Arrêts!C66="Congé Parental",I67/30.42*Arrêts!I66*0.79*0.933,IF(AND(Arrêts!C66="Maladie",VLOOKUP(A67,Tableau1[[NOM]:[+3 enfants]],11)="Oui",Arrêts!I66&gt;=28),((28*I67/30.42*0.5)+((Arrêts!I66-28)*I67/30.42*2/3))*0.933,IF(Arrêts!C66="Maladie",I67/30.42*0.5*Arrêts!I66*0.933,IF(Arrêts!I66&lt;28,I67/30.42*0.6*Arrêts!I66*0.79*0.933,((28*I67/30.42*0.6)+((Arrêts!I66-28)*I67/30.42*0.8))*0.79*0.933)))))</f>
        <v/>
      </c>
      <c r="L67" s="39" t="str">
        <f t="array" ref="L67">IF(AND(K67&lt;&gt;"",Arrêts!D66="Prolong",Arrêts!H66&gt;0),K67-INDEX(K$3:K$100,MATCH(A67&amp;C67-1,A$3:A$100&amp;D$3:D$100,0),1),K67)</f>
        <v/>
      </c>
    </row>
    <row r="68" spans="1:12" x14ac:dyDescent="0.25">
      <c r="A68" s="33" t="str">
        <f>IF(ISBLANK(Arrêts!A67),"",Arrêts!A67)</f>
        <v/>
      </c>
      <c r="B68" s="28" t="str">
        <f>Arrêts!B67</f>
        <v/>
      </c>
      <c r="C68" s="38" t="str">
        <f>IF(Arrêts!E67&lt;&gt;"",Arrêts!E67,"")</f>
        <v/>
      </c>
      <c r="D68" s="38" t="str">
        <f>IF(Arrêts!F67&lt;&gt;"",Arrêts!F67,"")</f>
        <v/>
      </c>
      <c r="E68" s="28" t="str">
        <f>IF(A68="","",IF(AND(Arrêts!E67-VLOOKUP(IJ!A68,Tableau1[[NOM]:[DATE D''ENTREE]],6)&gt;=365,OR(Arrêts!C67="AT",Arrêts!C67="Congés Parentaux",Arrêts!C67="Maladie Pro")),"Oui","Non"))</f>
        <v/>
      </c>
      <c r="F68" s="34"/>
      <c r="G68" s="34"/>
      <c r="H68" s="34"/>
      <c r="I68" s="35" t="str">
        <f>IF(Arrêts!C67="Maladie",IF(AND(F68&gt;0,G68&gt;0,H68&gt;0, (F68+G68+H68)/3&gt;Listes!A$10),Listes!A$10,IF(AND(F68&gt;0,G68&gt;0,H68&gt;0),(F68+G68+H68)/3, "")), IF(Arrêts!C67="Congé Parental",IF(AND(F68&gt;0,G68&gt;0,H68&gt;0, (F68+G68+H68)/3&gt;Listes!B$10),Listes!B$10,IF(AND(F68&gt;0,G68&gt;0,H68&gt;0),(F68+G68+H68)/3, "")),IF(Arrêts!C67&lt;&gt;"",H68,"")))</f>
        <v/>
      </c>
      <c r="J68" s="36" t="str">
        <f>IF(OR(Arrêts!I67&lt;=0,A68=""),"",IF(Arrêts!C67="Congé Parental",I68/30.42*Arrêts!I67,IF(AND(Arrêts!C67="Maladie",VLOOKUP(A68,Tableau1[[NOM]:[+3 enfants]],11)="Oui",Arrêts!I67&gt;=28),(28*I68/30.42*0.5)+((Arrêts!I67-28)*I68/30.42*2/3),IF(Arrêts!C67="Maladie",I68/30.42*0.5*Arrêts!I67,IF(Arrêts!I67&lt;28,I68/30.42*0.6*Arrêts!I67,(28*I68/30.42*0.6)+((Arrêts!I67-28)*I68/30.42*0.8))))))</f>
        <v/>
      </c>
      <c r="K68" s="35" t="str">
        <f>IF(OR(Arrêts!I67&lt;=0,A68=""),"",IF(Arrêts!C67="Congé Parental",I68/30.42*Arrêts!I67*0.79*0.933,IF(AND(Arrêts!C67="Maladie",VLOOKUP(A68,Tableau1[[NOM]:[+3 enfants]],11)="Oui",Arrêts!I67&gt;=28),((28*I68/30.42*0.5)+((Arrêts!I67-28)*I68/30.42*2/3))*0.933,IF(Arrêts!C67="Maladie",I68/30.42*0.5*Arrêts!I67*0.933,IF(Arrêts!I67&lt;28,I68/30.42*0.6*Arrêts!I67*0.79*0.933,((28*I68/30.42*0.6)+((Arrêts!I67-28)*I68/30.42*0.8))*0.79*0.933)))))</f>
        <v/>
      </c>
      <c r="L68" s="40" t="str">
        <f t="array" ref="L68">IF(AND(K68&lt;&gt;"",Arrêts!D67="Prolong",Arrêts!H67&gt;0),K68-INDEX(K$3:K$100,MATCH(A68&amp;C68-1,A$3:A$100&amp;D$3:D$100,0),1),K68)</f>
        <v/>
      </c>
    </row>
    <row r="69" spans="1:12" x14ac:dyDescent="0.25">
      <c r="A69" s="29" t="str">
        <f>IF(ISBLANK(Arrêts!A68),"",Arrêts!A68)</f>
        <v/>
      </c>
      <c r="B69" s="27" t="str">
        <f>Arrêts!B68</f>
        <v/>
      </c>
      <c r="C69" s="37" t="str">
        <f>IF(Arrêts!E68&lt;&gt;"",Arrêts!E68,"")</f>
        <v/>
      </c>
      <c r="D69" s="37" t="str">
        <f>IF(Arrêts!F68&lt;&gt;"",Arrêts!F68,"")</f>
        <v/>
      </c>
      <c r="E69" s="27" t="str">
        <f>IF(A69="","",IF(AND(Arrêts!E68-VLOOKUP(IJ!A69,Tableau1[[NOM]:[DATE D''ENTREE]],6)&gt;=365,OR(Arrêts!C68="AT",Arrêts!C68="Congés Parentaux",Arrêts!C68="Maladie Pro")),"Oui","Non"))</f>
        <v/>
      </c>
      <c r="F69" s="30"/>
      <c r="G69" s="30"/>
      <c r="H69" s="30"/>
      <c r="I69" s="31" t="str">
        <f>IF(Arrêts!C68="Maladie",IF(AND(F69&gt;0,G69&gt;0,H69&gt;0, (F69+G69+H69)/3&gt;Listes!A$10),Listes!A$10,IF(AND(F69&gt;0,G69&gt;0,H69&gt;0),(F69+G69+H69)/3, "")), IF(Arrêts!C68="Congé Parental",IF(AND(F69&gt;0,G69&gt;0,H69&gt;0, (F69+G69+H69)/3&gt;Listes!B$10),Listes!B$10,IF(AND(F69&gt;0,G69&gt;0,H69&gt;0),(F69+G69+H69)/3, "")),IF(Arrêts!C68&lt;&gt;"",H69,"")))</f>
        <v/>
      </c>
      <c r="J69" s="32" t="str">
        <f>IF(OR(Arrêts!I68&lt;=0,A69=""),"",IF(Arrêts!C68="Congé Parental",I69/30.42*Arrêts!I68,IF(AND(Arrêts!C68="Maladie",VLOOKUP(A69,Tableau1[[NOM]:[+3 enfants]],11)="Oui",Arrêts!I68&gt;=28),(28*I69/30.42*0.5)+((Arrêts!I68-28)*I69/30.42*2/3),IF(Arrêts!C68="Maladie",I69/30.42*0.5*Arrêts!I68,IF(Arrêts!I68&lt;28,I69/30.42*0.6*Arrêts!I68,(28*I69/30.42*0.6)+((Arrêts!I68-28)*I69/30.42*0.8))))))</f>
        <v/>
      </c>
      <c r="K69" s="31" t="str">
        <f>IF(OR(Arrêts!I68&lt;=0,A69=""),"",IF(Arrêts!C68="Congé Parental",I69/30.42*Arrêts!I68*0.79*0.933,IF(AND(Arrêts!C68="Maladie",VLOOKUP(A69,Tableau1[[NOM]:[+3 enfants]],11)="Oui",Arrêts!I68&gt;=28),((28*I69/30.42*0.5)+((Arrêts!I68-28)*I69/30.42*2/3))*0.933,IF(Arrêts!C68="Maladie",I69/30.42*0.5*Arrêts!I68*0.933,IF(Arrêts!I68&lt;28,I69/30.42*0.6*Arrêts!I68*0.79*0.933,((28*I69/30.42*0.6)+((Arrêts!I68-28)*I69/30.42*0.8))*0.79*0.933)))))</f>
        <v/>
      </c>
      <c r="L69" s="39" t="str">
        <f t="array" ref="L69">IF(AND(K69&lt;&gt;"",Arrêts!D68="Prolong",Arrêts!H68&gt;0),K69-INDEX(K$3:K$100,MATCH(A69&amp;C69-1,A$3:A$100&amp;D$3:D$100,0),1),K69)</f>
        <v/>
      </c>
    </row>
    <row r="70" spans="1:12" x14ac:dyDescent="0.25">
      <c r="A70" s="33" t="str">
        <f>IF(ISBLANK(Arrêts!A69),"",Arrêts!A69)</f>
        <v/>
      </c>
      <c r="B70" s="28" t="str">
        <f>Arrêts!B69</f>
        <v/>
      </c>
      <c r="C70" s="38" t="str">
        <f>IF(Arrêts!E69&lt;&gt;"",Arrêts!E69,"")</f>
        <v/>
      </c>
      <c r="D70" s="38" t="str">
        <f>IF(Arrêts!F69&lt;&gt;"",Arrêts!F69,"")</f>
        <v/>
      </c>
      <c r="E70" s="28" t="str">
        <f>IF(A70="","",IF(AND(Arrêts!E69-VLOOKUP(IJ!A70,Tableau1[[NOM]:[DATE D''ENTREE]],6)&gt;=365,OR(Arrêts!C69="AT",Arrêts!C69="Congés Parentaux",Arrêts!C69="Maladie Pro")),"Oui","Non"))</f>
        <v/>
      </c>
      <c r="F70" s="34"/>
      <c r="G70" s="34"/>
      <c r="H70" s="34"/>
      <c r="I70" s="35" t="str">
        <f>IF(Arrêts!C69="Maladie",IF(AND(F70&gt;0,G70&gt;0,H70&gt;0, (F70+G70+H70)/3&gt;Listes!A$10),Listes!A$10,IF(AND(F70&gt;0,G70&gt;0,H70&gt;0),(F70+G70+H70)/3, "")), IF(Arrêts!C69="Congé Parental",IF(AND(F70&gt;0,G70&gt;0,H70&gt;0, (F70+G70+H70)/3&gt;Listes!B$10),Listes!B$10,IF(AND(F70&gt;0,G70&gt;0,H70&gt;0),(F70+G70+H70)/3, "")),IF(Arrêts!C69&lt;&gt;"",H70,"")))</f>
        <v/>
      </c>
      <c r="J70" s="36" t="str">
        <f>IF(OR(Arrêts!I69&lt;=0,A70=""),"",IF(Arrêts!C69="Congé Parental",I70/30.42*Arrêts!I69,IF(AND(Arrêts!C69="Maladie",VLOOKUP(A70,Tableau1[[NOM]:[+3 enfants]],11)="Oui",Arrêts!I69&gt;=28),(28*I70/30.42*0.5)+((Arrêts!I69-28)*I70/30.42*2/3),IF(Arrêts!C69="Maladie",I70/30.42*0.5*Arrêts!I69,IF(Arrêts!I69&lt;28,I70/30.42*0.6*Arrêts!I69,(28*I70/30.42*0.6)+((Arrêts!I69-28)*I70/30.42*0.8))))))</f>
        <v/>
      </c>
      <c r="K70" s="35" t="str">
        <f>IF(OR(Arrêts!I69&lt;=0,A70=""),"",IF(Arrêts!C69="Congé Parental",I70/30.42*Arrêts!I69*0.79*0.933,IF(AND(Arrêts!C69="Maladie",VLOOKUP(A70,Tableau1[[NOM]:[+3 enfants]],11)="Oui",Arrêts!I69&gt;=28),((28*I70/30.42*0.5)+((Arrêts!I69-28)*I70/30.42*2/3))*0.933,IF(Arrêts!C69="Maladie",I70/30.42*0.5*Arrêts!I69*0.933,IF(Arrêts!I69&lt;28,I70/30.42*0.6*Arrêts!I69*0.79*0.933,((28*I70/30.42*0.6)+((Arrêts!I69-28)*I70/30.42*0.8))*0.79*0.933)))))</f>
        <v/>
      </c>
      <c r="L70" s="40" t="str">
        <f t="array" ref="L70">IF(AND(K70&lt;&gt;"",Arrêts!D69="Prolong",Arrêts!H69&gt;0),K70-INDEX(K$3:K$100,MATCH(A70&amp;C70-1,A$3:A$100&amp;D$3:D$100,0),1),K70)</f>
        <v/>
      </c>
    </row>
    <row r="71" spans="1:12" x14ac:dyDescent="0.25">
      <c r="A71" s="29" t="str">
        <f>IF(ISBLANK(Arrêts!A70),"",Arrêts!A70)</f>
        <v/>
      </c>
      <c r="B71" s="27" t="str">
        <f>Arrêts!B70</f>
        <v/>
      </c>
      <c r="C71" s="37" t="str">
        <f>IF(Arrêts!E70&lt;&gt;"",Arrêts!E70,"")</f>
        <v/>
      </c>
      <c r="D71" s="37" t="str">
        <f>IF(Arrêts!F70&lt;&gt;"",Arrêts!F70,"")</f>
        <v/>
      </c>
      <c r="E71" s="27" t="str">
        <f>IF(A71="","",IF(AND(Arrêts!E70-VLOOKUP(IJ!A71,Tableau1[[NOM]:[DATE D''ENTREE]],6)&gt;=365,OR(Arrêts!C70="AT",Arrêts!C70="Congés Parentaux",Arrêts!C70="Maladie Pro")),"Oui","Non"))</f>
        <v/>
      </c>
      <c r="F71" s="30"/>
      <c r="G71" s="30"/>
      <c r="H71" s="30"/>
      <c r="I71" s="31" t="str">
        <f>IF(Arrêts!C70="Maladie",IF(AND(F71&gt;0,G71&gt;0,H71&gt;0, (F71+G71+H71)/3&gt;Listes!A$10),Listes!A$10,IF(AND(F71&gt;0,G71&gt;0,H71&gt;0),(F71+G71+H71)/3, "")), IF(Arrêts!C70="Congé Parental",IF(AND(F71&gt;0,G71&gt;0,H71&gt;0, (F71+G71+H71)/3&gt;Listes!B$10),Listes!B$10,IF(AND(F71&gt;0,G71&gt;0,H71&gt;0),(F71+G71+H71)/3, "")),IF(Arrêts!C70&lt;&gt;"",H71,"")))</f>
        <v/>
      </c>
      <c r="J71" s="32" t="str">
        <f>IF(OR(Arrêts!I70&lt;=0,A71=""),"",IF(Arrêts!C70="Congé Parental",I71/30.42*Arrêts!I70,IF(AND(Arrêts!C70="Maladie",VLOOKUP(A71,Tableau1[[NOM]:[+3 enfants]],11)="Oui",Arrêts!I70&gt;=28),(28*I71/30.42*0.5)+((Arrêts!I70-28)*I71/30.42*2/3),IF(Arrêts!C70="Maladie",I71/30.42*0.5*Arrêts!I70,IF(Arrêts!I70&lt;28,I71/30.42*0.6*Arrêts!I70,(28*I71/30.42*0.6)+((Arrêts!I70-28)*I71/30.42*0.8))))))</f>
        <v/>
      </c>
      <c r="K71" s="31" t="str">
        <f>IF(OR(Arrêts!I70&lt;=0,A71=""),"",IF(Arrêts!C70="Congé Parental",I71/30.42*Arrêts!I70*0.79*0.933,IF(AND(Arrêts!C70="Maladie",VLOOKUP(A71,Tableau1[[NOM]:[+3 enfants]],11)="Oui",Arrêts!I70&gt;=28),((28*I71/30.42*0.5)+((Arrêts!I70-28)*I71/30.42*2/3))*0.933,IF(Arrêts!C70="Maladie",I71/30.42*0.5*Arrêts!I70*0.933,IF(Arrêts!I70&lt;28,I71/30.42*0.6*Arrêts!I70*0.79*0.933,((28*I71/30.42*0.6)+((Arrêts!I70-28)*I71/30.42*0.8))*0.79*0.933)))))</f>
        <v/>
      </c>
      <c r="L71" s="39" t="str">
        <f t="array" ref="L71">IF(AND(K71&lt;&gt;"",Arrêts!D70="Prolong",Arrêts!H70&gt;0),K71-INDEX(K$3:K$100,MATCH(A71&amp;C71-1,A$3:A$100&amp;D$3:D$100,0),1),K71)</f>
        <v/>
      </c>
    </row>
    <row r="72" spans="1:12" x14ac:dyDescent="0.25">
      <c r="A72" s="33" t="str">
        <f>IF(ISBLANK(Arrêts!A71),"",Arrêts!A71)</f>
        <v/>
      </c>
      <c r="B72" s="28" t="str">
        <f>Arrêts!B71</f>
        <v/>
      </c>
      <c r="C72" s="38" t="str">
        <f>IF(Arrêts!E71&lt;&gt;"",Arrêts!E71,"")</f>
        <v/>
      </c>
      <c r="D72" s="38" t="str">
        <f>IF(Arrêts!F71&lt;&gt;"",Arrêts!F71,"")</f>
        <v/>
      </c>
      <c r="E72" s="28" t="str">
        <f>IF(A72="","",IF(AND(Arrêts!E71-VLOOKUP(IJ!A72,Tableau1[[NOM]:[DATE D''ENTREE]],6)&gt;=365,OR(Arrêts!C71="AT",Arrêts!C71="Congés Parentaux",Arrêts!C71="Maladie Pro")),"Oui","Non"))</f>
        <v/>
      </c>
      <c r="F72" s="34"/>
      <c r="G72" s="34"/>
      <c r="H72" s="34"/>
      <c r="I72" s="35" t="str">
        <f>IF(Arrêts!C71="Maladie",IF(AND(F72&gt;0,G72&gt;0,H72&gt;0, (F72+G72+H72)/3&gt;Listes!A$10),Listes!A$10,IF(AND(F72&gt;0,G72&gt;0,H72&gt;0),(F72+G72+H72)/3, "")), IF(Arrêts!C71="Congé Parental",IF(AND(F72&gt;0,G72&gt;0,H72&gt;0, (F72+G72+H72)/3&gt;Listes!B$10),Listes!B$10,IF(AND(F72&gt;0,G72&gt;0,H72&gt;0),(F72+G72+H72)/3, "")),IF(Arrêts!C71&lt;&gt;"",H72,"")))</f>
        <v/>
      </c>
      <c r="J72" s="36" t="str">
        <f>IF(OR(Arrêts!I71&lt;=0,A72=""),"",IF(Arrêts!C71="Congé Parental",I72/30.42*Arrêts!I71,IF(AND(Arrêts!C71="Maladie",VLOOKUP(A72,Tableau1[[NOM]:[+3 enfants]],11)="Oui",Arrêts!I71&gt;=28),(28*I72/30.42*0.5)+((Arrêts!I71-28)*I72/30.42*2/3),IF(Arrêts!C71="Maladie",I72/30.42*0.5*Arrêts!I71,IF(Arrêts!I71&lt;28,I72/30.42*0.6*Arrêts!I71,(28*I72/30.42*0.6)+((Arrêts!I71-28)*I72/30.42*0.8))))))</f>
        <v/>
      </c>
      <c r="K72" s="35" t="str">
        <f>IF(OR(Arrêts!I71&lt;=0,A72=""),"",IF(Arrêts!C71="Congé Parental",I72/30.42*Arrêts!I71*0.79*0.933,IF(AND(Arrêts!C71="Maladie",VLOOKUP(A72,Tableau1[[NOM]:[+3 enfants]],11)="Oui",Arrêts!I71&gt;=28),((28*I72/30.42*0.5)+((Arrêts!I71-28)*I72/30.42*2/3))*0.933,IF(Arrêts!C71="Maladie",I72/30.42*0.5*Arrêts!I71*0.933,IF(Arrêts!I71&lt;28,I72/30.42*0.6*Arrêts!I71*0.79*0.933,((28*I72/30.42*0.6)+((Arrêts!I71-28)*I72/30.42*0.8))*0.79*0.933)))))</f>
        <v/>
      </c>
      <c r="L72" s="40" t="str">
        <f t="array" ref="L72">IF(AND(K72&lt;&gt;"",Arrêts!D71="Prolong",Arrêts!H71&gt;0),K72-INDEX(K$3:K$100,MATCH(A72&amp;C72-1,A$3:A$100&amp;D$3:D$100,0),1),K72)</f>
        <v/>
      </c>
    </row>
    <row r="73" spans="1:12" x14ac:dyDescent="0.25">
      <c r="A73" s="29" t="str">
        <f>IF(ISBLANK(Arrêts!A72),"",Arrêts!A72)</f>
        <v/>
      </c>
      <c r="B73" s="27" t="str">
        <f>Arrêts!B72</f>
        <v/>
      </c>
      <c r="C73" s="37" t="str">
        <f>IF(Arrêts!E72&lt;&gt;"",Arrêts!E72,"")</f>
        <v/>
      </c>
      <c r="D73" s="37" t="str">
        <f>IF(Arrêts!F72&lt;&gt;"",Arrêts!F72,"")</f>
        <v/>
      </c>
      <c r="E73" s="27" t="str">
        <f>IF(A73="","",IF(AND(Arrêts!E72-VLOOKUP(IJ!A73,Tableau1[[NOM]:[DATE D''ENTREE]],6)&gt;=365,OR(Arrêts!C72="AT",Arrêts!C72="Congés Parentaux",Arrêts!C72="Maladie Pro")),"Oui","Non"))</f>
        <v/>
      </c>
      <c r="F73" s="30"/>
      <c r="G73" s="30"/>
      <c r="H73" s="30"/>
      <c r="I73" s="31" t="str">
        <f>IF(Arrêts!C72="Maladie",IF(AND(F73&gt;0,G73&gt;0,H73&gt;0, (F73+G73+H73)/3&gt;Listes!A$10),Listes!A$10,IF(AND(F73&gt;0,G73&gt;0,H73&gt;0),(F73+G73+H73)/3, "")), IF(Arrêts!C72="Congé Parental",IF(AND(F73&gt;0,G73&gt;0,H73&gt;0, (F73+G73+H73)/3&gt;Listes!B$10),Listes!B$10,IF(AND(F73&gt;0,G73&gt;0,H73&gt;0),(F73+G73+H73)/3, "")),IF(Arrêts!C72&lt;&gt;"",H73,"")))</f>
        <v/>
      </c>
      <c r="J73" s="32" t="str">
        <f>IF(OR(Arrêts!I72&lt;=0,A73=""),"",IF(Arrêts!C72="Congé Parental",I73/30.42*Arrêts!I72,IF(AND(Arrêts!C72="Maladie",VLOOKUP(A73,Tableau1[[NOM]:[+3 enfants]],11)="Oui",Arrêts!I72&gt;=28),(28*I73/30.42*0.5)+((Arrêts!I72-28)*I73/30.42*2/3),IF(Arrêts!C72="Maladie",I73/30.42*0.5*Arrêts!I72,IF(Arrêts!I72&lt;28,I73/30.42*0.6*Arrêts!I72,(28*I73/30.42*0.6)+((Arrêts!I72-28)*I73/30.42*0.8))))))</f>
        <v/>
      </c>
      <c r="K73" s="31" t="str">
        <f>IF(OR(Arrêts!I72&lt;=0,A73=""),"",IF(Arrêts!C72="Congé Parental",I73/30.42*Arrêts!I72*0.79*0.933,IF(AND(Arrêts!C72="Maladie",VLOOKUP(A73,Tableau1[[NOM]:[+3 enfants]],11)="Oui",Arrêts!I72&gt;=28),((28*I73/30.42*0.5)+((Arrêts!I72-28)*I73/30.42*2/3))*0.933,IF(Arrêts!C72="Maladie",I73/30.42*0.5*Arrêts!I72*0.933,IF(Arrêts!I72&lt;28,I73/30.42*0.6*Arrêts!I72*0.79*0.933,((28*I73/30.42*0.6)+((Arrêts!I72-28)*I73/30.42*0.8))*0.79*0.933)))))</f>
        <v/>
      </c>
      <c r="L73" s="39" t="str">
        <f t="array" ref="L73">IF(AND(K73&lt;&gt;"",Arrêts!D72="Prolong",Arrêts!H72&gt;0),K73-INDEX(K$3:K$100,MATCH(A73&amp;C73-1,A$3:A$100&amp;D$3:D$100,0),1),K73)</f>
        <v/>
      </c>
    </row>
    <row r="74" spans="1:12" x14ac:dyDescent="0.25">
      <c r="A74" s="33" t="str">
        <f>IF(ISBLANK(Arrêts!A73),"",Arrêts!A73)</f>
        <v/>
      </c>
      <c r="B74" s="28" t="str">
        <f>Arrêts!B73</f>
        <v/>
      </c>
      <c r="C74" s="38" t="str">
        <f>IF(Arrêts!E73&lt;&gt;"",Arrêts!E73,"")</f>
        <v/>
      </c>
      <c r="D74" s="38" t="str">
        <f>IF(Arrêts!F73&lt;&gt;"",Arrêts!F73,"")</f>
        <v/>
      </c>
      <c r="E74" s="28" t="str">
        <f>IF(A74="","",IF(AND(Arrêts!E73-VLOOKUP(IJ!A74,Tableau1[[NOM]:[DATE D''ENTREE]],6)&gt;=365,OR(Arrêts!C73="AT",Arrêts!C73="Congés Parentaux",Arrêts!C73="Maladie Pro")),"Oui","Non"))</f>
        <v/>
      </c>
      <c r="F74" s="34"/>
      <c r="G74" s="34"/>
      <c r="H74" s="34"/>
      <c r="I74" s="35" t="str">
        <f>IF(Arrêts!C73="Maladie",IF(AND(F74&gt;0,G74&gt;0,H74&gt;0, (F74+G74+H74)/3&gt;Listes!A$10),Listes!A$10,IF(AND(F74&gt;0,G74&gt;0,H74&gt;0),(F74+G74+H74)/3, "")), IF(Arrêts!C73="Congé Parental",IF(AND(F74&gt;0,G74&gt;0,H74&gt;0, (F74+G74+H74)/3&gt;Listes!B$10),Listes!B$10,IF(AND(F74&gt;0,G74&gt;0,H74&gt;0),(F74+G74+H74)/3, "")),IF(Arrêts!C73&lt;&gt;"",H74,"")))</f>
        <v/>
      </c>
      <c r="J74" s="36" t="str">
        <f>IF(OR(Arrêts!I73&lt;=0,A74=""),"",IF(Arrêts!C73="Congé Parental",I74/30.42*Arrêts!I73,IF(AND(Arrêts!C73="Maladie",VLOOKUP(A74,Tableau1[[NOM]:[+3 enfants]],11)="Oui",Arrêts!I73&gt;=28),(28*I74/30.42*0.5)+((Arrêts!I73-28)*I74/30.42*2/3),IF(Arrêts!C73="Maladie",I74/30.42*0.5*Arrêts!I73,IF(Arrêts!I73&lt;28,I74/30.42*0.6*Arrêts!I73,(28*I74/30.42*0.6)+((Arrêts!I73-28)*I74/30.42*0.8))))))</f>
        <v/>
      </c>
      <c r="K74" s="35" t="str">
        <f>IF(OR(Arrêts!I73&lt;=0,A74=""),"",IF(Arrêts!C73="Congé Parental",I74/30.42*Arrêts!I73*0.79*0.933,IF(AND(Arrêts!C73="Maladie",VLOOKUP(A74,Tableau1[[NOM]:[+3 enfants]],11)="Oui",Arrêts!I73&gt;=28),((28*I74/30.42*0.5)+((Arrêts!I73-28)*I74/30.42*2/3))*0.933,IF(Arrêts!C73="Maladie",I74/30.42*0.5*Arrêts!I73*0.933,IF(Arrêts!I73&lt;28,I74/30.42*0.6*Arrêts!I73*0.79*0.933,((28*I74/30.42*0.6)+((Arrêts!I73-28)*I74/30.42*0.8))*0.79*0.933)))))</f>
        <v/>
      </c>
      <c r="L74" s="40" t="str">
        <f t="array" ref="L74">IF(AND(K74&lt;&gt;"",Arrêts!D73="Prolong",Arrêts!H73&gt;0),K74-INDEX(K$3:K$100,MATCH(A74&amp;C74-1,A$3:A$100&amp;D$3:D$100,0),1),K74)</f>
        <v/>
      </c>
    </row>
    <row r="75" spans="1:12" x14ac:dyDescent="0.25">
      <c r="A75" s="29" t="str">
        <f>IF(ISBLANK(Arrêts!A74),"",Arrêts!A74)</f>
        <v/>
      </c>
      <c r="B75" s="27" t="str">
        <f>Arrêts!B74</f>
        <v/>
      </c>
      <c r="C75" s="37" t="str">
        <f>IF(Arrêts!E74&lt;&gt;"",Arrêts!E74,"")</f>
        <v/>
      </c>
      <c r="D75" s="37" t="str">
        <f>IF(Arrêts!F74&lt;&gt;"",Arrêts!F74,"")</f>
        <v/>
      </c>
      <c r="E75" s="27" t="str">
        <f>IF(A75="","",IF(AND(Arrêts!E74-VLOOKUP(IJ!A75,Tableau1[[NOM]:[DATE D''ENTREE]],6)&gt;=365,OR(Arrêts!C74="AT",Arrêts!C74="Congés Parentaux",Arrêts!C74="Maladie Pro")),"Oui","Non"))</f>
        <v/>
      </c>
      <c r="F75" s="30"/>
      <c r="G75" s="30"/>
      <c r="H75" s="30"/>
      <c r="I75" s="31" t="str">
        <f>IF(Arrêts!C74="Maladie",IF(AND(F75&gt;0,G75&gt;0,H75&gt;0, (F75+G75+H75)/3&gt;Listes!A$10),Listes!A$10,IF(AND(F75&gt;0,G75&gt;0,H75&gt;0),(F75+G75+H75)/3, "")), IF(Arrêts!C74="Congé Parental",IF(AND(F75&gt;0,G75&gt;0,H75&gt;0, (F75+G75+H75)/3&gt;Listes!B$10),Listes!B$10,IF(AND(F75&gt;0,G75&gt;0,H75&gt;0),(F75+G75+H75)/3, "")),IF(Arrêts!C74&lt;&gt;"",H75,"")))</f>
        <v/>
      </c>
      <c r="J75" s="32" t="str">
        <f>IF(OR(Arrêts!I74&lt;=0,A75=""),"",IF(Arrêts!C74="Congé Parental",I75/30.42*Arrêts!I74,IF(AND(Arrêts!C74="Maladie",VLOOKUP(A75,Tableau1[[NOM]:[+3 enfants]],11)="Oui",Arrêts!I74&gt;=28),(28*I75/30.42*0.5)+((Arrêts!I74-28)*I75/30.42*2/3),IF(Arrêts!C74="Maladie",I75/30.42*0.5*Arrêts!I74,IF(Arrêts!I74&lt;28,I75/30.42*0.6*Arrêts!I74,(28*I75/30.42*0.6)+((Arrêts!I74-28)*I75/30.42*0.8))))))</f>
        <v/>
      </c>
      <c r="K75" s="31" t="str">
        <f>IF(OR(Arrêts!I74&lt;=0,A75=""),"",IF(Arrêts!C74="Congé Parental",I75/30.42*Arrêts!I74*0.79*0.933,IF(AND(Arrêts!C74="Maladie",VLOOKUP(A75,Tableau1[[NOM]:[+3 enfants]],11)="Oui",Arrêts!I74&gt;=28),((28*I75/30.42*0.5)+((Arrêts!I74-28)*I75/30.42*2/3))*0.933,IF(Arrêts!C74="Maladie",I75/30.42*0.5*Arrêts!I74*0.933,IF(Arrêts!I74&lt;28,I75/30.42*0.6*Arrêts!I74*0.79*0.933,((28*I75/30.42*0.6)+((Arrêts!I74-28)*I75/30.42*0.8))*0.79*0.933)))))</f>
        <v/>
      </c>
      <c r="L75" s="39" t="str">
        <f t="array" ref="L75">IF(AND(K75&lt;&gt;"",Arrêts!D74="Prolong",Arrêts!H74&gt;0),K75-INDEX(K$3:K$100,MATCH(A75&amp;C75-1,A$3:A$100&amp;D$3:D$100,0),1),K75)</f>
        <v/>
      </c>
    </row>
    <row r="76" spans="1:12" x14ac:dyDescent="0.25">
      <c r="A76" s="33" t="str">
        <f>IF(ISBLANK(Arrêts!A75),"",Arrêts!A75)</f>
        <v/>
      </c>
      <c r="B76" s="28" t="str">
        <f>Arrêts!B75</f>
        <v/>
      </c>
      <c r="C76" s="38" t="str">
        <f>IF(Arrêts!E75&lt;&gt;"",Arrêts!E75,"")</f>
        <v/>
      </c>
      <c r="D76" s="38" t="str">
        <f>IF(Arrêts!F75&lt;&gt;"",Arrêts!F75,"")</f>
        <v/>
      </c>
      <c r="E76" s="28" t="str">
        <f>IF(A76="","",IF(AND(Arrêts!E75-VLOOKUP(IJ!A76,Tableau1[[NOM]:[DATE D''ENTREE]],6)&gt;=365,OR(Arrêts!C75="AT",Arrêts!C75="Congés Parentaux",Arrêts!C75="Maladie Pro")),"Oui","Non"))</f>
        <v/>
      </c>
      <c r="F76" s="34"/>
      <c r="G76" s="34"/>
      <c r="H76" s="34"/>
      <c r="I76" s="35" t="str">
        <f>IF(Arrêts!C75="Maladie",IF(AND(F76&gt;0,G76&gt;0,H76&gt;0, (F76+G76+H76)/3&gt;Listes!A$10),Listes!A$10,IF(AND(F76&gt;0,G76&gt;0,H76&gt;0),(F76+G76+H76)/3, "")), IF(Arrêts!C75="Congé Parental",IF(AND(F76&gt;0,G76&gt;0,H76&gt;0, (F76+G76+H76)/3&gt;Listes!B$10),Listes!B$10,IF(AND(F76&gt;0,G76&gt;0,H76&gt;0),(F76+G76+H76)/3, "")),IF(Arrêts!C75&lt;&gt;"",H76,"")))</f>
        <v/>
      </c>
      <c r="J76" s="36" t="str">
        <f>IF(OR(Arrêts!I75&lt;=0,A76=""),"",IF(Arrêts!C75="Congé Parental",I76/30.42*Arrêts!I75,IF(AND(Arrêts!C75="Maladie",VLOOKUP(A76,Tableau1[[NOM]:[+3 enfants]],11)="Oui",Arrêts!I75&gt;=28),(28*I76/30.42*0.5)+((Arrêts!I75-28)*I76/30.42*2/3),IF(Arrêts!C75="Maladie",I76/30.42*0.5*Arrêts!I75,IF(Arrêts!I75&lt;28,I76/30.42*0.6*Arrêts!I75,(28*I76/30.42*0.6)+((Arrêts!I75-28)*I76/30.42*0.8))))))</f>
        <v/>
      </c>
      <c r="K76" s="35" t="str">
        <f>IF(OR(Arrêts!I75&lt;=0,A76=""),"",IF(Arrêts!C75="Congé Parental",I76/30.42*Arrêts!I75*0.79*0.933,IF(AND(Arrêts!C75="Maladie",VLOOKUP(A76,Tableau1[[NOM]:[+3 enfants]],11)="Oui",Arrêts!I75&gt;=28),((28*I76/30.42*0.5)+((Arrêts!I75-28)*I76/30.42*2/3))*0.933,IF(Arrêts!C75="Maladie",I76/30.42*0.5*Arrêts!I75*0.933,IF(Arrêts!I75&lt;28,I76/30.42*0.6*Arrêts!I75*0.79*0.933,((28*I76/30.42*0.6)+((Arrêts!I75-28)*I76/30.42*0.8))*0.79*0.933)))))</f>
        <v/>
      </c>
      <c r="L76" s="40" t="str">
        <f t="array" ref="L76">IF(AND(K76&lt;&gt;"",Arrêts!D75="Prolong",Arrêts!H75&gt;0),K76-INDEX(K$3:K$100,MATCH(A76&amp;C76-1,A$3:A$100&amp;D$3:D$100,0),1),K76)</f>
        <v/>
      </c>
    </row>
    <row r="77" spans="1:12" x14ac:dyDescent="0.25">
      <c r="A77" s="29" t="str">
        <f>IF(ISBLANK(Arrêts!A76),"",Arrêts!A76)</f>
        <v/>
      </c>
      <c r="B77" s="27" t="str">
        <f>Arrêts!B76</f>
        <v/>
      </c>
      <c r="C77" s="37" t="str">
        <f>IF(Arrêts!E76&lt;&gt;"",Arrêts!E76,"")</f>
        <v/>
      </c>
      <c r="D77" s="37" t="str">
        <f>IF(Arrêts!F76&lt;&gt;"",Arrêts!F76,"")</f>
        <v/>
      </c>
      <c r="E77" s="27" t="str">
        <f>IF(A77="","",IF(AND(Arrêts!E76-VLOOKUP(IJ!A77,Tableau1[[NOM]:[DATE D''ENTREE]],6)&gt;=365,OR(Arrêts!C76="AT",Arrêts!C76="Congés Parentaux",Arrêts!C76="Maladie Pro")),"Oui","Non"))</f>
        <v/>
      </c>
      <c r="F77" s="30"/>
      <c r="G77" s="30"/>
      <c r="H77" s="30"/>
      <c r="I77" s="31" t="str">
        <f>IF(Arrêts!C76="Maladie",IF(AND(F77&gt;0,G77&gt;0,H77&gt;0, (F77+G77+H77)/3&gt;Listes!A$10),Listes!A$10,IF(AND(F77&gt;0,G77&gt;0,H77&gt;0),(F77+G77+H77)/3, "")), IF(Arrêts!C76="Congé Parental",IF(AND(F77&gt;0,G77&gt;0,H77&gt;0, (F77+G77+H77)/3&gt;Listes!B$10),Listes!B$10,IF(AND(F77&gt;0,G77&gt;0,H77&gt;0),(F77+G77+H77)/3, "")),IF(Arrêts!C76&lt;&gt;"",H77,"")))</f>
        <v/>
      </c>
      <c r="J77" s="32" t="str">
        <f>IF(OR(Arrêts!I76&lt;=0,A77=""),"",IF(Arrêts!C76="Congé Parental",I77/30.42*Arrêts!I76,IF(AND(Arrêts!C76="Maladie",VLOOKUP(A77,Tableau1[[NOM]:[+3 enfants]],11)="Oui",Arrêts!I76&gt;=28),(28*I77/30.42*0.5)+((Arrêts!I76-28)*I77/30.42*2/3),IF(Arrêts!C76="Maladie",I77/30.42*0.5*Arrêts!I76,IF(Arrêts!I76&lt;28,I77/30.42*0.6*Arrêts!I76,(28*I77/30.42*0.6)+((Arrêts!I76-28)*I77/30.42*0.8))))))</f>
        <v/>
      </c>
      <c r="K77" s="31" t="str">
        <f>IF(OR(Arrêts!I76&lt;=0,A77=""),"",IF(Arrêts!C76="Congé Parental",I77/30.42*Arrêts!I76*0.79*0.933,IF(AND(Arrêts!C76="Maladie",VLOOKUP(A77,Tableau1[[NOM]:[+3 enfants]],11)="Oui",Arrêts!I76&gt;=28),((28*I77/30.42*0.5)+((Arrêts!I76-28)*I77/30.42*2/3))*0.933,IF(Arrêts!C76="Maladie",I77/30.42*0.5*Arrêts!I76*0.933,IF(Arrêts!I76&lt;28,I77/30.42*0.6*Arrêts!I76*0.79*0.933,((28*I77/30.42*0.6)+((Arrêts!I76-28)*I77/30.42*0.8))*0.79*0.933)))))</f>
        <v/>
      </c>
      <c r="L77" s="39" t="str">
        <f t="array" ref="L77">IF(AND(K77&lt;&gt;"",Arrêts!D76="Prolong",Arrêts!H76&gt;0),K77-INDEX(K$3:K$100,MATCH(A77&amp;C77-1,A$3:A$100&amp;D$3:D$100,0),1),K77)</f>
        <v/>
      </c>
    </row>
    <row r="78" spans="1:12" x14ac:dyDescent="0.25">
      <c r="A78" s="33" t="str">
        <f>IF(ISBLANK(Arrêts!A77),"",Arrêts!A77)</f>
        <v/>
      </c>
      <c r="B78" s="28" t="str">
        <f>Arrêts!B77</f>
        <v/>
      </c>
      <c r="C78" s="38" t="str">
        <f>IF(Arrêts!E77&lt;&gt;"",Arrêts!E77,"")</f>
        <v/>
      </c>
      <c r="D78" s="38" t="str">
        <f>IF(Arrêts!F77&lt;&gt;"",Arrêts!F77,"")</f>
        <v/>
      </c>
      <c r="E78" s="28" t="str">
        <f>IF(A78="","",IF(AND(Arrêts!E77-VLOOKUP(IJ!A78,Tableau1[[NOM]:[DATE D''ENTREE]],6)&gt;=365,OR(Arrêts!C77="AT",Arrêts!C77="Congés Parentaux",Arrêts!C77="Maladie Pro")),"Oui","Non"))</f>
        <v/>
      </c>
      <c r="F78" s="34"/>
      <c r="G78" s="34"/>
      <c r="H78" s="34"/>
      <c r="I78" s="35" t="str">
        <f>IF(Arrêts!C77="Maladie",IF(AND(F78&gt;0,G78&gt;0,H78&gt;0, (F78+G78+H78)/3&gt;Listes!A$10),Listes!A$10,IF(AND(F78&gt;0,G78&gt;0,H78&gt;0),(F78+G78+H78)/3, "")), IF(Arrêts!C77="Congé Parental",IF(AND(F78&gt;0,G78&gt;0,H78&gt;0, (F78+G78+H78)/3&gt;Listes!B$10),Listes!B$10,IF(AND(F78&gt;0,G78&gt;0,H78&gt;0),(F78+G78+H78)/3, "")),IF(Arrêts!C77&lt;&gt;"",H78,"")))</f>
        <v/>
      </c>
      <c r="J78" s="36" t="str">
        <f>IF(OR(Arrêts!I77&lt;=0,A78=""),"",IF(Arrêts!C77="Congé Parental",I78/30.42*Arrêts!I77,IF(AND(Arrêts!C77="Maladie",VLOOKUP(A78,Tableau1[[NOM]:[+3 enfants]],11)="Oui",Arrêts!I77&gt;=28),(28*I78/30.42*0.5)+((Arrêts!I77-28)*I78/30.42*2/3),IF(Arrêts!C77="Maladie",I78/30.42*0.5*Arrêts!I77,IF(Arrêts!I77&lt;28,I78/30.42*0.6*Arrêts!I77,(28*I78/30.42*0.6)+((Arrêts!I77-28)*I78/30.42*0.8))))))</f>
        <v/>
      </c>
      <c r="K78" s="35" t="str">
        <f>IF(OR(Arrêts!I77&lt;=0,A78=""),"",IF(Arrêts!C77="Congé Parental",I78/30.42*Arrêts!I77*0.79*0.933,IF(AND(Arrêts!C77="Maladie",VLOOKUP(A78,Tableau1[[NOM]:[+3 enfants]],11)="Oui",Arrêts!I77&gt;=28),((28*I78/30.42*0.5)+((Arrêts!I77-28)*I78/30.42*2/3))*0.933,IF(Arrêts!C77="Maladie",I78/30.42*0.5*Arrêts!I77*0.933,IF(Arrêts!I77&lt;28,I78/30.42*0.6*Arrêts!I77*0.79*0.933,((28*I78/30.42*0.6)+((Arrêts!I77-28)*I78/30.42*0.8))*0.79*0.933)))))</f>
        <v/>
      </c>
      <c r="L78" s="40" t="str">
        <f t="array" ref="L78">IF(AND(K78&lt;&gt;"",Arrêts!D77="Prolong",Arrêts!H77&gt;0),K78-INDEX(K$3:K$100,MATCH(A78&amp;C78-1,A$3:A$100&amp;D$3:D$100,0),1),K78)</f>
        <v/>
      </c>
    </row>
    <row r="79" spans="1:12" x14ac:dyDescent="0.25">
      <c r="A79" s="29" t="str">
        <f>IF(ISBLANK(Arrêts!A78),"",Arrêts!A78)</f>
        <v/>
      </c>
      <c r="B79" s="27" t="str">
        <f>Arrêts!B78</f>
        <v/>
      </c>
      <c r="C79" s="37" t="str">
        <f>IF(Arrêts!E78&lt;&gt;"",Arrêts!E78,"")</f>
        <v/>
      </c>
      <c r="D79" s="37" t="str">
        <f>IF(Arrêts!F78&lt;&gt;"",Arrêts!F78,"")</f>
        <v/>
      </c>
      <c r="E79" s="27" t="str">
        <f>IF(A79="","",IF(AND(Arrêts!E78-VLOOKUP(IJ!A79,Tableau1[[NOM]:[DATE D''ENTREE]],6)&gt;=365,OR(Arrêts!C78="AT",Arrêts!C78="Congés Parentaux",Arrêts!C78="Maladie Pro")),"Oui","Non"))</f>
        <v/>
      </c>
      <c r="F79" s="30"/>
      <c r="G79" s="30"/>
      <c r="H79" s="30"/>
      <c r="I79" s="31" t="str">
        <f>IF(Arrêts!C78="Maladie",IF(AND(F79&gt;0,G79&gt;0,H79&gt;0, (F79+G79+H79)/3&gt;Listes!A$10),Listes!A$10,IF(AND(F79&gt;0,G79&gt;0,H79&gt;0),(F79+G79+H79)/3, "")), IF(Arrêts!C78="Congé Parental",IF(AND(F79&gt;0,G79&gt;0,H79&gt;0, (F79+G79+H79)/3&gt;Listes!B$10),Listes!B$10,IF(AND(F79&gt;0,G79&gt;0,H79&gt;0),(F79+G79+H79)/3, "")),IF(Arrêts!C78&lt;&gt;"",H79,"")))</f>
        <v/>
      </c>
      <c r="J79" s="32" t="str">
        <f>IF(OR(Arrêts!I78&lt;=0,A79=""),"",IF(Arrêts!C78="Congé Parental",I79/30.42*Arrêts!I78,IF(AND(Arrêts!C78="Maladie",VLOOKUP(A79,Tableau1[[NOM]:[+3 enfants]],11)="Oui",Arrêts!I78&gt;=28),(28*I79/30.42*0.5)+((Arrêts!I78-28)*I79/30.42*2/3),IF(Arrêts!C78="Maladie",I79/30.42*0.5*Arrêts!I78,IF(Arrêts!I78&lt;28,I79/30.42*0.6*Arrêts!I78,(28*I79/30.42*0.6)+((Arrêts!I78-28)*I79/30.42*0.8))))))</f>
        <v/>
      </c>
      <c r="K79" s="31" t="str">
        <f>IF(OR(Arrêts!I78&lt;=0,A79=""),"",IF(Arrêts!C78="Congé Parental",I79/30.42*Arrêts!I78*0.79*0.933,IF(AND(Arrêts!C78="Maladie",VLOOKUP(A79,Tableau1[[NOM]:[+3 enfants]],11)="Oui",Arrêts!I78&gt;=28),((28*I79/30.42*0.5)+((Arrêts!I78-28)*I79/30.42*2/3))*0.933,IF(Arrêts!C78="Maladie",I79/30.42*0.5*Arrêts!I78*0.933,IF(Arrêts!I78&lt;28,I79/30.42*0.6*Arrêts!I78*0.79*0.933,((28*I79/30.42*0.6)+((Arrêts!I78-28)*I79/30.42*0.8))*0.79*0.933)))))</f>
        <v/>
      </c>
      <c r="L79" s="39" t="str">
        <f t="array" ref="L79">IF(AND(K79&lt;&gt;"",Arrêts!D78="Prolong",Arrêts!H78&gt;0),K79-INDEX(K$3:K$100,MATCH(A79&amp;C79-1,A$3:A$100&amp;D$3:D$100,0),1),K79)</f>
        <v/>
      </c>
    </row>
    <row r="80" spans="1:12" x14ac:dyDescent="0.25">
      <c r="A80" s="33" t="str">
        <f>IF(ISBLANK(Arrêts!A79),"",Arrêts!A79)</f>
        <v/>
      </c>
      <c r="B80" s="28" t="str">
        <f>Arrêts!B79</f>
        <v/>
      </c>
      <c r="C80" s="38" t="str">
        <f>IF(Arrêts!E79&lt;&gt;"",Arrêts!E79,"")</f>
        <v/>
      </c>
      <c r="D80" s="38" t="str">
        <f>IF(Arrêts!F79&lt;&gt;"",Arrêts!F79,"")</f>
        <v/>
      </c>
      <c r="E80" s="28" t="str">
        <f>IF(A80="","",IF(AND(Arrêts!E79-VLOOKUP(IJ!A80,Tableau1[[NOM]:[DATE D''ENTREE]],6)&gt;=365,OR(Arrêts!C79="AT",Arrêts!C79="Congés Parentaux",Arrêts!C79="Maladie Pro")),"Oui","Non"))</f>
        <v/>
      </c>
      <c r="F80" s="34"/>
      <c r="G80" s="34"/>
      <c r="H80" s="34"/>
      <c r="I80" s="35" t="str">
        <f>IF(Arrêts!C79="Maladie",IF(AND(F80&gt;0,G80&gt;0,H80&gt;0, (F80+G80+H80)/3&gt;Listes!A$10),Listes!A$10,IF(AND(F80&gt;0,G80&gt;0,H80&gt;0),(F80+G80+H80)/3, "")), IF(Arrêts!C79="Congé Parental",IF(AND(F80&gt;0,G80&gt;0,H80&gt;0, (F80+G80+H80)/3&gt;Listes!B$10),Listes!B$10,IF(AND(F80&gt;0,G80&gt;0,H80&gt;0),(F80+G80+H80)/3, "")),IF(Arrêts!C79&lt;&gt;"",H80,"")))</f>
        <v/>
      </c>
      <c r="J80" s="36" t="str">
        <f>IF(OR(Arrêts!I79&lt;=0,A80=""),"",IF(Arrêts!C79="Congé Parental",I80/30.42*Arrêts!I79,IF(AND(Arrêts!C79="Maladie",VLOOKUP(A80,Tableau1[[NOM]:[+3 enfants]],11)="Oui",Arrêts!I79&gt;=28),(28*I80/30.42*0.5)+((Arrêts!I79-28)*I80/30.42*2/3),IF(Arrêts!C79="Maladie",I80/30.42*0.5*Arrêts!I79,IF(Arrêts!I79&lt;28,I80/30.42*0.6*Arrêts!I79,(28*I80/30.42*0.6)+((Arrêts!I79-28)*I80/30.42*0.8))))))</f>
        <v/>
      </c>
      <c r="K80" s="35" t="str">
        <f>IF(OR(Arrêts!I79&lt;=0,A80=""),"",IF(Arrêts!C79="Congé Parental",I80/30.42*Arrêts!I79*0.79*0.933,IF(AND(Arrêts!C79="Maladie",VLOOKUP(A80,Tableau1[[NOM]:[+3 enfants]],11)="Oui",Arrêts!I79&gt;=28),((28*I80/30.42*0.5)+((Arrêts!I79-28)*I80/30.42*2/3))*0.933,IF(Arrêts!C79="Maladie",I80/30.42*0.5*Arrêts!I79*0.933,IF(Arrêts!I79&lt;28,I80/30.42*0.6*Arrêts!I79*0.79*0.933,((28*I80/30.42*0.6)+((Arrêts!I79-28)*I80/30.42*0.8))*0.79*0.933)))))</f>
        <v/>
      </c>
      <c r="L80" s="40" t="str">
        <f t="array" ref="L80">IF(AND(K80&lt;&gt;"",Arrêts!D79="Prolong",Arrêts!H79&gt;0),K80-INDEX(K$3:K$100,MATCH(A80&amp;C80-1,A$3:A$100&amp;D$3:D$100,0),1),K80)</f>
        <v/>
      </c>
    </row>
    <row r="81" spans="1:12" x14ac:dyDescent="0.25">
      <c r="A81" s="29" t="str">
        <f>IF(ISBLANK(Arrêts!A80),"",Arrêts!A80)</f>
        <v/>
      </c>
      <c r="B81" s="27" t="str">
        <f>Arrêts!B80</f>
        <v/>
      </c>
      <c r="C81" s="37" t="str">
        <f>IF(Arrêts!E80&lt;&gt;"",Arrêts!E80,"")</f>
        <v/>
      </c>
      <c r="D81" s="37" t="str">
        <f>IF(Arrêts!F80&lt;&gt;"",Arrêts!F80,"")</f>
        <v/>
      </c>
      <c r="E81" s="27" t="str">
        <f>IF(A81="","",IF(AND(Arrêts!E80-VLOOKUP(IJ!A81,Tableau1[[NOM]:[DATE D''ENTREE]],6)&gt;=365,OR(Arrêts!C80="AT",Arrêts!C80="Congés Parentaux",Arrêts!C80="Maladie Pro")),"Oui","Non"))</f>
        <v/>
      </c>
      <c r="F81" s="30"/>
      <c r="G81" s="30"/>
      <c r="H81" s="30"/>
      <c r="I81" s="31" t="str">
        <f>IF(Arrêts!C80="Maladie",IF(AND(F81&gt;0,G81&gt;0,H81&gt;0, (F81+G81+H81)/3&gt;Listes!A$10),Listes!A$10,IF(AND(F81&gt;0,G81&gt;0,H81&gt;0),(F81+G81+H81)/3, "")), IF(Arrêts!C80="Congé Parental",IF(AND(F81&gt;0,G81&gt;0,H81&gt;0, (F81+G81+H81)/3&gt;Listes!B$10),Listes!B$10,IF(AND(F81&gt;0,G81&gt;0,H81&gt;0),(F81+G81+H81)/3, "")),IF(Arrêts!C80&lt;&gt;"",H81,"")))</f>
        <v/>
      </c>
      <c r="J81" s="32" t="str">
        <f>IF(OR(Arrêts!I80&lt;=0,A81=""),"",IF(Arrêts!C80="Congé Parental",I81/30.42*Arrêts!I80,IF(AND(Arrêts!C80="Maladie",VLOOKUP(A81,Tableau1[[NOM]:[+3 enfants]],11)="Oui",Arrêts!I80&gt;=28),(28*I81/30.42*0.5)+((Arrêts!I80-28)*I81/30.42*2/3),IF(Arrêts!C80="Maladie",I81/30.42*0.5*Arrêts!I80,IF(Arrêts!I80&lt;28,I81/30.42*0.6*Arrêts!I80,(28*I81/30.42*0.6)+((Arrêts!I80-28)*I81/30.42*0.8))))))</f>
        <v/>
      </c>
      <c r="K81" s="31" t="str">
        <f>IF(OR(Arrêts!I80&lt;=0,A81=""),"",IF(Arrêts!C80="Congé Parental",I81/30.42*Arrêts!I80*0.79*0.933,IF(AND(Arrêts!C80="Maladie",VLOOKUP(A81,Tableau1[[NOM]:[+3 enfants]],11)="Oui",Arrêts!I80&gt;=28),((28*I81/30.42*0.5)+((Arrêts!I80-28)*I81/30.42*2/3))*0.933,IF(Arrêts!C80="Maladie",I81/30.42*0.5*Arrêts!I80*0.933,IF(Arrêts!I80&lt;28,I81/30.42*0.6*Arrêts!I80*0.79*0.933,((28*I81/30.42*0.6)+((Arrêts!I80-28)*I81/30.42*0.8))*0.79*0.933)))))</f>
        <v/>
      </c>
      <c r="L81" s="39" t="str">
        <f t="array" ref="L81">IF(AND(K81&lt;&gt;"",Arrêts!D80="Prolong",Arrêts!H80&gt;0),K81-INDEX(K$3:K$100,MATCH(A81&amp;C81-1,A$3:A$100&amp;D$3:D$100,0),1),K81)</f>
        <v/>
      </c>
    </row>
    <row r="82" spans="1:12" x14ac:dyDescent="0.25">
      <c r="A82" s="33" t="str">
        <f>IF(ISBLANK(Arrêts!A81),"",Arrêts!A81)</f>
        <v/>
      </c>
      <c r="B82" s="28" t="str">
        <f>Arrêts!B81</f>
        <v/>
      </c>
      <c r="C82" s="38" t="str">
        <f>IF(Arrêts!E81&lt;&gt;"",Arrêts!E81,"")</f>
        <v/>
      </c>
      <c r="D82" s="38" t="str">
        <f>IF(Arrêts!F81&lt;&gt;"",Arrêts!F81,"")</f>
        <v/>
      </c>
      <c r="E82" s="28" t="str">
        <f>IF(A82="","",IF(AND(Arrêts!E81-VLOOKUP(IJ!A82,Tableau1[[NOM]:[DATE D''ENTREE]],6)&gt;=365,OR(Arrêts!C81="AT",Arrêts!C81="Congés Parentaux",Arrêts!C81="Maladie Pro")),"Oui","Non"))</f>
        <v/>
      </c>
      <c r="F82" s="34"/>
      <c r="G82" s="34"/>
      <c r="H82" s="34"/>
      <c r="I82" s="35" t="str">
        <f>IF(Arrêts!C81="Maladie",IF(AND(F82&gt;0,G82&gt;0,H82&gt;0, (F82+G82+H82)/3&gt;Listes!A$10),Listes!A$10,IF(AND(F82&gt;0,G82&gt;0,H82&gt;0),(F82+G82+H82)/3, "")), IF(Arrêts!C81="Congé Parental",IF(AND(F82&gt;0,G82&gt;0,H82&gt;0, (F82+G82+H82)/3&gt;Listes!B$10),Listes!B$10,IF(AND(F82&gt;0,G82&gt;0,H82&gt;0),(F82+G82+H82)/3, "")),IF(Arrêts!C81&lt;&gt;"",H82,"")))</f>
        <v/>
      </c>
      <c r="J82" s="36" t="str">
        <f>IF(OR(Arrêts!I81&lt;=0,A82=""),"",IF(Arrêts!C81="Congé Parental",I82/30.42*Arrêts!I81,IF(AND(Arrêts!C81="Maladie",VLOOKUP(A82,Tableau1[[NOM]:[+3 enfants]],11)="Oui",Arrêts!I81&gt;=28),(28*I82/30.42*0.5)+((Arrêts!I81-28)*I82/30.42*2/3),IF(Arrêts!C81="Maladie",I82/30.42*0.5*Arrêts!I81,IF(Arrêts!I81&lt;28,I82/30.42*0.6*Arrêts!I81,(28*I82/30.42*0.6)+((Arrêts!I81-28)*I82/30.42*0.8))))))</f>
        <v/>
      </c>
      <c r="K82" s="35" t="str">
        <f>IF(OR(Arrêts!I81&lt;=0,A82=""),"",IF(Arrêts!C81="Congé Parental",I82/30.42*Arrêts!I81*0.79*0.933,IF(AND(Arrêts!C81="Maladie",VLOOKUP(A82,Tableau1[[NOM]:[+3 enfants]],11)="Oui",Arrêts!I81&gt;=28),((28*I82/30.42*0.5)+((Arrêts!I81-28)*I82/30.42*2/3))*0.933,IF(Arrêts!C81="Maladie",I82/30.42*0.5*Arrêts!I81*0.933,IF(Arrêts!I81&lt;28,I82/30.42*0.6*Arrêts!I81*0.79*0.933,((28*I82/30.42*0.6)+((Arrêts!I81-28)*I82/30.42*0.8))*0.79*0.933)))))</f>
        <v/>
      </c>
      <c r="L82" s="40" t="str">
        <f t="array" ref="L82">IF(AND(K82&lt;&gt;"",Arrêts!D81="Prolong",Arrêts!H81&gt;0),K82-INDEX(K$3:K$100,MATCH(A82&amp;C82-1,A$3:A$100&amp;D$3:D$100,0),1),K82)</f>
        <v/>
      </c>
    </row>
    <row r="83" spans="1:12" x14ac:dyDescent="0.25">
      <c r="A83" s="29" t="str">
        <f>IF(ISBLANK(Arrêts!A82),"",Arrêts!A82)</f>
        <v/>
      </c>
      <c r="B83" s="27" t="str">
        <f>Arrêts!B82</f>
        <v/>
      </c>
      <c r="C83" s="37" t="str">
        <f>IF(Arrêts!E82&lt;&gt;"",Arrêts!E82,"")</f>
        <v/>
      </c>
      <c r="D83" s="37" t="str">
        <f>IF(Arrêts!F82&lt;&gt;"",Arrêts!F82,"")</f>
        <v/>
      </c>
      <c r="E83" s="27" t="str">
        <f>IF(A83="","",IF(AND(Arrêts!E82-VLOOKUP(IJ!A83,Tableau1[[NOM]:[DATE D''ENTREE]],6)&gt;=365,OR(Arrêts!C82="AT",Arrêts!C82="Congés Parentaux",Arrêts!C82="Maladie Pro")),"Oui","Non"))</f>
        <v/>
      </c>
      <c r="F83" s="30"/>
      <c r="G83" s="30"/>
      <c r="H83" s="30"/>
      <c r="I83" s="31" t="str">
        <f>IF(Arrêts!C82="Maladie",IF(AND(F83&gt;0,G83&gt;0,H83&gt;0, (F83+G83+H83)/3&gt;Listes!A$10),Listes!A$10,IF(AND(F83&gt;0,G83&gt;0,H83&gt;0),(F83+G83+H83)/3, "")), IF(Arrêts!C82="Congé Parental",IF(AND(F83&gt;0,G83&gt;0,H83&gt;0, (F83+G83+H83)/3&gt;Listes!B$10),Listes!B$10,IF(AND(F83&gt;0,G83&gt;0,H83&gt;0),(F83+G83+H83)/3, "")),IF(Arrêts!C82&lt;&gt;"",H83,"")))</f>
        <v/>
      </c>
      <c r="J83" s="32" t="str">
        <f>IF(OR(Arrêts!I82&lt;=0,A83=""),"",IF(Arrêts!C82="Congé Parental",I83/30.42*Arrêts!I82,IF(AND(Arrêts!C82="Maladie",VLOOKUP(A83,Tableau1[[NOM]:[+3 enfants]],11)="Oui",Arrêts!I82&gt;=28),(28*I83/30.42*0.5)+((Arrêts!I82-28)*I83/30.42*2/3),IF(Arrêts!C82="Maladie",I83/30.42*0.5*Arrêts!I82,IF(Arrêts!I82&lt;28,I83/30.42*0.6*Arrêts!I82,(28*I83/30.42*0.6)+((Arrêts!I82-28)*I83/30.42*0.8))))))</f>
        <v/>
      </c>
      <c r="K83" s="31" t="str">
        <f>IF(OR(Arrêts!I82&lt;=0,A83=""),"",IF(Arrêts!C82="Congé Parental",I83/30.42*Arrêts!I82*0.79*0.933,IF(AND(Arrêts!C82="Maladie",VLOOKUP(A83,Tableau1[[NOM]:[+3 enfants]],11)="Oui",Arrêts!I82&gt;=28),((28*I83/30.42*0.5)+((Arrêts!I82-28)*I83/30.42*2/3))*0.933,IF(Arrêts!C82="Maladie",I83/30.42*0.5*Arrêts!I82*0.933,IF(Arrêts!I82&lt;28,I83/30.42*0.6*Arrêts!I82*0.79*0.933,((28*I83/30.42*0.6)+((Arrêts!I82-28)*I83/30.42*0.8))*0.79*0.933)))))</f>
        <v/>
      </c>
      <c r="L83" s="39" t="str">
        <f t="array" ref="L83">IF(AND(K83&lt;&gt;"",Arrêts!D82="Prolong",Arrêts!H82&gt;0),K83-INDEX(K$3:K$100,MATCH(A83&amp;C83-1,A$3:A$100&amp;D$3:D$100,0),1),K83)</f>
        <v/>
      </c>
    </row>
    <row r="84" spans="1:12" x14ac:dyDescent="0.25">
      <c r="A84" s="33" t="str">
        <f>IF(ISBLANK(Arrêts!A83),"",Arrêts!A83)</f>
        <v/>
      </c>
      <c r="B84" s="28" t="str">
        <f>Arrêts!B83</f>
        <v/>
      </c>
      <c r="C84" s="38" t="str">
        <f>IF(Arrêts!E83&lt;&gt;"",Arrêts!E83,"")</f>
        <v/>
      </c>
      <c r="D84" s="38" t="str">
        <f>IF(Arrêts!F83&lt;&gt;"",Arrêts!F83,"")</f>
        <v/>
      </c>
      <c r="E84" s="28" t="str">
        <f>IF(A84="","",IF(AND(Arrêts!E83-VLOOKUP(IJ!A84,Tableau1[[NOM]:[DATE D''ENTREE]],6)&gt;=365,OR(Arrêts!C83="AT",Arrêts!C83="Congés Parentaux",Arrêts!C83="Maladie Pro")),"Oui","Non"))</f>
        <v/>
      </c>
      <c r="F84" s="34"/>
      <c r="G84" s="34"/>
      <c r="H84" s="34"/>
      <c r="I84" s="35" t="str">
        <f>IF(Arrêts!C83="Maladie",IF(AND(F84&gt;0,G84&gt;0,H84&gt;0, (F84+G84+H84)/3&gt;Listes!A$10),Listes!A$10,IF(AND(F84&gt;0,G84&gt;0,H84&gt;0),(F84+G84+H84)/3, "")), IF(Arrêts!C83="Congé Parental",IF(AND(F84&gt;0,G84&gt;0,H84&gt;0, (F84+G84+H84)/3&gt;Listes!B$10),Listes!B$10,IF(AND(F84&gt;0,G84&gt;0,H84&gt;0),(F84+G84+H84)/3, "")),IF(Arrêts!C83&lt;&gt;"",H84,"")))</f>
        <v/>
      </c>
      <c r="J84" s="36" t="str">
        <f>IF(OR(Arrêts!I83&lt;=0,A84=""),"",IF(Arrêts!C83="Congé Parental",I84/30.42*Arrêts!I83,IF(AND(Arrêts!C83="Maladie",VLOOKUP(A84,Tableau1[[NOM]:[+3 enfants]],11)="Oui",Arrêts!I83&gt;=28),(28*I84/30.42*0.5)+((Arrêts!I83-28)*I84/30.42*2/3),IF(Arrêts!C83="Maladie",I84/30.42*0.5*Arrêts!I83,IF(Arrêts!I83&lt;28,I84/30.42*0.6*Arrêts!I83,(28*I84/30.42*0.6)+((Arrêts!I83-28)*I84/30.42*0.8))))))</f>
        <v/>
      </c>
      <c r="K84" s="35" t="str">
        <f>IF(OR(Arrêts!I83&lt;=0,A84=""),"",IF(Arrêts!C83="Congé Parental",I84/30.42*Arrêts!I83*0.79*0.933,IF(AND(Arrêts!C83="Maladie",VLOOKUP(A84,Tableau1[[NOM]:[+3 enfants]],11)="Oui",Arrêts!I83&gt;=28),((28*I84/30.42*0.5)+((Arrêts!I83-28)*I84/30.42*2/3))*0.933,IF(Arrêts!C83="Maladie",I84/30.42*0.5*Arrêts!I83*0.933,IF(Arrêts!I83&lt;28,I84/30.42*0.6*Arrêts!I83*0.79*0.933,((28*I84/30.42*0.6)+((Arrêts!I83-28)*I84/30.42*0.8))*0.79*0.933)))))</f>
        <v/>
      </c>
      <c r="L84" s="40" t="str">
        <f t="array" ref="L84">IF(AND(K84&lt;&gt;"",Arrêts!D83="Prolong",Arrêts!H83&gt;0),K84-INDEX(K$3:K$100,MATCH(A84&amp;C84-1,A$3:A$100&amp;D$3:D$100,0),1),K84)</f>
        <v/>
      </c>
    </row>
    <row r="85" spans="1:12" x14ac:dyDescent="0.25">
      <c r="A85" s="29" t="str">
        <f>IF(ISBLANK(Arrêts!A84),"",Arrêts!A84)</f>
        <v/>
      </c>
      <c r="B85" s="27" t="str">
        <f>Arrêts!B84</f>
        <v/>
      </c>
      <c r="C85" s="37" t="str">
        <f>IF(Arrêts!E84&lt;&gt;"",Arrêts!E84,"")</f>
        <v/>
      </c>
      <c r="D85" s="37" t="str">
        <f>IF(Arrêts!F84&lt;&gt;"",Arrêts!F84,"")</f>
        <v/>
      </c>
      <c r="E85" s="27" t="str">
        <f>IF(A85="","",IF(AND(Arrêts!E84-VLOOKUP(IJ!A85,Tableau1[[NOM]:[DATE D''ENTREE]],6)&gt;=365,OR(Arrêts!C84="AT",Arrêts!C84="Congés Parentaux",Arrêts!C84="Maladie Pro")),"Oui","Non"))</f>
        <v/>
      </c>
      <c r="F85" s="30"/>
      <c r="G85" s="30"/>
      <c r="H85" s="30"/>
      <c r="I85" s="31" t="str">
        <f>IF(Arrêts!C84="Maladie",IF(AND(F85&gt;0,G85&gt;0,H85&gt;0, (F85+G85+H85)/3&gt;Listes!A$10),Listes!A$10,IF(AND(F85&gt;0,G85&gt;0,H85&gt;0),(F85+G85+H85)/3, "")), IF(Arrêts!C84="Congé Parental",IF(AND(F85&gt;0,G85&gt;0,H85&gt;0, (F85+G85+H85)/3&gt;Listes!B$10),Listes!B$10,IF(AND(F85&gt;0,G85&gt;0,H85&gt;0),(F85+G85+H85)/3, "")),IF(Arrêts!C84&lt;&gt;"",H85,"")))</f>
        <v/>
      </c>
      <c r="J85" s="32" t="str">
        <f>IF(OR(Arrêts!I84&lt;=0,A85=""),"",IF(Arrêts!C84="Congé Parental",I85/30.42*Arrêts!I84,IF(AND(Arrêts!C84="Maladie",VLOOKUP(A85,Tableau1[[NOM]:[+3 enfants]],11)="Oui",Arrêts!I84&gt;=28),(28*I85/30.42*0.5)+((Arrêts!I84-28)*I85/30.42*2/3),IF(Arrêts!C84="Maladie",I85/30.42*0.5*Arrêts!I84,IF(Arrêts!I84&lt;28,I85/30.42*0.6*Arrêts!I84,(28*I85/30.42*0.6)+((Arrêts!I84-28)*I85/30.42*0.8))))))</f>
        <v/>
      </c>
      <c r="K85" s="31" t="str">
        <f>IF(OR(Arrêts!I84&lt;=0,A85=""),"",IF(Arrêts!C84="Congé Parental",I85/30.42*Arrêts!I84*0.79*0.933,IF(AND(Arrêts!C84="Maladie",VLOOKUP(A85,Tableau1[[NOM]:[+3 enfants]],11)="Oui",Arrêts!I84&gt;=28),((28*I85/30.42*0.5)+((Arrêts!I84-28)*I85/30.42*2/3))*0.933,IF(Arrêts!C84="Maladie",I85/30.42*0.5*Arrêts!I84*0.933,IF(Arrêts!I84&lt;28,I85/30.42*0.6*Arrêts!I84*0.79*0.933,((28*I85/30.42*0.6)+((Arrêts!I84-28)*I85/30.42*0.8))*0.79*0.933)))))</f>
        <v/>
      </c>
      <c r="L85" s="39" t="str">
        <f t="array" ref="L85">IF(AND(K85&lt;&gt;"",Arrêts!D84="Prolong",Arrêts!H84&gt;0),K85-INDEX(K$3:K$100,MATCH(A85&amp;C85-1,A$3:A$100&amp;D$3:D$100,0),1),K85)</f>
        <v/>
      </c>
    </row>
    <row r="86" spans="1:12" x14ac:dyDescent="0.25">
      <c r="A86" s="33" t="str">
        <f>IF(ISBLANK(Arrêts!A85),"",Arrêts!A85)</f>
        <v/>
      </c>
      <c r="B86" s="28" t="str">
        <f>Arrêts!B85</f>
        <v/>
      </c>
      <c r="C86" s="38" t="str">
        <f>IF(Arrêts!E85&lt;&gt;"",Arrêts!E85,"")</f>
        <v/>
      </c>
      <c r="D86" s="38" t="str">
        <f>IF(Arrêts!F85&lt;&gt;"",Arrêts!F85,"")</f>
        <v/>
      </c>
      <c r="E86" s="28" t="str">
        <f>IF(A86="","",IF(AND(Arrêts!E85-VLOOKUP(IJ!A86,Tableau1[[NOM]:[DATE D''ENTREE]],6)&gt;=365,OR(Arrêts!C85="AT",Arrêts!C85="Congés Parentaux",Arrêts!C85="Maladie Pro")),"Oui","Non"))</f>
        <v/>
      </c>
      <c r="F86" s="34"/>
      <c r="G86" s="34"/>
      <c r="H86" s="34"/>
      <c r="I86" s="35" t="str">
        <f>IF(Arrêts!C85="Maladie",IF(AND(F86&gt;0,G86&gt;0,H86&gt;0, (F86+G86+H86)/3&gt;Listes!A$10),Listes!A$10,IF(AND(F86&gt;0,G86&gt;0,H86&gt;0),(F86+G86+H86)/3, "")), IF(Arrêts!C85="Congé Parental",IF(AND(F86&gt;0,G86&gt;0,H86&gt;0, (F86+G86+H86)/3&gt;Listes!B$10),Listes!B$10,IF(AND(F86&gt;0,G86&gt;0,H86&gt;0),(F86+G86+H86)/3, "")),IF(Arrêts!C85&lt;&gt;"",H86,"")))</f>
        <v/>
      </c>
      <c r="J86" s="36" t="str">
        <f>IF(OR(Arrêts!I85&lt;=0,A86=""),"",IF(Arrêts!C85="Congé Parental",I86/30.42*Arrêts!I85,IF(AND(Arrêts!C85="Maladie",VLOOKUP(A86,Tableau1[[NOM]:[+3 enfants]],11)="Oui",Arrêts!I85&gt;=28),(28*I86/30.42*0.5)+((Arrêts!I85-28)*I86/30.42*2/3),IF(Arrêts!C85="Maladie",I86/30.42*0.5*Arrêts!I85,IF(Arrêts!I85&lt;28,I86/30.42*0.6*Arrêts!I85,(28*I86/30.42*0.6)+((Arrêts!I85-28)*I86/30.42*0.8))))))</f>
        <v/>
      </c>
      <c r="K86" s="35" t="str">
        <f>IF(OR(Arrêts!I85&lt;=0,A86=""),"",IF(Arrêts!C85="Congé Parental",I86/30.42*Arrêts!I85*0.79*0.933,IF(AND(Arrêts!C85="Maladie",VLOOKUP(A86,Tableau1[[NOM]:[+3 enfants]],11)="Oui",Arrêts!I85&gt;=28),((28*I86/30.42*0.5)+((Arrêts!I85-28)*I86/30.42*2/3))*0.933,IF(Arrêts!C85="Maladie",I86/30.42*0.5*Arrêts!I85*0.933,IF(Arrêts!I85&lt;28,I86/30.42*0.6*Arrêts!I85*0.79*0.933,((28*I86/30.42*0.6)+((Arrêts!I85-28)*I86/30.42*0.8))*0.79*0.933)))))</f>
        <v/>
      </c>
      <c r="L86" s="40" t="str">
        <f t="array" ref="L86">IF(AND(K86&lt;&gt;"",Arrêts!D85="Prolong",Arrêts!H85&gt;0),K86-INDEX(K$3:K$100,MATCH(A86&amp;C86-1,A$3:A$100&amp;D$3:D$100,0),1),K86)</f>
        <v/>
      </c>
    </row>
    <row r="87" spans="1:12" x14ac:dyDescent="0.25">
      <c r="A87" s="29" t="str">
        <f>IF(ISBLANK(Arrêts!A86),"",Arrêts!A86)</f>
        <v/>
      </c>
      <c r="B87" s="27" t="str">
        <f>Arrêts!B86</f>
        <v/>
      </c>
      <c r="C87" s="37" t="str">
        <f>IF(Arrêts!E86&lt;&gt;"",Arrêts!E86,"")</f>
        <v/>
      </c>
      <c r="D87" s="37" t="str">
        <f>IF(Arrêts!F86&lt;&gt;"",Arrêts!F86,"")</f>
        <v/>
      </c>
      <c r="E87" s="27" t="str">
        <f>IF(A87="","",IF(AND(Arrêts!E86-VLOOKUP(IJ!A87,Tableau1[[NOM]:[DATE D''ENTREE]],6)&gt;=365,OR(Arrêts!C86="AT",Arrêts!C86="Congés Parentaux",Arrêts!C86="Maladie Pro")),"Oui","Non"))</f>
        <v/>
      </c>
      <c r="F87" s="30"/>
      <c r="G87" s="30"/>
      <c r="H87" s="30"/>
      <c r="I87" s="31" t="str">
        <f>IF(Arrêts!C86="Maladie",IF(AND(F87&gt;0,G87&gt;0,H87&gt;0, (F87+G87+H87)/3&gt;Listes!A$10),Listes!A$10,IF(AND(F87&gt;0,G87&gt;0,H87&gt;0),(F87+G87+H87)/3, "")), IF(Arrêts!C86="Congé Parental",IF(AND(F87&gt;0,G87&gt;0,H87&gt;0, (F87+G87+H87)/3&gt;Listes!B$10),Listes!B$10,IF(AND(F87&gt;0,G87&gt;0,H87&gt;0),(F87+G87+H87)/3, "")),IF(Arrêts!C86&lt;&gt;"",H87,"")))</f>
        <v/>
      </c>
      <c r="J87" s="32" t="str">
        <f>IF(OR(Arrêts!I86&lt;=0,A87=""),"",IF(Arrêts!C86="Congé Parental",I87/30.42*Arrêts!I86,IF(AND(Arrêts!C86="Maladie",VLOOKUP(A87,Tableau1[[NOM]:[+3 enfants]],11)="Oui",Arrêts!I86&gt;=28),(28*I87/30.42*0.5)+((Arrêts!I86-28)*I87/30.42*2/3),IF(Arrêts!C86="Maladie",I87/30.42*0.5*Arrêts!I86,IF(Arrêts!I86&lt;28,I87/30.42*0.6*Arrêts!I86,(28*I87/30.42*0.6)+((Arrêts!I86-28)*I87/30.42*0.8))))))</f>
        <v/>
      </c>
      <c r="K87" s="31" t="str">
        <f>IF(OR(Arrêts!I86&lt;=0,A87=""),"",IF(Arrêts!C86="Congé Parental",I87/30.42*Arrêts!I86*0.79*0.933,IF(AND(Arrêts!C86="Maladie",VLOOKUP(A87,Tableau1[[NOM]:[+3 enfants]],11)="Oui",Arrêts!I86&gt;=28),((28*I87/30.42*0.5)+((Arrêts!I86-28)*I87/30.42*2/3))*0.933,IF(Arrêts!C86="Maladie",I87/30.42*0.5*Arrêts!I86*0.933,IF(Arrêts!I86&lt;28,I87/30.42*0.6*Arrêts!I86*0.79*0.933,((28*I87/30.42*0.6)+((Arrêts!I86-28)*I87/30.42*0.8))*0.79*0.933)))))</f>
        <v/>
      </c>
      <c r="L87" s="39" t="str">
        <f t="array" ref="L87">IF(AND(K87&lt;&gt;"",Arrêts!D86="Prolong",Arrêts!H86&gt;0),K87-INDEX(K$3:K$100,MATCH(A87&amp;C87-1,A$3:A$100&amp;D$3:D$100,0),1),K87)</f>
        <v/>
      </c>
    </row>
    <row r="88" spans="1:12" x14ac:dyDescent="0.25">
      <c r="A88" s="33" t="str">
        <f>IF(ISBLANK(Arrêts!A87),"",Arrêts!A87)</f>
        <v/>
      </c>
      <c r="B88" s="28" t="str">
        <f>Arrêts!B87</f>
        <v/>
      </c>
      <c r="C88" s="38" t="str">
        <f>IF(Arrêts!E87&lt;&gt;"",Arrêts!E87,"")</f>
        <v/>
      </c>
      <c r="D88" s="38" t="str">
        <f>IF(Arrêts!F87&lt;&gt;"",Arrêts!F87,"")</f>
        <v/>
      </c>
      <c r="E88" s="28" t="str">
        <f>IF(A88="","",IF(AND(Arrêts!E87-VLOOKUP(IJ!A88,Tableau1[[NOM]:[DATE D''ENTREE]],6)&gt;=365,OR(Arrêts!C87="AT",Arrêts!C87="Congés Parentaux",Arrêts!C87="Maladie Pro")),"Oui","Non"))</f>
        <v/>
      </c>
      <c r="F88" s="34"/>
      <c r="G88" s="34"/>
      <c r="H88" s="34"/>
      <c r="I88" s="35" t="str">
        <f>IF(Arrêts!C87="Maladie",IF(AND(F88&gt;0,G88&gt;0,H88&gt;0, (F88+G88+H88)/3&gt;Listes!A$10),Listes!A$10,IF(AND(F88&gt;0,G88&gt;0,H88&gt;0),(F88+G88+H88)/3, "")), IF(Arrêts!C87="Congé Parental",IF(AND(F88&gt;0,G88&gt;0,H88&gt;0, (F88+G88+H88)/3&gt;Listes!B$10),Listes!B$10,IF(AND(F88&gt;0,G88&gt;0,H88&gt;0),(F88+G88+H88)/3, "")),IF(Arrêts!C87&lt;&gt;"",H88,"")))</f>
        <v/>
      </c>
      <c r="J88" s="36" t="str">
        <f>IF(OR(Arrêts!I87&lt;=0,A88=""),"",IF(Arrêts!C87="Congé Parental",I88/30.42*Arrêts!I87,IF(AND(Arrêts!C87="Maladie",VLOOKUP(A88,Tableau1[[NOM]:[+3 enfants]],11)="Oui",Arrêts!I87&gt;=28),(28*I88/30.42*0.5)+((Arrêts!I87-28)*I88/30.42*2/3),IF(Arrêts!C87="Maladie",I88/30.42*0.5*Arrêts!I87,IF(Arrêts!I87&lt;28,I88/30.42*0.6*Arrêts!I87,(28*I88/30.42*0.6)+((Arrêts!I87-28)*I88/30.42*0.8))))))</f>
        <v/>
      </c>
      <c r="K88" s="35" t="str">
        <f>IF(OR(Arrêts!I87&lt;=0,A88=""),"",IF(Arrêts!C87="Congé Parental",I88/30.42*Arrêts!I87*0.79*0.933,IF(AND(Arrêts!C87="Maladie",VLOOKUP(A88,Tableau1[[NOM]:[+3 enfants]],11)="Oui",Arrêts!I87&gt;=28),((28*I88/30.42*0.5)+((Arrêts!I87-28)*I88/30.42*2/3))*0.933,IF(Arrêts!C87="Maladie",I88/30.42*0.5*Arrêts!I87*0.933,IF(Arrêts!I87&lt;28,I88/30.42*0.6*Arrêts!I87*0.79*0.933,((28*I88/30.42*0.6)+((Arrêts!I87-28)*I88/30.42*0.8))*0.79*0.933)))))</f>
        <v/>
      </c>
      <c r="L88" s="40" t="str">
        <f t="array" ref="L88">IF(AND(K88&lt;&gt;"",Arrêts!D87="Prolong",Arrêts!H87&gt;0),K88-INDEX(K$3:K$100,MATCH(A88&amp;C88-1,A$3:A$100&amp;D$3:D$100,0),1),K88)</f>
        <v/>
      </c>
    </row>
    <row r="89" spans="1:12" x14ac:dyDescent="0.25">
      <c r="A89" s="29" t="str">
        <f>IF(ISBLANK(Arrêts!A88),"",Arrêts!A88)</f>
        <v/>
      </c>
      <c r="B89" s="27" t="str">
        <f>Arrêts!B88</f>
        <v/>
      </c>
      <c r="C89" s="37" t="str">
        <f>IF(Arrêts!E88&lt;&gt;"",Arrêts!E88,"")</f>
        <v/>
      </c>
      <c r="D89" s="37" t="str">
        <f>IF(Arrêts!F88&lt;&gt;"",Arrêts!F88,"")</f>
        <v/>
      </c>
      <c r="E89" s="27" t="str">
        <f>IF(A89="","",IF(AND(Arrêts!E88-VLOOKUP(IJ!A89,Tableau1[[NOM]:[DATE D''ENTREE]],6)&gt;=365,OR(Arrêts!C88="AT",Arrêts!C88="Congés Parentaux",Arrêts!C88="Maladie Pro")),"Oui","Non"))</f>
        <v/>
      </c>
      <c r="F89" s="30"/>
      <c r="G89" s="30"/>
      <c r="H89" s="30"/>
      <c r="I89" s="31" t="str">
        <f>IF(Arrêts!C88="Maladie",IF(AND(F89&gt;0,G89&gt;0,H89&gt;0, (F89+G89+H89)/3&gt;Listes!A$10),Listes!A$10,IF(AND(F89&gt;0,G89&gt;0,H89&gt;0),(F89+G89+H89)/3, "")), IF(Arrêts!C88="Congé Parental",IF(AND(F89&gt;0,G89&gt;0,H89&gt;0, (F89+G89+H89)/3&gt;Listes!B$10),Listes!B$10,IF(AND(F89&gt;0,G89&gt;0,H89&gt;0),(F89+G89+H89)/3, "")),IF(Arrêts!C88&lt;&gt;"",H89,"")))</f>
        <v/>
      </c>
      <c r="J89" s="32" t="str">
        <f>IF(OR(Arrêts!I88&lt;=0,A89=""),"",IF(Arrêts!C88="Congé Parental",I89/30.42*Arrêts!I88,IF(AND(Arrêts!C88="Maladie",VLOOKUP(A89,Tableau1[[NOM]:[+3 enfants]],11)="Oui",Arrêts!I88&gt;=28),(28*I89/30.42*0.5)+((Arrêts!I88-28)*I89/30.42*2/3),IF(Arrêts!C88="Maladie",I89/30.42*0.5*Arrêts!I88,IF(Arrêts!I88&lt;28,I89/30.42*0.6*Arrêts!I88,(28*I89/30.42*0.6)+((Arrêts!I88-28)*I89/30.42*0.8))))))</f>
        <v/>
      </c>
      <c r="K89" s="31" t="str">
        <f>IF(OR(Arrêts!I88&lt;=0,A89=""),"",IF(Arrêts!C88="Congé Parental",I89/30.42*Arrêts!I88*0.79*0.933,IF(AND(Arrêts!C88="Maladie",VLOOKUP(A89,Tableau1[[NOM]:[+3 enfants]],11)="Oui",Arrêts!I88&gt;=28),((28*I89/30.42*0.5)+((Arrêts!I88-28)*I89/30.42*2/3))*0.933,IF(Arrêts!C88="Maladie",I89/30.42*0.5*Arrêts!I88*0.933,IF(Arrêts!I88&lt;28,I89/30.42*0.6*Arrêts!I88*0.79*0.933,((28*I89/30.42*0.6)+((Arrêts!I88-28)*I89/30.42*0.8))*0.79*0.933)))))</f>
        <v/>
      </c>
      <c r="L89" s="39" t="str">
        <f t="array" ref="L89">IF(AND(K89&lt;&gt;"",Arrêts!D88="Prolong",Arrêts!H88&gt;0),K89-INDEX(K$3:K$100,MATCH(A89&amp;C89-1,A$3:A$100&amp;D$3:D$100,0),1),K89)</f>
        <v/>
      </c>
    </row>
    <row r="90" spans="1:12" x14ac:dyDescent="0.25">
      <c r="A90" s="33" t="str">
        <f>IF(ISBLANK(Arrêts!A89),"",Arrêts!A89)</f>
        <v/>
      </c>
      <c r="B90" s="28" t="str">
        <f>Arrêts!B89</f>
        <v/>
      </c>
      <c r="C90" s="38" t="str">
        <f>IF(Arrêts!E89&lt;&gt;"",Arrêts!E89,"")</f>
        <v/>
      </c>
      <c r="D90" s="38" t="str">
        <f>IF(Arrêts!F89&lt;&gt;"",Arrêts!F89,"")</f>
        <v/>
      </c>
      <c r="E90" s="28" t="str">
        <f>IF(A90="","",IF(AND(Arrêts!E89-VLOOKUP(IJ!A90,Tableau1[[NOM]:[DATE D''ENTREE]],6)&gt;=365,OR(Arrêts!C89="AT",Arrêts!C89="Congés Parentaux",Arrêts!C89="Maladie Pro")),"Oui","Non"))</f>
        <v/>
      </c>
      <c r="F90" s="34"/>
      <c r="G90" s="34"/>
      <c r="H90" s="34"/>
      <c r="I90" s="35" t="str">
        <f>IF(Arrêts!C89="Maladie",IF(AND(F90&gt;0,G90&gt;0,H90&gt;0, (F90+G90+H90)/3&gt;Listes!A$10),Listes!A$10,IF(AND(F90&gt;0,G90&gt;0,H90&gt;0),(F90+G90+H90)/3, "")), IF(Arrêts!C89="Congé Parental",IF(AND(F90&gt;0,G90&gt;0,H90&gt;0, (F90+G90+H90)/3&gt;Listes!B$10),Listes!B$10,IF(AND(F90&gt;0,G90&gt;0,H90&gt;0),(F90+G90+H90)/3, "")),IF(Arrêts!C89&lt;&gt;"",H90,"")))</f>
        <v/>
      </c>
      <c r="J90" s="36" t="str">
        <f>IF(OR(Arrêts!I89&lt;=0,A90=""),"",IF(Arrêts!C89="Congé Parental",I90/30.42*Arrêts!I89,IF(AND(Arrêts!C89="Maladie",VLOOKUP(A90,Tableau1[[NOM]:[+3 enfants]],11)="Oui",Arrêts!I89&gt;=28),(28*I90/30.42*0.5)+((Arrêts!I89-28)*I90/30.42*2/3),IF(Arrêts!C89="Maladie",I90/30.42*0.5*Arrêts!I89,IF(Arrêts!I89&lt;28,I90/30.42*0.6*Arrêts!I89,(28*I90/30.42*0.6)+((Arrêts!I89-28)*I90/30.42*0.8))))))</f>
        <v/>
      </c>
      <c r="K90" s="35" t="str">
        <f>IF(OR(Arrêts!I89&lt;=0,A90=""),"",IF(Arrêts!C89="Congé Parental",I90/30.42*Arrêts!I89*0.79*0.933,IF(AND(Arrêts!C89="Maladie",VLOOKUP(A90,Tableau1[[NOM]:[+3 enfants]],11)="Oui",Arrêts!I89&gt;=28),((28*I90/30.42*0.5)+((Arrêts!I89-28)*I90/30.42*2/3))*0.933,IF(Arrêts!C89="Maladie",I90/30.42*0.5*Arrêts!I89*0.933,IF(Arrêts!I89&lt;28,I90/30.42*0.6*Arrêts!I89*0.79*0.933,((28*I90/30.42*0.6)+((Arrêts!I89-28)*I90/30.42*0.8))*0.79*0.933)))))</f>
        <v/>
      </c>
      <c r="L90" s="40" t="str">
        <f t="array" ref="L90">IF(AND(K90&lt;&gt;"",Arrêts!D89="Prolong",Arrêts!H89&gt;0),K90-INDEX(K$3:K$100,MATCH(A90&amp;C90-1,A$3:A$100&amp;D$3:D$100,0),1),K90)</f>
        <v/>
      </c>
    </row>
    <row r="91" spans="1:12" x14ac:dyDescent="0.25">
      <c r="A91" s="29" t="str">
        <f>IF(ISBLANK(Arrêts!A90),"",Arrêts!A90)</f>
        <v/>
      </c>
      <c r="B91" s="27" t="str">
        <f>Arrêts!B90</f>
        <v/>
      </c>
      <c r="C91" s="37" t="str">
        <f>IF(Arrêts!E90&lt;&gt;"",Arrêts!E90,"")</f>
        <v/>
      </c>
      <c r="D91" s="37" t="str">
        <f>IF(Arrêts!F90&lt;&gt;"",Arrêts!F90,"")</f>
        <v/>
      </c>
      <c r="E91" s="27" t="str">
        <f>IF(A91="","",IF(AND(Arrêts!E90-VLOOKUP(IJ!A91,Tableau1[[NOM]:[DATE D''ENTREE]],6)&gt;=365,OR(Arrêts!C90="AT",Arrêts!C90="Congés Parentaux",Arrêts!C90="Maladie Pro")),"Oui","Non"))</f>
        <v/>
      </c>
      <c r="F91" s="30"/>
      <c r="G91" s="30"/>
      <c r="H91" s="30"/>
      <c r="I91" s="31" t="str">
        <f>IF(Arrêts!C90="Maladie",IF(AND(F91&gt;0,G91&gt;0,H91&gt;0, (F91+G91+H91)/3&gt;Listes!A$10),Listes!A$10,IF(AND(F91&gt;0,G91&gt;0,H91&gt;0),(F91+G91+H91)/3, "")), IF(Arrêts!C90="Congé Parental",IF(AND(F91&gt;0,G91&gt;0,H91&gt;0, (F91+G91+H91)/3&gt;Listes!B$10),Listes!B$10,IF(AND(F91&gt;0,G91&gt;0,H91&gt;0),(F91+G91+H91)/3, "")),IF(Arrêts!C90&lt;&gt;"",H91,"")))</f>
        <v/>
      </c>
      <c r="J91" s="32" t="str">
        <f>IF(OR(Arrêts!I90&lt;=0,A91=""),"",IF(Arrêts!C90="Congé Parental",I91/30.42*Arrêts!I90,IF(AND(Arrêts!C90="Maladie",VLOOKUP(A91,Tableau1[[NOM]:[+3 enfants]],11)="Oui",Arrêts!I90&gt;=28),(28*I91/30.42*0.5)+((Arrêts!I90-28)*I91/30.42*2/3),IF(Arrêts!C90="Maladie",I91/30.42*0.5*Arrêts!I90,IF(Arrêts!I90&lt;28,I91/30.42*0.6*Arrêts!I90,(28*I91/30.42*0.6)+((Arrêts!I90-28)*I91/30.42*0.8))))))</f>
        <v/>
      </c>
      <c r="K91" s="31" t="str">
        <f>IF(OR(Arrêts!I90&lt;=0,A91=""),"",IF(Arrêts!C90="Congé Parental",I91/30.42*Arrêts!I90*0.79*0.933,IF(AND(Arrêts!C90="Maladie",VLOOKUP(A91,Tableau1[[NOM]:[+3 enfants]],11)="Oui",Arrêts!I90&gt;=28),((28*I91/30.42*0.5)+((Arrêts!I90-28)*I91/30.42*2/3))*0.933,IF(Arrêts!C90="Maladie",I91/30.42*0.5*Arrêts!I90*0.933,IF(Arrêts!I90&lt;28,I91/30.42*0.6*Arrêts!I90*0.79*0.933,((28*I91/30.42*0.6)+((Arrêts!I90-28)*I91/30.42*0.8))*0.79*0.933)))))</f>
        <v/>
      </c>
      <c r="L91" s="39" t="str">
        <f t="array" ref="L91">IF(AND(K91&lt;&gt;"",Arrêts!D90="Prolong",Arrêts!H90&gt;0),K91-INDEX(K$3:K$100,MATCH(A91&amp;C91-1,A$3:A$100&amp;D$3:D$100,0),1),K91)</f>
        <v/>
      </c>
    </row>
    <row r="92" spans="1:12" x14ac:dyDescent="0.25">
      <c r="A92" s="33" t="str">
        <f>IF(ISBLANK(Arrêts!A91),"",Arrêts!A91)</f>
        <v/>
      </c>
      <c r="B92" s="28" t="str">
        <f>Arrêts!B91</f>
        <v/>
      </c>
      <c r="C92" s="38" t="str">
        <f>IF(Arrêts!E91&lt;&gt;"",Arrêts!E91,"")</f>
        <v/>
      </c>
      <c r="D92" s="38" t="str">
        <f>IF(Arrêts!F91&lt;&gt;"",Arrêts!F91,"")</f>
        <v/>
      </c>
      <c r="E92" s="28" t="str">
        <f>IF(A92="","",IF(AND(Arrêts!E91-VLOOKUP(IJ!A92,Tableau1[[NOM]:[DATE D''ENTREE]],6)&gt;=365,OR(Arrêts!C91="AT",Arrêts!C91="Congés Parentaux",Arrêts!C91="Maladie Pro")),"Oui","Non"))</f>
        <v/>
      </c>
      <c r="F92" s="34"/>
      <c r="G92" s="34"/>
      <c r="H92" s="34"/>
      <c r="I92" s="35" t="str">
        <f>IF(Arrêts!C91="Maladie",IF(AND(F92&gt;0,G92&gt;0,H92&gt;0, (F92+G92+H92)/3&gt;Listes!A$10),Listes!A$10,IF(AND(F92&gt;0,G92&gt;0,H92&gt;0),(F92+G92+H92)/3, "")), IF(Arrêts!C91="Congé Parental",IF(AND(F92&gt;0,G92&gt;0,H92&gt;0, (F92+G92+H92)/3&gt;Listes!B$10),Listes!B$10,IF(AND(F92&gt;0,G92&gt;0,H92&gt;0),(F92+G92+H92)/3, "")),IF(Arrêts!C91&lt;&gt;"",H92,"")))</f>
        <v/>
      </c>
      <c r="J92" s="36" t="str">
        <f>IF(OR(Arrêts!I91&lt;=0,A92=""),"",IF(Arrêts!C91="Congé Parental",I92/30.42*Arrêts!I91,IF(AND(Arrêts!C91="Maladie",VLOOKUP(A92,Tableau1[[NOM]:[+3 enfants]],11)="Oui",Arrêts!I91&gt;=28),(28*I92/30.42*0.5)+((Arrêts!I91-28)*I92/30.42*2/3),IF(Arrêts!C91="Maladie",I92/30.42*0.5*Arrêts!I91,IF(Arrêts!I91&lt;28,I92/30.42*0.6*Arrêts!I91,(28*I92/30.42*0.6)+((Arrêts!I91-28)*I92/30.42*0.8))))))</f>
        <v/>
      </c>
      <c r="K92" s="35" t="str">
        <f>IF(OR(Arrêts!I91&lt;=0,A92=""),"",IF(Arrêts!C91="Congé Parental",I92/30.42*Arrêts!I91*0.79*0.933,IF(AND(Arrêts!C91="Maladie",VLOOKUP(A92,Tableau1[[NOM]:[+3 enfants]],11)="Oui",Arrêts!I91&gt;=28),((28*I92/30.42*0.5)+((Arrêts!I91-28)*I92/30.42*2/3))*0.933,IF(Arrêts!C91="Maladie",I92/30.42*0.5*Arrêts!I91*0.933,IF(Arrêts!I91&lt;28,I92/30.42*0.6*Arrêts!I91*0.79*0.933,((28*I92/30.42*0.6)+((Arrêts!I91-28)*I92/30.42*0.8))*0.79*0.933)))))</f>
        <v/>
      </c>
      <c r="L92" s="40" t="str">
        <f t="array" ref="L92">IF(AND(K92&lt;&gt;"",Arrêts!D91="Prolong",Arrêts!H91&gt;0),K92-INDEX(K$3:K$100,MATCH(A92&amp;C92-1,A$3:A$100&amp;D$3:D$100,0),1),K92)</f>
        <v/>
      </c>
    </row>
    <row r="93" spans="1:12" x14ac:dyDescent="0.25">
      <c r="A93" s="29" t="str">
        <f>IF(ISBLANK(Arrêts!A92),"",Arrêts!A92)</f>
        <v/>
      </c>
      <c r="B93" s="27" t="str">
        <f>Arrêts!B92</f>
        <v/>
      </c>
      <c r="C93" s="37" t="str">
        <f>IF(Arrêts!E92&lt;&gt;"",Arrêts!E92,"")</f>
        <v/>
      </c>
      <c r="D93" s="37" t="str">
        <f>IF(Arrêts!F92&lt;&gt;"",Arrêts!F92,"")</f>
        <v/>
      </c>
      <c r="E93" s="27" t="str">
        <f>IF(A93="","",IF(AND(Arrêts!E92-VLOOKUP(IJ!A93,Tableau1[[NOM]:[DATE D''ENTREE]],6)&gt;=365,OR(Arrêts!C92="AT",Arrêts!C92="Congés Parentaux",Arrêts!C92="Maladie Pro")),"Oui","Non"))</f>
        <v/>
      </c>
      <c r="F93" s="30"/>
      <c r="G93" s="30"/>
      <c r="H93" s="30"/>
      <c r="I93" s="31" t="str">
        <f>IF(Arrêts!C92="Maladie",IF(AND(F93&gt;0,G93&gt;0,H93&gt;0, (F93+G93+H93)/3&gt;Listes!A$10),Listes!A$10,IF(AND(F93&gt;0,G93&gt;0,H93&gt;0),(F93+G93+H93)/3, "")), IF(Arrêts!C92="Congé Parental",IF(AND(F93&gt;0,G93&gt;0,H93&gt;0, (F93+G93+H93)/3&gt;Listes!B$10),Listes!B$10,IF(AND(F93&gt;0,G93&gt;0,H93&gt;0),(F93+G93+H93)/3, "")),IF(Arrêts!C92&lt;&gt;"",H93,"")))</f>
        <v/>
      </c>
      <c r="J93" s="32" t="str">
        <f>IF(OR(Arrêts!I92&lt;=0,A93=""),"",IF(Arrêts!C92="Congé Parental",I93/30.42*Arrêts!I92,IF(AND(Arrêts!C92="Maladie",VLOOKUP(A93,Tableau1[[NOM]:[+3 enfants]],11)="Oui",Arrêts!I92&gt;=28),(28*I93/30.42*0.5)+((Arrêts!I92-28)*I93/30.42*2/3),IF(Arrêts!C92="Maladie",I93/30.42*0.5*Arrêts!I92,IF(Arrêts!I92&lt;28,I93/30.42*0.6*Arrêts!I92,(28*I93/30.42*0.6)+((Arrêts!I92-28)*I93/30.42*0.8))))))</f>
        <v/>
      </c>
      <c r="K93" s="31" t="str">
        <f>IF(OR(Arrêts!I92&lt;=0,A93=""),"",IF(Arrêts!C92="Congé Parental",I93/30.42*Arrêts!I92*0.79*0.933,IF(AND(Arrêts!C92="Maladie",VLOOKUP(A93,Tableau1[[NOM]:[+3 enfants]],11)="Oui",Arrêts!I92&gt;=28),((28*I93/30.42*0.5)+((Arrêts!I92-28)*I93/30.42*2/3))*0.933,IF(Arrêts!C92="Maladie",I93/30.42*0.5*Arrêts!I92*0.933,IF(Arrêts!I92&lt;28,I93/30.42*0.6*Arrêts!I92*0.79*0.933,((28*I93/30.42*0.6)+((Arrêts!I92-28)*I93/30.42*0.8))*0.79*0.933)))))</f>
        <v/>
      </c>
      <c r="L93" s="39" t="str">
        <f t="array" ref="L93">IF(AND(K93&lt;&gt;"",Arrêts!D92="Prolong",Arrêts!H92&gt;0),K93-INDEX(K$3:K$100,MATCH(A93&amp;C93-1,A$3:A$100&amp;D$3:D$100,0),1),K93)</f>
        <v/>
      </c>
    </row>
    <row r="94" spans="1:12" x14ac:dyDescent="0.25">
      <c r="A94" s="33" t="str">
        <f>IF(ISBLANK(Arrêts!A93),"",Arrêts!A93)</f>
        <v/>
      </c>
      <c r="B94" s="28" t="str">
        <f>Arrêts!B93</f>
        <v/>
      </c>
      <c r="C94" s="38" t="str">
        <f>IF(Arrêts!E93&lt;&gt;"",Arrêts!E93,"")</f>
        <v/>
      </c>
      <c r="D94" s="38" t="str">
        <f>IF(Arrêts!F93&lt;&gt;"",Arrêts!F93,"")</f>
        <v/>
      </c>
      <c r="E94" s="28" t="str">
        <f>IF(A94="","",IF(AND(Arrêts!E93-VLOOKUP(IJ!A94,Tableau1[[NOM]:[DATE D''ENTREE]],6)&gt;=365,OR(Arrêts!C93="AT",Arrêts!C93="Congés Parentaux",Arrêts!C93="Maladie Pro")),"Oui","Non"))</f>
        <v/>
      </c>
      <c r="F94" s="34"/>
      <c r="G94" s="34"/>
      <c r="H94" s="34"/>
      <c r="I94" s="35" t="str">
        <f>IF(Arrêts!C93="Maladie",IF(AND(F94&gt;0,G94&gt;0,H94&gt;0, (F94+G94+H94)/3&gt;Listes!A$10),Listes!A$10,IF(AND(F94&gt;0,G94&gt;0,H94&gt;0),(F94+G94+H94)/3, "")), IF(Arrêts!C93="Congé Parental",IF(AND(F94&gt;0,G94&gt;0,H94&gt;0, (F94+G94+H94)/3&gt;Listes!B$10),Listes!B$10,IF(AND(F94&gt;0,G94&gt;0,H94&gt;0),(F94+G94+H94)/3, "")),IF(Arrêts!C93&lt;&gt;"",H94,"")))</f>
        <v/>
      </c>
      <c r="J94" s="36" t="str">
        <f>IF(OR(Arrêts!I93&lt;=0,A94=""),"",IF(Arrêts!C93="Congé Parental",I94/30.42*Arrêts!I93,IF(AND(Arrêts!C93="Maladie",VLOOKUP(A94,Tableau1[[NOM]:[+3 enfants]],11)="Oui",Arrêts!I93&gt;=28),(28*I94/30.42*0.5)+((Arrêts!I93-28)*I94/30.42*2/3),IF(Arrêts!C93="Maladie",I94/30.42*0.5*Arrêts!I93,IF(Arrêts!I93&lt;28,I94/30.42*0.6*Arrêts!I93,(28*I94/30.42*0.6)+((Arrêts!I93-28)*I94/30.42*0.8))))))</f>
        <v/>
      </c>
      <c r="K94" s="35" t="str">
        <f>IF(OR(Arrêts!I93&lt;=0,A94=""),"",IF(Arrêts!C93="Congé Parental",I94/30.42*Arrêts!I93*0.79*0.933,IF(AND(Arrêts!C93="Maladie",VLOOKUP(A94,Tableau1[[NOM]:[+3 enfants]],11)="Oui",Arrêts!I93&gt;=28),((28*I94/30.42*0.5)+((Arrêts!I93-28)*I94/30.42*2/3))*0.933,IF(Arrêts!C93="Maladie",I94/30.42*0.5*Arrêts!I93*0.933,IF(Arrêts!I93&lt;28,I94/30.42*0.6*Arrêts!I93*0.79*0.933,((28*I94/30.42*0.6)+((Arrêts!I93-28)*I94/30.42*0.8))*0.79*0.933)))))</f>
        <v/>
      </c>
      <c r="L94" s="40" t="str">
        <f t="array" ref="L94">IF(AND(K94&lt;&gt;"",Arrêts!D93="Prolong",Arrêts!H93&gt;0),K94-INDEX(K$3:K$100,MATCH(A94&amp;C94-1,A$3:A$100&amp;D$3:D$100,0),1),K94)</f>
        <v/>
      </c>
    </row>
    <row r="95" spans="1:12" x14ac:dyDescent="0.25">
      <c r="A95" s="29" t="str">
        <f>IF(ISBLANK(Arrêts!A94),"",Arrêts!A94)</f>
        <v/>
      </c>
      <c r="B95" s="27" t="str">
        <f>Arrêts!B94</f>
        <v/>
      </c>
      <c r="C95" s="37" t="str">
        <f>IF(Arrêts!E94&lt;&gt;"",Arrêts!E94,"")</f>
        <v/>
      </c>
      <c r="D95" s="37" t="str">
        <f>IF(Arrêts!F94&lt;&gt;"",Arrêts!F94,"")</f>
        <v/>
      </c>
      <c r="E95" s="27" t="str">
        <f>IF(A95="","",IF(AND(Arrêts!E94-VLOOKUP(IJ!A95,Tableau1[[NOM]:[DATE D''ENTREE]],6)&gt;=365,OR(Arrêts!C94="AT",Arrêts!C94="Congés Parentaux",Arrêts!C94="Maladie Pro")),"Oui","Non"))</f>
        <v/>
      </c>
      <c r="F95" s="30"/>
      <c r="G95" s="30"/>
      <c r="H95" s="30"/>
      <c r="I95" s="31" t="str">
        <f>IF(Arrêts!C94="Maladie",IF(AND(F95&gt;0,G95&gt;0,H95&gt;0, (F95+G95+H95)/3&gt;Listes!A$10),Listes!A$10,IF(AND(F95&gt;0,G95&gt;0,H95&gt;0),(F95+G95+H95)/3, "")), IF(Arrêts!C94="Congé Parental",IF(AND(F95&gt;0,G95&gt;0,H95&gt;0, (F95+G95+H95)/3&gt;Listes!B$10),Listes!B$10,IF(AND(F95&gt;0,G95&gt;0,H95&gt;0),(F95+G95+H95)/3, "")),IF(Arrêts!C94&lt;&gt;"",H95,"")))</f>
        <v/>
      </c>
      <c r="J95" s="32" t="str">
        <f>IF(OR(Arrêts!I94&lt;=0,A95=""),"",IF(Arrêts!C94="Congé Parental",I95/30.42*Arrêts!I94,IF(AND(Arrêts!C94="Maladie",VLOOKUP(A95,Tableau1[[NOM]:[+3 enfants]],11)="Oui",Arrêts!I94&gt;=28),(28*I95/30.42*0.5)+((Arrêts!I94-28)*I95/30.42*2/3),IF(Arrêts!C94="Maladie",I95/30.42*0.5*Arrêts!I94,IF(Arrêts!I94&lt;28,I95/30.42*0.6*Arrêts!I94,(28*I95/30.42*0.6)+((Arrêts!I94-28)*I95/30.42*0.8))))))</f>
        <v/>
      </c>
      <c r="K95" s="31" t="str">
        <f>IF(OR(Arrêts!I94&lt;=0,A95=""),"",IF(Arrêts!C94="Congé Parental",I95/30.42*Arrêts!I94*0.79*0.933,IF(AND(Arrêts!C94="Maladie",VLOOKUP(A95,Tableau1[[NOM]:[+3 enfants]],11)="Oui",Arrêts!I94&gt;=28),((28*I95/30.42*0.5)+((Arrêts!I94-28)*I95/30.42*2/3))*0.933,IF(Arrêts!C94="Maladie",I95/30.42*0.5*Arrêts!I94*0.933,IF(Arrêts!I94&lt;28,I95/30.42*0.6*Arrêts!I94*0.79*0.933,((28*I95/30.42*0.6)+((Arrêts!I94-28)*I95/30.42*0.8))*0.79*0.933)))))</f>
        <v/>
      </c>
      <c r="L95" s="39" t="str">
        <f t="array" ref="L95">IF(AND(K95&lt;&gt;"",Arrêts!D94="Prolong",Arrêts!H94&gt;0),K95-INDEX(K$3:K$100,MATCH(A95&amp;C95-1,A$3:A$100&amp;D$3:D$100,0),1),K95)</f>
        <v/>
      </c>
    </row>
    <row r="96" spans="1:12" x14ac:dyDescent="0.25">
      <c r="A96" s="33" t="str">
        <f>IF(ISBLANK(Arrêts!A95),"",Arrêts!A95)</f>
        <v/>
      </c>
      <c r="B96" s="28" t="str">
        <f>Arrêts!B95</f>
        <v/>
      </c>
      <c r="C96" s="38" t="str">
        <f>IF(Arrêts!E95&lt;&gt;"",Arrêts!E95,"")</f>
        <v/>
      </c>
      <c r="D96" s="38" t="str">
        <f>IF(Arrêts!F95&lt;&gt;"",Arrêts!F95,"")</f>
        <v/>
      </c>
      <c r="E96" s="28" t="str">
        <f>IF(A96="","",IF(AND(Arrêts!E95-VLOOKUP(IJ!A96,Tableau1[[NOM]:[DATE D''ENTREE]],6)&gt;=365,OR(Arrêts!C95="AT",Arrêts!C95="Congés Parentaux",Arrêts!C95="Maladie Pro")),"Oui","Non"))</f>
        <v/>
      </c>
      <c r="F96" s="34"/>
      <c r="G96" s="34"/>
      <c r="H96" s="34"/>
      <c r="I96" s="35" t="str">
        <f>IF(Arrêts!C95="Maladie",IF(AND(F96&gt;0,G96&gt;0,H96&gt;0, (F96+G96+H96)/3&gt;Listes!A$10),Listes!A$10,IF(AND(F96&gt;0,G96&gt;0,H96&gt;0),(F96+G96+H96)/3, "")), IF(Arrêts!C95="Congé Parental",IF(AND(F96&gt;0,G96&gt;0,H96&gt;0, (F96+G96+H96)/3&gt;Listes!B$10),Listes!B$10,IF(AND(F96&gt;0,G96&gt;0,H96&gt;0),(F96+G96+H96)/3, "")),IF(Arrêts!C95&lt;&gt;"",H96,"")))</f>
        <v/>
      </c>
      <c r="J96" s="36" t="str">
        <f>IF(OR(Arrêts!I95&lt;=0,A96=""),"",IF(Arrêts!C95="Congé Parental",I96/30.42*Arrêts!I95,IF(AND(Arrêts!C95="Maladie",VLOOKUP(A96,Tableau1[[NOM]:[+3 enfants]],11)="Oui",Arrêts!I95&gt;=28),(28*I96/30.42*0.5)+((Arrêts!I95-28)*I96/30.42*2/3),IF(Arrêts!C95="Maladie",I96/30.42*0.5*Arrêts!I95,IF(Arrêts!I95&lt;28,I96/30.42*0.6*Arrêts!I95,(28*I96/30.42*0.6)+((Arrêts!I95-28)*I96/30.42*0.8))))))</f>
        <v/>
      </c>
      <c r="K96" s="35" t="str">
        <f>IF(OR(Arrêts!I95&lt;=0,A96=""),"",IF(Arrêts!C95="Congé Parental",I96/30.42*Arrêts!I95*0.79*0.933,IF(AND(Arrêts!C95="Maladie",VLOOKUP(A96,Tableau1[[NOM]:[+3 enfants]],11)="Oui",Arrêts!I95&gt;=28),((28*I96/30.42*0.5)+((Arrêts!I95-28)*I96/30.42*2/3))*0.933,IF(Arrêts!C95="Maladie",I96/30.42*0.5*Arrêts!I95*0.933,IF(Arrêts!I95&lt;28,I96/30.42*0.6*Arrêts!I95*0.79*0.933,((28*I96/30.42*0.6)+((Arrêts!I95-28)*I96/30.42*0.8))*0.79*0.933)))))</f>
        <v/>
      </c>
      <c r="L96" s="40" t="str">
        <f t="array" ref="L96">IF(AND(K96&lt;&gt;"",Arrêts!D95="Prolong",Arrêts!H95&gt;0),K96-INDEX(K$3:K$100,MATCH(A96&amp;C96-1,A$3:A$100&amp;D$3:D$100,0),1),K96)</f>
        <v/>
      </c>
    </row>
    <row r="97" spans="1:12" x14ac:dyDescent="0.25">
      <c r="A97" s="29" t="str">
        <f>IF(ISBLANK(Arrêts!A96),"",Arrêts!A96)</f>
        <v/>
      </c>
      <c r="B97" s="27" t="str">
        <f>Arrêts!B96</f>
        <v/>
      </c>
      <c r="C97" s="37" t="str">
        <f>IF(Arrêts!E96&lt;&gt;"",Arrêts!E96,"")</f>
        <v/>
      </c>
      <c r="D97" s="37" t="str">
        <f>IF(Arrêts!F96&lt;&gt;"",Arrêts!F96,"")</f>
        <v/>
      </c>
      <c r="E97" s="27" t="str">
        <f>IF(A97="","",IF(AND(Arrêts!E96-VLOOKUP(IJ!A97,Tableau1[[NOM]:[DATE D''ENTREE]],6)&gt;=365,OR(Arrêts!C96="AT",Arrêts!C96="Congés Parentaux",Arrêts!C96="Maladie Pro")),"Oui","Non"))</f>
        <v/>
      </c>
      <c r="F97" s="30"/>
      <c r="G97" s="30"/>
      <c r="H97" s="30"/>
      <c r="I97" s="31" t="str">
        <f>IF(Arrêts!C96="Maladie",IF(AND(F97&gt;0,G97&gt;0,H97&gt;0, (F97+G97+H97)/3&gt;Listes!A$10),Listes!A$10,IF(AND(F97&gt;0,G97&gt;0,H97&gt;0),(F97+G97+H97)/3, "")), IF(Arrêts!C96="Congé Parental",IF(AND(F97&gt;0,G97&gt;0,H97&gt;0, (F97+G97+H97)/3&gt;Listes!B$10),Listes!B$10,IF(AND(F97&gt;0,G97&gt;0,H97&gt;0),(F97+G97+H97)/3, "")),IF(Arrêts!C96&lt;&gt;"",H97,"")))</f>
        <v/>
      </c>
      <c r="J97" s="32" t="str">
        <f>IF(OR(Arrêts!I96&lt;=0,A97=""),"",IF(Arrêts!C96="Congé Parental",I97/30.42*Arrêts!I96,IF(AND(Arrêts!C96="Maladie",VLOOKUP(A97,Tableau1[[NOM]:[+3 enfants]],11)="Oui",Arrêts!I96&gt;=28),(28*I97/30.42*0.5)+((Arrêts!I96-28)*I97/30.42*2/3),IF(Arrêts!C96="Maladie",I97/30.42*0.5*Arrêts!I96,IF(Arrêts!I96&lt;28,I97/30.42*0.6*Arrêts!I96,(28*I97/30.42*0.6)+((Arrêts!I96-28)*I97/30.42*0.8))))))</f>
        <v/>
      </c>
      <c r="K97" s="31" t="str">
        <f>IF(OR(Arrêts!I96&lt;=0,A97=""),"",IF(Arrêts!C96="Congé Parental",I97/30.42*Arrêts!I96*0.79*0.933,IF(AND(Arrêts!C96="Maladie",VLOOKUP(A97,Tableau1[[NOM]:[+3 enfants]],11)="Oui",Arrêts!I96&gt;=28),((28*I97/30.42*0.5)+((Arrêts!I96-28)*I97/30.42*2/3))*0.933,IF(Arrêts!C96="Maladie",I97/30.42*0.5*Arrêts!I96*0.933,IF(Arrêts!I96&lt;28,I97/30.42*0.6*Arrêts!I96*0.79*0.933,((28*I97/30.42*0.6)+((Arrêts!I96-28)*I97/30.42*0.8))*0.79*0.933)))))</f>
        <v/>
      </c>
      <c r="L97" s="39" t="str">
        <f t="array" ref="L97">IF(AND(K97&lt;&gt;"",Arrêts!D96="Prolong",Arrêts!H96&gt;0),K97-INDEX(K$3:K$100,MATCH(A97&amp;C97-1,A$3:A$100&amp;D$3:D$100,0),1),K97)</f>
        <v/>
      </c>
    </row>
    <row r="98" spans="1:12" x14ac:dyDescent="0.25">
      <c r="A98" s="33" t="str">
        <f>IF(ISBLANK(Arrêts!A97),"",Arrêts!A97)</f>
        <v/>
      </c>
      <c r="B98" s="28" t="str">
        <f>Arrêts!B97</f>
        <v/>
      </c>
      <c r="C98" s="38" t="str">
        <f>IF(Arrêts!E97&lt;&gt;"",Arrêts!E97,"")</f>
        <v/>
      </c>
      <c r="D98" s="38" t="str">
        <f>IF(Arrêts!F97&lt;&gt;"",Arrêts!F97,"")</f>
        <v/>
      </c>
      <c r="E98" s="28" t="str">
        <f>IF(A98="","",IF(AND(Arrêts!E97-VLOOKUP(IJ!A98,Tableau1[[NOM]:[DATE D''ENTREE]],6)&gt;=365,OR(Arrêts!C97="AT",Arrêts!C97="Congés Parentaux",Arrêts!C97="Maladie Pro")),"Oui","Non"))</f>
        <v/>
      </c>
      <c r="F98" s="34"/>
      <c r="G98" s="34"/>
      <c r="H98" s="34"/>
      <c r="I98" s="35" t="str">
        <f>IF(Arrêts!C97="Maladie",IF(AND(F98&gt;0,G98&gt;0,H98&gt;0, (F98+G98+H98)/3&gt;Listes!A$10),Listes!A$10,IF(AND(F98&gt;0,G98&gt;0,H98&gt;0),(F98+G98+H98)/3, "")), IF(Arrêts!C97="Congé Parental",IF(AND(F98&gt;0,G98&gt;0,H98&gt;0, (F98+G98+H98)/3&gt;Listes!B$10),Listes!B$10,IF(AND(F98&gt;0,G98&gt;0,H98&gt;0),(F98+G98+H98)/3, "")),IF(Arrêts!C97&lt;&gt;"",H98,"")))</f>
        <v/>
      </c>
      <c r="J98" s="36" t="str">
        <f>IF(OR(Arrêts!I97&lt;=0,A98=""),"",IF(Arrêts!C97="Congé Parental",I98/30.42*Arrêts!I97,IF(AND(Arrêts!C97="Maladie",VLOOKUP(A98,Tableau1[[NOM]:[+3 enfants]],11)="Oui",Arrêts!I97&gt;=28),(28*I98/30.42*0.5)+((Arrêts!I97-28)*I98/30.42*2/3),IF(Arrêts!C97="Maladie",I98/30.42*0.5*Arrêts!I97,IF(Arrêts!I97&lt;28,I98/30.42*0.6*Arrêts!I97,(28*I98/30.42*0.6)+((Arrêts!I97-28)*I98/30.42*0.8))))))</f>
        <v/>
      </c>
      <c r="K98" s="35" t="str">
        <f>IF(OR(Arrêts!I97&lt;=0,A98=""),"",IF(Arrêts!C97="Congé Parental",I98/30.42*Arrêts!I97*0.79*0.933,IF(AND(Arrêts!C97="Maladie",VLOOKUP(A98,Tableau1[[NOM]:[+3 enfants]],11)="Oui",Arrêts!I97&gt;=28),((28*I98/30.42*0.5)+((Arrêts!I97-28)*I98/30.42*2/3))*0.933,IF(Arrêts!C97="Maladie",I98/30.42*0.5*Arrêts!I97*0.933,IF(Arrêts!I97&lt;28,I98/30.42*0.6*Arrêts!I97*0.79*0.933,((28*I98/30.42*0.6)+((Arrêts!I97-28)*I98/30.42*0.8))*0.79*0.933)))))</f>
        <v/>
      </c>
      <c r="L98" s="40" t="str">
        <f t="array" ref="L98">IF(AND(K98&lt;&gt;"",Arrêts!D97="Prolong",Arrêts!H97&gt;0),K98-INDEX(K$3:K$100,MATCH(A98&amp;C98-1,A$3:A$100&amp;D$3:D$100,0),1),K98)</f>
        <v/>
      </c>
    </row>
    <row r="99" spans="1:12" x14ac:dyDescent="0.25">
      <c r="A99" s="29" t="str">
        <f>IF(ISBLANK(Arrêts!A98),"",Arrêts!A98)</f>
        <v/>
      </c>
      <c r="B99" s="27" t="str">
        <f>Arrêts!B98</f>
        <v/>
      </c>
      <c r="C99" s="37" t="str">
        <f>IF(Arrêts!E98&lt;&gt;"",Arrêts!E98,"")</f>
        <v/>
      </c>
      <c r="D99" s="37" t="str">
        <f>IF(Arrêts!F98&lt;&gt;"",Arrêts!F98,"")</f>
        <v/>
      </c>
      <c r="E99" s="27" t="str">
        <f>IF(A99="","",IF(AND(Arrêts!E98-VLOOKUP(IJ!A99,Tableau1[[NOM]:[DATE D''ENTREE]],6)&gt;=365,OR(Arrêts!C98="AT",Arrêts!C98="Congés Parentaux",Arrêts!C98="Maladie Pro")),"Oui","Non"))</f>
        <v/>
      </c>
      <c r="F99" s="30"/>
      <c r="G99" s="30"/>
      <c r="H99" s="30"/>
      <c r="I99" s="31" t="str">
        <f>IF(Arrêts!C98="Maladie",IF(AND(F99&gt;0,G99&gt;0,H99&gt;0, (F99+G99+H99)/3&gt;Listes!A$10),Listes!A$10,IF(AND(F99&gt;0,G99&gt;0,H99&gt;0),(F99+G99+H99)/3, "")), IF(Arrêts!C98="Congé Parental",IF(AND(F99&gt;0,G99&gt;0,H99&gt;0, (F99+G99+H99)/3&gt;Listes!B$10),Listes!B$10,IF(AND(F99&gt;0,G99&gt;0,H99&gt;0),(F99+G99+H99)/3, "")),IF(Arrêts!C98&lt;&gt;"",H99,"")))</f>
        <v/>
      </c>
      <c r="J99" s="32" t="str">
        <f>IF(OR(Arrêts!I98&lt;=0,A99=""),"",IF(Arrêts!C98="Congé Parental",I99/30.42*Arrêts!I98,IF(AND(Arrêts!C98="Maladie",VLOOKUP(A99,Tableau1[[NOM]:[+3 enfants]],11)="Oui",Arrêts!I98&gt;=28),(28*I99/30.42*0.5)+((Arrêts!I98-28)*I99/30.42*2/3),IF(Arrêts!C98="Maladie",I99/30.42*0.5*Arrêts!I98,IF(Arrêts!I98&lt;28,I99/30.42*0.6*Arrêts!I98,(28*I99/30.42*0.6)+((Arrêts!I98-28)*I99/30.42*0.8))))))</f>
        <v/>
      </c>
      <c r="K99" s="31" t="str">
        <f>IF(OR(Arrêts!I98&lt;=0,A99=""),"",IF(Arrêts!C98="Congé Parental",I99/30.42*Arrêts!I98*0.79*0.933,IF(AND(Arrêts!C98="Maladie",VLOOKUP(A99,Tableau1[[NOM]:[+3 enfants]],11)="Oui",Arrêts!I98&gt;=28),((28*I99/30.42*0.5)+((Arrêts!I98-28)*I99/30.42*2/3))*0.933,IF(Arrêts!C98="Maladie",I99/30.42*0.5*Arrêts!I98*0.933,IF(Arrêts!I98&lt;28,I99/30.42*0.6*Arrêts!I98*0.79*0.933,((28*I99/30.42*0.6)+((Arrêts!I98-28)*I99/30.42*0.8))*0.79*0.933)))))</f>
        <v/>
      </c>
      <c r="L99" s="39" t="str">
        <f t="array" ref="L99">IF(AND(K99&lt;&gt;"",Arrêts!D98="Prolong",Arrêts!H98&gt;0),K99-INDEX(K$3:K$100,MATCH(A99&amp;C99-1,A$3:A$100&amp;D$3:D$100,0),1),K99)</f>
        <v/>
      </c>
    </row>
    <row r="100" spans="1:12" x14ac:dyDescent="0.25">
      <c r="A100" s="33" t="str">
        <f>IF(ISBLANK(Arrêts!A99),"",Arrêts!A99)</f>
        <v/>
      </c>
      <c r="B100" s="28" t="str">
        <f>Arrêts!B99</f>
        <v/>
      </c>
      <c r="C100" s="38" t="str">
        <f>IF(Arrêts!E99&lt;&gt;"",Arrêts!E99,"")</f>
        <v/>
      </c>
      <c r="D100" s="38" t="str">
        <f>IF(Arrêts!F99&lt;&gt;"",Arrêts!F99,"")</f>
        <v/>
      </c>
      <c r="E100" s="28" t="str">
        <f>IF(A100="","",IF(AND(Arrêts!E99-VLOOKUP(IJ!A100,Tableau1[[NOM]:[DATE D''ENTREE]],6)&gt;=365,OR(Arrêts!C99="AT",Arrêts!C99="Congés Parentaux",Arrêts!C99="Maladie Pro")),"Oui","Non"))</f>
        <v/>
      </c>
      <c r="F100" s="34"/>
      <c r="G100" s="34"/>
      <c r="H100" s="34"/>
      <c r="I100" s="35" t="str">
        <f>IF(Arrêts!C99="Maladie",IF(AND(F100&gt;0,G100&gt;0,H100&gt;0, (F100+G100+H100)/3&gt;Listes!A$10),Listes!A$10,IF(AND(F100&gt;0,G100&gt;0,H100&gt;0),(F100+G100+H100)/3, "")), IF(Arrêts!C99="Congé Parental",IF(AND(F100&gt;0,G100&gt;0,H100&gt;0, (F100+G100+H100)/3&gt;Listes!B$10),Listes!B$10,IF(AND(F100&gt;0,G100&gt;0,H100&gt;0),(F100+G100+H100)/3, "")),IF(Arrêts!C99&lt;&gt;"",H100,"")))</f>
        <v/>
      </c>
      <c r="J100" s="36" t="str">
        <f>IF(OR(Arrêts!I99&lt;=0,A100=""),"",IF(Arrêts!C99="Congé Parental",I100/30.42*Arrêts!I99,IF(AND(Arrêts!C99="Maladie",VLOOKUP(A100,Tableau1[[NOM]:[+3 enfants]],11)="Oui",Arrêts!I99&gt;=28),(28*I100/30.42*0.5)+((Arrêts!I99-28)*I100/30.42*2/3),IF(Arrêts!C99="Maladie",I100/30.42*0.5*Arrêts!I99,IF(Arrêts!I99&lt;28,I100/30.42*0.6*Arrêts!I99,(28*I100/30.42*0.6)+((Arrêts!I99-28)*I100/30.42*0.8))))))</f>
        <v/>
      </c>
      <c r="K100" s="35" t="str">
        <f>IF(OR(Arrêts!I99&lt;=0,A100=""),"",IF(Arrêts!C99="Congé Parental",I100/30.42*Arrêts!I99*0.79*0.933,IF(AND(Arrêts!C99="Maladie",VLOOKUP(A100,Tableau1[[NOM]:[+3 enfants]],11)="Oui",Arrêts!I99&gt;=28),((28*I100/30.42*0.5)+((Arrêts!I99-28)*I100/30.42*2/3))*0.933,IF(Arrêts!C99="Maladie",I100/30.42*0.5*Arrêts!I99*0.933,IF(Arrêts!I99&lt;28,I100/30.42*0.6*Arrêts!I99*0.79*0.933,((28*I100/30.42*0.6)+((Arrêts!I99-28)*I100/30.42*0.8))*0.79*0.933)))))</f>
        <v/>
      </c>
      <c r="L100" s="40" t="str">
        <f t="array" ref="L100">IF(AND(K100&lt;&gt;"",Arrêts!D99="Prolong",Arrêts!H99&gt;0),K100-INDEX(K$3:K$100,MATCH(A100&amp;C100-1,A$3:A$100&amp;D$3:D$100,0),1),K100)</f>
        <v/>
      </c>
    </row>
    <row r="101" spans="1:12" x14ac:dyDescent="0.25">
      <c r="L101" s="18"/>
    </row>
  </sheetData>
  <mergeCells count="10">
    <mergeCell ref="L1:L2"/>
    <mergeCell ref="K1:K2"/>
    <mergeCell ref="J1:J2"/>
    <mergeCell ref="A1:A2"/>
    <mergeCell ref="B1:B2"/>
    <mergeCell ref="E1:E2"/>
    <mergeCell ref="F1:H1"/>
    <mergeCell ref="I1:I2"/>
    <mergeCell ref="D1:D2"/>
    <mergeCell ref="C1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3" sqref="C13"/>
    </sheetView>
  </sheetViews>
  <sheetFormatPr baseColWidth="10" defaultRowHeight="15" x14ac:dyDescent="0.25"/>
  <cols>
    <col min="1" max="1" width="20.28515625" bestFit="1" customWidth="1"/>
    <col min="2" max="2" width="14.7109375" bestFit="1" customWidth="1"/>
    <col min="3" max="3" width="19.28515625" customWidth="1"/>
  </cols>
  <sheetData>
    <row r="1" spans="1:3" x14ac:dyDescent="0.25">
      <c r="A1" t="s">
        <v>35</v>
      </c>
      <c r="C1" t="s">
        <v>39</v>
      </c>
    </row>
    <row r="2" spans="1:3" x14ac:dyDescent="0.25">
      <c r="A2" t="s">
        <v>36</v>
      </c>
      <c r="C2" t="s">
        <v>41</v>
      </c>
    </row>
    <row r="3" spans="1:3" x14ac:dyDescent="0.25">
      <c r="A3" t="s">
        <v>52</v>
      </c>
      <c r="C3" t="s">
        <v>40</v>
      </c>
    </row>
    <row r="4" spans="1:3" x14ac:dyDescent="0.25">
      <c r="A4" t="s">
        <v>37</v>
      </c>
    </row>
    <row r="5" spans="1:3" x14ac:dyDescent="0.25">
      <c r="A5" t="s">
        <v>38</v>
      </c>
      <c r="C5" s="16" t="s">
        <v>46</v>
      </c>
    </row>
    <row r="6" spans="1:3" x14ac:dyDescent="0.25">
      <c r="C6" t="s">
        <v>47</v>
      </c>
    </row>
    <row r="7" spans="1:3" x14ac:dyDescent="0.25">
      <c r="C7" t="s">
        <v>48</v>
      </c>
    </row>
    <row r="8" spans="1:3" ht="15.75" thickBot="1" x14ac:dyDescent="0.3"/>
    <row r="9" spans="1:3" x14ac:dyDescent="0.25">
      <c r="A9" s="19" t="s">
        <v>51</v>
      </c>
      <c r="B9" s="20" t="s">
        <v>53</v>
      </c>
    </row>
    <row r="10" spans="1:3" ht="15.75" thickBot="1" x14ac:dyDescent="0.3">
      <c r="A10" s="21">
        <v>2664.49</v>
      </c>
      <c r="B10" s="22">
        <v>3269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Salariés</vt:lpstr>
      <vt:lpstr>Arrêts</vt:lpstr>
      <vt:lpstr>IJ</vt:lpstr>
      <vt:lpstr>Listes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ALDSCompta2</dc:creator>
  <cp:lastModifiedBy>ALDSCompta2</cp:lastModifiedBy>
  <dcterms:created xsi:type="dcterms:W3CDTF">2017-05-02T08:22:03Z</dcterms:created>
  <dcterms:modified xsi:type="dcterms:W3CDTF">2017-05-05T08:47:50Z</dcterms:modified>
</cp:coreProperties>
</file>