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6915" activeTab="0"/>
  </bookViews>
  <sheets>
    <sheet name="Janv 2017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<sst xmlns="http://schemas.openxmlformats.org/spreadsheetml/2006/main" count="109" uniqueCount="66">
  <si>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r>
      <t xml:space="preserve">     </t>
    </r>
    <r>
      <rPr>
        <b/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o</t>
    </r>
  </si>
  <si>
    <t xml:space="preserve">   </t>
  </si>
  <si>
    <t>OOO</t>
  </si>
  <si>
    <t>M</t>
  </si>
  <si>
    <t xml:space="preserve">        A          5    </t>
  </si>
  <si>
    <t>Droit de lisence</t>
  </si>
  <si>
    <t>Droit     de     Timbre</t>
  </si>
  <si>
    <t>Autre   Taxe   sur   CA</t>
  </si>
  <si>
    <t>Retenu a la source</t>
  </si>
  <si>
    <t>TCL</t>
  </si>
  <si>
    <t>TVA       DC</t>
  </si>
  <si>
    <t>Foprolos</t>
  </si>
  <si>
    <t>TFP</t>
  </si>
  <si>
    <t xml:space="preserve">                X</t>
  </si>
  <si>
    <t xml:space="preserve">        X</t>
  </si>
  <si>
    <t xml:space="preserve">            X           X</t>
  </si>
  <si>
    <t xml:space="preserve">       X</t>
  </si>
  <si>
    <t xml:space="preserve">           X</t>
  </si>
  <si>
    <t>Factures</t>
  </si>
  <si>
    <t xml:space="preserve">VENTE  </t>
  </si>
  <si>
    <t>Date</t>
  </si>
  <si>
    <t>Client</t>
  </si>
  <si>
    <t>Fact N°</t>
  </si>
  <si>
    <t xml:space="preserve">HT </t>
  </si>
  <si>
    <t>Fodec 1%</t>
  </si>
  <si>
    <t>TVA 18%</t>
  </si>
  <si>
    <t>Timbre</t>
  </si>
  <si>
    <t>TTC</t>
  </si>
  <si>
    <t>Total Vente HT non soumis à la TVA</t>
  </si>
  <si>
    <t xml:space="preserve">ACHAT  </t>
  </si>
  <si>
    <t>Fournisseur</t>
  </si>
  <si>
    <t>Total</t>
  </si>
  <si>
    <t xml:space="preserve">RETENU </t>
  </si>
  <si>
    <t>Mois</t>
  </si>
  <si>
    <t>Beneficiaire</t>
  </si>
  <si>
    <t>Montant Brut</t>
  </si>
  <si>
    <t>Retenue 1.5%</t>
  </si>
  <si>
    <t>Montant Net</t>
  </si>
  <si>
    <t>Honoraires Expert</t>
  </si>
  <si>
    <t>AUTRE ACHAT IMPORTE</t>
  </si>
  <si>
    <t>TVA</t>
  </si>
  <si>
    <t>Rdp / imp</t>
  </si>
  <si>
    <t>Mnt</t>
  </si>
  <si>
    <t>JOURNAL DE PAIE</t>
  </si>
  <si>
    <t>SAL BRUT</t>
  </si>
  <si>
    <t>SAL IMPO</t>
  </si>
  <si>
    <t>I.R.P.P</t>
  </si>
  <si>
    <t>Report TVA mois dernier</t>
  </si>
  <si>
    <t>BALANCE</t>
  </si>
  <si>
    <t>Chéque a prèparer :</t>
  </si>
  <si>
    <t>o</t>
  </si>
  <si>
    <t xml:space="preserve">    A          0</t>
  </si>
  <si>
    <t xml:space="preserve">  COFECTION EXPORT</t>
  </si>
  <si>
    <t>X</t>
  </si>
  <si>
    <t>VENTE</t>
  </si>
  <si>
    <t>MONTANT</t>
  </si>
  <si>
    <t>En €</t>
  </si>
  <si>
    <t xml:space="preserve"> ACHAT </t>
  </si>
  <si>
    <t>Chéque à prèparer :</t>
  </si>
  <si>
    <t xml:space="preserve">          2   0   1   7</t>
  </si>
  <si>
    <t>Fodect 1%</t>
  </si>
  <si>
    <t>Achat fil</t>
  </si>
  <si>
    <t>India</t>
  </si>
  <si>
    <t>Rtai</t>
  </si>
  <si>
    <t xml:space="preserve">             2    0   1    7</t>
  </si>
  <si>
    <t>ِCours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</si>
</sst>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_-* #,##0.000\ _€_-;\-* #,##0.000\ _€_-;_-* &quot;-&quot;??\ _€_-;_-@_-"/>
    <numFmt numFmtId="174" formatCode="0.000"/>
    <numFmt numFmtId="175" formatCode="mmmm\ /\ yyyy"/>
    <numFmt numFmtId="176" formatCode="_ * #,##0.000_ ;_ * \-#,##0.000_ ;_ * &quot;-&quot;??_ ;_ @_ "/>
    <numFmt numFmtId="177" formatCode="_-* #,##0.000\ _€_-;\-* #,##0.000\ _€_-;_-* &quot;-&quot;???\ _€_-;_-@_-"/>
    <numFmt numFmtId="178" formatCode="mmmm/yyyy"/>
    <numFmt numFmtId="179" formatCode="_-* #,##0.0000000\ _€_-;\-* #,##0.0000000\ _€_-;_-* &quot;-&quot;??\ _€_-;_-@_-"/>
    <numFmt numFmtId="180" formatCode="[$-40C]mmmm\-yy;@"/>
    <numFmt numFmtId="181" formatCode="[$-40C]dddd\ d\ mmmm\ yyyy"/>
    <numFmt numFmtId="182" formatCode="[$-40C]mmm\-yy;@"/>
    <numFmt numFmtId="183" formatCode="0.0"/>
    <numFmt numFmtId="184" formatCode="#,##0.000_ ;\-#,##0.000\ 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92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b/>
      <u val="single"/>
      <sz val="19.5"/>
      <color indexed="18"/>
      <name val="AngsanaUPC"/>
      <family val="1"/>
    </font>
    <font>
      <b/>
      <sz val="14"/>
      <color indexed="49"/>
      <name val="AngsanaUPC"/>
      <family val="1"/>
    </font>
    <font>
      <u val="single"/>
      <sz val="19.5"/>
      <color indexed="18"/>
      <name val="Arial"/>
      <family val="0"/>
    </font>
    <font>
      <sz val="9"/>
      <name val="Arial"/>
      <family val="0"/>
    </font>
    <font>
      <sz val="6"/>
      <name val="Arial"/>
      <family val="0"/>
    </font>
    <font>
      <sz val="8"/>
      <name val="Arial"/>
      <family val="0"/>
    </font>
    <font>
      <sz val="30"/>
      <color indexed="18"/>
      <name val="Calibri"/>
      <family val="2"/>
    </font>
    <font>
      <b/>
      <i/>
      <sz val="10"/>
      <name val="Arial"/>
      <family val="2"/>
    </font>
    <font>
      <sz val="10.5"/>
      <color indexed="49"/>
      <name val="Arial Rounded MT Bold"/>
      <family val="2"/>
    </font>
    <font>
      <sz val="18"/>
      <name val="Arial"/>
      <family val="0"/>
    </font>
    <font>
      <sz val="18"/>
      <color indexed="49"/>
      <name val="Arial Rounded MT Bold"/>
      <family val="2"/>
    </font>
    <font>
      <b/>
      <sz val="10.5"/>
      <name val="Arial"/>
      <family val="2"/>
    </font>
    <font>
      <b/>
      <sz val="12"/>
      <color indexed="9"/>
      <name val="Calibri"/>
      <family val="2"/>
    </font>
    <font>
      <b/>
      <i/>
      <sz val="9"/>
      <name val="Arial"/>
      <family val="2"/>
    </font>
    <font>
      <sz val="12"/>
      <name val="Arial"/>
      <family val="0"/>
    </font>
    <font>
      <b/>
      <sz val="9"/>
      <name val="Arimo"/>
      <family val="2"/>
    </font>
    <font>
      <b/>
      <i/>
      <sz val="12"/>
      <name val="Arial"/>
      <family val="2"/>
    </font>
    <font>
      <sz val="11"/>
      <name val="Tw Cen MT"/>
      <family val="2"/>
    </font>
    <font>
      <b/>
      <sz val="14"/>
      <name val="Arial"/>
      <family val="2"/>
    </font>
    <font>
      <b/>
      <sz val="16"/>
      <color indexed="57"/>
      <name val="Calibri"/>
      <family val="2"/>
    </font>
    <font>
      <b/>
      <i/>
      <sz val="12"/>
      <name val="Monotype Corsiva"/>
      <family val="4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i/>
      <sz val="11"/>
      <name val="Arial"/>
      <family val="2"/>
    </font>
    <font>
      <b/>
      <i/>
      <sz val="10"/>
      <color indexed="57"/>
      <name val="Arial"/>
      <family val="2"/>
    </font>
    <font>
      <b/>
      <sz val="15"/>
      <name val="Bookman Old Style"/>
      <family val="1"/>
    </font>
    <font>
      <sz val="10"/>
      <name val="Trebuchet MS"/>
      <family val="2"/>
    </font>
    <font>
      <b/>
      <i/>
      <sz val="12"/>
      <name val="Trebuchet MS"/>
      <family val="2"/>
    </font>
    <font>
      <b/>
      <sz val="13"/>
      <name val="Bookman Old Style"/>
      <family val="1"/>
    </font>
    <font>
      <b/>
      <sz val="16"/>
      <color indexed="57"/>
      <name val="Trebuchet MS"/>
      <family val="2"/>
    </font>
    <font>
      <b/>
      <sz val="12"/>
      <color indexed="9"/>
      <name val="Trebuchet MS"/>
      <family val="2"/>
    </font>
    <font>
      <b/>
      <sz val="16"/>
      <color indexed="49"/>
      <name val="Trebuchet MS"/>
      <family val="2"/>
    </font>
    <font>
      <b/>
      <sz val="12.5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sz val="6"/>
      <color indexed="10"/>
      <name val="Verdana"/>
      <family val="0"/>
    </font>
    <font>
      <sz val="7"/>
      <color indexed="10"/>
      <name val="Verdana"/>
      <family val="0"/>
    </font>
    <font>
      <b/>
      <sz val="7"/>
      <color indexed="9"/>
      <name val="Verdana"/>
      <family val="0"/>
    </font>
    <font>
      <b/>
      <sz val="8"/>
      <color indexed="9"/>
      <name val="Verdana"/>
      <family val="0"/>
    </font>
    <font>
      <b/>
      <sz val="10.5"/>
      <color indexed="9"/>
      <name val="Verdana"/>
      <family val="0"/>
    </font>
    <font>
      <b/>
      <sz val="10.5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11111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double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medium">
        <color indexed="4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57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double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4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 style="double">
        <color indexed="49"/>
      </top>
      <bottom>
        <color indexed="63"/>
      </bottom>
    </border>
    <border>
      <left style="thin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>
        <color indexed="63"/>
      </top>
      <bottom style="double">
        <color indexed="49"/>
      </bottom>
    </border>
    <border>
      <left style="thin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 style="double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double">
        <color indexed="9"/>
      </left>
      <right style="double">
        <color indexed="49"/>
      </right>
      <top style="double">
        <color indexed="4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0" fillId="27" borderId="3" applyNumberFormat="0" applyFont="0" applyAlignment="0" applyProtection="0"/>
    <xf numFmtId="0" fontId="79" fillId="28" borderId="1" applyNumberFormat="0" applyAlignment="0" applyProtection="0"/>
    <xf numFmtId="0" fontId="11" fillId="0" borderId="0">
      <alignment/>
      <protection/>
    </xf>
    <xf numFmtId="0" fontId="8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0" borderId="0" applyNumberFormat="0" applyBorder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46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73" fontId="6" fillId="0" borderId="0" xfId="46" applyNumberFormat="1" applyFont="1" applyAlignment="1">
      <alignment horizontal="left"/>
    </xf>
    <xf numFmtId="173" fontId="6" fillId="0" borderId="0" xfId="46" applyNumberFormat="1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46" applyNumberFormat="1" applyFont="1" applyAlignment="1">
      <alignment horizontal="right"/>
    </xf>
    <xf numFmtId="173" fontId="4" fillId="0" borderId="0" xfId="46" applyNumberFormat="1" applyFont="1" applyAlignment="1">
      <alignment/>
    </xf>
    <xf numFmtId="173" fontId="6" fillId="0" borderId="0" xfId="46" applyNumberFormat="1" applyFont="1" applyAlignment="1">
      <alignment horizontal="right" vertical="justify"/>
    </xf>
    <xf numFmtId="0" fontId="0" fillId="0" borderId="0" xfId="0" applyAlignment="1">
      <alignment/>
    </xf>
    <xf numFmtId="173" fontId="2" fillId="0" borderId="0" xfId="46" applyNumberFormat="1" applyFont="1" applyAlignment="1">
      <alignment/>
    </xf>
    <xf numFmtId="173" fontId="2" fillId="0" borderId="0" xfId="46" applyNumberFormat="1" applyFont="1" applyAlignment="1">
      <alignment horizontal="center"/>
    </xf>
    <xf numFmtId="173" fontId="5" fillId="0" borderId="0" xfId="46" applyNumberFormat="1" applyFont="1" applyAlignment="1">
      <alignment/>
    </xf>
    <xf numFmtId="173" fontId="2" fillId="0" borderId="0" xfId="46" applyNumberFormat="1" applyFont="1" applyAlignment="1">
      <alignment horizontal="left"/>
    </xf>
    <xf numFmtId="173" fontId="2" fillId="0" borderId="0" xfId="46" applyNumberFormat="1" applyFont="1" applyAlignment="1">
      <alignment vertical="center"/>
    </xf>
    <xf numFmtId="173" fontId="6" fillId="0" borderId="0" xfId="46" applyNumberFormat="1" applyFont="1" applyAlignment="1">
      <alignment/>
    </xf>
    <xf numFmtId="173" fontId="4" fillId="0" borderId="0" xfId="46" applyNumberFormat="1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5"/>
    </xf>
    <xf numFmtId="173" fontId="6" fillId="0" borderId="0" xfId="46" applyNumberFormat="1" applyFont="1" applyAlignment="1">
      <alignment horizontal="center" vertical="center"/>
    </xf>
    <xf numFmtId="0" fontId="0" fillId="0" borderId="0" xfId="0" applyAlignment="1">
      <alignment horizontal="left"/>
    </xf>
    <xf numFmtId="173" fontId="2" fillId="0" borderId="0" xfId="46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 horizontal="left" indent="5"/>
    </xf>
    <xf numFmtId="0" fontId="2" fillId="0" borderId="0" xfId="0" applyFont="1" applyAlignment="1">
      <alignment horizontal="center" vertical="top"/>
    </xf>
    <xf numFmtId="0" fontId="13" fillId="0" borderId="10" xfId="44" applyFont="1" applyFill="1" applyBorder="1" applyAlignment="1">
      <alignment vertical="top"/>
      <protection/>
    </xf>
    <xf numFmtId="0" fontId="13" fillId="0" borderId="0" xfId="44" applyFont="1" applyFill="1" applyBorder="1" applyAlignment="1">
      <alignment vertical="top"/>
      <protection/>
    </xf>
    <xf numFmtId="14" fontId="15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3" fontId="0" fillId="0" borderId="12" xfId="46" applyNumberFormat="1" applyFont="1" applyBorder="1" applyAlignment="1">
      <alignment/>
    </xf>
    <xf numFmtId="173" fontId="0" fillId="0" borderId="12" xfId="46" applyNumberFormat="1" applyFont="1" applyBorder="1" applyAlignment="1">
      <alignment horizontal="left" indent="1"/>
    </xf>
    <xf numFmtId="173" fontId="0" fillId="0" borderId="13" xfId="46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14" fontId="15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/>
    </xf>
    <xf numFmtId="173" fontId="0" fillId="0" borderId="12" xfId="46" applyNumberFormat="1" applyFont="1" applyBorder="1" applyAlignment="1">
      <alignment horizontal="center"/>
    </xf>
    <xf numFmtId="171" fontId="0" fillId="0" borderId="12" xfId="46" applyFont="1" applyBorder="1" applyAlignment="1">
      <alignment horizontal="center"/>
    </xf>
    <xf numFmtId="171" fontId="0" fillId="0" borderId="12" xfId="46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73" fontId="0" fillId="0" borderId="12" xfId="46" applyNumberFormat="1" applyFont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17" fontId="15" fillId="0" borderId="11" xfId="0" applyNumberFormat="1" applyFont="1" applyBorder="1" applyAlignment="1">
      <alignment horizontal="center" vertical="center"/>
    </xf>
    <xf numFmtId="173" fontId="0" fillId="0" borderId="12" xfId="46" applyNumberFormat="1" applyFont="1" applyBorder="1" applyAlignment="1">
      <alignment horizontal="center" vertical="center" wrapText="1"/>
    </xf>
    <xf numFmtId="173" fontId="0" fillId="0" borderId="13" xfId="46" applyNumberFormat="1" applyFont="1" applyBorder="1" applyAlignment="1">
      <alignment horizontal="center" vertical="center" wrapText="1"/>
    </xf>
    <xf numFmtId="0" fontId="24" fillId="0" borderId="14" xfId="44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2"/>
    </xf>
    <xf numFmtId="174" fontId="1" fillId="0" borderId="0" xfId="0" applyNumberFormat="1" applyFont="1" applyAlignment="1">
      <alignment/>
    </xf>
    <xf numFmtId="173" fontId="4" fillId="0" borderId="0" xfId="46" applyNumberFormat="1" applyFont="1" applyAlignment="1">
      <alignment/>
    </xf>
    <xf numFmtId="171" fontId="2" fillId="0" borderId="0" xfId="46" applyFont="1" applyAlignment="1">
      <alignment/>
    </xf>
    <xf numFmtId="171" fontId="4" fillId="0" borderId="0" xfId="46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1" fontId="2" fillId="0" borderId="0" xfId="46" applyFont="1" applyAlignment="1">
      <alignment horizontal="right"/>
    </xf>
    <xf numFmtId="173" fontId="4" fillId="0" borderId="0" xfId="46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1" fontId="0" fillId="0" borderId="0" xfId="46" applyFont="1" applyAlignment="1">
      <alignment/>
    </xf>
    <xf numFmtId="171" fontId="2" fillId="0" borderId="0" xfId="46" applyFont="1" applyAlignment="1">
      <alignment horizontal="center"/>
    </xf>
    <xf numFmtId="0" fontId="30" fillId="0" borderId="0" xfId="0" applyFont="1" applyAlignment="1">
      <alignment horizontal="right" vertical="top"/>
    </xf>
    <xf numFmtId="0" fontId="31" fillId="0" borderId="0" xfId="44" applyFont="1" applyFill="1" applyBorder="1" applyAlignment="1">
      <alignment vertical="center"/>
      <protection/>
    </xf>
    <xf numFmtId="0" fontId="32" fillId="0" borderId="0" xfId="0" applyFont="1" applyBorder="1" applyAlignment="1">
      <alignment horizontal="center"/>
    </xf>
    <xf numFmtId="0" fontId="33" fillId="0" borderId="0" xfId="44" applyFont="1" applyFill="1" applyBorder="1" applyAlignment="1">
      <alignment horizontal="center" vertical="center"/>
      <protection/>
    </xf>
    <xf numFmtId="14" fontId="34" fillId="0" borderId="20" xfId="44" applyNumberFormat="1" applyFont="1" applyFill="1" applyBorder="1" applyAlignment="1">
      <alignment horizontal="center" vertical="center"/>
      <protection/>
    </xf>
    <xf numFmtId="0" fontId="35" fillId="0" borderId="21" xfId="44" applyFont="1" applyFill="1" applyBorder="1" applyAlignment="1">
      <alignment horizontal="center" vertical="center"/>
      <protection/>
    </xf>
    <xf numFmtId="0" fontId="34" fillId="0" borderId="21" xfId="44" applyFont="1" applyFill="1" applyBorder="1" applyAlignment="1">
      <alignment horizontal="center" vertical="center"/>
      <protection/>
    </xf>
    <xf numFmtId="173" fontId="11" fillId="0" borderId="22" xfId="46" applyNumberFormat="1" applyFont="1" applyFill="1" applyBorder="1" applyAlignment="1">
      <alignment horizontal="center" vertical="center"/>
    </xf>
    <xf numFmtId="170" fontId="11" fillId="0" borderId="23" xfId="48" applyFont="1" applyFill="1" applyBorder="1" applyAlignment="1">
      <alignment horizontal="center" vertical="center"/>
    </xf>
    <xf numFmtId="179" fontId="11" fillId="0" borderId="24" xfId="46" applyNumberFormat="1" applyFont="1" applyFill="1" applyBorder="1" applyAlignment="1">
      <alignment horizontal="center" vertical="center"/>
    </xf>
    <xf numFmtId="170" fontId="11" fillId="0" borderId="20" xfId="48" applyFont="1" applyFill="1" applyBorder="1" applyAlignment="1">
      <alignment horizontal="center" vertical="center"/>
    </xf>
    <xf numFmtId="179" fontId="11" fillId="0" borderId="25" xfId="46" applyNumberFormat="1" applyFont="1" applyFill="1" applyBorder="1" applyAlignment="1">
      <alignment horizontal="center" vertical="center"/>
    </xf>
    <xf numFmtId="179" fontId="11" fillId="0" borderId="22" xfId="46" applyNumberFormat="1" applyFont="1" applyFill="1" applyBorder="1" applyAlignment="1">
      <alignment horizontal="center" vertical="center"/>
    </xf>
    <xf numFmtId="170" fontId="11" fillId="0" borderId="20" xfId="48" applyNumberFormat="1" applyFont="1" applyFill="1" applyBorder="1" applyAlignment="1">
      <alignment horizontal="center" vertical="center"/>
    </xf>
    <xf numFmtId="0" fontId="11" fillId="0" borderId="22" xfId="44" applyFill="1" applyBorder="1" applyAlignment="1">
      <alignment horizontal="center" vertical="center"/>
      <protection/>
    </xf>
    <xf numFmtId="170" fontId="11" fillId="0" borderId="26" xfId="48" applyFont="1" applyFill="1" applyBorder="1" applyAlignment="1">
      <alignment horizontal="center" vertical="center"/>
    </xf>
    <xf numFmtId="0" fontId="11" fillId="0" borderId="27" xfId="44" applyFill="1" applyBorder="1" applyAlignment="1">
      <alignment horizontal="center" vertical="center"/>
      <protection/>
    </xf>
    <xf numFmtId="14" fontId="36" fillId="0" borderId="20" xfId="44" applyNumberFormat="1" applyFont="1" applyFill="1" applyBorder="1" applyAlignment="1">
      <alignment horizontal="center" vertical="center"/>
      <protection/>
    </xf>
    <xf numFmtId="0" fontId="37" fillId="0" borderId="21" xfId="44" applyFont="1" applyFill="1" applyBorder="1" applyAlignment="1">
      <alignment horizontal="center" vertical="center"/>
      <protection/>
    </xf>
    <xf numFmtId="174" fontId="11" fillId="0" borderId="22" xfId="44" applyNumberFormat="1" applyFill="1" applyBorder="1" applyAlignment="1">
      <alignment horizontal="center" vertical="center"/>
      <protection/>
    </xf>
    <xf numFmtId="0" fontId="36" fillId="0" borderId="21" xfId="44" applyFont="1" applyFill="1" applyBorder="1" applyAlignment="1">
      <alignment horizontal="center" vertical="center"/>
      <protection/>
    </xf>
    <xf numFmtId="0" fontId="35" fillId="0" borderId="21" xfId="44" applyFont="1" applyFill="1" applyBorder="1" applyAlignment="1">
      <alignment horizontal="center" vertical="center" wrapText="1"/>
      <protection/>
    </xf>
    <xf numFmtId="173" fontId="0" fillId="0" borderId="21" xfId="46" applyNumberFormat="1" applyFont="1" applyBorder="1" applyAlignment="1">
      <alignment/>
    </xf>
    <xf numFmtId="173" fontId="0" fillId="0" borderId="22" xfId="46" applyNumberFormat="1" applyFont="1" applyBorder="1" applyAlignment="1">
      <alignment/>
    </xf>
    <xf numFmtId="171" fontId="0" fillId="0" borderId="21" xfId="46" applyFont="1" applyBorder="1" applyAlignment="1">
      <alignment/>
    </xf>
    <xf numFmtId="171" fontId="0" fillId="0" borderId="22" xfId="46" applyFont="1" applyBorder="1" applyAlignment="1">
      <alignment/>
    </xf>
    <xf numFmtId="0" fontId="31" fillId="0" borderId="0" xfId="44" applyFont="1" applyFill="1" applyBorder="1" applyAlignment="1">
      <alignment horizontal="center" vertical="center"/>
      <protection/>
    </xf>
    <xf numFmtId="173" fontId="39" fillId="0" borderId="0" xfId="46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76" fontId="28" fillId="0" borderId="0" xfId="46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182" fontId="15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indent="6"/>
    </xf>
    <xf numFmtId="17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7" fillId="0" borderId="28" xfId="0" applyFont="1" applyBorder="1" applyAlignment="1">
      <alignment horizontal="left" vertical="center"/>
    </xf>
    <xf numFmtId="174" fontId="29" fillId="0" borderId="29" xfId="0" applyNumberFormat="1" applyFont="1" applyBorder="1" applyAlignment="1">
      <alignment horizontal="center" vertical="center"/>
    </xf>
    <xf numFmtId="177" fontId="23" fillId="0" borderId="12" xfId="46" applyNumberFormat="1" applyFont="1" applyFill="1" applyBorder="1" applyAlignment="1">
      <alignment horizontal="center" vertical="center" wrapText="1"/>
    </xf>
    <xf numFmtId="177" fontId="23" fillId="0" borderId="13" xfId="46" applyNumberFormat="1" applyFont="1" applyFill="1" applyBorder="1" applyAlignment="1">
      <alignment horizontal="center" vertical="center" wrapText="1"/>
    </xf>
    <xf numFmtId="0" fontId="45" fillId="33" borderId="30" xfId="44" applyFont="1" applyFill="1" applyBorder="1" applyAlignment="1">
      <alignment horizontal="center" vertical="center"/>
      <protection/>
    </xf>
    <xf numFmtId="0" fontId="45" fillId="33" borderId="31" xfId="44" applyFont="1" applyFill="1" applyBorder="1" applyAlignment="1">
      <alignment horizontal="center" vertical="center"/>
      <protection/>
    </xf>
    <xf numFmtId="0" fontId="45" fillId="33" borderId="32" xfId="44" applyFont="1" applyFill="1" applyBorder="1" applyAlignment="1">
      <alignment horizontal="center" vertical="center"/>
      <protection/>
    </xf>
    <xf numFmtId="0" fontId="45" fillId="33" borderId="30" xfId="44" applyFont="1" applyFill="1" applyBorder="1" applyAlignment="1">
      <alignment vertical="center"/>
      <protection/>
    </xf>
    <xf numFmtId="0" fontId="45" fillId="34" borderId="33" xfId="44" applyFont="1" applyFill="1" applyBorder="1" applyAlignment="1">
      <alignment horizontal="center" vertical="center"/>
      <protection/>
    </xf>
    <xf numFmtId="0" fontId="45" fillId="34" borderId="34" xfId="44" applyFont="1" applyFill="1" applyBorder="1" applyAlignment="1">
      <alignment horizontal="center" vertical="center"/>
      <protection/>
    </xf>
    <xf numFmtId="0" fontId="45" fillId="34" borderId="35" xfId="44" applyFont="1" applyFill="1" applyBorder="1" applyAlignment="1">
      <alignment horizontal="center" vertical="center"/>
      <protection/>
    </xf>
    <xf numFmtId="0" fontId="45" fillId="34" borderId="34" xfId="44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1" fontId="0" fillId="0" borderId="37" xfId="46" applyFont="1" applyBorder="1" applyAlignment="1">
      <alignment/>
    </xf>
    <xf numFmtId="0" fontId="0" fillId="0" borderId="38" xfId="0" applyBorder="1" applyAlignment="1">
      <alignment/>
    </xf>
    <xf numFmtId="173" fontId="0" fillId="0" borderId="13" xfId="46" applyNumberFormat="1" applyFont="1" applyBorder="1" applyAlignment="1">
      <alignment horizontal="center"/>
    </xf>
    <xf numFmtId="14" fontId="15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9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3" fontId="9" fillId="0" borderId="0" xfId="46" applyNumberFormat="1" applyFont="1" applyAlignment="1">
      <alignment vertical="center"/>
    </xf>
    <xf numFmtId="173" fontId="5" fillId="0" borderId="0" xfId="46" applyNumberFormat="1" applyFont="1" applyAlignment="1">
      <alignment horizontal="right" vertical="center"/>
    </xf>
    <xf numFmtId="173" fontId="2" fillId="0" borderId="0" xfId="46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/>
    </xf>
    <xf numFmtId="173" fontId="2" fillId="0" borderId="0" xfId="46" applyNumberFormat="1" applyFont="1" applyAlignment="1">
      <alignment horizontal="left" vertical="center"/>
    </xf>
    <xf numFmtId="174" fontId="4" fillId="0" borderId="0" xfId="0" applyNumberFormat="1" applyFont="1" applyAlignment="1">
      <alignment horizontal="center"/>
    </xf>
    <xf numFmtId="173" fontId="2" fillId="0" borderId="0" xfId="46" applyNumberFormat="1" applyFont="1" applyAlignment="1">
      <alignment horizontal="right"/>
    </xf>
    <xf numFmtId="173" fontId="2" fillId="0" borderId="0" xfId="46" applyNumberFormat="1" applyFont="1" applyAlignment="1">
      <alignment horizontal="center"/>
    </xf>
    <xf numFmtId="174" fontId="6" fillId="0" borderId="0" xfId="0" applyNumberFormat="1" applyFont="1" applyAlignment="1">
      <alignment horizontal="left" vertical="center" indent="6"/>
    </xf>
    <xf numFmtId="174" fontId="6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 indent="6"/>
    </xf>
    <xf numFmtId="174" fontId="2" fillId="0" borderId="0" xfId="0" applyNumberFormat="1" applyFont="1" applyAlignment="1">
      <alignment horizontal="left" indent="8"/>
    </xf>
    <xf numFmtId="174" fontId="10" fillId="0" borderId="0" xfId="0" applyNumberFormat="1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12" fillId="0" borderId="39" xfId="44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171" fontId="4" fillId="0" borderId="0" xfId="46" applyFont="1" applyAlignment="1">
      <alignment horizontal="center"/>
    </xf>
    <xf numFmtId="173" fontId="6" fillId="0" borderId="0" xfId="46" applyNumberFormat="1" applyFont="1" applyAlignment="1">
      <alignment horizontal="center"/>
    </xf>
    <xf numFmtId="173" fontId="4" fillId="35" borderId="0" xfId="46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6"/>
    </xf>
    <xf numFmtId="173" fontId="38" fillId="0" borderId="22" xfId="46" applyNumberFormat="1" applyFont="1" applyBorder="1" applyAlignment="1" applyProtection="1">
      <alignment horizontal="center" vertical="center"/>
      <protection locked="0"/>
    </xf>
    <xf numFmtId="173" fontId="38" fillId="0" borderId="27" xfId="46" applyNumberFormat="1" applyFont="1" applyBorder="1" applyAlignment="1" applyProtection="1">
      <alignment horizontal="center" vertical="center"/>
      <protection locked="0"/>
    </xf>
    <xf numFmtId="0" fontId="31" fillId="0" borderId="20" xfId="44" applyFont="1" applyFill="1" applyBorder="1" applyAlignment="1">
      <alignment horizontal="center" vertical="center"/>
      <protection/>
    </xf>
    <xf numFmtId="0" fontId="31" fillId="0" borderId="21" xfId="44" applyFont="1" applyFill="1" applyBorder="1" applyAlignment="1">
      <alignment horizontal="center" vertical="center"/>
      <protection/>
    </xf>
    <xf numFmtId="0" fontId="31" fillId="0" borderId="26" xfId="44" applyFont="1" applyFill="1" applyBorder="1" applyAlignment="1">
      <alignment horizontal="center" vertical="center"/>
      <protection/>
    </xf>
    <xf numFmtId="0" fontId="31" fillId="0" borderId="56" xfId="44" applyFont="1" applyFill="1" applyBorder="1" applyAlignment="1">
      <alignment horizontal="center" vertical="center"/>
      <protection/>
    </xf>
    <xf numFmtId="173" fontId="19" fillId="0" borderId="22" xfId="46" applyNumberFormat="1" applyFont="1" applyBorder="1" applyAlignment="1" applyProtection="1">
      <alignment horizontal="center" vertical="center"/>
      <protection locked="0"/>
    </xf>
    <xf numFmtId="173" fontId="19" fillId="0" borderId="27" xfId="46" applyNumberFormat="1" applyFont="1" applyBorder="1" applyAlignment="1" applyProtection="1">
      <alignment horizontal="center" vertical="center"/>
      <protection locked="0"/>
    </xf>
    <xf numFmtId="0" fontId="31" fillId="0" borderId="57" xfId="44" applyFont="1" applyFill="1" applyBorder="1" applyAlignment="1">
      <alignment horizontal="center" vertical="center"/>
      <protection/>
    </xf>
    <xf numFmtId="0" fontId="31" fillId="0" borderId="58" xfId="44" applyFont="1" applyFill="1" applyBorder="1" applyAlignment="1">
      <alignment horizontal="center" vertical="center"/>
      <protection/>
    </xf>
    <xf numFmtId="0" fontId="31" fillId="0" borderId="59" xfId="44" applyFont="1" applyFill="1" applyBorder="1" applyAlignment="1">
      <alignment horizontal="center" vertical="center"/>
      <protection/>
    </xf>
    <xf numFmtId="0" fontId="31" fillId="0" borderId="60" xfId="44" applyFont="1" applyFill="1" applyBorder="1" applyAlignment="1">
      <alignment horizontal="center" vertic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74" fontId="0" fillId="0" borderId="61" xfId="0" applyNumberFormat="1" applyBorder="1" applyAlignment="1">
      <alignment horizontal="center"/>
    </xf>
    <xf numFmtId="174" fontId="0" fillId="0" borderId="63" xfId="0" applyNumberFormat="1" applyBorder="1" applyAlignment="1">
      <alignment horizontal="center"/>
    </xf>
    <xf numFmtId="174" fontId="0" fillId="0" borderId="62" xfId="0" applyNumberFormat="1" applyBorder="1" applyAlignment="1">
      <alignment horizontal="center"/>
    </xf>
    <xf numFmtId="173" fontId="19" fillId="0" borderId="64" xfId="46" applyNumberFormat="1" applyFont="1" applyBorder="1" applyAlignment="1" applyProtection="1">
      <alignment horizontal="center" vertical="center"/>
      <protection locked="0"/>
    </xf>
    <xf numFmtId="173" fontId="19" fillId="0" borderId="65" xfId="46" applyNumberFormat="1" applyFont="1" applyBorder="1" applyAlignment="1" applyProtection="1">
      <alignment horizontal="center" vertical="center"/>
      <protection locked="0"/>
    </xf>
    <xf numFmtId="173" fontId="19" fillId="0" borderId="66" xfId="46" applyNumberFormat="1" applyFont="1" applyBorder="1" applyAlignment="1" applyProtection="1">
      <alignment horizontal="center" vertical="center"/>
      <protection locked="0"/>
    </xf>
    <xf numFmtId="173" fontId="19" fillId="0" borderId="67" xfId="46" applyNumberFormat="1" applyFont="1" applyBorder="1" applyAlignment="1" applyProtection="1">
      <alignment horizontal="center" vertical="center"/>
      <protection locked="0"/>
    </xf>
    <xf numFmtId="173" fontId="19" fillId="0" borderId="68" xfId="46" applyNumberFormat="1" applyFont="1" applyBorder="1" applyAlignment="1" applyProtection="1">
      <alignment horizontal="center" vertical="center"/>
      <protection locked="0"/>
    </xf>
    <xf numFmtId="173" fontId="19" fillId="0" borderId="69" xfId="46" applyNumberFormat="1" applyFont="1" applyBorder="1" applyAlignment="1" applyProtection="1">
      <alignment horizontal="center" vertical="center"/>
      <protection locked="0"/>
    </xf>
    <xf numFmtId="173" fontId="39" fillId="0" borderId="21" xfId="46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/>
    </xf>
    <xf numFmtId="173" fontId="39" fillId="0" borderId="56" xfId="46" applyNumberFormat="1" applyFont="1" applyBorder="1" applyAlignment="1" applyProtection="1">
      <alignment horizontal="center" vertical="center"/>
      <protection locked="0"/>
    </xf>
    <xf numFmtId="173" fontId="19" fillId="0" borderId="21" xfId="46" applyNumberFormat="1" applyFont="1" applyBorder="1" applyAlignment="1" applyProtection="1">
      <alignment horizontal="center" vertical="center"/>
      <protection locked="0"/>
    </xf>
    <xf numFmtId="173" fontId="19" fillId="0" borderId="56" xfId="46" applyNumberFormat="1" applyFont="1" applyBorder="1" applyAlignment="1" applyProtection="1">
      <alignment horizontal="center" vertical="center"/>
      <protection locked="0"/>
    </xf>
    <xf numFmtId="173" fontId="39" fillId="0" borderId="22" xfId="46" applyNumberFormat="1" applyFont="1" applyBorder="1" applyAlignment="1" applyProtection="1">
      <alignment horizontal="center" vertical="center"/>
      <protection locked="0"/>
    </xf>
    <xf numFmtId="173" fontId="39" fillId="0" borderId="27" xfId="46" applyNumberFormat="1" applyFont="1" applyBorder="1" applyAlignment="1" applyProtection="1">
      <alignment horizontal="center" vertical="center"/>
      <protection locked="0"/>
    </xf>
    <xf numFmtId="173" fontId="38" fillId="0" borderId="64" xfId="46" applyNumberFormat="1" applyFont="1" applyBorder="1" applyAlignment="1" applyProtection="1">
      <alignment horizontal="center" vertical="center"/>
      <protection locked="0"/>
    </xf>
    <xf numFmtId="173" fontId="38" fillId="0" borderId="65" xfId="46" applyNumberFormat="1" applyFont="1" applyBorder="1" applyAlignment="1" applyProtection="1">
      <alignment horizontal="center" vertical="center"/>
      <protection locked="0"/>
    </xf>
    <xf numFmtId="173" fontId="38" fillId="0" borderId="66" xfId="46" applyNumberFormat="1" applyFont="1" applyBorder="1" applyAlignment="1" applyProtection="1">
      <alignment horizontal="center" vertical="center"/>
      <protection locked="0"/>
    </xf>
    <xf numFmtId="173" fontId="38" fillId="0" borderId="67" xfId="46" applyNumberFormat="1" applyFont="1" applyBorder="1" applyAlignment="1" applyProtection="1">
      <alignment horizontal="center" vertical="center"/>
      <protection locked="0"/>
    </xf>
    <xf numFmtId="173" fontId="38" fillId="0" borderId="68" xfId="46" applyNumberFormat="1" applyFont="1" applyBorder="1" applyAlignment="1" applyProtection="1">
      <alignment horizontal="center" vertical="center"/>
      <protection locked="0"/>
    </xf>
    <xf numFmtId="173" fontId="38" fillId="0" borderId="69" xfId="46" applyNumberFormat="1" applyFont="1" applyBorder="1" applyAlignment="1" applyProtection="1">
      <alignment horizontal="center" vertical="center"/>
      <protection locked="0"/>
    </xf>
    <xf numFmtId="173" fontId="38" fillId="0" borderId="21" xfId="46" applyNumberFormat="1" applyFont="1" applyBorder="1" applyAlignment="1" applyProtection="1">
      <alignment horizontal="center" vertical="center"/>
      <protection locked="0"/>
    </xf>
    <xf numFmtId="173" fontId="38" fillId="0" borderId="56" xfId="46" applyNumberFormat="1" applyFont="1" applyBorder="1" applyAlignment="1" applyProtection="1">
      <alignment horizontal="center" vertical="center"/>
      <protection locked="0"/>
    </xf>
    <xf numFmtId="0" fontId="44" fillId="0" borderId="57" xfId="44" applyFont="1" applyFill="1" applyBorder="1" applyAlignment="1">
      <alignment horizontal="center" vertical="center"/>
      <protection/>
    </xf>
    <xf numFmtId="0" fontId="44" fillId="0" borderId="70" xfId="44" applyFont="1" applyFill="1" applyBorder="1" applyAlignment="1">
      <alignment horizontal="center" vertical="center"/>
      <protection/>
    </xf>
    <xf numFmtId="0" fontId="44" fillId="0" borderId="58" xfId="44" applyFont="1" applyFill="1" applyBorder="1" applyAlignment="1">
      <alignment horizontal="center" vertical="center"/>
      <protection/>
    </xf>
    <xf numFmtId="0" fontId="44" fillId="0" borderId="59" xfId="44" applyFont="1" applyFill="1" applyBorder="1" applyAlignment="1">
      <alignment horizontal="center" vertical="center"/>
      <protection/>
    </xf>
    <xf numFmtId="0" fontId="44" fillId="0" borderId="68" xfId="44" applyFont="1" applyFill="1" applyBorder="1" applyAlignment="1">
      <alignment horizontal="center" vertical="center"/>
      <protection/>
    </xf>
    <xf numFmtId="0" fontId="44" fillId="0" borderId="60" xfId="44" applyFont="1" applyFill="1" applyBorder="1" applyAlignment="1">
      <alignment horizontal="center" vertical="center"/>
      <protection/>
    </xf>
    <xf numFmtId="0" fontId="45" fillId="34" borderId="33" xfId="44" applyFont="1" applyFill="1" applyBorder="1" applyAlignment="1">
      <alignment horizontal="center" vertical="center"/>
      <protection/>
    </xf>
    <xf numFmtId="0" fontId="45" fillId="34" borderId="71" xfId="44" applyFont="1" applyFill="1" applyBorder="1" applyAlignment="1">
      <alignment horizontal="center" vertical="center"/>
      <protection/>
    </xf>
    <xf numFmtId="0" fontId="45" fillId="34" borderId="72" xfId="44" applyFont="1" applyFill="1" applyBorder="1" applyAlignment="1">
      <alignment horizontal="center" vertical="center"/>
      <protection/>
    </xf>
    <xf numFmtId="0" fontId="45" fillId="34" borderId="73" xfId="44" applyFont="1" applyFill="1" applyBorder="1" applyAlignment="1">
      <alignment horizontal="center" vertical="center"/>
      <protection/>
    </xf>
    <xf numFmtId="0" fontId="45" fillId="34" borderId="34" xfId="44" applyFont="1" applyFill="1" applyBorder="1" applyAlignment="1">
      <alignment horizontal="center" vertical="center"/>
      <protection/>
    </xf>
    <xf numFmtId="0" fontId="45" fillId="34" borderId="35" xfId="44" applyFont="1" applyFill="1" applyBorder="1" applyAlignment="1">
      <alignment horizontal="center" vertical="center"/>
      <protection/>
    </xf>
    <xf numFmtId="0" fontId="45" fillId="34" borderId="74" xfId="44" applyFont="1" applyFill="1" applyBorder="1" applyAlignment="1">
      <alignment horizontal="center" vertical="center"/>
      <protection/>
    </xf>
    <xf numFmtId="0" fontId="45" fillId="34" borderId="75" xfId="44" applyFont="1" applyFill="1" applyBorder="1" applyAlignment="1">
      <alignment horizontal="center" vertical="center"/>
      <protection/>
    </xf>
    <xf numFmtId="0" fontId="45" fillId="34" borderId="76" xfId="44" applyFont="1" applyFill="1" applyBorder="1" applyAlignment="1">
      <alignment horizontal="center" vertical="center"/>
      <protection/>
    </xf>
    <xf numFmtId="0" fontId="45" fillId="34" borderId="77" xfId="44" applyFont="1" applyFill="1" applyBorder="1" applyAlignment="1">
      <alignment horizontal="center" vertical="center"/>
      <protection/>
    </xf>
    <xf numFmtId="0" fontId="45" fillId="34" borderId="78" xfId="44" applyFont="1" applyFill="1" applyBorder="1" applyAlignment="1">
      <alignment horizontal="center" vertical="center"/>
      <protection/>
    </xf>
    <xf numFmtId="0" fontId="45" fillId="34" borderId="79" xfId="44" applyFont="1" applyFill="1" applyBorder="1" applyAlignment="1">
      <alignment horizontal="center" vertical="center"/>
      <protection/>
    </xf>
    <xf numFmtId="174" fontId="40" fillId="0" borderId="80" xfId="0" applyNumberFormat="1" applyFont="1" applyBorder="1" applyAlignment="1">
      <alignment horizontal="center" vertical="center"/>
    </xf>
    <xf numFmtId="174" fontId="40" fillId="0" borderId="81" xfId="0" applyNumberFormat="1" applyFont="1" applyBorder="1" applyAlignment="1">
      <alignment horizontal="center" vertical="center"/>
    </xf>
    <xf numFmtId="0" fontId="44" fillId="0" borderId="57" xfId="44" applyFont="1" applyFill="1" applyBorder="1" applyAlignment="1">
      <alignment horizontal="right" vertical="center"/>
      <protection/>
    </xf>
    <xf numFmtId="0" fontId="44" fillId="0" borderId="70" xfId="44" applyFont="1" applyFill="1" applyBorder="1" applyAlignment="1">
      <alignment horizontal="right" vertical="center"/>
      <protection/>
    </xf>
    <xf numFmtId="0" fontId="44" fillId="0" borderId="59" xfId="44" applyFont="1" applyFill="1" applyBorder="1" applyAlignment="1">
      <alignment horizontal="right" vertical="center"/>
      <protection/>
    </xf>
    <xf numFmtId="0" fontId="44" fillId="0" borderId="68" xfId="44" applyFont="1" applyFill="1" applyBorder="1" applyAlignment="1">
      <alignment horizontal="right" vertical="center"/>
      <protection/>
    </xf>
    <xf numFmtId="175" fontId="44" fillId="0" borderId="70" xfId="44" applyNumberFormat="1" applyFont="1" applyFill="1" applyBorder="1" applyAlignment="1">
      <alignment horizontal="left" vertical="center"/>
      <protection/>
    </xf>
    <xf numFmtId="175" fontId="44" fillId="0" borderId="58" xfId="44" applyNumberFormat="1" applyFont="1" applyFill="1" applyBorder="1" applyAlignment="1">
      <alignment horizontal="left" vertical="center"/>
      <protection/>
    </xf>
    <xf numFmtId="175" fontId="44" fillId="0" borderId="68" xfId="44" applyNumberFormat="1" applyFont="1" applyFill="1" applyBorder="1" applyAlignment="1">
      <alignment horizontal="left" vertical="center"/>
      <protection/>
    </xf>
    <xf numFmtId="175" fontId="44" fillId="0" borderId="60" xfId="44" applyNumberFormat="1" applyFont="1" applyFill="1" applyBorder="1" applyAlignment="1">
      <alignment horizontal="left" vertical="center"/>
      <protection/>
    </xf>
    <xf numFmtId="0" fontId="49" fillId="34" borderId="34" xfId="44" applyFont="1" applyFill="1" applyBorder="1" applyAlignment="1">
      <alignment horizontal="center" vertical="center" wrapText="1"/>
      <protection/>
    </xf>
    <xf numFmtId="0" fontId="49" fillId="34" borderId="74" xfId="44" applyFont="1" applyFill="1" applyBorder="1" applyAlignment="1">
      <alignment horizontal="center" vertical="center" wrapText="1"/>
      <protection/>
    </xf>
    <xf numFmtId="178" fontId="44" fillId="0" borderId="57" xfId="44" applyNumberFormat="1" applyFont="1" applyFill="1" applyBorder="1" applyAlignment="1">
      <alignment horizontal="right" vertical="center"/>
      <protection/>
    </xf>
    <xf numFmtId="178" fontId="44" fillId="0" borderId="70" xfId="44" applyNumberFormat="1" applyFont="1" applyFill="1" applyBorder="1" applyAlignment="1">
      <alignment horizontal="right" vertical="center"/>
      <protection/>
    </xf>
    <xf numFmtId="178" fontId="44" fillId="0" borderId="59" xfId="44" applyNumberFormat="1" applyFont="1" applyFill="1" applyBorder="1" applyAlignment="1">
      <alignment horizontal="right" vertical="center"/>
      <protection/>
    </xf>
    <xf numFmtId="178" fontId="44" fillId="0" borderId="68" xfId="44" applyNumberFormat="1" applyFont="1" applyFill="1" applyBorder="1" applyAlignment="1">
      <alignment horizontal="right" vertical="center"/>
      <protection/>
    </xf>
    <xf numFmtId="0" fontId="48" fillId="33" borderId="82" xfId="44" applyFont="1" applyFill="1" applyBorder="1" applyAlignment="1">
      <alignment horizontal="center" vertical="center"/>
      <protection/>
    </xf>
    <xf numFmtId="0" fontId="48" fillId="33" borderId="83" xfId="44" applyFont="1" applyFill="1" applyBorder="1" applyAlignment="1">
      <alignment horizontal="center" vertical="center"/>
      <protection/>
    </xf>
    <xf numFmtId="0" fontId="45" fillId="33" borderId="84" xfId="44" applyFont="1" applyFill="1" applyBorder="1" applyAlignment="1">
      <alignment horizontal="center" vertical="center"/>
      <protection/>
    </xf>
    <xf numFmtId="0" fontId="45" fillId="33" borderId="85" xfId="44" applyFont="1" applyFill="1" applyBorder="1" applyAlignment="1">
      <alignment horizontal="center" vertical="center"/>
      <protection/>
    </xf>
    <xf numFmtId="0" fontId="45" fillId="33" borderId="86" xfId="44" applyFont="1" applyFill="1" applyBorder="1" applyAlignment="1">
      <alignment horizontal="center" vertical="center"/>
      <protection/>
    </xf>
    <xf numFmtId="0" fontId="45" fillId="33" borderId="87" xfId="44" applyFont="1" applyFill="1" applyBorder="1" applyAlignment="1">
      <alignment horizontal="center" vertical="center"/>
      <protection/>
    </xf>
    <xf numFmtId="174" fontId="43" fillId="0" borderId="88" xfId="0" applyNumberFormat="1" applyFont="1" applyBorder="1" applyAlignment="1">
      <alignment horizontal="center" vertical="distributed"/>
    </xf>
    <xf numFmtId="0" fontId="0" fillId="0" borderId="89" xfId="0" applyBorder="1" applyAlignment="1">
      <alignment horizontal="center" vertical="distributed"/>
    </xf>
    <xf numFmtId="184" fontId="42" fillId="0" borderId="53" xfId="46" applyNumberFormat="1" applyFont="1" applyBorder="1" applyAlignment="1" applyProtection="1">
      <alignment horizontal="center" vertical="center"/>
      <protection locked="0"/>
    </xf>
    <xf numFmtId="184" fontId="42" fillId="0" borderId="55" xfId="46" applyNumberFormat="1" applyFont="1" applyBorder="1" applyAlignment="1" applyProtection="1">
      <alignment horizontal="center" vertical="center"/>
      <protection locked="0"/>
    </xf>
    <xf numFmtId="0" fontId="46" fillId="0" borderId="45" xfId="44" applyFont="1" applyFill="1" applyBorder="1" applyAlignment="1">
      <alignment horizontal="center" vertical="center"/>
      <protection/>
    </xf>
    <xf numFmtId="0" fontId="46" fillId="0" borderId="46" xfId="44" applyFont="1" applyFill="1" applyBorder="1" applyAlignment="1">
      <alignment horizontal="center" vertical="center"/>
      <protection/>
    </xf>
    <xf numFmtId="0" fontId="46" fillId="0" borderId="39" xfId="44" applyFont="1" applyFill="1" applyBorder="1" applyAlignment="1">
      <alignment horizontal="center" vertical="center"/>
      <protection/>
    </xf>
    <xf numFmtId="0" fontId="46" fillId="0" borderId="43" xfId="44" applyFont="1" applyFill="1" applyBorder="1" applyAlignment="1">
      <alignment horizontal="center" vertical="center"/>
      <protection/>
    </xf>
    <xf numFmtId="0" fontId="46" fillId="0" borderId="18" xfId="44" applyFont="1" applyFill="1" applyBorder="1" applyAlignment="1">
      <alignment horizontal="center" vertical="center"/>
      <protection/>
    </xf>
    <xf numFmtId="0" fontId="46" fillId="0" borderId="19" xfId="44" applyFont="1" applyFill="1" applyBorder="1" applyAlignment="1">
      <alignment horizontal="center" vertical="center"/>
      <protection/>
    </xf>
    <xf numFmtId="0" fontId="45" fillId="33" borderId="30" xfId="44" applyFont="1" applyFill="1" applyBorder="1" applyAlignment="1">
      <alignment horizontal="center" vertical="center"/>
      <protection/>
    </xf>
    <xf numFmtId="0" fontId="45" fillId="33" borderId="90" xfId="44" applyFont="1" applyFill="1" applyBorder="1" applyAlignment="1">
      <alignment horizontal="center" vertical="center"/>
      <protection/>
    </xf>
    <xf numFmtId="0" fontId="45" fillId="33" borderId="31" xfId="44" applyFont="1" applyFill="1" applyBorder="1" applyAlignment="1">
      <alignment horizontal="center" vertical="center"/>
      <protection/>
    </xf>
    <xf numFmtId="0" fontId="45" fillId="33" borderId="91" xfId="44" applyFont="1" applyFill="1" applyBorder="1" applyAlignment="1">
      <alignment horizontal="center" vertical="center"/>
      <protection/>
    </xf>
    <xf numFmtId="0" fontId="45" fillId="33" borderId="32" xfId="44" applyFont="1" applyFill="1" applyBorder="1" applyAlignment="1">
      <alignment horizontal="center" vertical="center"/>
      <protection/>
    </xf>
    <xf numFmtId="0" fontId="45" fillId="33" borderId="92" xfId="44" applyFont="1" applyFill="1" applyBorder="1" applyAlignment="1">
      <alignment horizontal="center" vertical="center"/>
      <protection/>
    </xf>
    <xf numFmtId="184" fontId="19" fillId="0" borderId="12" xfId="46" applyNumberFormat="1" applyFont="1" applyBorder="1" applyAlignment="1" applyProtection="1">
      <alignment horizontal="center" vertical="center"/>
      <protection locked="0"/>
    </xf>
    <xf numFmtId="184" fontId="19" fillId="0" borderId="37" xfId="46" applyNumberFormat="1" applyFont="1" applyBorder="1" applyAlignment="1" applyProtection="1">
      <alignment horizontal="center" vertical="center"/>
      <protection locked="0"/>
    </xf>
    <xf numFmtId="184" fontId="19" fillId="0" borderId="13" xfId="46" applyNumberFormat="1" applyFont="1" applyBorder="1" applyAlignment="1" applyProtection="1">
      <alignment horizontal="center" vertical="center"/>
      <protection locked="0"/>
    </xf>
    <xf numFmtId="184" fontId="19" fillId="0" borderId="38" xfId="46" applyNumberFormat="1" applyFont="1" applyBorder="1" applyAlignment="1" applyProtection="1">
      <alignment horizontal="center" vertical="center"/>
      <protection locked="0"/>
    </xf>
    <xf numFmtId="177" fontId="19" fillId="0" borderId="28" xfId="46" applyNumberFormat="1" applyFont="1" applyBorder="1" applyAlignment="1" applyProtection="1">
      <alignment horizontal="center" vertical="center"/>
      <protection locked="0"/>
    </xf>
    <xf numFmtId="177" fontId="19" fillId="0" borderId="29" xfId="46" applyNumberFormat="1" applyFont="1" applyBorder="1" applyAlignment="1" applyProtection="1">
      <alignment horizontal="center" vertical="center"/>
      <protection locked="0"/>
    </xf>
    <xf numFmtId="177" fontId="19" fillId="0" borderId="50" xfId="46" applyNumberFormat="1" applyFont="1" applyBorder="1" applyAlignment="1" applyProtection="1">
      <alignment horizontal="center" vertical="center"/>
      <protection locked="0"/>
    </xf>
    <xf numFmtId="177" fontId="19" fillId="0" borderId="52" xfId="46" applyNumberFormat="1" applyFont="1" applyBorder="1" applyAlignment="1" applyProtection="1">
      <alignment horizontal="center" vertical="center"/>
      <protection locked="0"/>
    </xf>
    <xf numFmtId="177" fontId="19" fillId="0" borderId="53" xfId="46" applyNumberFormat="1" applyFont="1" applyBorder="1" applyAlignment="1" applyProtection="1">
      <alignment horizontal="center" vertical="center"/>
      <protection locked="0"/>
    </xf>
    <xf numFmtId="177" fontId="19" fillId="0" borderId="55" xfId="46" applyNumberFormat="1" applyFont="1" applyBorder="1" applyAlignment="1" applyProtection="1">
      <alignment horizontal="center" vertical="center"/>
      <protection locked="0"/>
    </xf>
    <xf numFmtId="177" fontId="25" fillId="0" borderId="28" xfId="46" applyNumberFormat="1" applyFont="1" applyBorder="1" applyAlignment="1" applyProtection="1">
      <alignment horizontal="center" vertical="center"/>
      <protection locked="0"/>
    </xf>
    <xf numFmtId="177" fontId="25" fillId="0" borderId="29" xfId="46" applyNumberFormat="1" applyFont="1" applyBorder="1" applyAlignment="1" applyProtection="1">
      <alignment horizontal="center" vertical="center"/>
      <protection locked="0"/>
    </xf>
    <xf numFmtId="17" fontId="47" fillId="0" borderId="93" xfId="0" applyNumberFormat="1" applyFont="1" applyFill="1" applyBorder="1" applyAlignment="1">
      <alignment horizontal="center" vertical="center"/>
    </xf>
    <xf numFmtId="17" fontId="47" fillId="0" borderId="94" xfId="0" applyNumberFormat="1" applyFont="1" applyFill="1" applyBorder="1" applyAlignment="1">
      <alignment horizontal="center" vertical="center"/>
    </xf>
    <xf numFmtId="17" fontId="47" fillId="0" borderId="95" xfId="0" applyNumberFormat="1" applyFont="1" applyFill="1" applyBorder="1" applyAlignment="1">
      <alignment horizontal="center" vertical="center"/>
    </xf>
    <xf numFmtId="177" fontId="23" fillId="0" borderId="96" xfId="46" applyNumberFormat="1" applyFont="1" applyFill="1" applyBorder="1" applyAlignment="1">
      <alignment horizontal="center" vertical="center"/>
    </xf>
    <xf numFmtId="177" fontId="23" fillId="0" borderId="94" xfId="46" applyNumberFormat="1" applyFont="1" applyFill="1" applyBorder="1" applyAlignment="1">
      <alignment horizontal="center" vertical="center"/>
    </xf>
    <xf numFmtId="177" fontId="23" fillId="0" borderId="95" xfId="46" applyNumberFormat="1" applyFont="1" applyFill="1" applyBorder="1" applyAlignment="1">
      <alignment horizontal="center" vertical="center"/>
    </xf>
    <xf numFmtId="177" fontId="19" fillId="0" borderId="12" xfId="46" applyNumberFormat="1" applyFont="1" applyBorder="1" applyAlignment="1" applyProtection="1">
      <alignment horizontal="center" vertical="center"/>
      <protection locked="0"/>
    </xf>
    <xf numFmtId="177" fontId="19" fillId="0" borderId="37" xfId="46" applyNumberFormat="1" applyFont="1" applyBorder="1" applyAlignment="1" applyProtection="1">
      <alignment horizontal="center" vertical="center"/>
      <protection locked="0"/>
    </xf>
    <xf numFmtId="177" fontId="23" fillId="0" borderId="13" xfId="46" applyNumberFormat="1" applyFont="1" applyBorder="1" applyAlignment="1" applyProtection="1">
      <alignment horizontal="center" vertical="center"/>
      <protection locked="0"/>
    </xf>
    <xf numFmtId="177" fontId="23" fillId="0" borderId="38" xfId="46" applyNumberFormat="1" applyFont="1" applyBorder="1" applyAlignment="1" applyProtection="1">
      <alignment horizontal="center" vertical="center"/>
      <protection locked="0"/>
    </xf>
    <xf numFmtId="0" fontId="45" fillId="33" borderId="31" xfId="44" applyFont="1" applyFill="1" applyBorder="1" applyAlignment="1">
      <alignment horizontal="center" vertical="center" wrapText="1"/>
      <protection/>
    </xf>
    <xf numFmtId="0" fontId="45" fillId="33" borderId="91" xfId="44" applyFont="1" applyFill="1" applyBorder="1" applyAlignment="1">
      <alignment horizontal="center" vertical="center" wrapText="1"/>
      <protection/>
    </xf>
    <xf numFmtId="184" fontId="19" fillId="0" borderId="97" xfId="46" applyNumberFormat="1" applyFont="1" applyBorder="1" applyAlignment="1" applyProtection="1">
      <alignment horizontal="center" vertical="center"/>
      <protection locked="0"/>
    </xf>
    <xf numFmtId="177" fontId="19" fillId="0" borderId="98" xfId="46" applyNumberFormat="1" applyFont="1" applyBorder="1" applyAlignment="1" applyProtection="1">
      <alignment horizontal="center" vertical="center"/>
      <protection locked="0"/>
    </xf>
    <xf numFmtId="177" fontId="19" fillId="0" borderId="38" xfId="46" applyNumberFormat="1" applyFont="1" applyBorder="1" applyAlignment="1" applyProtection="1">
      <alignment horizontal="center" vertical="center"/>
      <protection locked="0"/>
    </xf>
    <xf numFmtId="0" fontId="46" fillId="0" borderId="45" xfId="44" applyFont="1" applyFill="1" applyBorder="1" applyAlignment="1">
      <alignment horizontal="right" vertical="center"/>
      <protection/>
    </xf>
    <xf numFmtId="0" fontId="46" fillId="0" borderId="46" xfId="44" applyFont="1" applyFill="1" applyBorder="1" applyAlignment="1">
      <alignment horizontal="right" vertical="center"/>
      <protection/>
    </xf>
    <xf numFmtId="0" fontId="46" fillId="0" borderId="43" xfId="44" applyFont="1" applyFill="1" applyBorder="1" applyAlignment="1">
      <alignment horizontal="right" vertical="center"/>
      <protection/>
    </xf>
    <xf numFmtId="0" fontId="46" fillId="0" borderId="18" xfId="44" applyFont="1" applyFill="1" applyBorder="1" applyAlignment="1">
      <alignment horizontal="right" vertical="center"/>
      <protection/>
    </xf>
    <xf numFmtId="175" fontId="46" fillId="0" borderId="46" xfId="44" applyNumberFormat="1" applyFont="1" applyFill="1" applyBorder="1" applyAlignment="1">
      <alignment horizontal="left" vertical="center"/>
      <protection/>
    </xf>
    <xf numFmtId="175" fontId="46" fillId="0" borderId="39" xfId="44" applyNumberFormat="1" applyFont="1" applyFill="1" applyBorder="1" applyAlignment="1">
      <alignment horizontal="left" vertical="center"/>
      <protection/>
    </xf>
    <xf numFmtId="175" fontId="46" fillId="0" borderId="18" xfId="44" applyNumberFormat="1" applyFont="1" applyFill="1" applyBorder="1" applyAlignment="1">
      <alignment horizontal="left" vertical="center"/>
      <protection/>
    </xf>
    <xf numFmtId="175" fontId="46" fillId="0" borderId="19" xfId="44" applyNumberFormat="1" applyFont="1" applyFill="1" applyBorder="1" applyAlignment="1">
      <alignment horizontal="left" vertical="center"/>
      <protection/>
    </xf>
    <xf numFmtId="184" fontId="19" fillId="0" borderId="99" xfId="46" applyNumberFormat="1" applyFont="1" applyBorder="1" applyAlignment="1" applyProtection="1">
      <alignment horizontal="center" vertical="center"/>
      <protection locked="0"/>
    </xf>
    <xf numFmtId="0" fontId="50" fillId="33" borderId="83" xfId="44" applyFont="1" applyFill="1" applyBorder="1" applyAlignment="1">
      <alignment horizontal="center" vertical="center"/>
      <protection/>
    </xf>
    <xf numFmtId="0" fontId="50" fillId="33" borderId="100" xfId="44" applyFont="1" applyFill="1" applyBorder="1" applyAlignment="1">
      <alignment horizontal="center" vertical="center"/>
      <protection/>
    </xf>
    <xf numFmtId="173" fontId="42" fillId="0" borderId="53" xfId="46" applyNumberFormat="1" applyFont="1" applyBorder="1" applyAlignment="1" applyProtection="1">
      <alignment horizontal="center" vertical="center"/>
      <protection locked="0"/>
    </xf>
    <xf numFmtId="173" fontId="42" fillId="0" borderId="54" xfId="46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0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b/>
        <i/>
        <color indexed="16"/>
      </font>
    </dxf>
    <dxf>
      <font>
        <b/>
        <i val="0"/>
        <color indexed="16"/>
      </font>
    </dxf>
    <dxf>
      <font>
        <color indexed="9"/>
      </font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  <border>
        <left style="hair">
          <color indexed="17"/>
        </left>
        <right style="hair">
          <color indexed="17"/>
        </right>
        <top style="hair">
          <color indexed="17"/>
        </top>
        <bottom style="hair">
          <color indexed="17"/>
        </bottom>
      </border>
    </dxf>
    <dxf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color auto="1"/>
      </font>
      <fill>
        <patternFill>
          <bgColor indexed="42"/>
        </patternFill>
      </fill>
      <border>
        <left style="hair">
          <color indexed="19"/>
        </left>
        <right style="hair">
          <color indexed="19"/>
        </right>
        <top style="hair">
          <color indexed="19"/>
        </top>
        <bottom style="hair">
          <color indexed="19"/>
        </bottom>
      </border>
    </dxf>
    <dxf>
      <font>
        <b/>
        <i val="0"/>
        <color auto="1"/>
      </font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u val="none"/>
      </font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fgColor indexed="46"/>
          <bgColor indexed="3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7"/>
        </patternFill>
      </fill>
    </dxf>
    <dxf>
      <font>
        <b/>
        <i val="0"/>
        <color rgb="FFFFFFFF"/>
      </font>
      <fill>
        <patternFill>
          <fgColor rgb="FFCC99FF"/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none"/>
      </font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99CC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808000"/>
        </left>
        <right style="hair">
          <color rgb="FF00FF00"/>
        </right>
        <top style="hair"/>
        <bottom style="hair">
          <color rgb="FF00FF00"/>
        </bottom>
      </border>
    </dxf>
    <dxf>
      <fill>
        <patternFill>
          <bgColor rgb="FFCCFFCC"/>
        </patternFill>
      </fill>
      <border>
        <left style="hair">
          <color rgb="FF008000"/>
        </left>
        <right style="hair">
          <color rgb="FFFFFFFF"/>
        </right>
        <top style="hair"/>
        <bottom style="hair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#'Janv 2017'!A1" /><Relationship Id="rId6" Type="http://schemas.openxmlformats.org/officeDocument/2006/relationships/hyperlink" Target="#'Janv 2017'!A1" /><Relationship Id="rId7" Type="http://schemas.openxmlformats.org/officeDocument/2006/relationships/image" Target="../media/image6.png" /><Relationship Id="rId8" Type="http://schemas.openxmlformats.org/officeDocument/2006/relationships/hyperlink" Target="#'Janv 2017'!A1" /><Relationship Id="rId9" Type="http://schemas.openxmlformats.org/officeDocument/2006/relationships/hyperlink" Target="#'Janv 2017'!A1" /><Relationship Id="rId10" Type="http://schemas.openxmlformats.org/officeDocument/2006/relationships/hyperlink" Target="#'Janv 2017'!A1" /><Relationship Id="rId11" Type="http://schemas.openxmlformats.org/officeDocument/2006/relationships/image" Target="../media/image5.png" /><Relationship Id="rId12" Type="http://schemas.openxmlformats.org/officeDocument/2006/relationships/hyperlink" Target="#Exercices!A1" /><Relationship Id="rId13" Type="http://schemas.openxmlformats.org/officeDocument/2006/relationships/hyperlink" Target="#'Mars 2017'!A805" /><Relationship Id="rId14" Type="http://schemas.openxmlformats.org/officeDocument/2006/relationships/hyperlink" Target="#'Janv 2017'!A820" /><Relationship Id="rId15" Type="http://schemas.openxmlformats.org/officeDocument/2006/relationships/hyperlink" Target="#'Mars 2017'!A872" /><Relationship Id="rId16" Type="http://schemas.openxmlformats.org/officeDocument/2006/relationships/hyperlink" Target="#'Janv 2017'!A1" /><Relationship Id="rId17" Type="http://schemas.openxmlformats.org/officeDocument/2006/relationships/hyperlink" Target="#'Mars 2017'!A779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840</xdr:row>
      <xdr:rowOff>66675</xdr:rowOff>
    </xdr:from>
    <xdr:to>
      <xdr:col>7</xdr:col>
      <xdr:colOff>904875</xdr:colOff>
      <xdr:row>843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5905500" y="138569700"/>
          <a:ext cx="904875" cy="476250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778</xdr:row>
      <xdr:rowOff>28575</xdr:rowOff>
    </xdr:from>
    <xdr:to>
      <xdr:col>0</xdr:col>
      <xdr:colOff>523875</xdr:colOff>
      <xdr:row>779</xdr:row>
      <xdr:rowOff>123825</xdr:rowOff>
    </xdr:to>
    <xdr:pic>
      <xdr:nvPicPr>
        <xdr:cNvPr id="2" name="Picture 14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282922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792</xdr:row>
      <xdr:rowOff>28575</xdr:rowOff>
    </xdr:from>
    <xdr:to>
      <xdr:col>0</xdr:col>
      <xdr:colOff>514350</xdr:colOff>
      <xdr:row>793</xdr:row>
      <xdr:rowOff>123825</xdr:rowOff>
    </xdr:to>
    <xdr:pic>
      <xdr:nvPicPr>
        <xdr:cNvPr id="3" name="Picture 15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3064490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841</xdr:row>
      <xdr:rowOff>28575</xdr:rowOff>
    </xdr:from>
    <xdr:to>
      <xdr:col>4</xdr:col>
      <xdr:colOff>819150</xdr:colOff>
      <xdr:row>842</xdr:row>
      <xdr:rowOff>19050</xdr:rowOff>
    </xdr:to>
    <xdr:pic>
      <xdr:nvPicPr>
        <xdr:cNvPr id="4" name="Picture 16" descr="Résultat de recherche d'images pour &quot;balance commerciale&quot;"/>
        <xdr:cNvPicPr preferRelativeResize="1">
          <a:picLocks noChangeAspect="1"/>
        </xdr:cNvPicPr>
      </xdr:nvPicPr>
      <xdr:blipFill>
        <a:blip r:embed="rId2">
          <a:clrChange>
            <a:clrFrom>
              <a:srgbClr val="0789CF"/>
            </a:clrFrom>
            <a:clrTo>
              <a:srgbClr val="0789C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1386078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523875</xdr:colOff>
      <xdr:row>1634</xdr:row>
      <xdr:rowOff>123825</xdr:rowOff>
    </xdr:to>
    <xdr:pic>
      <xdr:nvPicPr>
        <xdr:cNvPr id="5" name="Picture 29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758582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1648</xdr:row>
      <xdr:rowOff>19050</xdr:rowOff>
    </xdr:from>
    <xdr:to>
      <xdr:col>0</xdr:col>
      <xdr:colOff>523875</xdr:colOff>
      <xdr:row>1649</xdr:row>
      <xdr:rowOff>123825</xdr:rowOff>
    </xdr:to>
    <xdr:pic>
      <xdr:nvPicPr>
        <xdr:cNvPr id="6" name="Picture 30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702909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1635</xdr:row>
      <xdr:rowOff>190500</xdr:rowOff>
    </xdr:from>
    <xdr:to>
      <xdr:col>6</xdr:col>
      <xdr:colOff>409575</xdr:colOff>
      <xdr:row>1637</xdr:row>
      <xdr:rowOff>85725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143500" y="268100175"/>
          <a:ext cx="390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1635</xdr:row>
      <xdr:rowOff>66675</xdr:rowOff>
    </xdr:from>
    <xdr:to>
      <xdr:col>8</xdr:col>
      <xdr:colOff>0</xdr:colOff>
      <xdr:row>1639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5943600" y="267976350"/>
          <a:ext cx="8763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1695</xdr:row>
      <xdr:rowOff>0</xdr:rowOff>
    </xdr:from>
    <xdr:to>
      <xdr:col>8</xdr:col>
      <xdr:colOff>0</xdr:colOff>
      <xdr:row>1697</xdr:row>
      <xdr:rowOff>9525</xdr:rowOff>
    </xdr:to>
    <xdr:sp>
      <xdr:nvSpPr>
        <xdr:cNvPr id="9" name="AutoShape 34"/>
        <xdr:cNvSpPr>
          <a:spLocks/>
        </xdr:cNvSpPr>
      </xdr:nvSpPr>
      <xdr:spPr>
        <a:xfrm>
          <a:off x="5915025" y="277844250"/>
          <a:ext cx="904875" cy="466725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1635</xdr:row>
      <xdr:rowOff>152400</xdr:rowOff>
    </xdr:from>
    <xdr:to>
      <xdr:col>7</xdr:col>
      <xdr:colOff>914400</xdr:colOff>
      <xdr:row>1638</xdr:row>
      <xdr:rowOff>142875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5133975" y="268062075"/>
          <a:ext cx="1685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843</xdr:row>
      <xdr:rowOff>28575</xdr:rowOff>
    </xdr:from>
    <xdr:to>
      <xdr:col>9</xdr:col>
      <xdr:colOff>19050</xdr:colOff>
      <xdr:row>844</xdr:row>
      <xdr:rowOff>238125</xdr:rowOff>
    </xdr:to>
    <xdr:pic>
      <xdr:nvPicPr>
        <xdr:cNvPr id="11" name="Picture 36" descr="fleche-gif-15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9074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1633</xdr:row>
      <xdr:rowOff>28575</xdr:rowOff>
    </xdr:from>
    <xdr:to>
      <xdr:col>9</xdr:col>
      <xdr:colOff>19050</xdr:colOff>
      <xdr:row>1635</xdr:row>
      <xdr:rowOff>85725</xdr:rowOff>
    </xdr:to>
    <xdr:pic>
      <xdr:nvPicPr>
        <xdr:cNvPr id="12" name="Picture 37" descr="fleche-gif-15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2676144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778</xdr:row>
      <xdr:rowOff>9525</xdr:rowOff>
    </xdr:from>
    <xdr:to>
      <xdr:col>9</xdr:col>
      <xdr:colOff>428625</xdr:colOff>
      <xdr:row>780</xdr:row>
      <xdr:rowOff>85725</xdr:rowOff>
    </xdr:to>
    <xdr:grpSp>
      <xdr:nvGrpSpPr>
        <xdr:cNvPr id="13" name="Groupe 62">
          <a:hlinkClick r:id="rId10"/>
        </xdr:cNvPr>
        <xdr:cNvGrpSpPr>
          <a:grpSpLocks/>
        </xdr:cNvGrpSpPr>
      </xdr:nvGrpSpPr>
      <xdr:grpSpPr>
        <a:xfrm>
          <a:off x="6829425" y="128273175"/>
          <a:ext cx="800100" cy="381000"/>
          <a:chOff x="9525" y="19050"/>
          <a:chExt cx="800100" cy="377992"/>
        </a:xfrm>
        <a:solidFill>
          <a:srgbClr val="FFFFFF"/>
        </a:solidFill>
      </xdr:grpSpPr>
      <xdr:pic>
        <xdr:nvPicPr>
          <xdr:cNvPr id="14" name="Picture 8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5" y="19050"/>
            <a:ext cx="800100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ZoneTexte 61">
            <a:hlinkClick r:id="rId12"/>
          </xdr:cNvPr>
          <xdr:cNvSpPr txBox="1">
            <a:spLocks noChangeArrowheads="1"/>
          </xdr:cNvSpPr>
        </xdr:nvSpPr>
        <xdr:spPr>
          <a:xfrm>
            <a:off x="66732" y="151347"/>
            <a:ext cx="342843" cy="17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50" b="1" i="0" u="none" baseline="0">
                <a:solidFill>
                  <a:srgbClr val="808080"/>
                </a:solidFill>
              </a:rPr>
              <a:t>Haut</a:t>
            </a:r>
          </a:p>
        </xdr:txBody>
      </xdr:sp>
    </xdr:grp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447675</xdr:colOff>
      <xdr:row>2</xdr:row>
      <xdr:rowOff>19050</xdr:rowOff>
    </xdr:to>
    <xdr:grpSp>
      <xdr:nvGrpSpPr>
        <xdr:cNvPr id="16" name="Groupe 59">
          <a:hlinkClick r:id="rId13"/>
        </xdr:cNvPr>
        <xdr:cNvGrpSpPr>
          <a:grpSpLocks/>
        </xdr:cNvGrpSpPr>
      </xdr:nvGrpSpPr>
      <xdr:grpSpPr>
        <a:xfrm>
          <a:off x="6848475" y="0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17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ZoneTexte 58">
            <a:hlinkClick r:id="rId14"/>
          </xdr:cNvPr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1" i="0" u="none" baseline="0">
                <a:solidFill>
                  <a:srgbClr val="FFFFFF"/>
                </a:solidFill>
              </a:rPr>
              <a:t>Tableauexport</a:t>
            </a:r>
          </a:p>
        </xdr:txBody>
      </xdr:sp>
    </xdr:grpSp>
    <xdr:clientData/>
  </xdr:twoCellAnchor>
  <xdr:twoCellAnchor>
    <xdr:from>
      <xdr:col>8</xdr:col>
      <xdr:colOff>9525</xdr:colOff>
      <xdr:row>780</xdr:row>
      <xdr:rowOff>47625</xdr:rowOff>
    </xdr:from>
    <xdr:to>
      <xdr:col>9</xdr:col>
      <xdr:colOff>428625</xdr:colOff>
      <xdr:row>782</xdr:row>
      <xdr:rowOff>38100</xdr:rowOff>
    </xdr:to>
    <xdr:grpSp>
      <xdr:nvGrpSpPr>
        <xdr:cNvPr id="19" name="Groupe 59">
          <a:hlinkClick r:id="rId15"/>
        </xdr:cNvPr>
        <xdr:cNvGrpSpPr>
          <a:grpSpLocks/>
        </xdr:cNvGrpSpPr>
      </xdr:nvGrpSpPr>
      <xdr:grpSpPr>
        <a:xfrm>
          <a:off x="6829425" y="128616075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20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ZoneTexte 58">
            <a:hlinkClick r:id="rId16"/>
          </xdr:cNvPr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EXPORT</a:t>
            </a:r>
          </a:p>
        </xdr:txBody>
      </xdr:sp>
    </xdr:grpSp>
    <xdr:clientData/>
  </xdr:twoCellAnchor>
  <xdr:twoCellAnchor>
    <xdr:from>
      <xdr:col>9</xdr:col>
      <xdr:colOff>28575</xdr:colOff>
      <xdr:row>843</xdr:row>
      <xdr:rowOff>0</xdr:rowOff>
    </xdr:from>
    <xdr:to>
      <xdr:col>10</xdr:col>
      <xdr:colOff>76200</xdr:colOff>
      <xdr:row>844</xdr:row>
      <xdr:rowOff>171450</xdr:rowOff>
    </xdr:to>
    <xdr:grpSp>
      <xdr:nvGrpSpPr>
        <xdr:cNvPr id="22" name="Groupe 59">
          <a:hlinkClick r:id="rId17"/>
        </xdr:cNvPr>
        <xdr:cNvGrpSpPr>
          <a:grpSpLocks/>
        </xdr:cNvGrpSpPr>
      </xdr:nvGrpSpPr>
      <xdr:grpSpPr>
        <a:xfrm>
          <a:off x="7229475" y="139045950"/>
          <a:ext cx="723900" cy="342900"/>
          <a:chOff x="828675" y="19050"/>
          <a:chExt cx="804111" cy="377992"/>
        </a:xfrm>
        <a:solidFill>
          <a:srgbClr val="FFFFFF"/>
        </a:solidFill>
      </xdr:grpSpPr>
      <xdr:pic>
        <xdr:nvPicPr>
          <xdr:cNvPr id="23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ZoneTexte 58"/>
          <xdr:cNvSpPr txBox="1">
            <a:spLocks noChangeArrowheads="1"/>
          </xdr:cNvSpPr>
        </xdr:nvSpPr>
        <xdr:spPr>
          <a:xfrm>
            <a:off x="923962" y="145016"/>
            <a:ext cx="645500" cy="1575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</a:rPr>
              <a:t>S</a:t>
            </a:r>
          </a:p>
        </xdr:txBody>
      </xdr:sp>
    </xdr:grpSp>
    <xdr:clientData/>
  </xdr:twoCellAnchor>
  <xdr:twoCellAnchor>
    <xdr:from>
      <xdr:col>9</xdr:col>
      <xdr:colOff>485775</xdr:colOff>
      <xdr:row>0</xdr:row>
      <xdr:rowOff>76200</xdr:rowOff>
    </xdr:from>
    <xdr:to>
      <xdr:col>10</xdr:col>
      <xdr:colOff>542925</xdr:colOff>
      <xdr:row>1</xdr:row>
      <xdr:rowOff>123825</xdr:rowOff>
    </xdr:to>
    <xdr:grpSp>
      <xdr:nvGrpSpPr>
        <xdr:cNvPr id="25" name="Groupe 59"/>
        <xdr:cNvGrpSpPr>
          <a:grpSpLocks/>
        </xdr:cNvGrpSpPr>
      </xdr:nvGrpSpPr>
      <xdr:grpSpPr>
        <a:xfrm>
          <a:off x="7686675" y="76200"/>
          <a:ext cx="733425" cy="247650"/>
          <a:chOff x="828675" y="19050"/>
          <a:chExt cx="804111" cy="377992"/>
        </a:xfrm>
        <a:solidFill>
          <a:srgbClr val="FFFFFF"/>
        </a:solidFill>
      </xdr:grpSpPr>
      <xdr:pic macro="[0]!Groupe59_QuandClic">
        <xdr:nvPicPr>
          <xdr:cNvPr id="26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 macro="[0]!Groupe59_QuandClic">
        <xdr:nvSpPr>
          <xdr:cNvPr id="27" name="ZoneTexte 58"/>
          <xdr:cNvSpPr txBox="1">
            <a:spLocks noChangeArrowheads="1"/>
          </xdr:cNvSpPr>
        </xdr:nvSpPr>
        <xdr:spPr>
          <a:xfrm>
            <a:off x="922756" y="135377"/>
            <a:ext cx="647510" cy="174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Nouvelle </a:t>
            </a:r>
            <a:r>
              <a:rPr lang="en-US" cap="none" sz="700" b="0" i="0" u="non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Feuille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1697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10.140625" style="0" bestFit="1" customWidth="1"/>
    <col min="2" max="2" width="13.28125" style="0" bestFit="1" customWidth="1"/>
    <col min="3" max="3" width="13.28125" style="0" customWidth="1"/>
    <col min="4" max="4" width="14.7109375" style="0" customWidth="1"/>
    <col min="5" max="6" width="12.7109375" style="0" customWidth="1"/>
    <col min="7" max="7" width="11.7109375" style="0" customWidth="1"/>
    <col min="8" max="8" width="13.7109375" style="0" customWidth="1"/>
    <col min="9" max="9" width="5.7109375" style="0" customWidth="1"/>
    <col min="10" max="10" width="10.140625" style="0" bestFit="1" customWidth="1"/>
    <col min="11" max="11" width="14.7109375" style="0" bestFit="1" customWidth="1"/>
    <col min="12" max="12" width="10.8515625" style="0" bestFit="1" customWidth="1"/>
    <col min="13" max="13" width="12.8515625" style="0" bestFit="1" customWidth="1"/>
    <col min="14" max="15" width="11.8515625" style="0" bestFit="1" customWidth="1"/>
    <col min="16" max="16" width="9.7109375" style="0" customWidth="1"/>
    <col min="17" max="17" width="12.8515625" style="0" customWidth="1"/>
  </cols>
  <sheetData>
    <row r="1" ht="15.75" customHeight="1">
      <c r="L1" s="155" t="str">
        <f ca="1">MID(CELL("nomfichier"),FIND("]",CELL("nomfichier"))+1,32)</f>
        <v>Janv 2017</v>
      </c>
    </row>
    <row r="2" ht="12.75" customHeight="1"/>
    <row r="6" spans="1:2" ht="12.75">
      <c r="A6" s="1">
        <v>2017</v>
      </c>
      <c r="B6" s="1"/>
    </row>
    <row r="7" spans="1:10" ht="12.75" customHeight="1">
      <c r="A7" s="159" t="s">
        <v>64</v>
      </c>
      <c r="B7" s="159"/>
      <c r="C7" s="3">
        <v>1</v>
      </c>
      <c r="D7" s="4" t="s">
        <v>0</v>
      </c>
      <c r="J7" t="s">
        <v>1</v>
      </c>
    </row>
    <row r="8" ht="18" customHeight="1"/>
    <row r="9" ht="11.25" customHeight="1"/>
    <row r="10" ht="14.25" customHeight="1"/>
    <row r="11" spans="1:18" ht="19.5" customHeight="1">
      <c r="A11" s="5" t="s">
        <v>2</v>
      </c>
      <c r="B11" s="6" t="s">
        <v>3</v>
      </c>
      <c r="C11" s="7" t="s">
        <v>4</v>
      </c>
      <c r="D11" s="160"/>
      <c r="E11" s="160"/>
      <c r="R11" s="8"/>
    </row>
    <row r="12" spans="5:6" ht="18" customHeight="1">
      <c r="E12" s="161"/>
      <c r="F12" s="161"/>
    </row>
    <row r="13" spans="4:6" ht="15" customHeight="1">
      <c r="D13" s="8"/>
      <c r="E13" s="10"/>
      <c r="F13" s="10"/>
    </row>
    <row r="14" spans="6:7" ht="17.25" customHeight="1">
      <c r="F14" s="162"/>
      <c r="G14" s="162"/>
    </row>
    <row r="15" spans="6:7" ht="16.5" customHeight="1">
      <c r="F15" s="162"/>
      <c r="G15" s="162"/>
    </row>
    <row r="16" ht="13.5" customHeight="1"/>
    <row r="17" ht="12.75" customHeight="1"/>
    <row r="18" ht="13.5" customHeight="1"/>
    <row r="19" spans="1:8" ht="9.75" customHeight="1">
      <c r="A19" s="156" t="s">
        <v>5</v>
      </c>
      <c r="C19" s="157" t="s">
        <v>6</v>
      </c>
      <c r="D19" s="158" t="s">
        <v>7</v>
      </c>
      <c r="H19" s="157" t="s">
        <v>8</v>
      </c>
    </row>
    <row r="20" spans="1:8" ht="16.5" customHeight="1">
      <c r="A20" s="156"/>
      <c r="B20" s="11" t="s">
        <v>9</v>
      </c>
      <c r="C20" s="157"/>
      <c r="D20" s="158"/>
      <c r="E20" s="12" t="s">
        <v>10</v>
      </c>
      <c r="F20" s="13" t="s">
        <v>11</v>
      </c>
      <c r="G20" s="11" t="s">
        <v>12</v>
      </c>
      <c r="H20" s="157"/>
    </row>
    <row r="21" spans="2:8" ht="17.25" customHeight="1">
      <c r="B21" s="9" t="s">
        <v>13</v>
      </c>
      <c r="C21" s="14" t="s">
        <v>14</v>
      </c>
      <c r="D21" s="14" t="s">
        <v>15</v>
      </c>
      <c r="E21" s="14"/>
      <c r="F21" s="14" t="s">
        <v>14</v>
      </c>
      <c r="G21" s="14" t="s">
        <v>16</v>
      </c>
      <c r="H21" s="14" t="s">
        <v>17</v>
      </c>
    </row>
    <row r="25" spans="2:4" ht="15.75" customHeight="1">
      <c r="B25" s="15">
        <f>G839</f>
        <v>43.984</v>
      </c>
      <c r="D25" s="16">
        <f>D839</f>
        <v>3627.088</v>
      </c>
    </row>
    <row r="26" ht="18.75" customHeight="1"/>
    <row r="31" ht="12.75" customHeight="1"/>
    <row r="32" ht="13.5" customHeight="1"/>
    <row r="34" ht="12.75" customHeight="1"/>
    <row r="35" ht="12.75" customHeight="1"/>
    <row r="36" ht="12.75" customHeight="1"/>
    <row r="37" ht="12.75" customHeight="1"/>
    <row r="39" ht="12.75" customHeight="1"/>
    <row r="40" ht="12.75" customHeight="1"/>
    <row r="41" spans="2:4" ht="12.75" customHeight="1">
      <c r="B41" s="16">
        <f>G824</f>
        <v>0</v>
      </c>
      <c r="D41" s="16">
        <f>D824</f>
        <v>0</v>
      </c>
    </row>
    <row r="42" ht="12.75" customHeight="1"/>
    <row r="43" ht="12.75" customHeight="1"/>
    <row r="44" ht="13.5" customHeight="1"/>
    <row r="46" ht="12.75" customHeight="1"/>
    <row r="47" ht="12.75" customHeight="1"/>
    <row r="48" ht="12.75" customHeight="1"/>
    <row r="49" ht="13.5" customHeight="1"/>
    <row r="50" ht="12.75" customHeight="1"/>
    <row r="51" ht="12.75" customHeight="1"/>
    <row r="52" ht="15" customHeight="1"/>
    <row r="53" ht="12.75" customHeight="1"/>
    <row r="54" ht="12.75" customHeight="1">
      <c r="B54" s="167">
        <f>SUM(B25:B53)</f>
        <v>43.984</v>
      </c>
    </row>
    <row r="55" ht="12.75" customHeight="1">
      <c r="B55" s="167"/>
    </row>
    <row r="56" ht="13.5" customHeight="1"/>
    <row r="57" ht="12.75" customHeight="1"/>
    <row r="58" ht="12.75" customHeight="1"/>
    <row r="60" ht="14.25" customHeight="1"/>
    <row r="61" ht="14.25" customHeight="1"/>
    <row r="62" spans="10:11" ht="14.25">
      <c r="J62" s="17"/>
      <c r="K62" s="17"/>
    </row>
    <row r="63" ht="13.5" customHeight="1"/>
    <row r="64" ht="13.5" customHeight="1"/>
    <row r="69" ht="12.75">
      <c r="M69" s="18"/>
    </row>
    <row r="83" ht="12.75" customHeight="1"/>
    <row r="84" ht="12.75" customHeight="1"/>
    <row r="87" ht="15" customHeight="1"/>
    <row r="88" ht="15.75" customHeight="1"/>
    <row r="93" spans="2:4" ht="12.75">
      <c r="B93" s="168">
        <f>ROUNDDOWN((D93*1.5%),3)</f>
        <v>0</v>
      </c>
      <c r="D93" s="165">
        <f>D825</f>
        <v>0</v>
      </c>
    </row>
    <row r="94" spans="2:4" ht="12.75">
      <c r="B94" s="168"/>
      <c r="D94" s="165"/>
    </row>
    <row r="110" spans="2:4" ht="15.75">
      <c r="B110" s="16">
        <f>SUM(B65:B108)+B54</f>
        <v>43.984</v>
      </c>
      <c r="C110" s="169"/>
      <c r="D110" s="169"/>
    </row>
    <row r="134" spans="3:5" ht="12.75">
      <c r="C134" s="19"/>
      <c r="E134" s="20"/>
    </row>
    <row r="144" spans="2:4" ht="15.75" customHeight="1">
      <c r="B144" s="21">
        <f>ROUNDDOWN((D144*1%),3)</f>
        <v>39.937</v>
      </c>
      <c r="C144" s="22"/>
      <c r="D144" s="21">
        <f>C839</f>
        <v>3993.709</v>
      </c>
    </row>
    <row r="145" ht="15" customHeight="1"/>
    <row r="153" ht="15">
      <c r="B153" s="23">
        <f>SUM(B144:B152)</f>
        <v>39.937</v>
      </c>
    </row>
    <row r="154" ht="14.25" customHeight="1"/>
    <row r="166" spans="2:7" ht="12.75">
      <c r="B166" s="24"/>
      <c r="G166" s="24"/>
    </row>
    <row r="167" spans="2:7" ht="15" customHeight="1">
      <c r="B167" s="25">
        <f>ROUNDDOWN((G167*1%),3)</f>
        <v>39.937</v>
      </c>
      <c r="G167" s="25">
        <f>C839</f>
        <v>3993.709</v>
      </c>
    </row>
    <row r="168" spans="2:7" ht="21.75" customHeight="1">
      <c r="B168" s="25"/>
      <c r="G168" s="25"/>
    </row>
    <row r="216" ht="9" customHeight="1"/>
    <row r="218" spans="3:5" ht="12.75">
      <c r="C218" s="26">
        <f>ROUNDDOWN(E218*18%,3)</f>
        <v>0</v>
      </c>
      <c r="E218" s="27">
        <f>D788+E788</f>
        <v>0</v>
      </c>
    </row>
    <row r="232" spans="2:5" ht="12.75">
      <c r="B232" s="28">
        <f>F811</f>
        <v>0</v>
      </c>
      <c r="C232" s="25"/>
      <c r="E232" s="28">
        <f>SUM(D811:E812)</f>
        <v>0</v>
      </c>
    </row>
    <row r="233" spans="1:5" ht="12.75">
      <c r="A233" s="24"/>
      <c r="B233" s="163">
        <f>D832</f>
        <v>0</v>
      </c>
      <c r="E233" s="164">
        <f>H832</f>
        <v>0</v>
      </c>
    </row>
    <row r="234" spans="1:5" ht="12.75">
      <c r="A234" s="24"/>
      <c r="B234" s="163"/>
      <c r="E234" s="164"/>
    </row>
    <row r="242" ht="12.75">
      <c r="B242" s="29"/>
    </row>
    <row r="243" spans="1:4" ht="12.75" customHeight="1">
      <c r="A243" s="29"/>
      <c r="B243" s="29"/>
      <c r="D243" s="30"/>
    </row>
    <row r="245" ht="12.75">
      <c r="I245" s="8"/>
    </row>
    <row r="249" ht="11.25" customHeight="1"/>
    <row r="250" spans="1:3" ht="12.75">
      <c r="A250" s="165">
        <f>SUM(B212:B249)</f>
        <v>0</v>
      </c>
      <c r="B250" s="165"/>
      <c r="C250" s="29">
        <f>SUM(C212:C249)</f>
        <v>0</v>
      </c>
    </row>
    <row r="251" ht="10.5" customHeight="1">
      <c r="C251" s="31"/>
    </row>
    <row r="252" ht="12.75" customHeight="1"/>
    <row r="255" ht="9" customHeight="1"/>
    <row r="256" ht="9" customHeight="1"/>
    <row r="257" ht="13.5" customHeight="1"/>
    <row r="259" spans="2:5" ht="24.75" customHeight="1">
      <c r="B259" s="32">
        <f>ABS(C250-A250)</f>
        <v>0</v>
      </c>
      <c r="E259" s="33" t="str">
        <f>IF((A250&gt;C250),"ف","ب")</f>
        <v>ب</v>
      </c>
    </row>
    <row r="260" ht="15">
      <c r="B260" s="34">
        <f>A843</f>
        <v>35.093</v>
      </c>
    </row>
    <row r="262" ht="10.5" customHeight="1"/>
    <row r="271" ht="11.25" customHeight="1"/>
    <row r="272" ht="9" customHeight="1"/>
    <row r="273" spans="2:4" ht="24.75" customHeight="1">
      <c r="B273" s="32">
        <f>IF(E259="ف",(B259+B260),(ABS((B259)-B260)))</f>
        <v>35.093</v>
      </c>
      <c r="D273" s="33" t="str">
        <f>IF(E259="ف","ف",IF((B260&gt;B259),"ف","ب"))</f>
        <v>ف</v>
      </c>
    </row>
    <row r="296" ht="15" customHeight="1"/>
    <row r="297" spans="1:4" ht="18.75" customHeight="1">
      <c r="A297" s="35"/>
      <c r="B297" s="28">
        <f>D297*18%</f>
        <v>0</v>
      </c>
      <c r="D297" s="36">
        <f>D790</f>
        <v>0</v>
      </c>
    </row>
    <row r="319" ht="9.75" customHeight="1"/>
    <row r="328" spans="1:4" ht="12.75" customHeight="1">
      <c r="A328" s="166">
        <f>ROUNDDOWN((C328*1%),3)</f>
        <v>0</v>
      </c>
      <c r="B328" s="166"/>
      <c r="C328" s="166">
        <f>D788</f>
        <v>0</v>
      </c>
      <c r="D328" s="166"/>
    </row>
    <row r="369" ht="12.75" customHeight="1"/>
    <row r="374" spans="1:4" ht="24.75" customHeight="1">
      <c r="A374" s="173">
        <f>SUM(A324:A368)</f>
        <v>0</v>
      </c>
      <c r="B374" s="173"/>
      <c r="C374" s="169"/>
      <c r="D374" s="169"/>
    </row>
    <row r="375" spans="2:3" ht="12.75" customHeight="1">
      <c r="B375" s="39"/>
      <c r="C375" s="39"/>
    </row>
    <row r="476" spans="2:5" ht="15">
      <c r="B476" s="37">
        <f>G788</f>
        <v>0</v>
      </c>
      <c r="C476" s="40">
        <f>B476/0.5</f>
        <v>0</v>
      </c>
      <c r="E476" s="41" t="s">
        <v>18</v>
      </c>
    </row>
    <row r="492" ht="15">
      <c r="B492" s="38">
        <f>SUM(B476:B491)</f>
        <v>0</v>
      </c>
    </row>
    <row r="513" ht="9" customHeight="1"/>
    <row r="514" ht="10.5" customHeight="1"/>
    <row r="534" ht="22.5" customHeight="1"/>
    <row r="536" spans="1:4" ht="17.25" customHeight="1">
      <c r="A536" s="174">
        <f>ROUNDDOWN(C536*0.2%,3)</f>
        <v>0</v>
      </c>
      <c r="B536" s="174"/>
      <c r="C536" s="175">
        <f>IF((H788-G788)&gt;0,H788-G788,0)</f>
        <v>0</v>
      </c>
      <c r="D536" s="175"/>
    </row>
    <row r="537" spans="1:2" ht="12.75" customHeight="1">
      <c r="A537" s="170">
        <f>C538*0.1%</f>
        <v>0</v>
      </c>
      <c r="B537" s="170"/>
    </row>
    <row r="538" spans="1:4" ht="15" customHeight="1">
      <c r="A538" s="170"/>
      <c r="B538" s="170"/>
      <c r="C538" s="171">
        <f>D790</f>
        <v>0</v>
      </c>
      <c r="D538" s="171"/>
    </row>
    <row r="539" spans="1:2" ht="12.75" customHeight="1">
      <c r="A539" s="172">
        <f>SUM(A529:A537)</f>
        <v>0</v>
      </c>
      <c r="B539" s="172"/>
    </row>
    <row r="540" spans="1:2" ht="12.75">
      <c r="A540" s="172"/>
      <c r="B540" s="172"/>
    </row>
    <row r="576" ht="10.5" customHeight="1"/>
    <row r="578" ht="8.25" customHeight="1"/>
    <row r="588" ht="12.75" customHeight="1"/>
    <row r="590" ht="13.5" customHeight="1"/>
    <row r="591" spans="5:6" ht="15">
      <c r="E591" s="173">
        <f>B110</f>
        <v>43.984</v>
      </c>
      <c r="F591" s="173"/>
    </row>
    <row r="592" spans="5:6" ht="15">
      <c r="E592" s="173">
        <f>B153</f>
        <v>39.937</v>
      </c>
      <c r="F592" s="173"/>
    </row>
    <row r="595" spans="5:6" ht="15">
      <c r="E595" s="173">
        <f>B167</f>
        <v>39.937</v>
      </c>
      <c r="F595" s="173"/>
    </row>
    <row r="598" spans="5:6" ht="15">
      <c r="E598" s="173">
        <f>IF(D273="ف",0,B273)</f>
        <v>0</v>
      </c>
      <c r="F598" s="173"/>
    </row>
    <row r="599" spans="5:6" ht="15">
      <c r="E599" s="173">
        <f>A374</f>
        <v>0</v>
      </c>
      <c r="F599" s="173"/>
    </row>
    <row r="605" spans="5:6" ht="15">
      <c r="E605" s="173">
        <f>B492</f>
        <v>0</v>
      </c>
      <c r="F605" s="173"/>
    </row>
    <row r="606" ht="15" customHeight="1"/>
    <row r="611" ht="16.5" customHeight="1"/>
    <row r="612" spans="5:6" ht="15">
      <c r="E612" s="173">
        <f>A539</f>
        <v>0</v>
      </c>
      <c r="F612" s="173"/>
    </row>
    <row r="615" ht="9" customHeight="1"/>
    <row r="616" spans="5:6" ht="18.75" customHeight="1">
      <c r="E616" s="176">
        <f>SUM(E590:E615)</f>
        <v>123.85799999999999</v>
      </c>
      <c r="F616" s="176"/>
    </row>
    <row r="617" spans="5:6" ht="12.75" customHeight="1">
      <c r="E617" s="176"/>
      <c r="F617" s="176"/>
    </row>
    <row r="622" ht="25.5" customHeight="1"/>
    <row r="623" spans="2:3" ht="20.25" customHeight="1">
      <c r="B623" s="154">
        <v>42849</v>
      </c>
      <c r="C623" s="177"/>
    </row>
    <row r="624" ht="12.75">
      <c r="C624" s="177"/>
    </row>
    <row r="774" ht="18.75" customHeight="1"/>
    <row r="775" ht="18.75" customHeight="1"/>
    <row r="776" ht="18.75" customHeight="1"/>
    <row r="778" ht="13.5" thickBot="1"/>
    <row r="779" spans="1:10" ht="12" customHeight="1">
      <c r="A779" s="346" t="s">
        <v>19</v>
      </c>
      <c r="B779" s="347"/>
      <c r="C779" s="347"/>
      <c r="D779" s="347"/>
      <c r="E779" s="350">
        <f>DATE(A6,C7,1)</f>
        <v>42736</v>
      </c>
      <c r="F779" s="350"/>
      <c r="G779" s="350"/>
      <c r="H779" s="178"/>
      <c r="I779" s="42"/>
      <c r="J779" s="43"/>
    </row>
    <row r="780" spans="1:10" ht="12" customHeight="1" thickBot="1">
      <c r="A780" s="348"/>
      <c r="B780" s="349"/>
      <c r="C780" s="349"/>
      <c r="D780" s="349"/>
      <c r="E780" s="352"/>
      <c r="F780" s="352"/>
      <c r="G780" s="352"/>
      <c r="H780" s="179"/>
      <c r="I780" s="42"/>
      <c r="J780" s="43"/>
    </row>
    <row r="781" spans="1:8" ht="15.75" customHeight="1">
      <c r="A781" s="138" t="s">
        <v>20</v>
      </c>
      <c r="B781" s="139" t="s">
        <v>21</v>
      </c>
      <c r="C781" s="139" t="s">
        <v>22</v>
      </c>
      <c r="D781" s="139" t="s">
        <v>23</v>
      </c>
      <c r="E781" s="139" t="s">
        <v>24</v>
      </c>
      <c r="F781" s="139" t="s">
        <v>25</v>
      </c>
      <c r="G781" s="139" t="s">
        <v>26</v>
      </c>
      <c r="H781" s="140" t="s">
        <v>27</v>
      </c>
    </row>
    <row r="782" spans="1:8" ht="15" customHeight="1">
      <c r="A782" s="44"/>
      <c r="B782" s="45"/>
      <c r="C782" s="46"/>
      <c r="D782" s="47"/>
      <c r="E782" s="48"/>
      <c r="F782" s="48"/>
      <c r="G782" s="49"/>
      <c r="H782" s="50"/>
    </row>
    <row r="783" spans="1:8" ht="15" customHeight="1">
      <c r="A783" s="44"/>
      <c r="B783" s="153"/>
      <c r="C783" s="8"/>
      <c r="D783" s="47"/>
      <c r="E783" s="48"/>
      <c r="F783" s="48"/>
      <c r="G783" s="49"/>
      <c r="H783" s="50"/>
    </row>
    <row r="784" spans="1:8" ht="15" customHeight="1">
      <c r="A784" s="44"/>
      <c r="B784" s="53"/>
      <c r="C784" s="51"/>
      <c r="D784" s="52"/>
      <c r="E784" s="48"/>
      <c r="F784" s="48"/>
      <c r="G784" s="49"/>
      <c r="H784" s="50"/>
    </row>
    <row r="785" spans="1:8" ht="15" customHeight="1">
      <c r="A785" s="44"/>
      <c r="B785" s="53"/>
      <c r="C785" s="54"/>
      <c r="D785" s="47"/>
      <c r="E785" s="48"/>
      <c r="F785" s="48"/>
      <c r="G785" s="49"/>
      <c r="H785" s="50"/>
    </row>
    <row r="786" spans="1:8" ht="15" customHeight="1">
      <c r="A786" s="44"/>
      <c r="B786" s="53"/>
      <c r="C786" s="51"/>
      <c r="D786" s="47"/>
      <c r="E786" s="48"/>
      <c r="F786" s="48"/>
      <c r="G786" s="49"/>
      <c r="H786" s="50"/>
    </row>
    <row r="787" spans="1:8" ht="15" customHeight="1">
      <c r="A787" s="44"/>
      <c r="B787" s="53"/>
      <c r="C787" s="51"/>
      <c r="D787" s="52"/>
      <c r="E787" s="48"/>
      <c r="F787" s="48"/>
      <c r="G787" s="49"/>
      <c r="H787" s="50"/>
    </row>
    <row r="788" spans="1:8" ht="12.75" customHeight="1">
      <c r="A788" s="180" t="str">
        <f>IF(AND(H788=0,D790=0),"NEANT","")</f>
        <v>NEANT</v>
      </c>
      <c r="B788" s="181"/>
      <c r="C788" s="182"/>
      <c r="D788" s="319">
        <f>SUMIF(F781:F787,"&gt;0",D781:D787)</f>
        <v>0</v>
      </c>
      <c r="E788" s="319">
        <f>SUM(E782:E787)</f>
        <v>0</v>
      </c>
      <c r="F788" s="319">
        <f>SUM(F782:F787)</f>
        <v>0</v>
      </c>
      <c r="G788" s="319">
        <f>SUM(G782:G787)</f>
        <v>0</v>
      </c>
      <c r="H788" s="321">
        <f>SUMIF(F782:F787,"&gt;0",H782:H787)</f>
        <v>0</v>
      </c>
    </row>
    <row r="789" spans="1:8" ht="12.75" customHeight="1" thickBot="1">
      <c r="A789" s="183"/>
      <c r="B789" s="184"/>
      <c r="C789" s="185"/>
      <c r="D789" s="320"/>
      <c r="E789" s="320"/>
      <c r="F789" s="320"/>
      <c r="G789" s="320"/>
      <c r="H789" s="322"/>
    </row>
    <row r="790" spans="1:8" ht="12" customHeight="1">
      <c r="A790" s="186" t="s">
        <v>28</v>
      </c>
      <c r="B790" s="187"/>
      <c r="C790" s="188"/>
      <c r="D790" s="344">
        <f>SUMIF(F782:F787,"=0",D782:D787)</f>
        <v>0</v>
      </c>
      <c r="E790" s="55"/>
      <c r="F790" s="55"/>
      <c r="G790" s="55"/>
      <c r="H790" s="55"/>
    </row>
    <row r="791" spans="1:8" ht="12" customHeight="1" thickBot="1">
      <c r="A791" s="189"/>
      <c r="B791" s="190"/>
      <c r="C791" s="191"/>
      <c r="D791" s="345"/>
      <c r="E791" s="55"/>
      <c r="F791" s="55"/>
      <c r="G791" s="55"/>
      <c r="H791" s="55"/>
    </row>
    <row r="792" ht="6" customHeight="1" thickBot="1"/>
    <row r="793" spans="1:8" ht="12" customHeight="1">
      <c r="A793" s="346" t="s">
        <v>29</v>
      </c>
      <c r="B793" s="347"/>
      <c r="C793" s="347"/>
      <c r="D793" s="347"/>
      <c r="E793" s="350">
        <f>DATE(A6,C7,1)</f>
        <v>42736</v>
      </c>
      <c r="F793" s="350"/>
      <c r="G793" s="350"/>
      <c r="H793" s="351"/>
    </row>
    <row r="794" spans="1:8" ht="12" customHeight="1" thickBot="1">
      <c r="A794" s="348"/>
      <c r="B794" s="349"/>
      <c r="C794" s="349"/>
      <c r="D794" s="349"/>
      <c r="E794" s="352"/>
      <c r="F794" s="352"/>
      <c r="G794" s="352"/>
      <c r="H794" s="353"/>
    </row>
    <row r="795" spans="1:8" ht="15.75" customHeight="1">
      <c r="A795" s="138" t="s">
        <v>20</v>
      </c>
      <c r="B795" s="139" t="s">
        <v>30</v>
      </c>
      <c r="C795" s="139" t="s">
        <v>22</v>
      </c>
      <c r="D795" s="139" t="s">
        <v>23</v>
      </c>
      <c r="E795" s="139" t="s">
        <v>60</v>
      </c>
      <c r="F795" s="139" t="s">
        <v>25</v>
      </c>
      <c r="G795" s="139" t="s">
        <v>26</v>
      </c>
      <c r="H795" s="140" t="s">
        <v>27</v>
      </c>
    </row>
    <row r="796" spans="1:8" ht="15" customHeight="1">
      <c r="A796" s="56"/>
      <c r="B796" s="46"/>
      <c r="C796" s="51"/>
      <c r="D796" s="59"/>
      <c r="E796" s="60"/>
      <c r="F796" s="59"/>
      <c r="G796" s="59"/>
      <c r="H796" s="150"/>
    </row>
    <row r="797" spans="1:8" ht="15" customHeight="1">
      <c r="A797" s="56"/>
      <c r="B797" s="62"/>
      <c r="C797" s="152"/>
      <c r="D797" s="59"/>
      <c r="E797" s="59"/>
      <c r="F797" s="59"/>
      <c r="G797" s="59"/>
      <c r="H797" s="150"/>
    </row>
    <row r="798" spans="1:8" ht="15" customHeight="1">
      <c r="A798" s="56"/>
      <c r="B798" s="57"/>
      <c r="C798" s="58"/>
      <c r="D798" s="59"/>
      <c r="E798" s="59"/>
      <c r="F798" s="59"/>
      <c r="G798" s="59"/>
      <c r="H798" s="150"/>
    </row>
    <row r="799" spans="1:8" ht="15" customHeight="1">
      <c r="A799" s="151"/>
      <c r="B799" s="58"/>
      <c r="C799" s="52"/>
      <c r="D799" s="59"/>
      <c r="E799" s="63"/>
      <c r="F799" s="59"/>
      <c r="G799" s="59"/>
      <c r="H799" s="150"/>
    </row>
    <row r="800" spans="1:8" ht="15" customHeight="1">
      <c r="A800" s="56"/>
      <c r="B800" s="57"/>
      <c r="C800" s="58"/>
      <c r="D800" s="59"/>
      <c r="E800" s="59"/>
      <c r="F800" s="59"/>
      <c r="G800" s="59"/>
      <c r="H800" s="150"/>
    </row>
    <row r="801" spans="1:8" ht="15" customHeight="1">
      <c r="A801" s="56"/>
      <c r="B801" s="46"/>
      <c r="C801" s="51"/>
      <c r="D801" s="59"/>
      <c r="E801" s="63"/>
      <c r="F801" s="59"/>
      <c r="G801" s="59"/>
      <c r="H801" s="150"/>
    </row>
    <row r="802" spans="1:8" ht="15" customHeight="1">
      <c r="A802" s="56"/>
      <c r="B802" s="51"/>
      <c r="C802" s="51"/>
      <c r="D802" s="59"/>
      <c r="E802" s="63"/>
      <c r="F802" s="59"/>
      <c r="G802" s="59"/>
      <c r="H802" s="150"/>
    </row>
    <row r="803" spans="1:8" ht="15" customHeight="1">
      <c r="A803" s="56"/>
      <c r="B803" s="51"/>
      <c r="C803" s="51"/>
      <c r="D803" s="59"/>
      <c r="E803" s="63"/>
      <c r="F803" s="59"/>
      <c r="G803" s="59"/>
      <c r="H803" s="150"/>
    </row>
    <row r="804" spans="1:8" ht="15" customHeight="1">
      <c r="A804" s="56"/>
      <c r="B804" s="51"/>
      <c r="C804" s="51"/>
      <c r="D804" s="59"/>
      <c r="E804" s="63"/>
      <c r="F804" s="59"/>
      <c r="G804" s="59"/>
      <c r="H804" s="150"/>
    </row>
    <row r="805" spans="1:8" ht="15" customHeight="1">
      <c r="A805" s="56"/>
      <c r="B805" s="62"/>
      <c r="C805" s="51"/>
      <c r="D805" s="59"/>
      <c r="E805" s="63"/>
      <c r="F805" s="59"/>
      <c r="G805" s="59"/>
      <c r="H805" s="150"/>
    </row>
    <row r="806" spans="1:8" ht="15" customHeight="1">
      <c r="A806" s="56"/>
      <c r="B806" s="62"/>
      <c r="C806" s="51"/>
      <c r="D806" s="59"/>
      <c r="E806" s="63"/>
      <c r="F806" s="59"/>
      <c r="G806" s="59"/>
      <c r="H806" s="150"/>
    </row>
    <row r="807" spans="1:8" ht="15" customHeight="1">
      <c r="A807" s="56"/>
      <c r="B807" s="51"/>
      <c r="C807" s="51"/>
      <c r="D807" s="59"/>
      <c r="E807" s="63"/>
      <c r="F807" s="64"/>
      <c r="G807" s="59"/>
      <c r="H807" s="150"/>
    </row>
    <row r="808" spans="1:8" ht="15" customHeight="1">
      <c r="A808" s="56"/>
      <c r="B808" s="51"/>
      <c r="C808" s="51"/>
      <c r="D808" s="59"/>
      <c r="E808" s="59"/>
      <c r="F808" s="64"/>
      <c r="G808" s="61">
        <v>0</v>
      </c>
      <c r="H808" s="150"/>
    </row>
    <row r="809" spans="1:8" ht="15" customHeight="1">
      <c r="A809" s="56"/>
      <c r="B809" s="51"/>
      <c r="C809" s="51"/>
      <c r="D809" s="59"/>
      <c r="E809" s="59"/>
      <c r="F809" s="64"/>
      <c r="G809" s="61">
        <v>0</v>
      </c>
      <c r="H809" s="150"/>
    </row>
    <row r="810" spans="1:8" ht="15" customHeight="1" thickBot="1">
      <c r="A810" s="146"/>
      <c r="B810" s="147"/>
      <c r="C810" s="147"/>
      <c r="D810" s="147"/>
      <c r="E810" s="147"/>
      <c r="F810" s="147"/>
      <c r="G810" s="148">
        <v>0</v>
      </c>
      <c r="H810" s="149"/>
    </row>
    <row r="811" spans="1:8" ht="12" customHeight="1">
      <c r="A811" s="192" t="s">
        <v>31</v>
      </c>
      <c r="B811" s="193"/>
      <c r="C811" s="194"/>
      <c r="D811" s="343">
        <f>SUM(D796:D809)</f>
        <v>0</v>
      </c>
      <c r="E811" s="343">
        <f>SUM(E796:E809)</f>
        <v>0</v>
      </c>
      <c r="F811" s="343">
        <f>SUM(F796:F809)</f>
        <v>0</v>
      </c>
      <c r="G811" s="343">
        <f>SUM(G796:G810)</f>
        <v>0</v>
      </c>
      <c r="H811" s="354">
        <f>SUM(H796:H809)</f>
        <v>0</v>
      </c>
    </row>
    <row r="812" spans="1:8" ht="12" customHeight="1" thickBot="1">
      <c r="A812" s="195"/>
      <c r="B812" s="196"/>
      <c r="C812" s="197"/>
      <c r="D812" s="320"/>
      <c r="E812" s="320"/>
      <c r="F812" s="320"/>
      <c r="G812" s="320"/>
      <c r="H812" s="322"/>
    </row>
    <row r="813" ht="6" customHeight="1" thickBot="1"/>
    <row r="814" spans="1:8" ht="12" customHeight="1">
      <c r="A814" s="307" t="s">
        <v>32</v>
      </c>
      <c r="B814" s="308"/>
      <c r="C814" s="308"/>
      <c r="D814" s="308"/>
      <c r="E814" s="308"/>
      <c r="F814" s="308"/>
      <c r="G814" s="308"/>
      <c r="H814" s="309"/>
    </row>
    <row r="815" spans="1:8" ht="12" customHeight="1" thickBot="1">
      <c r="A815" s="310"/>
      <c r="B815" s="311"/>
      <c r="C815" s="311"/>
      <c r="D815" s="311"/>
      <c r="E815" s="311"/>
      <c r="F815" s="311"/>
      <c r="G815" s="311"/>
      <c r="H815" s="312"/>
    </row>
    <row r="816" spans="1:8" ht="8.25" customHeight="1">
      <c r="A816" s="313" t="s">
        <v>33</v>
      </c>
      <c r="B816" s="315" t="s">
        <v>34</v>
      </c>
      <c r="C816" s="315"/>
      <c r="D816" s="315" t="s">
        <v>35</v>
      </c>
      <c r="E816" s="315"/>
      <c r="F816" s="315"/>
      <c r="G816" s="341" t="s">
        <v>36</v>
      </c>
      <c r="H816" s="317" t="s">
        <v>37</v>
      </c>
    </row>
    <row r="817" spans="1:8" ht="8.25" customHeight="1">
      <c r="A817" s="314"/>
      <c r="B817" s="316"/>
      <c r="C817" s="316"/>
      <c r="D817" s="316"/>
      <c r="E817" s="316"/>
      <c r="F817" s="316"/>
      <c r="G817" s="342"/>
      <c r="H817" s="318"/>
    </row>
    <row r="818" spans="1:8" ht="15" customHeight="1">
      <c r="A818" s="65"/>
      <c r="B818" s="198"/>
      <c r="C818" s="198"/>
      <c r="D818" s="199"/>
      <c r="E818" s="199"/>
      <c r="F818" s="199"/>
      <c r="G818" s="66">
        <f aca="true" t="shared" si="0" ref="G818:G823">D818*1.5%</f>
        <v>0</v>
      </c>
      <c r="H818" s="67">
        <f aca="true" t="shared" si="1" ref="H818:H824">D818-G818</f>
        <v>0</v>
      </c>
    </row>
    <row r="819" spans="1:8" ht="15" customHeight="1">
      <c r="A819" s="65"/>
      <c r="B819" s="198"/>
      <c r="C819" s="198"/>
      <c r="D819" s="200"/>
      <c r="E819" s="200"/>
      <c r="F819" s="200"/>
      <c r="G819" s="66">
        <f t="shared" si="0"/>
        <v>0</v>
      </c>
      <c r="H819" s="67">
        <f t="shared" si="1"/>
        <v>0</v>
      </c>
    </row>
    <row r="820" spans="1:8" ht="15" customHeight="1">
      <c r="A820" s="65"/>
      <c r="B820" s="198"/>
      <c r="C820" s="198"/>
      <c r="D820" s="200"/>
      <c r="E820" s="200"/>
      <c r="F820" s="200"/>
      <c r="G820" s="66">
        <f t="shared" si="0"/>
        <v>0</v>
      </c>
      <c r="H820" s="67">
        <f t="shared" si="1"/>
        <v>0</v>
      </c>
    </row>
    <row r="821" spans="1:8" ht="15" customHeight="1">
      <c r="A821" s="65"/>
      <c r="B821" s="198"/>
      <c r="C821" s="198"/>
      <c r="D821" s="200"/>
      <c r="E821" s="200"/>
      <c r="F821" s="200"/>
      <c r="G821" s="66">
        <f t="shared" si="0"/>
        <v>0</v>
      </c>
      <c r="H821" s="67">
        <f t="shared" si="1"/>
        <v>0</v>
      </c>
    </row>
    <row r="822" spans="1:8" ht="15" customHeight="1">
      <c r="A822" s="65"/>
      <c r="B822" s="198"/>
      <c r="C822" s="198"/>
      <c r="D822" s="199"/>
      <c r="E822" s="199"/>
      <c r="F822" s="199"/>
      <c r="G822" s="66">
        <f t="shared" si="0"/>
        <v>0</v>
      </c>
      <c r="H822" s="67">
        <f t="shared" si="1"/>
        <v>0</v>
      </c>
    </row>
    <row r="823" spans="1:8" ht="15" customHeight="1">
      <c r="A823" s="65"/>
      <c r="B823" s="201"/>
      <c r="C823" s="201"/>
      <c r="D823" s="202"/>
      <c r="E823" s="202"/>
      <c r="F823" s="202"/>
      <c r="G823" s="66">
        <f t="shared" si="0"/>
        <v>0</v>
      </c>
      <c r="H823" s="67">
        <f t="shared" si="1"/>
        <v>0</v>
      </c>
    </row>
    <row r="824" spans="1:8" ht="18" customHeight="1">
      <c r="A824" s="331" t="s">
        <v>38</v>
      </c>
      <c r="B824" s="332"/>
      <c r="C824" s="333"/>
      <c r="D824" s="334">
        <v>0</v>
      </c>
      <c r="E824" s="335"/>
      <c r="F824" s="336"/>
      <c r="G824" s="136">
        <f>D824*5%</f>
        <v>0</v>
      </c>
      <c r="H824" s="137">
        <f t="shared" si="1"/>
        <v>0</v>
      </c>
    </row>
    <row r="825" spans="1:8" ht="12" customHeight="1">
      <c r="A825" s="203" t="s">
        <v>31</v>
      </c>
      <c r="B825" s="204"/>
      <c r="C825" s="205"/>
      <c r="D825" s="337">
        <f>SUM(D818:D823)</f>
        <v>0</v>
      </c>
      <c r="E825" s="337"/>
      <c r="F825" s="337"/>
      <c r="G825" s="337">
        <f>SUM(G818:G823)</f>
        <v>0</v>
      </c>
      <c r="H825" s="339">
        <f>SUM(H818:H823)</f>
        <v>0</v>
      </c>
    </row>
    <row r="826" spans="1:8" ht="12" customHeight="1" thickBot="1">
      <c r="A826" s="195"/>
      <c r="B826" s="196"/>
      <c r="C826" s="197"/>
      <c r="D826" s="338"/>
      <c r="E826" s="338"/>
      <c r="F826" s="338"/>
      <c r="G826" s="338"/>
      <c r="H826" s="340"/>
    </row>
    <row r="827" ht="6" customHeight="1" thickBot="1"/>
    <row r="828" spans="1:8" ht="12" customHeight="1">
      <c r="A828" s="307" t="s">
        <v>39</v>
      </c>
      <c r="B828" s="308"/>
      <c r="C828" s="308"/>
      <c r="D828" s="308"/>
      <c r="E828" s="308"/>
      <c r="F828" s="308"/>
      <c r="G828" s="308"/>
      <c r="H828" s="309"/>
    </row>
    <row r="829" spans="1:8" ht="12" customHeight="1" thickBot="1">
      <c r="A829" s="310"/>
      <c r="B829" s="311"/>
      <c r="C829" s="311"/>
      <c r="D829" s="311"/>
      <c r="E829" s="311"/>
      <c r="F829" s="311"/>
      <c r="G829" s="311"/>
      <c r="H829" s="312"/>
    </row>
    <row r="830" spans="1:8" ht="15.75" customHeight="1">
      <c r="A830" s="141" t="s">
        <v>61</v>
      </c>
      <c r="B830" s="315" t="s">
        <v>62</v>
      </c>
      <c r="C830" s="315"/>
      <c r="D830" s="139" t="s">
        <v>40</v>
      </c>
      <c r="E830" s="315" t="s">
        <v>41</v>
      </c>
      <c r="F830" s="315"/>
      <c r="G830" s="139" t="s">
        <v>63</v>
      </c>
      <c r="H830" s="140" t="s">
        <v>42</v>
      </c>
    </row>
    <row r="831" spans="1:8" ht="13.5" customHeight="1" thickBot="1">
      <c r="A831" s="68"/>
      <c r="B831" s="206"/>
      <c r="C831" s="207"/>
      <c r="D831" s="69"/>
      <c r="E831" s="206"/>
      <c r="F831" s="207"/>
      <c r="G831" s="70"/>
      <c r="H831" s="71"/>
    </row>
    <row r="832" spans="1:8" ht="12" customHeight="1" thickTop="1">
      <c r="A832" s="208" t="s">
        <v>31</v>
      </c>
      <c r="B832" s="209"/>
      <c r="C832" s="210"/>
      <c r="D832" s="323"/>
      <c r="E832" s="325"/>
      <c r="F832" s="326"/>
      <c r="G832" s="323"/>
      <c r="H832" s="329"/>
    </row>
    <row r="833" spans="1:8" ht="12" customHeight="1" thickBot="1">
      <c r="A833" s="211"/>
      <c r="B833" s="212"/>
      <c r="C833" s="213"/>
      <c r="D833" s="324"/>
      <c r="E833" s="327"/>
      <c r="F833" s="328"/>
      <c r="G833" s="324"/>
      <c r="H833" s="330"/>
    </row>
    <row r="834" ht="6" customHeight="1" thickBot="1" thickTop="1"/>
    <row r="835" spans="2:8" ht="12" customHeight="1">
      <c r="B835" s="72"/>
      <c r="C835" s="307" t="s">
        <v>43</v>
      </c>
      <c r="D835" s="308"/>
      <c r="E835" s="308"/>
      <c r="F835" s="308"/>
      <c r="G835" s="308"/>
      <c r="H835" s="309"/>
    </row>
    <row r="836" spans="1:8" ht="12" customHeight="1" thickBot="1">
      <c r="A836" s="72"/>
      <c r="B836" s="72"/>
      <c r="C836" s="310"/>
      <c r="D836" s="311"/>
      <c r="E836" s="311"/>
      <c r="F836" s="311"/>
      <c r="G836" s="311"/>
      <c r="H836" s="312"/>
    </row>
    <row r="837" spans="1:8" ht="8.25" customHeight="1">
      <c r="A837" s="73"/>
      <c r="B837" s="74"/>
      <c r="C837" s="313" t="s">
        <v>44</v>
      </c>
      <c r="D837" s="315" t="s">
        <v>45</v>
      </c>
      <c r="E837" s="315"/>
      <c r="F837" s="315"/>
      <c r="G837" s="315" t="s">
        <v>46</v>
      </c>
      <c r="H837" s="317"/>
    </row>
    <row r="838" spans="1:8" ht="8.25" customHeight="1" thickBot="1">
      <c r="A838" s="75"/>
      <c r="B838" s="76"/>
      <c r="C838" s="314"/>
      <c r="D838" s="316"/>
      <c r="E838" s="316"/>
      <c r="F838" s="316"/>
      <c r="G838" s="316"/>
      <c r="H838" s="318"/>
    </row>
    <row r="839" spans="1:8" ht="12" customHeight="1">
      <c r="A839" s="192" t="s">
        <v>31</v>
      </c>
      <c r="B839" s="193"/>
      <c r="C839" s="319">
        <v>3993.709</v>
      </c>
      <c r="D839" s="319">
        <v>3627.088</v>
      </c>
      <c r="E839" s="319"/>
      <c r="F839" s="319"/>
      <c r="G839" s="319">
        <v>43.984</v>
      </c>
      <c r="H839" s="321"/>
    </row>
    <row r="840" spans="1:8" ht="12" customHeight="1" thickBot="1">
      <c r="A840" s="195"/>
      <c r="B840" s="196"/>
      <c r="C840" s="320"/>
      <c r="D840" s="320"/>
      <c r="E840" s="320"/>
      <c r="F840" s="320"/>
      <c r="G840" s="320"/>
      <c r="H840" s="322"/>
    </row>
    <row r="841" spans="1:2" ht="6" customHeight="1" thickBot="1">
      <c r="A841" s="77"/>
      <c r="B841" s="77"/>
    </row>
    <row r="842" spans="1:11" ht="15.75" customHeight="1" thickTop="1">
      <c r="A842" s="297" t="s">
        <v>47</v>
      </c>
      <c r="B842" s="298"/>
      <c r="C842" s="355" t="str">
        <f>IF(D273="ب","Montant T V A :","Report TVA mois Prochain")</f>
        <v>Report TVA mois Prochain</v>
      </c>
      <c r="D842" s="356"/>
      <c r="E842" s="134" t="s">
        <v>48</v>
      </c>
      <c r="F842" s="299" t="s">
        <v>49</v>
      </c>
      <c r="G842" s="300"/>
      <c r="H842" s="303">
        <f>E616</f>
        <v>123.85799999999999</v>
      </c>
      <c r="J842">
        <f>MONTH(K842)</f>
        <v>5</v>
      </c>
      <c r="K842" s="78">
        <f ca="1">TODAY()</f>
        <v>42856</v>
      </c>
    </row>
    <row r="843" spans="1:8" ht="21" customHeight="1" thickBot="1">
      <c r="A843" s="357">
        <v>35.093</v>
      </c>
      <c r="B843" s="358"/>
      <c r="C843" s="305">
        <f>IF(D273="ب",E598,B273)</f>
        <v>35.093</v>
      </c>
      <c r="D843" s="306"/>
      <c r="E843" s="135"/>
      <c r="F843" s="301"/>
      <c r="G843" s="302"/>
      <c r="H843" s="304"/>
    </row>
    <row r="844" ht="13.5" thickTop="1"/>
    <row r="845" ht="20.25" customHeight="1"/>
    <row r="848" spans="1:6" ht="14.25" customHeight="1">
      <c r="A848" s="217" t="s">
        <v>59</v>
      </c>
      <c r="B848" s="217"/>
      <c r="C848" s="131">
        <f>C7</f>
        <v>1</v>
      </c>
      <c r="E848" s="79" t="s">
        <v>50</v>
      </c>
      <c r="F848" s="8"/>
    </row>
    <row r="853" spans="1:11" ht="12.75">
      <c r="A853" s="80" t="s">
        <v>2</v>
      </c>
      <c r="B853" s="8" t="s">
        <v>3</v>
      </c>
      <c r="C853" s="24" t="s">
        <v>51</v>
      </c>
      <c r="D853" s="218"/>
      <c r="E853" s="218"/>
      <c r="K853" s="78"/>
    </row>
    <row r="854" ht="16.5" customHeight="1">
      <c r="E854" s="2"/>
    </row>
    <row r="855" ht="12.75">
      <c r="D855" s="13"/>
    </row>
    <row r="856" ht="6.75" customHeight="1">
      <c r="D856" s="13"/>
    </row>
    <row r="858" spans="6:7" ht="11.25" customHeight="1">
      <c r="F858" s="219" t="s">
        <v>52</v>
      </c>
      <c r="G858" s="219"/>
    </row>
    <row r="859" spans="6:7" ht="12.75">
      <c r="F859" s="219"/>
      <c r="G859" s="219"/>
    </row>
    <row r="860" spans="6:7" ht="12.75">
      <c r="F860" s="41"/>
      <c r="G860" s="41"/>
    </row>
    <row r="861" spans="6:7" ht="12.75">
      <c r="F861" s="41"/>
      <c r="G861" s="41"/>
    </row>
    <row r="865" spans="2:8" ht="15.75">
      <c r="B865" s="81" t="s">
        <v>14</v>
      </c>
      <c r="D865" s="220" t="s">
        <v>53</v>
      </c>
      <c r="E865" s="220"/>
      <c r="H865" s="83" t="s">
        <v>53</v>
      </c>
    </row>
    <row r="866" spans="2:8" ht="9" customHeight="1">
      <c r="B866" s="81"/>
      <c r="D866" s="82"/>
      <c r="E866" s="82"/>
      <c r="H866" s="83"/>
    </row>
    <row r="868" spans="3:9" ht="15.75">
      <c r="C868" s="9"/>
      <c r="D868" s="9"/>
      <c r="F868" s="9"/>
      <c r="G868" s="9"/>
      <c r="I868" s="9"/>
    </row>
    <row r="869" spans="2:4" ht="12.75">
      <c r="B869" s="28">
        <f>G1693</f>
        <v>11.288</v>
      </c>
      <c r="D869" s="36">
        <f>D1693</f>
        <v>1256.155</v>
      </c>
    </row>
    <row r="901" ht="12.75">
      <c r="B901" s="84">
        <f>SUM(B869:B899)</f>
        <v>11.288</v>
      </c>
    </row>
    <row r="938" spans="2:4" ht="12.75">
      <c r="B938" s="25">
        <f>ROUNDDOWN((D938*1.5%),3)</f>
        <v>0</v>
      </c>
      <c r="D938" s="25">
        <f>D1679</f>
        <v>0</v>
      </c>
    </row>
    <row r="939" ht="12.75">
      <c r="D939" s="24"/>
    </row>
    <row r="941" spans="2:4" ht="12.75">
      <c r="B941" s="25"/>
      <c r="D941" s="25"/>
    </row>
    <row r="955" spans="2:4" ht="15.75">
      <c r="B955" s="85">
        <f>SUM(B912:B953)+B901</f>
        <v>11.288</v>
      </c>
      <c r="C955" s="159"/>
      <c r="D955" s="159"/>
    </row>
    <row r="986" ht="12.75">
      <c r="E986" s="13"/>
    </row>
    <row r="992" ht="12.75">
      <c r="B992" s="86">
        <f>E986*1%</f>
        <v>0</v>
      </c>
    </row>
    <row r="1002" ht="15.75">
      <c r="B1002" s="87">
        <f>SUM(C986:C995)</f>
        <v>0</v>
      </c>
    </row>
    <row r="1013" spans="2:7" ht="12.75">
      <c r="B1013" s="86">
        <f>G1013*1%</f>
        <v>0</v>
      </c>
      <c r="G1013" s="13"/>
    </row>
    <row r="1070" ht="12.75">
      <c r="C1070" s="26"/>
    </row>
    <row r="1079" spans="2:6" ht="12.75">
      <c r="B1079" s="36">
        <f>D1686</f>
        <v>0</v>
      </c>
      <c r="F1079" s="86">
        <f>H1686</f>
        <v>0</v>
      </c>
    </row>
    <row r="1081" ht="12.75">
      <c r="B1081" s="36"/>
    </row>
    <row r="1101" spans="2:4" ht="15.75">
      <c r="B1101" s="87">
        <f>SUM(B1066:B1097)</f>
        <v>0</v>
      </c>
      <c r="C1101" s="214">
        <f>SUM(C1066:C1097)</f>
        <v>0</v>
      </c>
      <c r="D1101" s="214"/>
    </row>
    <row r="1107" spans="2:5" ht="20.25">
      <c r="B1107" s="87">
        <f>B1101-C1101</f>
        <v>0</v>
      </c>
      <c r="E1107" s="88"/>
    </row>
    <row r="1108" ht="15.75">
      <c r="B1108" s="87">
        <f>C1696</f>
        <v>0</v>
      </c>
    </row>
    <row r="1123" spans="2:4" ht="20.25">
      <c r="B1123" s="87">
        <f>SUM(B1106:B1122)</f>
        <v>0</v>
      </c>
      <c r="D1123" s="88"/>
    </row>
    <row r="1136" spans="3:4" ht="12.75">
      <c r="C1136" s="89"/>
      <c r="D1136" s="21">
        <f>D1665</f>
        <v>0</v>
      </c>
    </row>
    <row r="1147" ht="12.75">
      <c r="D1147" s="21">
        <f>D1646</f>
        <v>28270.655835000005</v>
      </c>
    </row>
    <row r="1179" spans="2:4" ht="15.75">
      <c r="B1179" s="87">
        <f>D1179*1%</f>
        <v>0</v>
      </c>
      <c r="D1179" s="90"/>
    </row>
    <row r="1216" ht="15.75">
      <c r="B1216" s="87">
        <f>SUM(B1177:B1215)</f>
        <v>0</v>
      </c>
    </row>
    <row r="1341" spans="2:3" ht="12.75">
      <c r="B1341" s="86"/>
      <c r="C1341" s="91"/>
    </row>
    <row r="1379" ht="15.75">
      <c r="B1379" s="92"/>
    </row>
    <row r="1393" ht="12.75">
      <c r="B1393" s="215">
        <f>ROUNDDOWN((D1394*0.1%),3)</f>
        <v>28.27</v>
      </c>
    </row>
    <row r="1394" spans="2:4" ht="12.75">
      <c r="B1394" s="215"/>
      <c r="D1394" s="93">
        <f>D1646</f>
        <v>28270.655835000005</v>
      </c>
    </row>
    <row r="1436" ht="9" customHeight="1"/>
    <row r="1437" ht="11.25" customHeight="1"/>
    <row r="1449" ht="12.75">
      <c r="F1449" s="28">
        <f>B955</f>
        <v>11.288</v>
      </c>
    </row>
    <row r="1450" ht="12.75">
      <c r="F1450" s="21">
        <f>B1002</f>
        <v>0</v>
      </c>
    </row>
    <row r="1456" ht="12.75">
      <c r="F1456" s="94">
        <f>IF(D1123="ف",0,B1123)</f>
        <v>0</v>
      </c>
    </row>
    <row r="1458" ht="12.75">
      <c r="F1458" s="28">
        <f>B1216</f>
        <v>0</v>
      </c>
    </row>
    <row r="1464" ht="12.75">
      <c r="F1464" s="95">
        <f>B1341</f>
        <v>0</v>
      </c>
    </row>
    <row r="1471" ht="12.75">
      <c r="F1471" s="25">
        <f>B1393</f>
        <v>28.27</v>
      </c>
    </row>
    <row r="1475" ht="12.75">
      <c r="F1475" s="216">
        <f>SUM(F1445:F1473)</f>
        <v>39.558</v>
      </c>
    </row>
    <row r="1476" ht="12.75">
      <c r="F1476" s="216"/>
    </row>
    <row r="1482" ht="16.5" customHeight="1"/>
    <row r="1484" ht="18">
      <c r="C1484" s="96"/>
    </row>
    <row r="1633" ht="13.5" thickBot="1"/>
    <row r="1634" spans="1:8" ht="12.75" customHeight="1">
      <c r="A1634" s="293" t="s">
        <v>54</v>
      </c>
      <c r="B1634" s="294"/>
      <c r="C1634" s="287">
        <f>DATE(A6,C848,1)</f>
        <v>42736</v>
      </c>
      <c r="D1634" s="288"/>
      <c r="G1634" s="77"/>
      <c r="H1634" s="77"/>
    </row>
    <row r="1635" spans="1:9" ht="12.75" customHeight="1" thickBot="1">
      <c r="A1635" s="295"/>
      <c r="B1635" s="296"/>
      <c r="C1635" s="289"/>
      <c r="D1635" s="290"/>
      <c r="E1635" s="97"/>
      <c r="F1635" s="97"/>
      <c r="G1635" s="77"/>
      <c r="H1635" s="77"/>
      <c r="I1635" s="98"/>
    </row>
    <row r="1636" spans="1:9" ht="15" customHeight="1" thickBot="1">
      <c r="A1636" s="142" t="s">
        <v>20</v>
      </c>
      <c r="B1636" s="143" t="s">
        <v>21</v>
      </c>
      <c r="C1636" s="143" t="s">
        <v>22</v>
      </c>
      <c r="D1636" s="144" t="s">
        <v>55</v>
      </c>
      <c r="E1636" s="99" t="s">
        <v>56</v>
      </c>
      <c r="F1636" s="99" t="s">
        <v>65</v>
      </c>
      <c r="I1636" s="98"/>
    </row>
    <row r="1637" spans="1:10" ht="15">
      <c r="A1637" s="100"/>
      <c r="B1637" s="101"/>
      <c r="C1637" s="102"/>
      <c r="D1637" s="103">
        <f>IF(F1637&lt;&gt;0,E1637*F1637,J1637)</f>
        <v>8879.079600000001</v>
      </c>
      <c r="E1637" s="104">
        <v>3672</v>
      </c>
      <c r="F1637" s="105">
        <v>2.41805</v>
      </c>
      <c r="J1637" s="132"/>
    </row>
    <row r="1638" spans="1:10" ht="15">
      <c r="A1638" s="100"/>
      <c r="B1638" s="101"/>
      <c r="C1638" s="102"/>
      <c r="D1638" s="103">
        <f aca="true" t="shared" si="2" ref="D1638:D1645">IF(F1638&lt;&gt;0,E1638*F1638,J1638)</f>
        <v>8533.604000000001</v>
      </c>
      <c r="E1638" s="106">
        <v>3506</v>
      </c>
      <c r="F1638" s="107">
        <v>2.434</v>
      </c>
      <c r="J1638" s="132"/>
    </row>
    <row r="1639" spans="1:10" ht="15">
      <c r="A1639" s="100"/>
      <c r="B1639" s="101"/>
      <c r="C1639" s="102"/>
      <c r="D1639" s="103">
        <f t="shared" si="2"/>
        <v>10857.972235000001</v>
      </c>
      <c r="E1639" s="106">
        <v>4462.7</v>
      </c>
      <c r="F1639" s="108">
        <v>2.43305</v>
      </c>
      <c r="J1639" s="133"/>
    </row>
    <row r="1640" spans="1:10" ht="15">
      <c r="A1640" s="100"/>
      <c r="B1640" s="101"/>
      <c r="C1640" s="102"/>
      <c r="D1640" s="103">
        <f t="shared" si="2"/>
        <v>0</v>
      </c>
      <c r="E1640" s="109"/>
      <c r="F1640" s="108"/>
      <c r="J1640" s="133"/>
    </row>
    <row r="1641" spans="1:10" ht="15">
      <c r="A1641" s="100"/>
      <c r="B1641" s="101"/>
      <c r="C1641" s="102"/>
      <c r="D1641" s="103">
        <f t="shared" si="2"/>
        <v>0</v>
      </c>
      <c r="E1641" s="106"/>
      <c r="F1641" s="110"/>
      <c r="J1641" s="133"/>
    </row>
    <row r="1642" spans="1:10" ht="15">
      <c r="A1642" s="100"/>
      <c r="B1642" s="101"/>
      <c r="C1642" s="102"/>
      <c r="D1642" s="103">
        <f t="shared" si="2"/>
        <v>0</v>
      </c>
      <c r="E1642" s="106"/>
      <c r="F1642" s="110"/>
      <c r="J1642" s="133"/>
    </row>
    <row r="1643" spans="1:10" ht="15">
      <c r="A1643" s="100"/>
      <c r="B1643" s="101"/>
      <c r="C1643" s="102"/>
      <c r="D1643" s="103">
        <f t="shared" si="2"/>
        <v>0</v>
      </c>
      <c r="E1643" s="106"/>
      <c r="F1643" s="110"/>
      <c r="J1643" s="133"/>
    </row>
    <row r="1644" spans="1:10" ht="15">
      <c r="A1644" s="100"/>
      <c r="B1644" s="101"/>
      <c r="C1644" s="102"/>
      <c r="D1644" s="103">
        <f t="shared" si="2"/>
        <v>0</v>
      </c>
      <c r="E1644" s="106"/>
      <c r="F1644" s="110"/>
      <c r="J1644" s="133"/>
    </row>
    <row r="1645" spans="1:6" ht="15.75" thickBot="1">
      <c r="A1645" s="100"/>
      <c r="B1645" s="101"/>
      <c r="C1645" s="102"/>
      <c r="D1645" s="103">
        <f t="shared" si="2"/>
        <v>0</v>
      </c>
      <c r="E1645" s="111"/>
      <c r="F1645" s="112"/>
    </row>
    <row r="1646" spans="1:4" ht="13.5" customHeight="1">
      <c r="A1646" s="223" t="s">
        <v>31</v>
      </c>
      <c r="B1646" s="224"/>
      <c r="C1646" s="224"/>
      <c r="D1646" s="227">
        <f>SUM(D1637:D1645)</f>
        <v>28270.655835000005</v>
      </c>
    </row>
    <row r="1647" spans="1:4" ht="12" customHeight="1" thickBot="1">
      <c r="A1647" s="225"/>
      <c r="B1647" s="226"/>
      <c r="C1647" s="226"/>
      <c r="D1647" s="228"/>
    </row>
    <row r="1648" ht="9.75" customHeight="1" thickBot="1"/>
    <row r="1649" spans="1:8" ht="12.75" customHeight="1">
      <c r="A1649" s="283" t="s">
        <v>57</v>
      </c>
      <c r="B1649" s="284"/>
      <c r="C1649" s="287">
        <f>DATE(A6,C848,1)</f>
        <v>42736</v>
      </c>
      <c r="D1649" s="288"/>
      <c r="E1649" s="77"/>
      <c r="F1649" s="77"/>
      <c r="G1649" s="77"/>
      <c r="H1649" s="77"/>
    </row>
    <row r="1650" spans="1:8" ht="12.75" customHeight="1" thickBot="1">
      <c r="A1650" s="285"/>
      <c r="B1650" s="286"/>
      <c r="C1650" s="289"/>
      <c r="D1650" s="290"/>
      <c r="E1650" s="77"/>
      <c r="F1650" s="77"/>
      <c r="G1650" s="77"/>
      <c r="H1650" s="77"/>
    </row>
    <row r="1651" spans="1:4" ht="15" customHeight="1">
      <c r="A1651" s="142" t="s">
        <v>20</v>
      </c>
      <c r="B1651" s="143" t="s">
        <v>30</v>
      </c>
      <c r="C1651" s="143" t="s">
        <v>22</v>
      </c>
      <c r="D1651" s="144" t="s">
        <v>55</v>
      </c>
    </row>
    <row r="1652" spans="1:4" ht="15">
      <c r="A1652" s="113"/>
      <c r="B1652" s="101"/>
      <c r="C1652" s="102"/>
      <c r="D1652" s="115"/>
    </row>
    <row r="1653" spans="1:4" ht="15">
      <c r="A1653" s="113"/>
      <c r="B1653" s="101"/>
      <c r="C1653" s="102"/>
      <c r="D1653" s="115"/>
    </row>
    <row r="1654" spans="1:4" ht="15">
      <c r="A1654" s="113"/>
      <c r="B1654" s="101"/>
      <c r="C1654" s="101"/>
      <c r="D1654" s="115"/>
    </row>
    <row r="1655" spans="1:4" ht="15">
      <c r="A1655" s="113"/>
      <c r="B1655" s="102"/>
      <c r="C1655" s="102"/>
      <c r="D1655" s="115"/>
    </row>
    <row r="1656" spans="1:4" ht="15">
      <c r="A1656" s="113"/>
      <c r="B1656" s="101"/>
      <c r="C1656" s="116"/>
      <c r="D1656" s="115"/>
    </row>
    <row r="1657" spans="1:4" ht="15">
      <c r="A1657" s="113"/>
      <c r="B1657" s="101"/>
      <c r="C1657" s="116"/>
      <c r="D1657" s="115"/>
    </row>
    <row r="1658" spans="1:4" ht="15">
      <c r="A1658" s="113"/>
      <c r="B1658" s="101"/>
      <c r="C1658" s="116"/>
      <c r="D1658" s="115"/>
    </row>
    <row r="1659" spans="1:4" ht="15">
      <c r="A1659" s="113"/>
      <c r="B1659" s="101"/>
      <c r="C1659" s="116"/>
      <c r="D1659" s="115"/>
    </row>
    <row r="1660" spans="1:4" ht="15">
      <c r="A1660" s="113"/>
      <c r="B1660" s="116"/>
      <c r="C1660" s="116"/>
      <c r="D1660" s="115"/>
    </row>
    <row r="1661" spans="1:4" ht="15">
      <c r="A1661" s="113"/>
      <c r="B1661" s="117"/>
      <c r="C1661" s="116"/>
      <c r="D1661" s="115"/>
    </row>
    <row r="1662" spans="1:4" ht="15">
      <c r="A1662" s="113"/>
      <c r="B1662" s="114"/>
      <c r="C1662" s="116"/>
      <c r="D1662" s="115"/>
    </row>
    <row r="1663" spans="1:4" ht="15">
      <c r="A1663" s="113"/>
      <c r="B1663" s="117"/>
      <c r="C1663" s="116"/>
      <c r="D1663" s="115"/>
    </row>
    <row r="1664" spans="1:4" ht="15">
      <c r="A1664" s="113"/>
      <c r="B1664" s="101"/>
      <c r="C1664" s="116"/>
      <c r="D1664" s="115"/>
    </row>
    <row r="1665" spans="1:4" ht="13.5" customHeight="1">
      <c r="A1665" s="223" t="s">
        <v>31</v>
      </c>
      <c r="B1665" s="224"/>
      <c r="C1665" s="224"/>
      <c r="D1665" s="221">
        <f>SUM(D1652:D1664)</f>
        <v>0</v>
      </c>
    </row>
    <row r="1666" spans="1:4" ht="12" customHeight="1" thickBot="1">
      <c r="A1666" s="225"/>
      <c r="B1666" s="226"/>
      <c r="C1666" s="226"/>
      <c r="D1666" s="222"/>
    </row>
    <row r="1667" ht="9.75" customHeight="1" thickBot="1"/>
    <row r="1668" spans="1:8" ht="12.75" customHeight="1">
      <c r="A1668" s="263" t="s">
        <v>32</v>
      </c>
      <c r="B1668" s="264"/>
      <c r="C1668" s="264"/>
      <c r="D1668" s="264"/>
      <c r="E1668" s="264"/>
      <c r="F1668" s="264"/>
      <c r="G1668" s="264"/>
      <c r="H1668" s="265"/>
    </row>
    <row r="1669" spans="1:8" ht="12.75" customHeight="1" thickBot="1">
      <c r="A1669" s="266"/>
      <c r="B1669" s="267"/>
      <c r="C1669" s="267"/>
      <c r="D1669" s="267"/>
      <c r="E1669" s="267"/>
      <c r="F1669" s="267"/>
      <c r="G1669" s="267"/>
      <c r="H1669" s="268"/>
    </row>
    <row r="1670" spans="1:8" ht="9.75" customHeight="1">
      <c r="A1670" s="269" t="s">
        <v>33</v>
      </c>
      <c r="B1670" s="273" t="s">
        <v>34</v>
      </c>
      <c r="C1670" s="273"/>
      <c r="D1670" s="271" t="s">
        <v>35</v>
      </c>
      <c r="E1670" s="271"/>
      <c r="F1670" s="271"/>
      <c r="G1670" s="291" t="s">
        <v>36</v>
      </c>
      <c r="H1670" s="274" t="s">
        <v>37</v>
      </c>
    </row>
    <row r="1671" spans="1:8" ht="9.75" customHeight="1">
      <c r="A1671" s="270"/>
      <c r="B1671" s="275"/>
      <c r="C1671" s="275"/>
      <c r="D1671" s="272"/>
      <c r="E1671" s="272"/>
      <c r="F1671" s="272"/>
      <c r="G1671" s="292"/>
      <c r="H1671" s="276"/>
    </row>
    <row r="1672" spans="1:8" ht="12.75">
      <c r="A1672" s="130"/>
      <c r="B1672" s="238"/>
      <c r="C1672" s="238"/>
      <c r="D1672" s="239"/>
      <c r="E1672" s="240"/>
      <c r="F1672" s="241"/>
      <c r="G1672" s="118">
        <f aca="true" t="shared" si="3" ref="G1672:G1677">D1672*1.5%</f>
        <v>0</v>
      </c>
      <c r="H1672" s="119">
        <f aca="true" t="shared" si="4" ref="H1672:H1677">D1672-G1672</f>
        <v>0</v>
      </c>
    </row>
    <row r="1673" spans="1:8" ht="12.75">
      <c r="A1673" s="130"/>
      <c r="B1673" s="233"/>
      <c r="C1673" s="234"/>
      <c r="D1673" s="239"/>
      <c r="E1673" s="240"/>
      <c r="F1673" s="241"/>
      <c r="G1673" s="118">
        <f t="shared" si="3"/>
        <v>0</v>
      </c>
      <c r="H1673" s="119">
        <f t="shared" si="4"/>
        <v>0</v>
      </c>
    </row>
    <row r="1674" spans="1:8" ht="12.75">
      <c r="A1674" s="130"/>
      <c r="B1674" s="233"/>
      <c r="C1674" s="234"/>
      <c r="D1674" s="235"/>
      <c r="E1674" s="236"/>
      <c r="F1674" s="237"/>
      <c r="G1674" s="118">
        <f t="shared" si="3"/>
        <v>0</v>
      </c>
      <c r="H1674" s="119">
        <f t="shared" si="4"/>
        <v>0</v>
      </c>
    </row>
    <row r="1675" spans="1:8" ht="12.75">
      <c r="A1675" s="130"/>
      <c r="B1675" s="233"/>
      <c r="C1675" s="234"/>
      <c r="D1675" s="235"/>
      <c r="E1675" s="236"/>
      <c r="F1675" s="237"/>
      <c r="G1675" s="118">
        <f t="shared" si="3"/>
        <v>0</v>
      </c>
      <c r="H1675" s="119">
        <f t="shared" si="4"/>
        <v>0</v>
      </c>
    </row>
    <row r="1676" spans="1:8" ht="12.75">
      <c r="A1676" s="130"/>
      <c r="B1676" s="238"/>
      <c r="C1676" s="238"/>
      <c r="D1676" s="235"/>
      <c r="E1676" s="236"/>
      <c r="F1676" s="237"/>
      <c r="G1676" s="120">
        <f t="shared" si="3"/>
        <v>0</v>
      </c>
      <c r="H1676" s="121">
        <f t="shared" si="4"/>
        <v>0</v>
      </c>
    </row>
    <row r="1677" spans="1:8" ht="12.75">
      <c r="A1677" s="130"/>
      <c r="B1677" s="238"/>
      <c r="C1677" s="238"/>
      <c r="D1677" s="235"/>
      <c r="E1677" s="236"/>
      <c r="F1677" s="237"/>
      <c r="G1677" s="120">
        <f t="shared" si="3"/>
        <v>0</v>
      </c>
      <c r="H1677" s="121">
        <f t="shared" si="4"/>
        <v>0</v>
      </c>
    </row>
    <row r="1678" spans="1:8" ht="12.75">
      <c r="A1678" s="130"/>
      <c r="B1678" s="238"/>
      <c r="C1678" s="238"/>
      <c r="D1678" s="235"/>
      <c r="E1678" s="236"/>
      <c r="F1678" s="237"/>
      <c r="G1678" s="120"/>
      <c r="H1678" s="121"/>
    </row>
    <row r="1679" spans="1:8" ht="13.5" customHeight="1">
      <c r="A1679" s="223" t="s">
        <v>31</v>
      </c>
      <c r="B1679" s="224"/>
      <c r="C1679" s="224"/>
      <c r="D1679" s="242">
        <f>SUM(D1671:D1678)</f>
        <v>0</v>
      </c>
      <c r="E1679" s="243"/>
      <c r="F1679" s="244"/>
      <c r="G1679" s="251">
        <f>SUM(G1671:G1678)</f>
        <v>0</v>
      </c>
      <c r="H1679" s="227">
        <f>SUM(H1671:H1678)</f>
        <v>0</v>
      </c>
    </row>
    <row r="1680" spans="1:8" ht="12" customHeight="1" thickBot="1">
      <c r="A1680" s="225"/>
      <c r="B1680" s="226"/>
      <c r="C1680" s="226"/>
      <c r="D1680" s="245"/>
      <c r="E1680" s="246"/>
      <c r="F1680" s="247"/>
      <c r="G1680" s="252"/>
      <c r="H1680" s="228"/>
    </row>
    <row r="1681" spans="1:8" ht="9.75" customHeight="1" thickBot="1">
      <c r="A1681" s="122"/>
      <c r="B1681" s="122"/>
      <c r="C1681" s="122"/>
      <c r="D1681" s="123"/>
      <c r="E1681" s="123"/>
      <c r="F1681" s="123"/>
      <c r="G1681" s="123"/>
      <c r="H1681" s="123"/>
    </row>
    <row r="1682" spans="1:8" ht="12.75" customHeight="1">
      <c r="A1682" s="263" t="s">
        <v>39</v>
      </c>
      <c r="B1682" s="264"/>
      <c r="C1682" s="264"/>
      <c r="D1682" s="264"/>
      <c r="E1682" s="264"/>
      <c r="F1682" s="264"/>
      <c r="G1682" s="264"/>
      <c r="H1682" s="265"/>
    </row>
    <row r="1683" spans="1:8" ht="12.75" customHeight="1" thickBot="1">
      <c r="A1683" s="266"/>
      <c r="B1683" s="267"/>
      <c r="C1683" s="267"/>
      <c r="D1683" s="267"/>
      <c r="E1683" s="267"/>
      <c r="F1683" s="267"/>
      <c r="G1683" s="267"/>
      <c r="H1683" s="268"/>
    </row>
    <row r="1684" spans="1:8" ht="15.75" customHeight="1">
      <c r="A1684" s="142" t="s">
        <v>61</v>
      </c>
      <c r="B1684" s="273" t="s">
        <v>62</v>
      </c>
      <c r="C1684" s="273"/>
      <c r="D1684" s="143" t="s">
        <v>40</v>
      </c>
      <c r="E1684" s="273" t="s">
        <v>41</v>
      </c>
      <c r="F1684" s="273"/>
      <c r="G1684" s="145" t="s">
        <v>63</v>
      </c>
      <c r="H1684" s="144" t="s">
        <v>42</v>
      </c>
    </row>
    <row r="1685" spans="1:8" ht="12.75">
      <c r="A1685" s="124"/>
      <c r="B1685" s="125"/>
      <c r="C1685" s="125"/>
      <c r="D1685" s="125"/>
      <c r="E1685" s="235"/>
      <c r="F1685" s="237"/>
      <c r="G1685" s="125"/>
      <c r="H1685" s="126"/>
    </row>
    <row r="1686" spans="1:8" ht="9.75" customHeight="1">
      <c r="A1686" s="223" t="s">
        <v>31</v>
      </c>
      <c r="B1686" s="224"/>
      <c r="C1686" s="224"/>
      <c r="D1686" s="248">
        <f>SUM(D1685:D1685)</f>
        <v>0</v>
      </c>
      <c r="E1686" s="248">
        <f>SUM(E1685:F1685)</f>
        <v>0</v>
      </c>
      <c r="F1686" s="248"/>
      <c r="G1686" s="248">
        <f>SUM(G1685:G1685)</f>
        <v>0</v>
      </c>
      <c r="H1686" s="253">
        <f>SUM(H1685:H1685)</f>
        <v>0</v>
      </c>
    </row>
    <row r="1687" spans="1:8" ht="9.75" customHeight="1" thickBot="1">
      <c r="A1687" s="225"/>
      <c r="B1687" s="226"/>
      <c r="C1687" s="226"/>
      <c r="D1687" s="249"/>
      <c r="E1687" s="250"/>
      <c r="F1687" s="250"/>
      <c r="G1687" s="250"/>
      <c r="H1687" s="254"/>
    </row>
    <row r="1688" ht="9.75" customHeight="1" thickBot="1"/>
    <row r="1689" spans="1:8" ht="12.75" customHeight="1">
      <c r="A1689" s="18"/>
      <c r="B1689" s="97"/>
      <c r="C1689" s="263" t="s">
        <v>43</v>
      </c>
      <c r="D1689" s="264"/>
      <c r="E1689" s="264"/>
      <c r="F1689" s="264"/>
      <c r="G1689" s="264"/>
      <c r="H1689" s="265"/>
    </row>
    <row r="1690" spans="1:8" ht="12.75" customHeight="1" thickBot="1">
      <c r="A1690" s="97"/>
      <c r="B1690" s="97"/>
      <c r="C1690" s="266"/>
      <c r="D1690" s="267"/>
      <c r="E1690" s="267"/>
      <c r="F1690" s="267"/>
      <c r="G1690" s="267"/>
      <c r="H1690" s="268"/>
    </row>
    <row r="1691" spans="1:8" ht="9.75" customHeight="1">
      <c r="A1691" s="73"/>
      <c r="B1691" s="127"/>
      <c r="C1691" s="269" t="s">
        <v>44</v>
      </c>
      <c r="D1691" s="271" t="s">
        <v>45</v>
      </c>
      <c r="E1691" s="271"/>
      <c r="F1691" s="271"/>
      <c r="G1691" s="273" t="s">
        <v>46</v>
      </c>
      <c r="H1691" s="274"/>
    </row>
    <row r="1692" spans="1:8" ht="9.75" customHeight="1" thickBot="1">
      <c r="A1692" s="18"/>
      <c r="B1692" s="18"/>
      <c r="C1692" s="270"/>
      <c r="D1692" s="272"/>
      <c r="E1692" s="272"/>
      <c r="F1692" s="272"/>
      <c r="G1692" s="275"/>
      <c r="H1692" s="276"/>
    </row>
    <row r="1693" spans="1:8" ht="13.5" customHeight="1">
      <c r="A1693" s="229" t="s">
        <v>31</v>
      </c>
      <c r="B1693" s="230"/>
      <c r="C1693" s="251">
        <v>1383.126</v>
      </c>
      <c r="D1693" s="255">
        <v>1256.155</v>
      </c>
      <c r="E1693" s="256"/>
      <c r="F1693" s="257"/>
      <c r="G1693" s="261">
        <v>11.288</v>
      </c>
      <c r="H1693" s="221"/>
    </row>
    <row r="1694" spans="1:8" ht="9.75" customHeight="1" thickBot="1">
      <c r="A1694" s="231"/>
      <c r="B1694" s="232"/>
      <c r="C1694" s="252"/>
      <c r="D1694" s="258"/>
      <c r="E1694" s="259"/>
      <c r="F1694" s="260"/>
      <c r="G1694" s="262"/>
      <c r="H1694" s="222"/>
    </row>
    <row r="1695" ht="4.5" customHeight="1" thickBot="1"/>
    <row r="1696" spans="3:8" ht="18" customHeight="1" thickTop="1">
      <c r="C1696" s="128"/>
      <c r="D1696" s="128"/>
      <c r="F1696" s="277" t="s">
        <v>58</v>
      </c>
      <c r="G1696" s="278"/>
      <c r="H1696" s="281">
        <f>F1475</f>
        <v>39.558</v>
      </c>
    </row>
    <row r="1697" spans="1:8" ht="18" customHeight="1" thickBot="1">
      <c r="A1697" s="129"/>
      <c r="B1697" s="129"/>
      <c r="C1697" s="128"/>
      <c r="D1697" s="128"/>
      <c r="F1697" s="279"/>
      <c r="G1697" s="280"/>
      <c r="H1697" s="282"/>
    </row>
    <row r="1698" ht="13.5" thickTop="1"/>
  </sheetData>
  <sheetProtection/>
  <mergeCells count="159">
    <mergeCell ref="A7:B7"/>
    <mergeCell ref="D11:E11"/>
    <mergeCell ref="E12:F12"/>
    <mergeCell ref="F14:G15"/>
    <mergeCell ref="A19:A20"/>
    <mergeCell ref="C19:C20"/>
    <mergeCell ref="D19:D20"/>
    <mergeCell ref="H19:H20"/>
    <mergeCell ref="B54:B55"/>
    <mergeCell ref="B93:B94"/>
    <mergeCell ref="D93:D94"/>
    <mergeCell ref="C110:D110"/>
    <mergeCell ref="B233:B234"/>
    <mergeCell ref="E233:E234"/>
    <mergeCell ref="A250:B250"/>
    <mergeCell ref="A328:B328"/>
    <mergeCell ref="C328:D328"/>
    <mergeCell ref="A374:B374"/>
    <mergeCell ref="C374:D374"/>
    <mergeCell ref="A536:B536"/>
    <mergeCell ref="C536:D536"/>
    <mergeCell ref="A537:B538"/>
    <mergeCell ref="C538:D538"/>
    <mergeCell ref="A539:B540"/>
    <mergeCell ref="E591:F591"/>
    <mergeCell ref="E592:F592"/>
    <mergeCell ref="E595:F595"/>
    <mergeCell ref="E598:F598"/>
    <mergeCell ref="E599:F599"/>
    <mergeCell ref="E605:F605"/>
    <mergeCell ref="E612:F612"/>
    <mergeCell ref="E616:F617"/>
    <mergeCell ref="C623:C624"/>
    <mergeCell ref="A779:D780"/>
    <mergeCell ref="E779:G780"/>
    <mergeCell ref="H779:H780"/>
    <mergeCell ref="A788:C789"/>
    <mergeCell ref="D788:D789"/>
    <mergeCell ref="E788:E789"/>
    <mergeCell ref="F788:F789"/>
    <mergeCell ref="G788:G789"/>
    <mergeCell ref="H788:H789"/>
    <mergeCell ref="E811:E812"/>
    <mergeCell ref="F811:F812"/>
    <mergeCell ref="A790:C791"/>
    <mergeCell ref="D790:D791"/>
    <mergeCell ref="A793:D794"/>
    <mergeCell ref="E793:H794"/>
    <mergeCell ref="G811:G812"/>
    <mergeCell ref="H811:H812"/>
    <mergeCell ref="A811:C812"/>
    <mergeCell ref="D811:D812"/>
    <mergeCell ref="A814:H815"/>
    <mergeCell ref="A816:A817"/>
    <mergeCell ref="B816:C817"/>
    <mergeCell ref="D816:F817"/>
    <mergeCell ref="G816:G817"/>
    <mergeCell ref="H816:H817"/>
    <mergeCell ref="B818:C818"/>
    <mergeCell ref="D818:F818"/>
    <mergeCell ref="B819:C819"/>
    <mergeCell ref="D819:F819"/>
    <mergeCell ref="B820:C820"/>
    <mergeCell ref="D820:F820"/>
    <mergeCell ref="B821:C821"/>
    <mergeCell ref="D821:F821"/>
    <mergeCell ref="B822:C822"/>
    <mergeCell ref="D822:F822"/>
    <mergeCell ref="B823:C823"/>
    <mergeCell ref="D823:F823"/>
    <mergeCell ref="A824:C824"/>
    <mergeCell ref="D824:F824"/>
    <mergeCell ref="A825:C826"/>
    <mergeCell ref="D825:F826"/>
    <mergeCell ref="G825:G826"/>
    <mergeCell ref="H825:H826"/>
    <mergeCell ref="A828:H829"/>
    <mergeCell ref="B830:C830"/>
    <mergeCell ref="E830:F830"/>
    <mergeCell ref="B831:C831"/>
    <mergeCell ref="E831:F831"/>
    <mergeCell ref="A832:C833"/>
    <mergeCell ref="D832:D833"/>
    <mergeCell ref="E832:F833"/>
    <mergeCell ref="G832:G833"/>
    <mergeCell ref="H832:H833"/>
    <mergeCell ref="C835:H836"/>
    <mergeCell ref="C837:C838"/>
    <mergeCell ref="D837:F838"/>
    <mergeCell ref="G837:H838"/>
    <mergeCell ref="A839:B840"/>
    <mergeCell ref="C839:C840"/>
    <mergeCell ref="D839:F840"/>
    <mergeCell ref="G839:H840"/>
    <mergeCell ref="A842:B842"/>
    <mergeCell ref="C842:D842"/>
    <mergeCell ref="F842:G843"/>
    <mergeCell ref="H842:H843"/>
    <mergeCell ref="A843:B843"/>
    <mergeCell ref="C843:D843"/>
    <mergeCell ref="A848:B848"/>
    <mergeCell ref="D853:E853"/>
    <mergeCell ref="F858:G859"/>
    <mergeCell ref="D865:E865"/>
    <mergeCell ref="C955:D955"/>
    <mergeCell ref="C1101:D1101"/>
    <mergeCell ref="B1393:B1394"/>
    <mergeCell ref="F1475:F1476"/>
    <mergeCell ref="A1634:B1635"/>
    <mergeCell ref="C1634:D1635"/>
    <mergeCell ref="A1646:C1647"/>
    <mergeCell ref="D1646:D1647"/>
    <mergeCell ref="A1649:B1650"/>
    <mergeCell ref="C1649:D1650"/>
    <mergeCell ref="A1665:C1666"/>
    <mergeCell ref="D1665:D1666"/>
    <mergeCell ref="A1668:H1669"/>
    <mergeCell ref="A1670:A1671"/>
    <mergeCell ref="B1670:C1671"/>
    <mergeCell ref="D1670:F1671"/>
    <mergeCell ref="G1670:G1671"/>
    <mergeCell ref="H1670:H1671"/>
    <mergeCell ref="B1672:C1672"/>
    <mergeCell ref="D1672:F1672"/>
    <mergeCell ref="B1673:C1673"/>
    <mergeCell ref="D1673:F1673"/>
    <mergeCell ref="B1674:C1674"/>
    <mergeCell ref="D1674:F1674"/>
    <mergeCell ref="B1675:C1675"/>
    <mergeCell ref="D1675:F1675"/>
    <mergeCell ref="B1676:C1676"/>
    <mergeCell ref="D1676:F1676"/>
    <mergeCell ref="B1677:C1677"/>
    <mergeCell ref="D1677:F1677"/>
    <mergeCell ref="H1686:H1687"/>
    <mergeCell ref="B1678:C1678"/>
    <mergeCell ref="D1678:F1678"/>
    <mergeCell ref="A1679:C1680"/>
    <mergeCell ref="D1679:F1680"/>
    <mergeCell ref="G1679:G1680"/>
    <mergeCell ref="H1679:H1680"/>
    <mergeCell ref="F1696:G1697"/>
    <mergeCell ref="H1696:H1697"/>
    <mergeCell ref="A1682:H1683"/>
    <mergeCell ref="B1684:C1684"/>
    <mergeCell ref="E1684:F1684"/>
    <mergeCell ref="E1685:F1685"/>
    <mergeCell ref="A1686:C1687"/>
    <mergeCell ref="D1686:D1687"/>
    <mergeCell ref="E1686:F1687"/>
    <mergeCell ref="G1686:G1687"/>
    <mergeCell ref="A1693:B1694"/>
    <mergeCell ref="C1693:C1694"/>
    <mergeCell ref="D1693:F1694"/>
    <mergeCell ref="G1693:H1694"/>
    <mergeCell ref="C1689:H1690"/>
    <mergeCell ref="C1691:C1692"/>
    <mergeCell ref="D1691:F1692"/>
    <mergeCell ref="G1691:H1692"/>
  </mergeCells>
  <conditionalFormatting sqref="H1696:H1697 H842">
    <cfRule type="cellIs" priority="1" dxfId="24" operator="equal" stopIfTrue="1">
      <formula>"FICHE VIDE"</formula>
    </cfRule>
    <cfRule type="cellIs" priority="2" dxfId="23" operator="equal" stopIfTrue="1">
      <formula>"DEBITEUR DE :"</formula>
    </cfRule>
    <cfRule type="cellIs" priority="3" dxfId="1" operator="equal" stopIfTrue="1">
      <formula>"CREDITEUR DE :"</formula>
    </cfRule>
  </conditionalFormatting>
  <conditionalFormatting sqref="I1635:I1636">
    <cfRule type="cellIs" priority="4" dxfId="21" operator="equal" stopIfTrue="1">
      <formula>"FICHE VIDE"</formula>
    </cfRule>
    <cfRule type="cellIs" priority="5" dxfId="25" operator="equal" stopIfTrue="1">
      <formula>"NOMBRE TROP IMPORTANT"</formula>
    </cfRule>
    <cfRule type="cellIs" priority="6" dxfId="26" operator="equal" stopIfTrue="1">
      <formula>"FICHE SOLDE"</formula>
    </cfRule>
  </conditionalFormatting>
  <conditionalFormatting sqref="B259">
    <cfRule type="expression" priority="7" dxfId="27" stopIfTrue="1">
      <formula>$A$250&lt;$C$250</formula>
    </cfRule>
    <cfRule type="expression" priority="8" dxfId="28" stopIfTrue="1">
      <formula>$A$250&gt;$C$250</formula>
    </cfRule>
  </conditionalFormatting>
  <conditionalFormatting sqref="B273">
    <cfRule type="expression" priority="9" dxfId="27" stopIfTrue="1">
      <formula>$D$273="ب"</formula>
    </cfRule>
    <cfRule type="expression" priority="10" dxfId="29" stopIfTrue="1">
      <formula>$D$273="ف"</formula>
    </cfRule>
  </conditionalFormatting>
  <conditionalFormatting sqref="A787:H787">
    <cfRule type="expression" priority="11" dxfId="1" stopIfTrue="1">
      <formula>AND($F$787=0,$A$787&gt;0)</formula>
    </cfRule>
  </conditionalFormatting>
  <conditionalFormatting sqref="A786:H786">
    <cfRule type="expression" priority="12" dxfId="1" stopIfTrue="1">
      <formula>AND($F$786=0,$A$786&gt;0)</formula>
    </cfRule>
  </conditionalFormatting>
  <conditionalFormatting sqref="A785:H785">
    <cfRule type="expression" priority="13" dxfId="1" stopIfTrue="1">
      <formula>AND($F$785=0,$A$785&gt;0)</formula>
    </cfRule>
  </conditionalFormatting>
  <conditionalFormatting sqref="A784:H784">
    <cfRule type="expression" priority="14" dxfId="1" stopIfTrue="1">
      <formula>AND($F$784=0,$A$784&gt;0)</formula>
    </cfRule>
  </conditionalFormatting>
  <conditionalFormatting sqref="A783:H783">
    <cfRule type="expression" priority="15" dxfId="1" stopIfTrue="1">
      <formula>AND($F$783=0,$A$783&gt;0)</formula>
    </cfRule>
  </conditionalFormatting>
  <conditionalFormatting sqref="A782:H782">
    <cfRule type="expression" priority="16" dxfId="1" stopIfTrue="1">
      <formula>AND($F$782=0,$A$782&gt;0)</formula>
    </cfRule>
  </conditionalFormatting>
  <conditionalFormatting sqref="D790:D791">
    <cfRule type="cellIs" priority="17" dxfId="1" operator="greaterThan" stopIfTrue="1">
      <formula>0</formula>
    </cfRule>
  </conditionalFormatting>
  <conditionalFormatting sqref="E842:E843">
    <cfRule type="expression" priority="18" dxfId="7" stopIfTrue="1">
      <formula>$J$842&gt;$C$7+1</formula>
    </cfRule>
  </conditionalFormatting>
  <conditionalFormatting sqref="A824:C824">
    <cfRule type="expression" priority="19" dxfId="6" stopIfTrue="1">
      <formula>$D$824=0</formula>
    </cfRule>
    <cfRule type="expression" priority="20" dxfId="5" stopIfTrue="1">
      <formula>$D$824&gt;0</formula>
    </cfRule>
  </conditionalFormatting>
  <conditionalFormatting sqref="C842:D842">
    <cfRule type="expression" priority="21" dxfId="4" stopIfTrue="1">
      <formula>$D$273="ب"</formula>
    </cfRule>
  </conditionalFormatting>
  <conditionalFormatting sqref="C843:D843">
    <cfRule type="expression" priority="22" dxfId="3" stopIfTrue="1">
      <formula>$D$273="ب"</formula>
    </cfRule>
  </conditionalFormatting>
  <conditionalFormatting sqref="A790:C791">
    <cfRule type="expression" priority="23" dxfId="2" stopIfTrue="1">
      <formula>$D$790=0</formula>
    </cfRule>
  </conditionalFormatting>
  <conditionalFormatting sqref="A1652:D1664 A1672:H1678 A1637:F1645">
    <cfRule type="expression" priority="24" dxfId="1" stopIfTrue="1">
      <formula>MOD(ROW(),2)=0</formula>
    </cfRule>
  </conditionalFormatting>
  <conditionalFormatting sqref="A796:H810 A818:H823">
    <cfRule type="expression" priority="25" dxfId="0" stopIfTrue="1">
      <formula>MOD(ROW(),2)=0</formula>
    </cfRule>
  </conditionalFormatting>
  <dataValidations count="1">
    <dataValidation errorStyle="warning" type="date" operator="equal" allowBlank="1" showInputMessage="1" showErrorMessage="1" error="Ne rien ecrire ici &quot;أتعاب مدفوعة أشخاص معنويين أو طبيعيين&quot;" sqref="A824:C824">
      <formula1>24890</formula1>
    </dataValidation>
  </dataValidations>
  <printOptions/>
  <pageMargins left="0" right="0" top="0" bottom="0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HP</cp:lastModifiedBy>
  <cp:lastPrinted>2017-04-28T09:02:10Z</cp:lastPrinted>
  <dcterms:created xsi:type="dcterms:W3CDTF">2017-01-04T14:31:42Z</dcterms:created>
  <dcterms:modified xsi:type="dcterms:W3CDTF">2017-05-01T20:50:46Z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