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CROZIER\Documents\Absences\"/>
    </mc:Choice>
  </mc:AlternateContent>
  <bookViews>
    <workbookView xWindow="0" yWindow="0" windowWidth="28800" windowHeight="14235" tabRatio="727" firstSheet="1" activeTab="1"/>
  </bookViews>
  <sheets>
    <sheet name="Exemple" sheetId="16" state="hidden" r:id="rId1"/>
    <sheet name="Janvier" sheetId="4" r:id="rId2"/>
    <sheet name="Février" sheetId="5" r:id="rId3"/>
    <sheet name="Mars" sheetId="6" r:id="rId4"/>
    <sheet name="Avril" sheetId="7" r:id="rId5"/>
    <sheet name="Mai" sheetId="8" r:id="rId6"/>
    <sheet name="Juin" sheetId="9" r:id="rId7"/>
    <sheet name="Juillet" sheetId="10" r:id="rId8"/>
    <sheet name="Août" sheetId="11" r:id="rId9"/>
    <sheet name="Septembre" sheetId="12" r:id="rId10"/>
    <sheet name="Octobre" sheetId="14" r:id="rId11"/>
    <sheet name="Novembre" sheetId="13" r:id="rId12"/>
    <sheet name="Décembre" sheetId="15" r:id="rId13"/>
    <sheet name="Récapitulatif" sheetId="18" r:id="rId14"/>
    <sheet name="Parametrage" sheetId="20" r:id="rId15"/>
  </sheets>
  <definedNames>
    <definedName name="CalendrierAnnée" localSheetId="0">Exemple!$AG$2</definedName>
    <definedName name="CalendrierAnnée">Janvier!$AG$3</definedName>
    <definedName name="CléCongés" localSheetId="0">Exemple!$G$12</definedName>
    <definedName name="CléCongés">Janvier!$G$21</definedName>
    <definedName name="CléMaladie" localSheetId="0">Exemple!$O$12</definedName>
    <definedName name="CléMaladie">Janvier!$M$21</definedName>
    <definedName name="CléPersonnalisée1" localSheetId="0">Exemple!$S$12</definedName>
    <definedName name="CléPersonnalisée1">Janvier!$T$21</definedName>
    <definedName name="CléPersonnalisée2" localSheetId="0">Exemple!$W$12</definedName>
    <definedName name="CléPersonnalisée2">Janvier!$AA$21</definedName>
    <definedName name="CléPersonnelle" localSheetId="0">Exemple!$K$12</definedName>
    <definedName name="CléPersonnelle">Janvier!$K$21</definedName>
    <definedName name="ÉtiquetteCléCongés" localSheetId="0">Exemple!$H$12</definedName>
    <definedName name="ÉtiquetteCléCongés">Janvier!$H$21</definedName>
    <definedName name="ÉtiquetteCléMaladie" localSheetId="0">Exemple!$P$12</definedName>
    <definedName name="ÉtiquetteCléMaladie">Janvier!$N$21</definedName>
    <definedName name="ÉtiquetteCléPersonnalisée1" localSheetId="0">Exemple!$T$12</definedName>
    <definedName name="ÉtiquetteCléPersonnalisée1">Janvier!$U$21</definedName>
    <definedName name="ÉtiquetteCléPersonnalisée2" localSheetId="0">Exemple!$X$12</definedName>
    <definedName name="ÉtiquetteCléPersonnalisée2">Janvier!$AB$21</definedName>
    <definedName name="ÉtiquetteCléPersonnelle" localSheetId="0">Exemple!$L$12</definedName>
    <definedName name="ÉtiquetteCléPersonnelle">Janvier!$L$21</definedName>
    <definedName name="NomMois" localSheetId="8">Août!$A$2</definedName>
    <definedName name="NomMois" localSheetId="4">Avril!$A$2</definedName>
    <definedName name="NomMois" localSheetId="12">Décembre!$A$2</definedName>
    <definedName name="NomMois" localSheetId="0">Exemple!$A$2</definedName>
    <definedName name="NomMois" localSheetId="2">Février!$A$2</definedName>
    <definedName name="NomMois" localSheetId="1">Janvier!$A$3</definedName>
    <definedName name="NomMois" localSheetId="7">Juillet!$A$2</definedName>
    <definedName name="NomMois" localSheetId="6">Juin!$A$2</definedName>
    <definedName name="NomMois" localSheetId="5">Mai!$A$2</definedName>
    <definedName name="NomMois" localSheetId="3">Mars!$A$2</definedName>
    <definedName name="NomMois" localSheetId="11">Novembre!$A$2</definedName>
    <definedName name="NomMois" localSheetId="10">Octobre!$A$2</definedName>
    <definedName name="NomMois" localSheetId="9">Septembre!$A$2</definedName>
  </definedNames>
  <calcPr calcId="152511"/>
</workbook>
</file>

<file path=xl/calcChain.xml><?xml version="1.0" encoding="utf-8"?>
<calcChain xmlns="http://schemas.openxmlformats.org/spreadsheetml/2006/main">
  <c r="B4" i="5" l="1"/>
  <c r="C4" i="5"/>
  <c r="D4" i="5"/>
  <c r="E4" i="5"/>
  <c r="F4" i="5"/>
  <c r="G4" i="5"/>
  <c r="H4" i="5"/>
  <c r="I4" i="5"/>
  <c r="J4" i="5"/>
  <c r="K4" i="5"/>
  <c r="L4" i="5"/>
  <c r="M4" i="5"/>
  <c r="N4" i="5"/>
  <c r="O4" i="5"/>
  <c r="P4" i="5"/>
  <c r="Q4" i="5"/>
  <c r="R4" i="5"/>
  <c r="S4" i="5"/>
  <c r="T4" i="5"/>
  <c r="U4" i="5"/>
  <c r="V4" i="5"/>
  <c r="W4" i="5"/>
  <c r="X4" i="5"/>
  <c r="Y4" i="5"/>
  <c r="Z4" i="5"/>
  <c r="AA4" i="5"/>
  <c r="AB4" i="5"/>
  <c r="AC4" i="5"/>
  <c r="AD4" i="5"/>
  <c r="AE4" i="5"/>
  <c r="AF4" i="5"/>
  <c r="M8" i="18"/>
  <c r="M9" i="18"/>
  <c r="M10" i="18"/>
  <c r="M11" i="18"/>
  <c r="M12" i="18"/>
  <c r="M13" i="18"/>
  <c r="M14" i="18"/>
  <c r="M15" i="18"/>
  <c r="M16" i="18"/>
  <c r="M17" i="18"/>
  <c r="M18" i="18"/>
  <c r="M7" i="18"/>
  <c r="B23" i="20" l="1"/>
  <c r="B22" i="20"/>
  <c r="B21" i="20"/>
  <c r="B20" i="20"/>
  <c r="B19" i="20"/>
  <c r="B17" i="20"/>
  <c r="B16" i="20"/>
  <c r="B15" i="20"/>
  <c r="B18" i="20" s="1"/>
  <c r="B14" i="20"/>
  <c r="B13" i="20"/>
  <c r="B12" i="20"/>
  <c r="B11" i="20"/>
  <c r="B10" i="20"/>
  <c r="B9" i="20"/>
  <c r="B7" i="20"/>
  <c r="B6" i="20"/>
  <c r="B5" i="20"/>
  <c r="B8" i="20" s="1"/>
  <c r="B4" i="20"/>
  <c r="L9" i="18" l="1"/>
  <c r="L10" i="18"/>
  <c r="L11" i="18"/>
  <c r="L12" i="18"/>
  <c r="L13" i="18"/>
  <c r="L14" i="18"/>
  <c r="L15" i="18"/>
  <c r="L16" i="18"/>
  <c r="L17" i="18"/>
  <c r="L18" i="18"/>
  <c r="K9" i="18"/>
  <c r="K10" i="18"/>
  <c r="K11" i="18"/>
  <c r="K12" i="18"/>
  <c r="K13" i="18"/>
  <c r="K14" i="18"/>
  <c r="K15" i="18"/>
  <c r="K16" i="18"/>
  <c r="K17" i="18"/>
  <c r="K18" i="18"/>
  <c r="L7" i="18"/>
  <c r="K7" i="18"/>
  <c r="I18" i="18"/>
  <c r="I17" i="18"/>
  <c r="I16" i="18"/>
  <c r="I15" i="18"/>
  <c r="I14" i="18"/>
  <c r="I13" i="18"/>
  <c r="I12" i="18"/>
  <c r="I11" i="18"/>
  <c r="I10" i="18"/>
  <c r="I9" i="18"/>
  <c r="I8" i="18"/>
  <c r="I7" i="18"/>
  <c r="H18" i="18"/>
  <c r="H17" i="18"/>
  <c r="H16" i="18"/>
  <c r="H15" i="18"/>
  <c r="H14" i="18"/>
  <c r="H13" i="18"/>
  <c r="H12" i="18"/>
  <c r="H11" i="18"/>
  <c r="H10" i="18"/>
  <c r="H9" i="18"/>
  <c r="H7" i="18"/>
  <c r="F18" i="18"/>
  <c r="F17" i="18"/>
  <c r="F16" i="18"/>
  <c r="F15" i="18"/>
  <c r="F14" i="18"/>
  <c r="F13" i="18"/>
  <c r="F11" i="18"/>
  <c r="F10" i="18"/>
  <c r="F9" i="18"/>
  <c r="F7" i="18"/>
  <c r="E9" i="18"/>
  <c r="E10" i="18"/>
  <c r="E11" i="18"/>
  <c r="E13" i="18"/>
  <c r="E14" i="18"/>
  <c r="E15" i="18"/>
  <c r="E16" i="18"/>
  <c r="E17" i="18"/>
  <c r="E18" i="18"/>
  <c r="E7" i="18"/>
  <c r="C18" i="18"/>
  <c r="C16" i="18"/>
  <c r="C14" i="18"/>
  <c r="C10" i="18"/>
  <c r="C9" i="18"/>
  <c r="C11" i="18"/>
  <c r="C13" i="18"/>
  <c r="C15" i="18"/>
  <c r="C17" i="18"/>
  <c r="C7" i="18"/>
  <c r="C4" i="13"/>
  <c r="D4" i="13"/>
  <c r="E4" i="13"/>
  <c r="F4" i="13"/>
  <c r="G4" i="13"/>
  <c r="H4" i="13"/>
  <c r="I4" i="13"/>
  <c r="J4" i="13"/>
  <c r="K4" i="13"/>
  <c r="L4" i="13"/>
  <c r="M4" i="13"/>
  <c r="N4" i="13"/>
  <c r="O4" i="13"/>
  <c r="P4" i="13"/>
  <c r="Q4" i="13"/>
  <c r="R4" i="13"/>
  <c r="S4" i="13"/>
  <c r="T4" i="13"/>
  <c r="U4" i="13"/>
  <c r="V4" i="13"/>
  <c r="W4" i="13"/>
  <c r="X4" i="13"/>
  <c r="Y4" i="13"/>
  <c r="Z4" i="13"/>
  <c r="AA4" i="13"/>
  <c r="AB4" i="13"/>
  <c r="AC4" i="13"/>
  <c r="AD4" i="13"/>
  <c r="AE4" i="13"/>
  <c r="AF4" i="13"/>
  <c r="B4" i="13"/>
  <c r="C4" i="15"/>
  <c r="D4" i="15"/>
  <c r="E4" i="15"/>
  <c r="F4" i="15"/>
  <c r="G4" i="15"/>
  <c r="H4" i="15"/>
  <c r="I4" i="15"/>
  <c r="J4" i="15"/>
  <c r="K4" i="15"/>
  <c r="L4" i="15"/>
  <c r="M4" i="15"/>
  <c r="N4" i="15"/>
  <c r="O4" i="15"/>
  <c r="P4" i="15"/>
  <c r="Q4" i="15"/>
  <c r="R4" i="15"/>
  <c r="S4" i="15"/>
  <c r="T4" i="15"/>
  <c r="U4" i="15"/>
  <c r="V4" i="15"/>
  <c r="W4" i="15"/>
  <c r="X4" i="15"/>
  <c r="Y4" i="15"/>
  <c r="Z4" i="15"/>
  <c r="AA4" i="15"/>
  <c r="AB4" i="15"/>
  <c r="AC4" i="15"/>
  <c r="AD4" i="15"/>
  <c r="AE4" i="15"/>
  <c r="AF4" i="15"/>
  <c r="B4" i="15"/>
  <c r="AK17" i="15"/>
  <c r="AJ17" i="15"/>
  <c r="AI17" i="15"/>
  <c r="AH17" i="15"/>
  <c r="AG17" i="15"/>
  <c r="AK16" i="15"/>
  <c r="AJ16" i="15"/>
  <c r="AI16" i="15"/>
  <c r="AH16" i="15"/>
  <c r="AG16" i="15"/>
  <c r="AK15" i="15"/>
  <c r="AJ15" i="15"/>
  <c r="AI15" i="15"/>
  <c r="AH15" i="15"/>
  <c r="AG15" i="15"/>
  <c r="AK14" i="15"/>
  <c r="AJ14" i="15"/>
  <c r="AI14" i="15"/>
  <c r="AH14" i="15"/>
  <c r="AG14" i="15"/>
  <c r="AK13" i="15"/>
  <c r="AJ13" i="15"/>
  <c r="AI13" i="15"/>
  <c r="AH13" i="15"/>
  <c r="AG13" i="15"/>
  <c r="AK12" i="15"/>
  <c r="AJ12" i="15"/>
  <c r="AI12" i="15"/>
  <c r="AH12" i="15"/>
  <c r="AG12" i="15"/>
  <c r="AK11" i="15"/>
  <c r="AJ11" i="15"/>
  <c r="AI11" i="15"/>
  <c r="AH11" i="15"/>
  <c r="AG11" i="15"/>
  <c r="AK10" i="15"/>
  <c r="AJ10" i="15"/>
  <c r="AI10" i="15"/>
  <c r="AH10" i="15"/>
  <c r="AG10" i="15"/>
  <c r="AK9" i="15"/>
  <c r="AJ9" i="15"/>
  <c r="AI9" i="15"/>
  <c r="AH9" i="15"/>
  <c r="AG9" i="15"/>
  <c r="AK8" i="15"/>
  <c r="AJ8" i="15"/>
  <c r="AI8" i="15"/>
  <c r="AH8" i="15"/>
  <c r="AG8" i="15"/>
  <c r="AK7" i="15"/>
  <c r="AJ7" i="15"/>
  <c r="AI7" i="15"/>
  <c r="AH7" i="15"/>
  <c r="AG7" i="15"/>
  <c r="AK6" i="15"/>
  <c r="AJ6" i="15"/>
  <c r="AI6" i="15"/>
  <c r="AH6" i="15"/>
  <c r="AG6" i="15"/>
  <c r="AK17" i="13"/>
  <c r="AJ17" i="13"/>
  <c r="AI17" i="13"/>
  <c r="AH17" i="13"/>
  <c r="AG17" i="13"/>
  <c r="AK16" i="13"/>
  <c r="AJ16" i="13"/>
  <c r="AI16" i="13"/>
  <c r="AH16" i="13"/>
  <c r="AG16" i="13"/>
  <c r="AK15" i="13"/>
  <c r="AJ15" i="13"/>
  <c r="AI15" i="13"/>
  <c r="AH15" i="13"/>
  <c r="AG15" i="13"/>
  <c r="AK14" i="13"/>
  <c r="AJ14" i="13"/>
  <c r="AI14" i="13"/>
  <c r="AH14" i="13"/>
  <c r="AG14" i="13"/>
  <c r="AK13" i="13"/>
  <c r="AJ13" i="13"/>
  <c r="AI13" i="13"/>
  <c r="AH13" i="13"/>
  <c r="AG13" i="13"/>
  <c r="AK12" i="13"/>
  <c r="AJ12" i="13"/>
  <c r="AI12" i="13"/>
  <c r="AH12" i="13"/>
  <c r="AG12" i="13"/>
  <c r="AK11" i="13"/>
  <c r="AJ11" i="13"/>
  <c r="AI11" i="13"/>
  <c r="AH11" i="13"/>
  <c r="AG11" i="13"/>
  <c r="AK10" i="13"/>
  <c r="AJ10" i="13"/>
  <c r="AI10" i="13"/>
  <c r="AH10" i="13"/>
  <c r="AG10" i="13"/>
  <c r="AK9" i="13"/>
  <c r="AJ9" i="13"/>
  <c r="AI9" i="13"/>
  <c r="AH9" i="13"/>
  <c r="AG9" i="13"/>
  <c r="AK8" i="13"/>
  <c r="AJ8" i="13"/>
  <c r="AI8" i="13"/>
  <c r="AH8" i="13"/>
  <c r="AG8" i="13"/>
  <c r="AK7" i="13"/>
  <c r="AJ7" i="13"/>
  <c r="AI7" i="13"/>
  <c r="AH7" i="13"/>
  <c r="AG7" i="13"/>
  <c r="AK6" i="13"/>
  <c r="AJ6" i="13"/>
  <c r="AI6" i="13"/>
  <c r="AH6" i="13"/>
  <c r="AG6" i="13"/>
  <c r="C4" i="14"/>
  <c r="D4" i="14"/>
  <c r="E4" i="14"/>
  <c r="F4" i="14"/>
  <c r="G4" i="14"/>
  <c r="H4" i="14"/>
  <c r="I4" i="14"/>
  <c r="J4" i="14"/>
  <c r="K4" i="14"/>
  <c r="L4" i="14"/>
  <c r="M4" i="14"/>
  <c r="N4" i="14"/>
  <c r="O4" i="14"/>
  <c r="P4" i="14"/>
  <c r="Q4" i="14"/>
  <c r="R4" i="14"/>
  <c r="S4" i="14"/>
  <c r="T4" i="14"/>
  <c r="U4" i="14"/>
  <c r="V4" i="14"/>
  <c r="W4" i="14"/>
  <c r="X4" i="14"/>
  <c r="Y4" i="14"/>
  <c r="Z4" i="14"/>
  <c r="AA4" i="14"/>
  <c r="AB4" i="14"/>
  <c r="AC4" i="14"/>
  <c r="AD4" i="14"/>
  <c r="AE4" i="14"/>
  <c r="AF4" i="14"/>
  <c r="B4" i="14"/>
  <c r="AK17" i="14"/>
  <c r="AJ17" i="14"/>
  <c r="AI17" i="14"/>
  <c r="AH17" i="14"/>
  <c r="AG17" i="14"/>
  <c r="AK16" i="14"/>
  <c r="AJ16" i="14"/>
  <c r="AI16" i="14"/>
  <c r="AH16" i="14"/>
  <c r="AG16" i="14"/>
  <c r="AK15" i="14"/>
  <c r="AJ15" i="14"/>
  <c r="AI15" i="14"/>
  <c r="AH15" i="14"/>
  <c r="AG15" i="14"/>
  <c r="AK14" i="14"/>
  <c r="AJ14" i="14"/>
  <c r="AI14" i="14"/>
  <c r="AH14" i="14"/>
  <c r="AG14" i="14"/>
  <c r="AK13" i="14"/>
  <c r="AJ13" i="14"/>
  <c r="AI13" i="14"/>
  <c r="AH13" i="14"/>
  <c r="AG13" i="14"/>
  <c r="AK12" i="14"/>
  <c r="AJ12" i="14"/>
  <c r="AI12" i="14"/>
  <c r="AH12" i="14"/>
  <c r="AG12" i="14"/>
  <c r="AK11" i="14"/>
  <c r="AJ11" i="14"/>
  <c r="AI11" i="14"/>
  <c r="AH11" i="14"/>
  <c r="AG11" i="14"/>
  <c r="AK10" i="14"/>
  <c r="AJ10" i="14"/>
  <c r="AI10" i="14"/>
  <c r="AH10" i="14"/>
  <c r="AG10" i="14"/>
  <c r="AK9" i="14"/>
  <c r="AJ9" i="14"/>
  <c r="AI9" i="14"/>
  <c r="AH9" i="14"/>
  <c r="AG9" i="14"/>
  <c r="AK8" i="14"/>
  <c r="AJ8" i="14"/>
  <c r="AI8" i="14"/>
  <c r="AH8" i="14"/>
  <c r="AG8" i="14"/>
  <c r="AK7" i="14"/>
  <c r="AJ7" i="14"/>
  <c r="AI7" i="14"/>
  <c r="AH7" i="14"/>
  <c r="AG7" i="14"/>
  <c r="AK6" i="14"/>
  <c r="AJ6" i="14"/>
  <c r="AI6" i="14"/>
  <c r="AH6" i="14"/>
  <c r="AG6" i="14"/>
  <c r="C4" i="12"/>
  <c r="D4" i="12"/>
  <c r="E4" i="12"/>
  <c r="F4" i="12"/>
  <c r="G4" i="12"/>
  <c r="H4" i="12"/>
  <c r="I4" i="12"/>
  <c r="J4" i="12"/>
  <c r="K4" i="12"/>
  <c r="L4" i="12"/>
  <c r="M4" i="12"/>
  <c r="N4" i="12"/>
  <c r="O4" i="12"/>
  <c r="P4" i="12"/>
  <c r="Q4" i="12"/>
  <c r="R4" i="12"/>
  <c r="S4" i="12"/>
  <c r="T4" i="12"/>
  <c r="U4" i="12"/>
  <c r="V4" i="12"/>
  <c r="W4" i="12"/>
  <c r="X4" i="12"/>
  <c r="Y4" i="12"/>
  <c r="Z4" i="12"/>
  <c r="AA4" i="12"/>
  <c r="AB4" i="12"/>
  <c r="AC4" i="12"/>
  <c r="AD4" i="12"/>
  <c r="AE4" i="12"/>
  <c r="AF4" i="12"/>
  <c r="B4" i="12"/>
  <c r="AK17" i="12"/>
  <c r="AJ17" i="12"/>
  <c r="AI17" i="12"/>
  <c r="AH17" i="12"/>
  <c r="AG17" i="12"/>
  <c r="AK16" i="12"/>
  <c r="AJ16" i="12"/>
  <c r="AI16" i="12"/>
  <c r="AH16" i="12"/>
  <c r="AG16" i="12"/>
  <c r="AK15" i="12"/>
  <c r="AJ15" i="12"/>
  <c r="AI15" i="12"/>
  <c r="AH15" i="12"/>
  <c r="AG15" i="12"/>
  <c r="AK14" i="12"/>
  <c r="AJ14" i="12"/>
  <c r="AI14" i="12"/>
  <c r="AH14" i="12"/>
  <c r="AG14" i="12"/>
  <c r="AK13" i="12"/>
  <c r="AJ13" i="12"/>
  <c r="AI13" i="12"/>
  <c r="AH13" i="12"/>
  <c r="AG13" i="12"/>
  <c r="AK12" i="12"/>
  <c r="AJ12" i="12"/>
  <c r="AI12" i="12"/>
  <c r="AH12" i="12"/>
  <c r="AG12" i="12"/>
  <c r="AK11" i="12"/>
  <c r="AJ11" i="12"/>
  <c r="AI11" i="12"/>
  <c r="AH11" i="12"/>
  <c r="AG11" i="12"/>
  <c r="AK10" i="12"/>
  <c r="AJ10" i="12"/>
  <c r="AI10" i="12"/>
  <c r="AH10" i="12"/>
  <c r="AG10" i="12"/>
  <c r="AK9" i="12"/>
  <c r="AJ9" i="12"/>
  <c r="AI9" i="12"/>
  <c r="AH9" i="12"/>
  <c r="AG9" i="12"/>
  <c r="AK8" i="12"/>
  <c r="AJ8" i="12"/>
  <c r="AI8" i="12"/>
  <c r="AH8" i="12"/>
  <c r="AG8" i="12"/>
  <c r="AK7" i="12"/>
  <c r="AJ7" i="12"/>
  <c r="AI7" i="12"/>
  <c r="AH7" i="12"/>
  <c r="AG7" i="12"/>
  <c r="AK6" i="12"/>
  <c r="AJ6" i="12"/>
  <c r="AI6" i="12"/>
  <c r="AH6" i="12"/>
  <c r="AG6" i="12"/>
  <c r="C4" i="11"/>
  <c r="D4" i="11"/>
  <c r="E4" i="11"/>
  <c r="F4" i="11"/>
  <c r="G4" i="11"/>
  <c r="H4" i="11"/>
  <c r="I4" i="11"/>
  <c r="J4" i="11"/>
  <c r="K4" i="11"/>
  <c r="L4" i="11"/>
  <c r="M4" i="11"/>
  <c r="N4" i="11"/>
  <c r="O4" i="11"/>
  <c r="P4" i="11"/>
  <c r="Q4" i="11"/>
  <c r="R4" i="11"/>
  <c r="S4" i="11"/>
  <c r="T4" i="11"/>
  <c r="U4" i="11"/>
  <c r="V4" i="11"/>
  <c r="W4" i="11"/>
  <c r="X4" i="11"/>
  <c r="Y4" i="11"/>
  <c r="Z4" i="11"/>
  <c r="AA4" i="11"/>
  <c r="AB4" i="11"/>
  <c r="AC4" i="11"/>
  <c r="AD4" i="11"/>
  <c r="AE4" i="11"/>
  <c r="AF4" i="11"/>
  <c r="B4" i="11"/>
  <c r="AK17" i="11"/>
  <c r="AJ17" i="11"/>
  <c r="AI17" i="11"/>
  <c r="AH17" i="11"/>
  <c r="AG17" i="11"/>
  <c r="AK16" i="11"/>
  <c r="AJ16" i="11"/>
  <c r="AI16" i="11"/>
  <c r="AH16" i="11"/>
  <c r="AG16" i="11"/>
  <c r="AK15" i="11"/>
  <c r="AJ15" i="11"/>
  <c r="AI15" i="11"/>
  <c r="AH15" i="11"/>
  <c r="AG15" i="11"/>
  <c r="AK14" i="11"/>
  <c r="AJ14" i="11"/>
  <c r="AI14" i="11"/>
  <c r="AH14" i="11"/>
  <c r="AG14" i="11"/>
  <c r="AK13" i="11"/>
  <c r="AJ13" i="11"/>
  <c r="AI13" i="11"/>
  <c r="AH13" i="11"/>
  <c r="AG13" i="11"/>
  <c r="AK12" i="11"/>
  <c r="AJ12" i="11"/>
  <c r="AI12" i="11"/>
  <c r="AH12" i="11"/>
  <c r="AG12" i="11"/>
  <c r="AK11" i="11"/>
  <c r="AJ11" i="11"/>
  <c r="AI11" i="11"/>
  <c r="AH11" i="11"/>
  <c r="AG11" i="11"/>
  <c r="AK10" i="11"/>
  <c r="AJ10" i="11"/>
  <c r="AI10" i="11"/>
  <c r="AH10" i="11"/>
  <c r="AG10" i="11"/>
  <c r="AK9" i="11"/>
  <c r="AJ9" i="11"/>
  <c r="AI9" i="11"/>
  <c r="AH9" i="11"/>
  <c r="AG9" i="11"/>
  <c r="AK8" i="11"/>
  <c r="AJ8" i="11"/>
  <c r="AI8" i="11"/>
  <c r="AH8" i="11"/>
  <c r="AG8" i="11"/>
  <c r="AK7" i="11"/>
  <c r="AJ7" i="11"/>
  <c r="AI7" i="11"/>
  <c r="AH7" i="11"/>
  <c r="AG7" i="11"/>
  <c r="AK6" i="11"/>
  <c r="AJ6" i="11"/>
  <c r="AI6" i="11"/>
  <c r="AH6" i="11"/>
  <c r="AG6" i="11"/>
  <c r="C4" i="10"/>
  <c r="D4" i="10"/>
  <c r="E4" i="10"/>
  <c r="F4" i="10"/>
  <c r="G4" i="10"/>
  <c r="H4" i="10"/>
  <c r="I4" i="10"/>
  <c r="J4" i="10"/>
  <c r="K4" i="10"/>
  <c r="L4" i="10"/>
  <c r="M4" i="10"/>
  <c r="N4" i="10"/>
  <c r="O4" i="10"/>
  <c r="P4" i="10"/>
  <c r="Q4" i="10"/>
  <c r="R4" i="10"/>
  <c r="S4" i="10"/>
  <c r="T4" i="10"/>
  <c r="U4" i="10"/>
  <c r="V4" i="10"/>
  <c r="W4" i="10"/>
  <c r="X4" i="10"/>
  <c r="Y4" i="10"/>
  <c r="Z4" i="10"/>
  <c r="AA4" i="10"/>
  <c r="AB4" i="10"/>
  <c r="AC4" i="10"/>
  <c r="AD4" i="10"/>
  <c r="AE4" i="10"/>
  <c r="AF4" i="10"/>
  <c r="B4" i="10"/>
  <c r="AK17" i="10"/>
  <c r="AJ17" i="10"/>
  <c r="AI17" i="10"/>
  <c r="AH17" i="10"/>
  <c r="AG17" i="10"/>
  <c r="AK16" i="10"/>
  <c r="AJ16" i="10"/>
  <c r="AI16" i="10"/>
  <c r="AH16" i="10"/>
  <c r="AG16" i="10"/>
  <c r="AK15" i="10"/>
  <c r="AJ15" i="10"/>
  <c r="AI15" i="10"/>
  <c r="AH15" i="10"/>
  <c r="AG15" i="10"/>
  <c r="AK14" i="10"/>
  <c r="AJ14" i="10"/>
  <c r="AI14" i="10"/>
  <c r="AH14" i="10"/>
  <c r="AG14" i="10"/>
  <c r="AK13" i="10"/>
  <c r="AJ13" i="10"/>
  <c r="AI13" i="10"/>
  <c r="AH13" i="10"/>
  <c r="AG13" i="10"/>
  <c r="AK12" i="10"/>
  <c r="AJ12" i="10"/>
  <c r="AI12" i="10"/>
  <c r="AH12" i="10"/>
  <c r="AG12" i="10"/>
  <c r="AK11" i="10"/>
  <c r="AJ11" i="10"/>
  <c r="AI11" i="10"/>
  <c r="AH11" i="10"/>
  <c r="AG11" i="10"/>
  <c r="AK10" i="10"/>
  <c r="AJ10" i="10"/>
  <c r="AI10" i="10"/>
  <c r="AH10" i="10"/>
  <c r="AG10" i="10"/>
  <c r="AK9" i="10"/>
  <c r="AJ9" i="10"/>
  <c r="AI9" i="10"/>
  <c r="AH9" i="10"/>
  <c r="AG9" i="10"/>
  <c r="AK8" i="10"/>
  <c r="AJ8" i="10"/>
  <c r="AI8" i="10"/>
  <c r="AH8" i="10"/>
  <c r="AG8" i="10"/>
  <c r="AK7" i="10"/>
  <c r="AJ7" i="10"/>
  <c r="AI7" i="10"/>
  <c r="AH7" i="10"/>
  <c r="AG7" i="10"/>
  <c r="AK6" i="10"/>
  <c r="AJ6" i="10"/>
  <c r="AI6" i="10"/>
  <c r="AH6" i="10"/>
  <c r="AG6" i="10"/>
  <c r="C4" i="9"/>
  <c r="D4" i="9"/>
  <c r="E4" i="9"/>
  <c r="F4" i="9"/>
  <c r="G4" i="9"/>
  <c r="H4" i="9"/>
  <c r="I4" i="9"/>
  <c r="J4" i="9"/>
  <c r="K4" i="9"/>
  <c r="L4" i="9"/>
  <c r="M4" i="9"/>
  <c r="N4" i="9"/>
  <c r="O4" i="9"/>
  <c r="P4" i="9"/>
  <c r="Q4" i="9"/>
  <c r="R4" i="9"/>
  <c r="S4" i="9"/>
  <c r="T4" i="9"/>
  <c r="U4" i="9"/>
  <c r="V4" i="9"/>
  <c r="W4" i="9"/>
  <c r="X4" i="9"/>
  <c r="Y4" i="9"/>
  <c r="Z4" i="9"/>
  <c r="AA4" i="9"/>
  <c r="AB4" i="9"/>
  <c r="AC4" i="9"/>
  <c r="AD4" i="9"/>
  <c r="AE4" i="9"/>
  <c r="AF4" i="9"/>
  <c r="B4" i="9"/>
  <c r="AK17" i="9"/>
  <c r="AJ17" i="9"/>
  <c r="AI17" i="9"/>
  <c r="AH17" i="9"/>
  <c r="AG6" i="9"/>
  <c r="AK16" i="9"/>
  <c r="AJ16" i="9"/>
  <c r="AI16" i="9"/>
  <c r="AH16" i="9"/>
  <c r="AG13" i="9"/>
  <c r="AK15" i="9"/>
  <c r="AJ15" i="9"/>
  <c r="AI15" i="9"/>
  <c r="AH15" i="9"/>
  <c r="AG7" i="9"/>
  <c r="AK14" i="9"/>
  <c r="AJ14" i="9"/>
  <c r="AI14" i="9"/>
  <c r="AH14" i="9"/>
  <c r="AG12" i="9"/>
  <c r="AK13" i="9"/>
  <c r="AJ13" i="9"/>
  <c r="AI13" i="9"/>
  <c r="AH13" i="9"/>
  <c r="AG11" i="9"/>
  <c r="AK12" i="9"/>
  <c r="AJ12" i="9"/>
  <c r="AI12" i="9"/>
  <c r="AH12" i="9"/>
  <c r="AG17" i="9"/>
  <c r="AK11" i="9"/>
  <c r="AJ11" i="9"/>
  <c r="AI11" i="9"/>
  <c r="AH11" i="9"/>
  <c r="AG10" i="9"/>
  <c r="AK10" i="9"/>
  <c r="AJ10" i="9"/>
  <c r="AI10" i="9"/>
  <c r="AH10" i="9"/>
  <c r="AG16" i="9"/>
  <c r="AK9" i="9"/>
  <c r="AJ9" i="9"/>
  <c r="AI9" i="9"/>
  <c r="AH9" i="9"/>
  <c r="AG14" i="9"/>
  <c r="AK8" i="9"/>
  <c r="AJ8" i="9"/>
  <c r="AI8" i="9"/>
  <c r="AH8" i="9"/>
  <c r="AG8" i="9"/>
  <c r="AK7" i="9"/>
  <c r="AJ7" i="9"/>
  <c r="AI7" i="9"/>
  <c r="AH7" i="9"/>
  <c r="AG15" i="9"/>
  <c r="AK6" i="9"/>
  <c r="AJ6" i="9"/>
  <c r="AI6" i="9"/>
  <c r="AH6" i="9"/>
  <c r="AG9" i="9"/>
  <c r="C4" i="8" l="1"/>
  <c r="D4" i="8"/>
  <c r="E4" i="8"/>
  <c r="F4" i="8"/>
  <c r="G4" i="8"/>
  <c r="H4" i="8"/>
  <c r="I4" i="8"/>
  <c r="J4" i="8"/>
  <c r="K4" i="8"/>
  <c r="L4" i="8"/>
  <c r="M4" i="8"/>
  <c r="N4" i="8"/>
  <c r="O4" i="8"/>
  <c r="P4" i="8"/>
  <c r="Q4" i="8"/>
  <c r="R4" i="8"/>
  <c r="S4" i="8"/>
  <c r="T4" i="8"/>
  <c r="U4" i="8"/>
  <c r="V4" i="8"/>
  <c r="W4" i="8"/>
  <c r="X4" i="8"/>
  <c r="Y4" i="8"/>
  <c r="Z4" i="8"/>
  <c r="AA4" i="8"/>
  <c r="AB4" i="8"/>
  <c r="AC4" i="8"/>
  <c r="AD4" i="8"/>
  <c r="AE4" i="8"/>
  <c r="AF4" i="8"/>
  <c r="B4" i="8"/>
  <c r="AK17" i="8"/>
  <c r="AJ17" i="8"/>
  <c r="AI17" i="8"/>
  <c r="AH17" i="8"/>
  <c r="AG6" i="8"/>
  <c r="AK16" i="8"/>
  <c r="AJ16" i="8"/>
  <c r="AI16" i="8"/>
  <c r="AH16" i="8"/>
  <c r="AG13" i="8"/>
  <c r="AK15" i="8"/>
  <c r="AJ15" i="8"/>
  <c r="AI15" i="8"/>
  <c r="AH15" i="8"/>
  <c r="AG7" i="8"/>
  <c r="AK14" i="8"/>
  <c r="AJ14" i="8"/>
  <c r="AI14" i="8"/>
  <c r="AH14" i="8"/>
  <c r="AG12" i="8"/>
  <c r="AK13" i="8"/>
  <c r="AJ13" i="8"/>
  <c r="AI13" i="8"/>
  <c r="AH13" i="8"/>
  <c r="AG11" i="8"/>
  <c r="C12" i="18" s="1"/>
  <c r="AK12" i="8"/>
  <c r="AJ12" i="8"/>
  <c r="AI12" i="8"/>
  <c r="AH12" i="8"/>
  <c r="AG17" i="8"/>
  <c r="AK11" i="8"/>
  <c r="AJ11" i="8"/>
  <c r="AI11" i="8"/>
  <c r="F12" i="18" s="1"/>
  <c r="AH11" i="8"/>
  <c r="E12" i="18" s="1"/>
  <c r="AG10" i="8"/>
  <c r="AK10" i="8"/>
  <c r="AJ10" i="8"/>
  <c r="AI10" i="8"/>
  <c r="AH10" i="8"/>
  <c r="AG16" i="8"/>
  <c r="AK9" i="8"/>
  <c r="AJ9" i="8"/>
  <c r="AI9" i="8"/>
  <c r="AH9" i="8"/>
  <c r="AG14" i="8"/>
  <c r="AK8" i="8"/>
  <c r="AJ8" i="8"/>
  <c r="AI8" i="8"/>
  <c r="AH8" i="8"/>
  <c r="AG8" i="8"/>
  <c r="AK7" i="8"/>
  <c r="AJ7" i="8"/>
  <c r="AI7" i="8"/>
  <c r="AH7" i="8"/>
  <c r="AG15" i="8"/>
  <c r="AK6" i="8"/>
  <c r="AJ6" i="8"/>
  <c r="AI6" i="8"/>
  <c r="AH6" i="8"/>
  <c r="AG9" i="8"/>
  <c r="C4" i="6"/>
  <c r="D4" i="6"/>
  <c r="E4" i="6"/>
  <c r="F4" i="6"/>
  <c r="G4" i="6"/>
  <c r="H4" i="6"/>
  <c r="I4" i="6"/>
  <c r="J4" i="6"/>
  <c r="K4" i="6"/>
  <c r="L4" i="6"/>
  <c r="M4" i="6"/>
  <c r="N4" i="6"/>
  <c r="O4" i="6"/>
  <c r="P4" i="6"/>
  <c r="Q4" i="6"/>
  <c r="R4" i="6"/>
  <c r="S4" i="6"/>
  <c r="T4" i="6"/>
  <c r="U4" i="6"/>
  <c r="V4" i="6"/>
  <c r="W4" i="6"/>
  <c r="X4" i="6"/>
  <c r="Y4" i="6"/>
  <c r="Z4" i="6"/>
  <c r="AA4" i="6"/>
  <c r="AB4" i="6"/>
  <c r="AC4" i="6"/>
  <c r="AD4" i="6"/>
  <c r="AE4" i="6"/>
  <c r="AF4" i="6"/>
  <c r="B4" i="6"/>
  <c r="C4" i="7"/>
  <c r="D4" i="7"/>
  <c r="E4" i="7"/>
  <c r="F4" i="7"/>
  <c r="G4" i="7"/>
  <c r="H4" i="7"/>
  <c r="I4" i="7"/>
  <c r="J4" i="7"/>
  <c r="K4" i="7"/>
  <c r="L4" i="7"/>
  <c r="M4" i="7"/>
  <c r="N4" i="7"/>
  <c r="O4" i="7"/>
  <c r="P4" i="7"/>
  <c r="Q4" i="7"/>
  <c r="R4" i="7"/>
  <c r="S4" i="7"/>
  <c r="T4" i="7"/>
  <c r="U4" i="7"/>
  <c r="V4" i="7"/>
  <c r="W4" i="7"/>
  <c r="X4" i="7"/>
  <c r="Y4" i="7"/>
  <c r="Z4" i="7"/>
  <c r="AA4" i="7"/>
  <c r="AB4" i="7"/>
  <c r="AC4" i="7"/>
  <c r="AD4" i="7"/>
  <c r="AE4" i="7"/>
  <c r="AF4" i="7"/>
  <c r="B4" i="7"/>
  <c r="AK17" i="7" l="1"/>
  <c r="AJ17" i="7"/>
  <c r="AI17" i="7"/>
  <c r="AH17" i="7"/>
  <c r="AG6" i="7"/>
  <c r="AK16" i="7"/>
  <c r="AJ16" i="7"/>
  <c r="AI16" i="7"/>
  <c r="AH16" i="7"/>
  <c r="AG13" i="7"/>
  <c r="AK15" i="7"/>
  <c r="AJ15" i="7"/>
  <c r="AI15" i="7"/>
  <c r="AH15" i="7"/>
  <c r="AG7" i="7"/>
  <c r="AK14" i="7"/>
  <c r="AJ14" i="7"/>
  <c r="AI14" i="7"/>
  <c r="AH14" i="7"/>
  <c r="AG12" i="7"/>
  <c r="AK13" i="7"/>
  <c r="AJ13" i="7"/>
  <c r="AI13" i="7"/>
  <c r="AH13" i="7"/>
  <c r="AG11" i="7"/>
  <c r="AK12" i="7"/>
  <c r="AJ12" i="7"/>
  <c r="AI12" i="7"/>
  <c r="AH12" i="7"/>
  <c r="AG17" i="7"/>
  <c r="AK11" i="7"/>
  <c r="AJ11" i="7"/>
  <c r="AI11" i="7"/>
  <c r="AH11" i="7"/>
  <c r="AG10" i="7"/>
  <c r="AK10" i="7"/>
  <c r="AJ10" i="7"/>
  <c r="AI10" i="7"/>
  <c r="AH10" i="7"/>
  <c r="AG16" i="7"/>
  <c r="AK9" i="7"/>
  <c r="AJ9" i="7"/>
  <c r="AI9" i="7"/>
  <c r="AH9" i="7"/>
  <c r="AG14" i="7"/>
  <c r="AK8" i="7"/>
  <c r="AJ8" i="7"/>
  <c r="AI8" i="7"/>
  <c r="AH8" i="7"/>
  <c r="AG8" i="7"/>
  <c r="AK7" i="7"/>
  <c r="AJ7" i="7"/>
  <c r="AI7" i="7"/>
  <c r="AH7" i="7"/>
  <c r="AG15" i="7"/>
  <c r="AK6" i="7"/>
  <c r="AJ6" i="7"/>
  <c r="AI6" i="7"/>
  <c r="AH6" i="7"/>
  <c r="AG9" i="7"/>
  <c r="AK17" i="6"/>
  <c r="AJ17" i="6"/>
  <c r="AI17" i="6"/>
  <c r="AH17" i="6"/>
  <c r="AG6" i="6"/>
  <c r="AK16" i="6"/>
  <c r="AJ16" i="6"/>
  <c r="AI16" i="6"/>
  <c r="AH16" i="6"/>
  <c r="AG13" i="6"/>
  <c r="AK15" i="6"/>
  <c r="AJ15" i="6"/>
  <c r="AI15" i="6"/>
  <c r="AH15" i="6"/>
  <c r="AG7" i="6"/>
  <c r="AK14" i="6"/>
  <c r="AJ14" i="6"/>
  <c r="AI14" i="6"/>
  <c r="AH14" i="6"/>
  <c r="AG12" i="6"/>
  <c r="AK13" i="6"/>
  <c r="AJ13" i="6"/>
  <c r="AI13" i="6"/>
  <c r="AH13" i="6"/>
  <c r="AG11" i="6"/>
  <c r="AK12" i="6"/>
  <c r="AJ12" i="6"/>
  <c r="AI12" i="6"/>
  <c r="AH12" i="6"/>
  <c r="AG17" i="6"/>
  <c r="AK11" i="6"/>
  <c r="AJ11" i="6"/>
  <c r="AI11" i="6"/>
  <c r="AH11" i="6"/>
  <c r="AG10" i="6"/>
  <c r="AK10" i="6"/>
  <c r="AJ10" i="6"/>
  <c r="AI10" i="6"/>
  <c r="AH10" i="6"/>
  <c r="AG16" i="6"/>
  <c r="AK9" i="6"/>
  <c r="AJ9" i="6"/>
  <c r="AI9" i="6"/>
  <c r="AH9" i="6"/>
  <c r="AG14" i="6"/>
  <c r="AK8" i="6"/>
  <c r="AJ8" i="6"/>
  <c r="AI8" i="6"/>
  <c r="AH8" i="6"/>
  <c r="AG8" i="6"/>
  <c r="AK7" i="6"/>
  <c r="AJ7" i="6"/>
  <c r="AI7" i="6"/>
  <c r="AH7" i="6"/>
  <c r="AG15" i="6"/>
  <c r="AK6" i="6"/>
  <c r="AJ6" i="6"/>
  <c r="AI6" i="6"/>
  <c r="AH6" i="6"/>
  <c r="AG9" i="6"/>
  <c r="AK17" i="5"/>
  <c r="AJ17" i="5"/>
  <c r="AI17" i="5"/>
  <c r="AH17" i="5"/>
  <c r="AG6" i="5"/>
  <c r="AK16" i="5"/>
  <c r="AJ16" i="5"/>
  <c r="AI16" i="5"/>
  <c r="AH16" i="5"/>
  <c r="AG13" i="5"/>
  <c r="AK15" i="5"/>
  <c r="AJ15" i="5"/>
  <c r="AI15" i="5"/>
  <c r="AH15" i="5"/>
  <c r="AG7" i="5"/>
  <c r="AK14" i="5"/>
  <c r="AJ14" i="5"/>
  <c r="AI14" i="5"/>
  <c r="AH14" i="5"/>
  <c r="AG12" i="5"/>
  <c r="AK13" i="5"/>
  <c r="AJ13" i="5"/>
  <c r="AI13" i="5"/>
  <c r="AH13" i="5"/>
  <c r="AG11" i="5"/>
  <c r="AK12" i="5"/>
  <c r="AJ12" i="5"/>
  <c r="AI12" i="5"/>
  <c r="AH12" i="5"/>
  <c r="AG17" i="5"/>
  <c r="AK11" i="5"/>
  <c r="AJ11" i="5"/>
  <c r="AI11" i="5"/>
  <c r="AH11" i="5"/>
  <c r="AG10" i="5"/>
  <c r="AK10" i="5"/>
  <c r="AJ10" i="5"/>
  <c r="AI10" i="5"/>
  <c r="AH10" i="5"/>
  <c r="AG16" i="5"/>
  <c r="AK9" i="5"/>
  <c r="AJ9" i="5"/>
  <c r="AI9" i="5"/>
  <c r="AH9" i="5"/>
  <c r="AG14" i="5"/>
  <c r="AK8" i="5"/>
  <c r="AJ8" i="5"/>
  <c r="AI8" i="5"/>
  <c r="AH8" i="5"/>
  <c r="AG8" i="5"/>
  <c r="AK7" i="5"/>
  <c r="AJ7" i="5"/>
  <c r="AI7" i="5"/>
  <c r="AH7" i="5"/>
  <c r="AG15" i="5"/>
  <c r="AK6" i="5"/>
  <c r="AJ6" i="5"/>
  <c r="AI6" i="5"/>
  <c r="AH6" i="5"/>
  <c r="AG9" i="5"/>
  <c r="B4" i="4"/>
  <c r="AK7" i="4"/>
  <c r="H8" i="18" s="1"/>
  <c r="AK8" i="4"/>
  <c r="AK9" i="4"/>
  <c r="AK10" i="4"/>
  <c r="AK11" i="4"/>
  <c r="AK12" i="4"/>
  <c r="AK13" i="4"/>
  <c r="AK14" i="4"/>
  <c r="AK15" i="4"/>
  <c r="AK16" i="4"/>
  <c r="AK17" i="4"/>
  <c r="AK6" i="4"/>
  <c r="AJ7" i="4"/>
  <c r="AJ8" i="4"/>
  <c r="AJ9" i="4"/>
  <c r="AJ10" i="4"/>
  <c r="AJ11" i="4"/>
  <c r="AJ12" i="4"/>
  <c r="AJ13" i="4"/>
  <c r="AJ14" i="4"/>
  <c r="AJ15" i="4"/>
  <c r="AJ16" i="4"/>
  <c r="AJ17" i="4"/>
  <c r="AJ6" i="4"/>
  <c r="AI7" i="4"/>
  <c r="F8" i="18" s="1"/>
  <c r="AI8" i="4"/>
  <c r="AI9" i="4"/>
  <c r="AI10" i="4"/>
  <c r="AI11" i="4"/>
  <c r="AI12" i="4"/>
  <c r="AI13" i="4"/>
  <c r="AI14" i="4"/>
  <c r="AI15" i="4"/>
  <c r="AI16" i="4"/>
  <c r="AI17" i="4"/>
  <c r="AI6" i="4"/>
  <c r="AH7" i="4"/>
  <c r="E8" i="18" s="1"/>
  <c r="L8" i="18" s="1"/>
  <c r="AH8" i="4"/>
  <c r="AH9" i="4"/>
  <c r="AH10" i="4"/>
  <c r="AH11" i="4"/>
  <c r="AH12" i="4"/>
  <c r="AH13" i="4"/>
  <c r="AH14" i="4"/>
  <c r="AH15" i="4"/>
  <c r="AH16" i="4"/>
  <c r="AH17" i="4"/>
  <c r="AH6" i="4"/>
  <c r="AG15" i="4"/>
  <c r="AG8" i="4"/>
  <c r="AG14" i="4"/>
  <c r="AG16" i="4"/>
  <c r="AG10" i="4"/>
  <c r="AG17" i="4"/>
  <c r="AG11" i="4"/>
  <c r="AG12" i="4"/>
  <c r="AG7" i="4"/>
  <c r="C8" i="18" s="1"/>
  <c r="K8" i="18" s="1"/>
  <c r="AG13" i="4"/>
  <c r="AG6" i="4"/>
  <c r="AG9" i="4"/>
  <c r="AF10" i="16" l="1"/>
  <c r="AE10" i="16"/>
  <c r="AD10" i="16"/>
  <c r="AC10" i="16"/>
  <c r="AB10" i="16"/>
  <c r="AA10" i="16"/>
  <c r="Z10" i="16"/>
  <c r="Y10" i="16"/>
  <c r="X10" i="16"/>
  <c r="W10" i="16"/>
  <c r="V10" i="16"/>
  <c r="U10" i="16"/>
  <c r="T10" i="16"/>
  <c r="S10" i="16"/>
  <c r="R10" i="16"/>
  <c r="Q10" i="16"/>
  <c r="P10" i="16"/>
  <c r="O10" i="16"/>
  <c r="N10" i="16"/>
  <c r="M10" i="16"/>
  <c r="L10" i="16"/>
  <c r="K10" i="16"/>
  <c r="J10" i="16"/>
  <c r="I10" i="16"/>
  <c r="H10" i="16"/>
  <c r="G10" i="16"/>
  <c r="F10" i="16"/>
  <c r="E10" i="16"/>
  <c r="D10" i="16"/>
  <c r="C10" i="16"/>
  <c r="B10" i="16"/>
  <c r="A10" i="16"/>
  <c r="AG9" i="16"/>
  <c r="AG8" i="16"/>
  <c r="AG7" i="16"/>
  <c r="AG6" i="16"/>
  <c r="AG5" i="16"/>
  <c r="AG10" i="16" s="1"/>
  <c r="AF3" i="16"/>
  <c r="AE3" i="16"/>
  <c r="AD3" i="16"/>
  <c r="AC3" i="16"/>
  <c r="AB3" i="16"/>
  <c r="AA3" i="16"/>
  <c r="Z3" i="16"/>
  <c r="Y3" i="16"/>
  <c r="X3" i="16"/>
  <c r="W3" i="16"/>
  <c r="V3" i="16"/>
  <c r="U3" i="16"/>
  <c r="T3" i="16"/>
  <c r="S3" i="16"/>
  <c r="R3" i="16"/>
  <c r="Q3" i="16"/>
  <c r="P3" i="16"/>
  <c r="O3" i="16"/>
  <c r="N3" i="16"/>
  <c r="M3" i="16"/>
  <c r="L3" i="16"/>
  <c r="K3" i="16"/>
  <c r="J3" i="16"/>
  <c r="I3" i="16"/>
  <c r="H3" i="16"/>
  <c r="G3" i="16"/>
  <c r="F3" i="16"/>
  <c r="E3" i="16"/>
  <c r="D3" i="16"/>
  <c r="C3" i="16"/>
  <c r="B3" i="16"/>
  <c r="AF4" i="4" l="1"/>
  <c r="AE4" i="4"/>
  <c r="AD4" i="4"/>
  <c r="AC4" i="4"/>
  <c r="AB4" i="4"/>
  <c r="AA4" i="4"/>
  <c r="Z4" i="4"/>
  <c r="Y4" i="4"/>
  <c r="X4" i="4"/>
  <c r="W4" i="4"/>
  <c r="V4" i="4"/>
  <c r="U4" i="4"/>
  <c r="T4" i="4"/>
  <c r="S4" i="4"/>
  <c r="R4" i="4"/>
  <c r="Q4" i="4"/>
  <c r="P4" i="4"/>
  <c r="O4" i="4"/>
  <c r="N4" i="4"/>
  <c r="M4" i="4"/>
  <c r="L4" i="4"/>
  <c r="K4" i="4"/>
  <c r="J4" i="4"/>
  <c r="I4" i="4"/>
  <c r="H4" i="4"/>
  <c r="G4" i="4"/>
  <c r="F4" i="4"/>
  <c r="E4" i="4"/>
  <c r="D4" i="4"/>
  <c r="C4" i="4"/>
</calcChain>
</file>

<file path=xl/sharedStrings.xml><?xml version="1.0" encoding="utf-8"?>
<sst xmlns="http://schemas.openxmlformats.org/spreadsheetml/2006/main" count="869" uniqueCount="117">
  <si>
    <t>Planification des absences des employés</t>
  </si>
  <si>
    <t>Dates d’absence</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</si>
  <si>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</si>
  <si>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</si>
  <si>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</si>
  <si>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</si>
  <si>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</si>
  <si>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</si>
  <si>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</si>
  <si>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</si>
  <si>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</si>
  <si>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</si>
  <si>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</si>
  <si>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</si>
  <si>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</si>
  <si>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</si>
  <si>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</si>
  <si>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</si>
  <si>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</si>
  <si>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</si>
  <si>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</si>
  <si>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</si>
  <si>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</si>
  <si>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</si>
  <si>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</si>
  <si>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</si>
  <si>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</si>
  <si>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</si>
  <si>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</si>
  <si>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</si>
  <si>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</si>
  <si>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</si>
  <si>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</si>
  <si>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Nombre total de jours</t>
  </si>
  <si>
    <t>Employé 1</t>
  </si>
  <si>
    <t>M</t>
  </si>
  <si>
    <t>C</t>
  </si>
  <si>
    <t>Employé 2</t>
  </si>
  <si>
    <t>P</t>
  </si>
  <si>
    <t>Janvier</t>
  </si>
  <si>
    <t>Congés</t>
  </si>
  <si>
    <t>Personnel</t>
  </si>
  <si>
    <t>Maladie</t>
  </si>
  <si>
    <t>Personnalisé 1</t>
  </si>
  <si>
    <t>Personnalisé 2</t>
  </si>
  <si>
    <t>Clé de couleur</t>
  </si>
  <si>
    <t>Employé 3</t>
  </si>
  <si>
    <t>Employé 4</t>
  </si>
  <si>
    <t>Employé 5</t>
  </si>
  <si>
    <t>Nom de l’employé</t>
  </si>
  <si>
    <t>CHAMBE Caroline</t>
  </si>
  <si>
    <t>NIGON Laurent</t>
  </si>
  <si>
    <t>CADILLON Patrice</t>
  </si>
  <si>
    <t>MANGAVEL Pascal</t>
  </si>
  <si>
    <t>PONTONNIER Christian</t>
  </si>
  <si>
    <t>CHAMBE Hervé</t>
  </si>
  <si>
    <t>VIRICEL Christian</t>
  </si>
  <si>
    <t>COUTURIER Maxime</t>
  </si>
  <si>
    <t>DUBIEN Fabrice</t>
  </si>
  <si>
    <t>BLEIN Julien</t>
  </si>
  <si>
    <t>LAPORTE Gaëtan</t>
  </si>
  <si>
    <t>BERTHET Clément</t>
  </si>
  <si>
    <t>Congés principaux</t>
  </si>
  <si>
    <t>HR</t>
  </si>
  <si>
    <t>Divers</t>
  </si>
  <si>
    <t>H</t>
  </si>
  <si>
    <t>D</t>
  </si>
  <si>
    <t>Congés anciennetés</t>
  </si>
  <si>
    <t>A</t>
  </si>
  <si>
    <t>Colonne1</t>
  </si>
  <si>
    <t>CP</t>
  </si>
  <si>
    <t>CA</t>
  </si>
  <si>
    <t>ABSENCES JANVIER</t>
  </si>
  <si>
    <t>FEVRIER</t>
  </si>
  <si>
    <t>ABSENCES FEVRIER</t>
  </si>
  <si>
    <t>JANVIER</t>
  </si>
  <si>
    <t>ABSENCES MARS</t>
  </si>
  <si>
    <t>MARS</t>
  </si>
  <si>
    <t>ABSENCES AVRIL</t>
  </si>
  <si>
    <t>AVRIL</t>
  </si>
  <si>
    <t>ABSENCES MAI</t>
  </si>
  <si>
    <t>MAI</t>
  </si>
  <si>
    <t>ABSENCES JUIN</t>
  </si>
  <si>
    <t>JUIN</t>
  </si>
  <si>
    <t>ABSENCES JUILLET</t>
  </si>
  <si>
    <t>JUILLET</t>
  </si>
  <si>
    <t>ABSENCES AOUT</t>
  </si>
  <si>
    <t>AOUT</t>
  </si>
  <si>
    <t>ABSENCES SEPTEMBRE</t>
  </si>
  <si>
    <t>SEPTEMBRE</t>
  </si>
  <si>
    <t>ABSENCES OCTOBRE</t>
  </si>
  <si>
    <t>OCTOBRE</t>
  </si>
  <si>
    <t>ABSENCES NOVEMBRE</t>
  </si>
  <si>
    <t>NOVEMBRE</t>
  </si>
  <si>
    <t>ABSENCES DECEMBRE</t>
  </si>
  <si>
    <t>DECEMBRE</t>
  </si>
  <si>
    <t>RECAPITULATIF</t>
  </si>
  <si>
    <t>ACQUIS</t>
  </si>
  <si>
    <t>PRIS</t>
  </si>
  <si>
    <t>MALADIE</t>
  </si>
  <si>
    <t>DIVERS</t>
  </si>
  <si>
    <t>HEURES RECUPEREES</t>
  </si>
  <si>
    <t>CONGES ANCIENNETE</t>
  </si>
  <si>
    <t>CONGES PRINCIPAUX</t>
  </si>
  <si>
    <t>SOLDE</t>
  </si>
  <si>
    <t>Jours fériés</t>
  </si>
  <si>
    <t>Description</t>
  </si>
  <si>
    <t>jour de l'an</t>
  </si>
  <si>
    <t>lundi de paques</t>
  </si>
  <si>
    <t xml:space="preserve">fete du travail </t>
  </si>
  <si>
    <t>jeudi de l ascension</t>
  </si>
  <si>
    <t>fete nationale</t>
  </si>
  <si>
    <t>assomption</t>
  </si>
  <si>
    <t>la toussaint</t>
  </si>
  <si>
    <t>armistice</t>
  </si>
  <si>
    <t>noel</t>
  </si>
  <si>
    <t>jour de l an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</si>
</sst>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6" formatCode="ddd"/>
  </numFmts>
  <fonts count="31" x14ac:knownFonts="1">
    <font>
      <sz val="11"/>
      <color theme="1"/>
      <name val="Calibri"/>
      <family val="2"/>
      <scheme val="minor"/>
    </font>
    <font>
      <sz val="11"/>
      <color theme="1"/>
      <name val="Arial"/>
      <family val="2"/>
    </font>
    <font>
      <sz val="10"/>
      <name val="Century Gothic"/>
      <family val="2"/>
    </font>
    <font>
      <b/>
      <sz val="10"/>
      <name val="Century Gothic"/>
      <family val="2"/>
    </font>
    <font>
      <sz val="9"/>
      <name val="Century Gothic"/>
      <family val="2"/>
    </font>
    <font>
      <b/>
      <sz val="13"/>
      <color theme="3"/>
      <name val="Calibri"/>
      <family val="2"/>
      <scheme val="minor"/>
    </font>
    <font>
      <b/>
      <sz val="11"/>
      <color theme="3"/>
      <name val="Calibri"/>
      <family val="2"/>
      <scheme val="minor"/>
    </font>
    <font>
      <b/>
      <sz val="11"/>
      <color theme="0"/>
      <name val="Calibri"/>
      <family val="2"/>
      <scheme val="minor"/>
    </font>
    <font>
      <b/>
      <sz val="11"/>
      <color theme="1"/>
      <name val="Calibri"/>
      <family val="2"/>
      <scheme val="minor"/>
    </font>
    <font>
      <b/>
      <sz val="12"/>
      <name val="Calibri"/>
      <family val="2"/>
      <scheme val="major"/>
    </font>
    <font>
      <b/>
      <sz val="26"/>
      <color theme="3"/>
      <name val="Calibri"/>
      <family val="2"/>
      <scheme val="major"/>
    </font>
    <font>
      <sz val="9"/>
      <name val="Calibri"/>
      <family val="2"/>
      <scheme val="minor"/>
    </font>
    <font>
      <sz val="18"/>
      <color theme="3"/>
      <name val="Calibri"/>
      <family val="2"/>
      <scheme val="minor"/>
    </font>
    <font>
      <sz val="11"/>
      <color theme="1"/>
      <name val="Calibri"/>
      <family val="2"/>
      <scheme val="major"/>
    </font>
    <font>
      <sz val="10"/>
      <name val="Calibri"/>
      <family val="2"/>
      <scheme val="major"/>
    </font>
    <font>
      <b/>
      <sz val="18"/>
      <color theme="4" tint="-0.249977111117893"/>
      <name val="Calibri"/>
      <family val="2"/>
      <scheme val="major"/>
    </font>
    <font>
      <b/>
      <sz val="16"/>
      <color theme="4" tint="-0.249977111117893"/>
      <name val="Calibri"/>
      <family val="2"/>
      <scheme val="major"/>
    </font>
    <font>
      <b/>
      <sz val="18"/>
      <color theme="4" tint="-0.249977111117893"/>
      <name val="Calibri"/>
      <family val="2"/>
      <scheme val="minor"/>
    </font>
    <font>
      <sz val="10.5"/>
      <color theme="1"/>
      <name val="Calibri"/>
      <family val="2"/>
      <scheme val="minor"/>
    </font>
    <font>
      <sz val="11"/>
      <color theme="0"/>
      <name val="Calibri"/>
      <family val="2"/>
      <scheme val="minor"/>
    </font>
    <font>
      <b/>
      <sz val="18"/>
      <color theme="2"/>
      <name val="Calibri"/>
      <family val="2"/>
      <scheme val="major"/>
    </font>
    <font>
      <b/>
      <sz val="14"/>
      <color rgb="FFFF0000"/>
      <name val="Calibri"/>
      <family val="2"/>
      <scheme val="minor"/>
    </font>
    <font>
      <sz val="12"/>
      <color theme="1"/>
      <name val="Calibri"/>
      <family val="2"/>
      <scheme val="minor"/>
    </font>
    <font>
      <b/>
      <sz val="12"/>
      <color rgb="FFC00000"/>
      <name val="Calibri"/>
      <family val="2"/>
      <scheme val="minor"/>
    </font>
    <font>
      <sz val="10"/>
      <color theme="1"/>
      <name val="Calibri"/>
      <family val="1"/>
      <scheme val="major"/>
    </font>
    <font>
      <sz val="10"/>
      <color theme="0"/>
      <name val="Calibri"/>
      <family val="1"/>
      <scheme val="major"/>
    </font>
    <font>
      <sz val="9"/>
      <color theme="1"/>
      <name val="Arial"/>
      <family val="2"/>
    </font>
    <font>
      <sz val="10"/>
      <name val="Arial"/>
      <family val="2"/>
    </font>
    <font>
      <sz val="9"/>
      <color rgb="FF000000"/>
      <name val="Arial"/>
      <family val="2"/>
    </font>
    <font>
      <sz val="10"/>
      <color theme="1"/>
      <name val="Arial"/>
      <family val="2"/>
    </font>
    <font>
      <b/>
      <sz val="14"/>
      <color theme="5"/>
      <name val="Calibri"/>
      <family val="2"/>
      <scheme val="minor"/>
    </font>
  </fonts>
  <fills count="13">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3"/>
        <bgColor indexed="64"/>
      </patternFill>
    </fill>
    <fill>
      <patternFill patternType="solid">
        <fgColor theme="0" tint="-0.14999847407452621"/>
        <bgColor indexed="64"/>
      </patternFill>
    </fill>
  </fills>
  <borders count="38">
    <border>
      <left/>
      <right/>
      <top/>
      <bottom/>
      <diagonal/>
    </border>
    <border>
      <left style="thin">
        <color theme="0" tint="-0.24994659260841701"/>
      </left>
      <right style="thin">
        <color theme="0" tint="-0.24994659260841701"/>
      </right>
      <top/>
      <bottom/>
      <diagonal/>
    </border>
    <border>
      <left/>
      <right style="thin">
        <color theme="0" tint="-0.24994659260841701"/>
      </right>
      <top/>
      <bottom/>
      <diagonal/>
    </border>
    <border>
      <left style="thin">
        <color theme="0" tint="-0.24994659260841701"/>
      </left>
      <right/>
      <top/>
      <bottom/>
      <diagonal/>
    </border>
    <border>
      <left/>
      <right/>
      <top/>
      <bottom style="thin">
        <color theme="0" tint="-0.14996795556505021"/>
      </bottom>
      <diagonal/>
    </border>
    <border>
      <left/>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6795556505021"/>
      </top>
      <bottom style="thin">
        <color theme="0" tint="-0.14996795556505021"/>
      </bottom>
      <diagonal/>
    </border>
    <border>
      <left style="thin">
        <color theme="2"/>
      </left>
      <right style="thin">
        <color theme="2"/>
      </right>
      <top style="thin">
        <color theme="2"/>
      </top>
      <bottom/>
      <diagonal/>
    </border>
    <border>
      <left style="thin">
        <color theme="2"/>
      </left>
      <right style="thin">
        <color theme="2"/>
      </right>
      <top/>
      <bottom style="thin">
        <color theme="2"/>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theme="0" tint="-0.24994659260841701"/>
      </right>
      <top style="thin">
        <color theme="0" tint="-0.24994659260841701"/>
      </top>
      <bottom/>
      <diagonal/>
    </border>
    <border>
      <left style="medium">
        <color theme="0" tint="-0.24994659260841701"/>
      </left>
      <right style="thin">
        <color theme="0"/>
      </right>
      <top style="medium">
        <color theme="0" tint="-0.24994659260841701"/>
      </top>
      <bottom style="thin">
        <color theme="0"/>
      </bottom>
      <diagonal/>
    </border>
    <border>
      <left style="thin">
        <color theme="0"/>
      </left>
      <right style="medium">
        <color theme="0" tint="-0.24994659260841701"/>
      </right>
      <top style="medium">
        <color theme="0" tint="-0.24994659260841701"/>
      </top>
      <bottom style="thin">
        <color theme="0"/>
      </bottom>
      <diagonal/>
    </border>
    <border>
      <left style="medium">
        <color theme="0" tint="-0.24994659260841701"/>
      </left>
      <right style="thin">
        <color theme="0"/>
      </right>
      <top style="thin">
        <color theme="0"/>
      </top>
      <bottom/>
      <diagonal/>
    </border>
    <border>
      <left style="thin">
        <color theme="0"/>
      </left>
      <right style="medium">
        <color theme="0" tint="-0.24994659260841701"/>
      </right>
      <top style="thin">
        <color theme="0"/>
      </top>
      <bottom/>
      <diagonal/>
    </border>
    <border>
      <left style="medium">
        <color theme="0" tint="-0.24994659260841701"/>
      </left>
      <right style="thin">
        <color theme="0"/>
      </right>
      <top style="thin">
        <color theme="0" tint="-0.24994659260841701"/>
      </top>
      <bottom style="thin">
        <color theme="0"/>
      </bottom>
      <diagonal/>
    </border>
    <border>
      <left style="medium">
        <color theme="0" tint="-0.24994659260841701"/>
      </left>
      <right style="thin">
        <color theme="0"/>
      </right>
      <top style="thin">
        <color theme="0"/>
      </top>
      <bottom style="thin">
        <color theme="0"/>
      </bottom>
      <diagonal/>
    </border>
    <border>
      <left style="thin">
        <color theme="0"/>
      </left>
      <right style="medium">
        <color theme="0" tint="-0.24994659260841701"/>
      </right>
      <top style="thin">
        <color theme="0"/>
      </top>
      <bottom style="thin">
        <color theme="0"/>
      </bottom>
      <diagonal/>
    </border>
    <border>
      <left style="medium">
        <color theme="0" tint="-0.24994659260841701"/>
      </left>
      <right style="thin">
        <color theme="0"/>
      </right>
      <top style="thin">
        <color theme="0"/>
      </top>
      <bottom style="medium">
        <color theme="0" tint="-0.24994659260841701"/>
      </bottom>
      <diagonal/>
    </border>
    <border>
      <left style="medium">
        <color theme="0" tint="-0.24994659260841701"/>
      </left>
      <right style="thin">
        <color theme="0"/>
      </right>
      <top/>
      <bottom style="medium">
        <color theme="0" tint="-0.24994659260841701"/>
      </bottom>
      <diagonal/>
    </border>
    <border>
      <left style="thin">
        <color theme="0"/>
      </left>
      <right style="medium">
        <color theme="0" tint="-0.24994659260841701"/>
      </right>
      <top/>
      <bottom style="medium">
        <color theme="0" tint="-0.24994659260841701"/>
      </bottom>
      <diagonal/>
    </border>
    <border>
      <left style="medium">
        <color theme="0" tint="-0.24994659260841701"/>
      </left>
      <right style="medium">
        <color theme="0" tint="-0.24994659260841701"/>
      </right>
      <top style="medium">
        <color theme="0" tint="-0.24994659260841701"/>
      </top>
      <bottom/>
      <diagonal/>
    </border>
    <border>
      <left style="medium">
        <color theme="0" tint="-0.24994659260841701"/>
      </left>
      <right style="medium">
        <color theme="0" tint="-0.24994659260841701"/>
      </right>
      <top/>
      <bottom/>
      <diagonal/>
    </border>
    <border>
      <left style="medium">
        <color theme="0" tint="-0.24994659260841701"/>
      </left>
      <right style="medium">
        <color theme="0" tint="-0.24994659260841701"/>
      </right>
      <top style="thin">
        <color theme="0" tint="-0.24994659260841701"/>
      </top>
      <bottom/>
      <diagonal/>
    </border>
    <border>
      <left style="medium">
        <color theme="0" tint="-0.24994659260841701"/>
      </left>
      <right style="medium">
        <color theme="0" tint="-0.24994659260841701"/>
      </right>
      <top/>
      <bottom style="medium">
        <color theme="0" tint="-0.24994659260841701"/>
      </bottom>
      <diagonal/>
    </border>
    <border>
      <left style="thin">
        <color theme="0"/>
      </left>
      <right style="medium">
        <color theme="0" tint="-0.24994659260841701"/>
      </right>
      <top style="thin">
        <color theme="0" tint="-0.24994659260841701"/>
      </top>
      <bottom/>
      <diagonal/>
    </border>
    <border>
      <left style="thin">
        <color theme="0"/>
      </left>
      <right style="medium">
        <color theme="0" tint="-0.24994659260841701"/>
      </right>
      <top/>
      <bottom style="thin">
        <color theme="0"/>
      </bottom>
      <diagonal/>
    </border>
    <border>
      <left style="medium">
        <color theme="0" tint="-0.24994659260841701"/>
      </left>
      <right/>
      <top style="medium">
        <color theme="0" tint="-0.24994659260841701"/>
      </top>
      <bottom/>
      <diagonal/>
    </border>
    <border>
      <left/>
      <right/>
      <top style="medium">
        <color theme="0" tint="-0.24994659260841701"/>
      </top>
      <bottom/>
      <diagonal/>
    </border>
    <border>
      <left/>
      <right style="medium">
        <color theme="0" tint="-0.24994659260841701"/>
      </right>
      <top style="medium">
        <color theme="0" tint="-0.24994659260841701"/>
      </top>
      <bottom/>
      <diagonal/>
    </border>
    <border>
      <left style="medium">
        <color theme="0" tint="-0.24994659260841701"/>
      </left>
      <right style="medium">
        <color theme="0" tint="-0.24994659260841701"/>
      </right>
      <top style="thin">
        <color theme="0"/>
      </top>
      <bottom/>
      <diagonal/>
    </border>
    <border>
      <left style="medium">
        <color theme="0" tint="-0.24994659260841701"/>
      </left>
      <right style="medium">
        <color theme="0" tint="-0.24994659260841701"/>
      </right>
      <top style="medium">
        <color theme="0" tint="-0.24994659260841701"/>
      </top>
      <bottom style="thin">
        <color theme="0"/>
      </bottom>
      <diagonal/>
    </border>
    <border>
      <left style="medium">
        <color theme="0" tint="-0.24994659260841701"/>
      </left>
      <right style="medium">
        <color theme="0" tint="-0.24994659260841701"/>
      </right>
      <top style="thin">
        <color theme="0"/>
      </top>
      <bottom style="thin">
        <color theme="0"/>
      </bottom>
      <diagonal/>
    </border>
    <border>
      <left style="medium">
        <color theme="0" tint="-0.24994659260841701"/>
      </left>
      <right style="medium">
        <color theme="0" tint="-0.24994659260841701"/>
      </right>
      <top/>
      <bottom style="thin">
        <color theme="0"/>
      </bottom>
      <diagonal/>
    </border>
    <border>
      <left style="medium">
        <color theme="0" tint="-0.24994659260841701"/>
      </left>
      <right style="medium">
        <color theme="0" tint="-0.24994659260841701"/>
      </right>
      <top style="thin">
        <color theme="0" tint="-0.24994659260841701"/>
      </top>
      <bottom style="medium">
        <color theme="0" tint="-0.24994659260841701"/>
      </bottom>
      <diagonal/>
    </border>
    <border>
      <left/>
      <right/>
      <top style="thin">
        <color theme="3" tint="-0.499984740745262"/>
      </top>
      <bottom/>
      <diagonal/>
    </border>
    <border>
      <left style="thin">
        <color indexed="64"/>
      </left>
      <right style="thin">
        <color indexed="64"/>
      </right>
      <top style="thick">
        <color indexed="64"/>
      </top>
      <bottom style="thin">
        <color indexed="64"/>
      </bottom>
      <diagonal/>
    </border>
  </borders>
  <cellStyleXfs count="6">
    <xf numFmtId="0" fontId="0" fillId="0" borderId="0"/>
    <xf numFmtId="0" fontId="10" fillId="0" borderId="0" applyNumberForma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 fillId="0" borderId="0"/>
  </cellStyleXfs>
  <cellXfs count="113">
    <xf numFmtId="0" fontId="0" fillId="0" borderId="0" xfId="0"/>
    <xf numFmtId="0" fontId="3" fillId="0" borderId="0" xfId="0" applyFont="1" applyAlignment="1">
      <alignment horizontal="center" vertical="center"/>
    </xf>
    <xf numFmtId="0" fontId="3" fillId="0" borderId="0" xfId="0" applyFont="1" applyAlignment="1">
      <alignment vertical="center"/>
    </xf>
    <xf numFmtId="0" fontId="4" fillId="0" borderId="0" xfId="0" applyFont="1" applyAlignment="1">
      <alignment horizontal="center"/>
    </xf>
    <xf numFmtId="0" fontId="4" fillId="0" borderId="0" xfId="0" applyFont="1"/>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4" fillId="0" borderId="0" xfId="0" applyFont="1" applyAlignment="1">
      <alignment horizontal="center" vertical="center"/>
    </xf>
    <xf numFmtId="0" fontId="4" fillId="0" borderId="0" xfId="0" applyFont="1" applyAlignment="1">
      <alignment vertical="center"/>
    </xf>
    <xf numFmtId="164" fontId="0" fillId="0" borderId="0" xfId="0" applyNumberFormat="1" applyFont="1" applyFill="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right" indent="2"/>
    </xf>
    <xf numFmtId="0" fontId="2" fillId="0" borderId="0" xfId="0" applyFont="1" applyAlignment="1">
      <alignment horizontal="center"/>
    </xf>
    <xf numFmtId="0" fontId="2" fillId="0" borderId="0" xfId="0" applyFont="1"/>
    <xf numFmtId="49" fontId="2" fillId="0" borderId="0" xfId="0" applyNumberFormat="1" applyFont="1"/>
    <xf numFmtId="164" fontId="7" fillId="5" borderId="0" xfId="0" applyNumberFormat="1" applyFont="1" applyFill="1" applyBorder="1" applyAlignment="1">
      <alignment horizontal="center" vertical="center"/>
    </xf>
    <xf numFmtId="164" fontId="7" fillId="6" borderId="0" xfId="0" applyNumberFormat="1" applyFont="1" applyFill="1" applyBorder="1" applyAlignment="1">
      <alignment horizontal="center" vertical="center"/>
    </xf>
    <xf numFmtId="164" fontId="7" fillId="7" borderId="0" xfId="0" applyNumberFormat="1" applyFont="1" applyFill="1" applyBorder="1" applyAlignment="1">
      <alignment horizontal="center" vertical="center"/>
    </xf>
    <xf numFmtId="164" fontId="7" fillId="8" borderId="0" xfId="0" applyNumberFormat="1" applyFont="1" applyFill="1" applyBorder="1" applyAlignment="1">
      <alignment horizontal="center" vertical="center"/>
    </xf>
    <xf numFmtId="164" fontId="7" fillId="4" borderId="0" xfId="0" applyNumberFormat="1" applyFont="1" applyFill="1" applyBorder="1" applyAlignment="1">
      <alignment horizontal="center" vertical="center"/>
    </xf>
    <xf numFmtId="0" fontId="11" fillId="3" borderId="2" xfId="0" applyFont="1" applyFill="1" applyBorder="1" applyAlignment="1">
      <alignment horizontal="center"/>
    </xf>
    <xf numFmtId="0" fontId="11" fillId="3" borderId="1" xfId="0" applyFont="1" applyFill="1" applyBorder="1" applyAlignment="1">
      <alignment horizontal="center"/>
    </xf>
    <xf numFmtId="0" fontId="11" fillId="3" borderId="3" xfId="0" applyFont="1" applyFill="1" applyBorder="1" applyAlignment="1">
      <alignment horizontal="center"/>
    </xf>
    <xf numFmtId="49" fontId="10" fillId="0" borderId="0" xfId="1" applyNumberFormat="1" applyFont="1" applyFill="1" applyBorder="1" applyAlignment="1">
      <alignment vertical="top"/>
    </xf>
    <xf numFmtId="0" fontId="13" fillId="0" borderId="0" xfId="0" applyFont="1" applyBorder="1" applyAlignment="1">
      <alignment vertical="top"/>
    </xf>
    <xf numFmtId="0" fontId="14" fillId="0" borderId="0" xfId="0" applyFont="1" applyFill="1" applyAlignment="1">
      <alignment vertical="top"/>
    </xf>
    <xf numFmtId="0" fontId="9" fillId="0" borderId="0" xfId="0" applyFont="1" applyBorder="1" applyAlignment="1">
      <alignment vertical="top"/>
    </xf>
    <xf numFmtId="0" fontId="13" fillId="0" borderId="0" xfId="0" applyFont="1"/>
    <xf numFmtId="0" fontId="14" fillId="0" borderId="0" xfId="0" applyFont="1" applyFill="1" applyAlignment="1">
      <alignment horizontal="center" vertical="center"/>
    </xf>
    <xf numFmtId="0" fontId="14" fillId="0" borderId="0" xfId="0" applyFont="1" applyFill="1" applyAlignment="1">
      <alignment vertical="center"/>
    </xf>
    <xf numFmtId="49" fontId="0" fillId="0" borderId="0" xfId="0" applyNumberFormat="1" applyFont="1" applyFill="1" applyBorder="1" applyAlignment="1">
      <alignment horizontal="left" vertical="center" indent="1"/>
    </xf>
    <xf numFmtId="0" fontId="0" fillId="0" borderId="0" xfId="0" applyFont="1" applyFill="1" applyBorder="1" applyAlignment="1">
      <alignment horizontal="left" vertical="center" indent="1"/>
    </xf>
    <xf numFmtId="164" fontId="0" fillId="9" borderId="0" xfId="0" applyNumberFormat="1" applyFont="1" applyFill="1" applyBorder="1" applyAlignment="1">
      <alignment horizontal="left" vertical="center"/>
    </xf>
    <xf numFmtId="0" fontId="2" fillId="9" borderId="0" xfId="0" applyFont="1" applyFill="1" applyAlignment="1">
      <alignment vertical="center"/>
    </xf>
    <xf numFmtId="164" fontId="0" fillId="9" borderId="0" xfId="0" applyNumberFormat="1" applyFont="1" applyFill="1" applyBorder="1" applyAlignment="1">
      <alignment horizontal="center" vertical="center"/>
    </xf>
    <xf numFmtId="164" fontId="8" fillId="10" borderId="0" xfId="0" applyNumberFormat="1" applyFont="1" applyFill="1" applyBorder="1" applyAlignment="1">
      <alignment vertical="center"/>
    </xf>
    <xf numFmtId="164" fontId="0" fillId="10" borderId="0" xfId="0" applyNumberFormat="1" applyFont="1" applyFill="1" applyBorder="1" applyAlignment="1">
      <alignment horizontal="center" vertical="center"/>
    </xf>
    <xf numFmtId="49" fontId="0" fillId="0" borderId="0" xfId="0" applyNumberFormat="1" applyFont="1" applyFill="1" applyBorder="1" applyAlignment="1">
      <alignment horizontal="left" vertical="center" wrapText="1" indent="2"/>
    </xf>
    <xf numFmtId="164" fontId="18" fillId="9" borderId="0" xfId="0" applyNumberFormat="1" applyFont="1" applyFill="1" applyBorder="1" applyAlignment="1">
      <alignment horizontal="left" vertical="center"/>
    </xf>
    <xf numFmtId="0" fontId="0" fillId="0" borderId="0" xfId="0" applyFont="1" applyFill="1" applyBorder="1" applyAlignment="1">
      <alignment horizontal="center" vertical="center"/>
    </xf>
    <xf numFmtId="0" fontId="16" fillId="2" borderId="0" xfId="0" applyFont="1" applyFill="1" applyBorder="1" applyAlignment="1">
      <alignment horizontal="center" vertical="center"/>
    </xf>
    <xf numFmtId="0" fontId="0" fillId="0" borderId="0" xfId="0" applyFont="1" applyFill="1" applyBorder="1" applyAlignment="1">
      <alignment horizontal="center" vertical="center"/>
    </xf>
    <xf numFmtId="17" fontId="15" fillId="2" borderId="0" xfId="0" applyNumberFormat="1" applyFont="1" applyFill="1" applyBorder="1" applyAlignment="1">
      <alignment horizontal="left" vertical="center" indent="1"/>
    </xf>
    <xf numFmtId="0" fontId="17" fillId="2" borderId="0" xfId="2" applyFont="1" applyFill="1" applyBorder="1" applyAlignment="1">
      <alignment horizontal="right" vertical="center"/>
    </xf>
    <xf numFmtId="0" fontId="0" fillId="2" borderId="4" xfId="0" applyFont="1" applyFill="1" applyBorder="1" applyAlignment="1">
      <alignment horizontal="center" vertical="center"/>
    </xf>
    <xf numFmtId="164" fontId="0" fillId="0" borderId="5" xfId="0" applyNumberFormat="1" applyFont="1" applyFill="1" applyBorder="1" applyAlignment="1">
      <alignment horizontal="center" vertical="center"/>
    </xf>
    <xf numFmtId="164" fontId="0" fillId="0" borderId="6" xfId="0" applyNumberFormat="1" applyFont="1" applyFill="1" applyBorder="1" applyAlignment="1">
      <alignment horizontal="center" vertical="center"/>
    </xf>
    <xf numFmtId="49" fontId="10" fillId="0" borderId="0" xfId="1" applyNumberFormat="1" applyFont="1" applyFill="1" applyBorder="1" applyAlignment="1">
      <alignment horizontal="center" vertical="center"/>
    </xf>
    <xf numFmtId="49" fontId="10" fillId="0" borderId="0" xfId="1" applyNumberFormat="1" applyFont="1" applyFill="1" applyBorder="1" applyAlignment="1">
      <alignment horizontal="center" vertical="center"/>
    </xf>
    <xf numFmtId="17" fontId="20" fillId="2" borderId="0" xfId="0" applyNumberFormat="1" applyFont="1" applyFill="1" applyBorder="1" applyAlignment="1">
      <alignment horizontal="center" vertical="center"/>
    </xf>
    <xf numFmtId="0" fontId="17" fillId="2" borderId="0" xfId="2" applyFont="1" applyFill="1" applyBorder="1" applyAlignment="1">
      <alignment horizontal="center" vertical="center"/>
    </xf>
    <xf numFmtId="0" fontId="11" fillId="3" borderId="2" xfId="0" applyFont="1" applyFill="1" applyBorder="1" applyAlignment="1">
      <alignment horizontal="center" vertical="center"/>
    </xf>
    <xf numFmtId="0" fontId="11" fillId="3" borderId="1" xfId="0" applyFont="1" applyFill="1" applyBorder="1" applyAlignment="1">
      <alignment horizontal="center" vertical="center"/>
    </xf>
    <xf numFmtId="0" fontId="11" fillId="3" borderId="3" xfId="0" applyFont="1" applyFill="1" applyBorder="1" applyAlignment="1">
      <alignment horizontal="center" vertical="center"/>
    </xf>
    <xf numFmtId="166" fontId="11" fillId="3" borderId="2" xfId="0" applyNumberFormat="1" applyFont="1" applyFill="1" applyBorder="1" applyAlignment="1">
      <alignment horizontal="center" vertical="center"/>
    </xf>
    <xf numFmtId="17" fontId="15" fillId="2" borderId="7" xfId="0" applyNumberFormat="1" applyFont="1" applyFill="1" applyBorder="1" applyAlignment="1">
      <alignment horizontal="center" vertical="center"/>
    </xf>
    <xf numFmtId="17" fontId="15" fillId="2" borderId="8" xfId="0" applyNumberFormat="1" applyFont="1" applyFill="1" applyBorder="1" applyAlignment="1">
      <alignment horizontal="center" vertical="center"/>
    </xf>
    <xf numFmtId="0" fontId="19" fillId="3" borderId="0" xfId="0" applyFont="1" applyFill="1" applyBorder="1" applyAlignment="1">
      <alignment horizontal="center" vertical="center"/>
    </xf>
    <xf numFmtId="0" fontId="0" fillId="0" borderId="0" xfId="0" applyAlignment="1">
      <alignment vertical="center"/>
    </xf>
    <xf numFmtId="0" fontId="0" fillId="0" borderId="0" xfId="0" applyBorder="1"/>
    <xf numFmtId="0" fontId="0" fillId="3" borderId="0" xfId="0" applyFill="1" applyBorder="1"/>
    <xf numFmtId="0" fontId="19" fillId="4" borderId="12" xfId="0" applyFont="1" applyFill="1" applyBorder="1" applyAlignment="1">
      <alignment horizontal="center" vertical="center"/>
    </xf>
    <xf numFmtId="0" fontId="19" fillId="4" borderId="13" xfId="0" applyFont="1" applyFill="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49" fontId="0" fillId="12" borderId="22" xfId="0" applyNumberFormat="1" applyFont="1" applyFill="1" applyBorder="1" applyAlignment="1">
      <alignment horizontal="left" vertical="center" wrapText="1" indent="2"/>
    </xf>
    <xf numFmtId="49" fontId="0" fillId="0" borderId="23" xfId="0" applyNumberFormat="1" applyFont="1" applyFill="1" applyBorder="1" applyAlignment="1">
      <alignment horizontal="left" vertical="center" wrapText="1" indent="2"/>
    </xf>
    <xf numFmtId="49" fontId="0" fillId="12" borderId="23" xfId="0" applyNumberFormat="1" applyFont="1" applyFill="1" applyBorder="1" applyAlignment="1">
      <alignment horizontal="left" vertical="center" wrapText="1" indent="2"/>
    </xf>
    <xf numFmtId="49" fontId="0" fillId="0" borderId="25" xfId="0" applyNumberFormat="1" applyFont="1" applyFill="1" applyBorder="1" applyAlignment="1">
      <alignment horizontal="left" vertical="center" wrapText="1" indent="2"/>
    </xf>
    <xf numFmtId="49" fontId="10" fillId="0" borderId="0" xfId="1" applyNumberFormat="1" applyFont="1" applyFill="1" applyBorder="1" applyAlignment="1">
      <alignment vertical="center"/>
    </xf>
    <xf numFmtId="0" fontId="19" fillId="4" borderId="13" xfId="0" applyFont="1" applyFill="1" applyBorder="1" applyAlignment="1">
      <alignment horizontal="center" vertical="center"/>
    </xf>
    <xf numFmtId="0" fontId="21" fillId="12" borderId="24" xfId="0" applyFont="1" applyFill="1" applyBorder="1" applyAlignment="1">
      <alignment horizontal="center" vertical="center"/>
    </xf>
    <xf numFmtId="0" fontId="21" fillId="0" borderId="25" xfId="0" applyFont="1" applyBorder="1" applyAlignment="1">
      <alignment horizontal="center" vertical="center"/>
    </xf>
    <xf numFmtId="0" fontId="22" fillId="12" borderId="16" xfId="0" applyFont="1" applyFill="1" applyBorder="1" applyAlignment="1">
      <alignment horizontal="center" vertical="center"/>
    </xf>
    <xf numFmtId="0" fontId="22" fillId="0" borderId="17" xfId="0" applyFont="1" applyBorder="1" applyAlignment="1">
      <alignment horizontal="center" vertical="center"/>
    </xf>
    <xf numFmtId="0" fontId="22" fillId="12" borderId="17" xfId="0" applyFont="1" applyFill="1" applyBorder="1" applyAlignment="1">
      <alignment horizontal="center" vertical="center"/>
    </xf>
    <xf numFmtId="0" fontId="23" fillId="12" borderId="18" xfId="0" applyFont="1" applyFill="1" applyBorder="1" applyAlignment="1">
      <alignment horizontal="center" vertical="center"/>
    </xf>
    <xf numFmtId="0" fontId="22" fillId="0" borderId="19" xfId="0" applyFont="1" applyBorder="1" applyAlignment="1">
      <alignment horizontal="center" vertical="center"/>
    </xf>
    <xf numFmtId="0" fontId="22" fillId="0" borderId="20" xfId="0" applyFont="1" applyBorder="1" applyAlignment="1">
      <alignment horizontal="center" vertical="center"/>
    </xf>
    <xf numFmtId="0" fontId="23" fillId="0" borderId="21" xfId="0" applyFont="1" applyBorder="1" applyAlignment="1">
      <alignment horizontal="center" vertical="center"/>
    </xf>
    <xf numFmtId="0" fontId="23" fillId="12" borderId="26" xfId="0" applyFont="1" applyFill="1" applyBorder="1" applyAlignment="1">
      <alignment horizontal="center" vertical="center"/>
    </xf>
    <xf numFmtId="0" fontId="23" fillId="12" borderId="27" xfId="0" applyFont="1" applyFill="1" applyBorder="1" applyAlignment="1">
      <alignment horizontal="center" vertical="center"/>
    </xf>
    <xf numFmtId="0" fontId="23" fillId="3" borderId="18" xfId="0" applyFont="1" applyFill="1" applyBorder="1" applyAlignment="1">
      <alignment horizontal="center" vertical="center"/>
    </xf>
    <xf numFmtId="0" fontId="23" fillId="3" borderId="15" xfId="0" applyFont="1" applyFill="1" applyBorder="1" applyAlignment="1">
      <alignment horizontal="center" vertical="center"/>
    </xf>
    <xf numFmtId="0" fontId="0" fillId="3" borderId="0" xfId="0" applyFill="1" applyBorder="1" applyAlignment="1">
      <alignment horizontal="center" vertical="center"/>
    </xf>
    <xf numFmtId="0" fontId="23" fillId="3" borderId="0" xfId="0" applyFont="1" applyFill="1" applyBorder="1" applyAlignment="1">
      <alignment horizontal="center" vertical="center"/>
    </xf>
    <xf numFmtId="0" fontId="0" fillId="0" borderId="31" xfId="0" applyBorder="1" applyAlignment="1">
      <alignment horizontal="center" vertical="center"/>
    </xf>
    <xf numFmtId="0" fontId="19" fillId="4" borderId="32" xfId="0" applyFont="1" applyFill="1" applyBorder="1" applyAlignment="1">
      <alignment horizontal="center" vertical="center"/>
    </xf>
    <xf numFmtId="0" fontId="23" fillId="12" borderId="24" xfId="0" applyFont="1" applyFill="1" applyBorder="1" applyAlignment="1">
      <alignment horizontal="center" vertical="center"/>
    </xf>
    <xf numFmtId="0" fontId="23" fillId="3" borderId="33" xfId="0" applyFont="1" applyFill="1" applyBorder="1" applyAlignment="1">
      <alignment horizontal="center" vertical="center"/>
    </xf>
    <xf numFmtId="0" fontId="23" fillId="12" borderId="34" xfId="0" applyFont="1" applyFill="1" applyBorder="1" applyAlignment="1">
      <alignment horizontal="center" vertical="center"/>
    </xf>
    <xf numFmtId="0" fontId="23" fillId="3" borderId="31" xfId="0" applyFont="1" applyFill="1" applyBorder="1" applyAlignment="1">
      <alignment horizontal="center" vertical="center"/>
    </xf>
    <xf numFmtId="0" fontId="23" fillId="12" borderId="33" xfId="0" applyFont="1" applyFill="1" applyBorder="1" applyAlignment="1">
      <alignment horizontal="center" vertical="center"/>
    </xf>
    <xf numFmtId="0" fontId="23" fillId="0" borderId="25" xfId="0" applyFont="1" applyBorder="1" applyAlignment="1">
      <alignment horizontal="center" vertical="center"/>
    </xf>
    <xf numFmtId="0" fontId="19" fillId="6" borderId="28" xfId="0" applyFont="1" applyFill="1" applyBorder="1" applyAlignment="1">
      <alignment horizontal="center" vertical="center"/>
    </xf>
    <xf numFmtId="0" fontId="19" fillId="6" borderId="29" xfId="0" applyFont="1" applyFill="1" applyBorder="1" applyAlignment="1">
      <alignment horizontal="center" vertical="center"/>
    </xf>
    <xf numFmtId="0" fontId="19" fillId="6" borderId="30" xfId="0" applyFont="1" applyFill="1" applyBorder="1" applyAlignment="1">
      <alignment horizontal="center" vertical="center"/>
    </xf>
    <xf numFmtId="0" fontId="21" fillId="3" borderId="24" xfId="0" applyFont="1" applyFill="1" applyBorder="1" applyAlignment="1">
      <alignment horizontal="center" vertical="center"/>
    </xf>
    <xf numFmtId="0" fontId="0" fillId="0" borderId="36" xfId="0" applyBorder="1" applyAlignment="1">
      <alignment vertical="center"/>
    </xf>
    <xf numFmtId="0" fontId="24" fillId="0" borderId="0" xfId="0" applyFont="1" applyFill="1" applyBorder="1" applyAlignment="1">
      <alignment horizontal="center" vertical="center"/>
    </xf>
    <xf numFmtId="0" fontId="25" fillId="11" borderId="11" xfId="0" applyFont="1" applyFill="1" applyBorder="1" applyAlignment="1">
      <alignment horizontal="left" vertical="center" indent="1"/>
    </xf>
    <xf numFmtId="14" fontId="26" fillId="0" borderId="9" xfId="5" applyNumberFormat="1" applyFont="1" applyBorder="1" applyAlignment="1">
      <alignment horizontal="center" vertical="center"/>
    </xf>
    <xf numFmtId="0" fontId="27" fillId="0" borderId="9" xfId="5" applyFont="1" applyBorder="1" applyAlignment="1">
      <alignment horizontal="left" vertical="center"/>
    </xf>
    <xf numFmtId="14" fontId="28" fillId="0" borderId="9" xfId="5" applyNumberFormat="1" applyFont="1" applyBorder="1" applyAlignment="1">
      <alignment horizontal="center" vertical="center"/>
    </xf>
    <xf numFmtId="15" fontId="29" fillId="0" borderId="9" xfId="5" applyNumberFormat="1" applyFont="1" applyBorder="1" applyAlignment="1">
      <alignment horizontal="left" vertical="center"/>
    </xf>
    <xf numFmtId="14" fontId="26" fillId="0" borderId="10" xfId="5" applyNumberFormat="1" applyFont="1" applyBorder="1" applyAlignment="1">
      <alignment horizontal="center" vertical="center"/>
    </xf>
    <xf numFmtId="0" fontId="27" fillId="0" borderId="10" xfId="5" applyFont="1" applyBorder="1" applyAlignment="1">
      <alignment horizontal="left" vertical="center"/>
    </xf>
    <xf numFmtId="14" fontId="26" fillId="0" borderId="37" xfId="5" applyNumberFormat="1" applyFont="1" applyBorder="1" applyAlignment="1">
      <alignment horizontal="center" vertical="center"/>
    </xf>
    <xf numFmtId="0" fontId="27" fillId="0" borderId="37" xfId="5" applyFont="1" applyBorder="1" applyAlignment="1">
      <alignment horizontal="left" vertical="center"/>
    </xf>
    <xf numFmtId="0" fontId="30" fillId="12" borderId="24" xfId="0" applyFont="1" applyFill="1" applyBorder="1" applyAlignment="1">
      <alignment horizontal="center" vertical="center"/>
    </xf>
    <xf numFmtId="0" fontId="30" fillId="3" borderId="24" xfId="0" applyFont="1" applyFill="1" applyBorder="1" applyAlignment="1">
      <alignment horizontal="center" vertical="center"/>
    </xf>
    <xf numFmtId="0" fontId="30" fillId="3" borderId="35" xfId="0" applyFont="1" applyFill="1" applyBorder="1" applyAlignment="1">
      <alignment horizontal="center" vertical="center"/>
    </xf>
  </cellXfs>
  <cellStyles count="6">
    <cellStyle name="Normal" xfId="0" builtinId="0"/>
    <cellStyle name="Normal 2" xfId="5"/>
    <cellStyle name="Titre" xfId="1" builtinId="15" customBuiltin="1"/>
    <cellStyle name="Titre 1" xfId="2" builtinId="16" customBuiltin="1"/>
    <cellStyle name="Titre 2" xfId="3" builtinId="17" customBuiltin="1"/>
    <cellStyle name="Titre 3" xfId="4" builtinId="18" customBuiltin="1"/>
  </cellStyles>
  <dxfs count="1190">
    <dxf>
      <font>
        <b/>
        <i val="0"/>
        <color rgb="FFFF0000"/>
      </font>
    </dxf>
    <dxf>
      <font>
        <color rgb="FF9C0006"/>
      </font>
      <fill>
        <patternFill>
          <bgColor rgb="FFFFC7CE"/>
        </patternFill>
      </fill>
    </dxf>
    <dxf>
      <font>
        <color rgb="FF9C0006"/>
      </font>
      <fill>
        <patternFill>
          <bgColor rgb="FFFFC7CE"/>
        </patternFill>
      </fill>
    </dxf>
    <dxf>
      <font>
        <b/>
        <i val="0"/>
        <color rgb="FFFF0000"/>
      </font>
    </dxf>
    <dxf>
      <font>
        <color rgb="FF9C0006"/>
      </font>
      <fill>
        <patternFill>
          <bgColor rgb="FFFFC7CE"/>
        </patternFill>
      </fill>
    </dxf>
    <dxf>
      <font>
        <color rgb="FF9C0006"/>
      </font>
      <fill>
        <patternFill>
          <bgColor rgb="FFFFC7CE"/>
        </patternFill>
      </fill>
    </dxf>
    <dxf>
      <font>
        <b/>
        <i val="0"/>
        <color rgb="FFFF0000"/>
      </font>
    </dxf>
    <dxf>
      <font>
        <color rgb="FF9C0006"/>
      </font>
      <fill>
        <patternFill>
          <bgColor rgb="FFFFC7CE"/>
        </patternFill>
      </fill>
    </dxf>
    <dxf>
      <font>
        <color rgb="FF9C0006"/>
      </font>
      <fill>
        <patternFill>
          <bgColor rgb="FFFFC7CE"/>
        </patternFill>
      </fill>
    </dxf>
    <dxf>
      <fill>
        <patternFill>
          <bgColor theme="5"/>
        </patternFill>
      </fill>
    </dxf>
    <dxf>
      <font>
        <color theme="4"/>
      </font>
      <fill>
        <patternFill>
          <bgColor theme="4"/>
        </patternFill>
      </fill>
    </dxf>
    <dxf>
      <font>
        <color theme="5"/>
      </font>
      <fill>
        <patternFill>
          <bgColor theme="5"/>
        </patternFill>
      </fill>
    </dxf>
    <dxf>
      <font>
        <color theme="6"/>
      </font>
      <fill>
        <patternFill>
          <bgColor theme="6"/>
        </patternFill>
      </fill>
    </dxf>
    <dxf>
      <font>
        <color theme="7"/>
      </font>
      <fill>
        <patternFill>
          <bgColor theme="7"/>
        </patternFill>
      </fill>
    </dxf>
    <dxf>
      <font>
        <color theme="8"/>
      </font>
      <fill>
        <patternFill>
          <bgColor theme="8"/>
        </patternFill>
      </fill>
    </dxf>
    <dxf>
      <font>
        <color theme="7"/>
      </font>
      <fill>
        <patternFill>
          <bgColor theme="7"/>
        </patternFill>
      </fill>
    </dxf>
    <dxf>
      <font>
        <color theme="8"/>
      </font>
      <fill>
        <patternFill>
          <bgColor theme="8"/>
        </patternFill>
      </fill>
    </dxf>
    <dxf>
      <fill>
        <patternFill>
          <bgColor theme="5"/>
        </patternFill>
      </fill>
    </dxf>
    <dxf>
      <font>
        <color theme="5"/>
      </font>
      <fill>
        <patternFill>
          <bgColor theme="5"/>
        </patternFill>
      </fill>
    </dxf>
    <dxf>
      <font>
        <color theme="6"/>
      </font>
      <fill>
        <patternFill>
          <bgColor theme="6"/>
        </patternFill>
      </fill>
    </dxf>
    <dxf>
      <font>
        <b/>
        <i val="0"/>
        <color rgb="FFFF0000"/>
      </font>
    </dxf>
    <dxf>
      <font>
        <color rgb="FF9C0006"/>
      </font>
      <fill>
        <patternFill>
          <bgColor rgb="FFFFC7CE"/>
        </patternFill>
      </fill>
    </dxf>
    <dxf>
      <font>
        <color rgb="FF9C0006"/>
      </font>
      <fill>
        <patternFill>
          <bgColor rgb="FFFFC7CE"/>
        </patternFill>
      </fill>
    </dxf>
    <dxf>
      <font>
        <b/>
        <i val="0"/>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0000"/>
      </font>
    </dxf>
    <dxf>
      <fill>
        <patternFill>
          <bgColor theme="5"/>
        </patternFill>
      </fill>
    </dxf>
    <dxf>
      <font>
        <color theme="4"/>
      </font>
      <fill>
        <patternFill>
          <bgColor theme="4"/>
        </patternFill>
      </fill>
    </dxf>
    <dxf>
      <font>
        <color theme="5"/>
      </font>
      <fill>
        <patternFill>
          <bgColor theme="5"/>
        </patternFill>
      </fill>
    </dxf>
    <dxf>
      <font>
        <color theme="6"/>
      </font>
      <fill>
        <patternFill>
          <bgColor theme="6"/>
        </patternFill>
      </fill>
    </dxf>
    <dxf>
      <font>
        <color theme="7"/>
      </font>
      <fill>
        <patternFill>
          <bgColor theme="7"/>
        </patternFill>
      </fill>
    </dxf>
    <dxf>
      <font>
        <color theme="8"/>
      </font>
      <fill>
        <patternFill>
          <bgColor theme="8"/>
        </patternFill>
      </fill>
    </dxf>
    <dxf>
      <font>
        <color theme="7"/>
      </font>
      <fill>
        <patternFill>
          <bgColor theme="7"/>
        </patternFill>
      </fill>
    </dxf>
    <dxf>
      <font>
        <color theme="8"/>
      </font>
      <fill>
        <patternFill>
          <bgColor theme="8"/>
        </patternFill>
      </fill>
    </dxf>
    <dxf>
      <fill>
        <patternFill>
          <bgColor theme="5"/>
        </patternFill>
      </fill>
    </dxf>
    <dxf>
      <font>
        <color theme="5"/>
      </font>
      <fill>
        <patternFill>
          <bgColor theme="5"/>
        </patternFill>
      </fill>
    </dxf>
    <dxf>
      <font>
        <color theme="6"/>
      </font>
      <fill>
        <patternFill>
          <bgColor theme="6"/>
        </patternFill>
      </fill>
    </dxf>
    <dxf>
      <font>
        <color rgb="FF9C0006"/>
      </font>
      <fill>
        <patternFill>
          <bgColor rgb="FFFFC7CE"/>
        </patternFill>
      </fill>
    </dxf>
    <dxf>
      <font>
        <color rgb="FF9C0006"/>
      </font>
      <fill>
        <patternFill>
          <bgColor rgb="FFFFC7CE"/>
        </patternFill>
      </fill>
    </dxf>
    <dxf>
      <fill>
        <patternFill>
          <bgColor theme="5"/>
        </patternFill>
      </fill>
    </dxf>
    <dxf>
      <font>
        <color theme="4"/>
      </font>
      <fill>
        <patternFill>
          <bgColor theme="4"/>
        </patternFill>
      </fill>
    </dxf>
    <dxf>
      <font>
        <color theme="5"/>
      </font>
      <fill>
        <patternFill>
          <bgColor theme="5"/>
        </patternFill>
      </fill>
    </dxf>
    <dxf>
      <font>
        <color theme="6"/>
      </font>
      <fill>
        <patternFill>
          <bgColor theme="6"/>
        </patternFill>
      </fill>
    </dxf>
    <dxf>
      <font>
        <color theme="7"/>
      </font>
      <fill>
        <patternFill>
          <bgColor theme="7"/>
        </patternFill>
      </fill>
    </dxf>
    <dxf>
      <font>
        <color theme="8"/>
      </font>
      <fill>
        <patternFill>
          <bgColor theme="8"/>
        </patternFill>
      </fill>
    </dxf>
    <dxf>
      <font>
        <color theme="7"/>
      </font>
      <fill>
        <patternFill>
          <bgColor theme="7"/>
        </patternFill>
      </fill>
    </dxf>
    <dxf>
      <font>
        <color theme="8"/>
      </font>
      <fill>
        <patternFill>
          <bgColor theme="8"/>
        </patternFill>
      </fill>
    </dxf>
    <dxf>
      <fill>
        <patternFill>
          <bgColor theme="5"/>
        </patternFill>
      </fill>
    </dxf>
    <dxf>
      <font>
        <color theme="5"/>
      </font>
      <fill>
        <patternFill>
          <bgColor theme="5"/>
        </patternFill>
      </fill>
    </dxf>
    <dxf>
      <font>
        <color theme="6"/>
      </font>
      <fill>
        <patternFill>
          <bgColor theme="6"/>
        </patternFill>
      </fill>
    </dxf>
    <dxf>
      <font>
        <color rgb="FF9C0006"/>
      </font>
      <fill>
        <patternFill>
          <bgColor rgb="FFFFC7CE"/>
        </patternFill>
      </fill>
    </dxf>
    <dxf>
      <fill>
        <patternFill>
          <bgColor theme="5"/>
        </patternFill>
      </fill>
    </dxf>
    <dxf>
      <font>
        <color theme="4"/>
      </font>
      <fill>
        <patternFill>
          <bgColor theme="4"/>
        </patternFill>
      </fill>
    </dxf>
    <dxf>
      <font>
        <color theme="5"/>
      </font>
      <fill>
        <patternFill>
          <bgColor theme="5"/>
        </patternFill>
      </fill>
    </dxf>
    <dxf>
      <font>
        <color theme="6"/>
      </font>
      <fill>
        <patternFill>
          <bgColor theme="6"/>
        </patternFill>
      </fill>
    </dxf>
    <dxf>
      <font>
        <color theme="7"/>
      </font>
      <fill>
        <patternFill>
          <bgColor theme="7"/>
        </patternFill>
      </fill>
    </dxf>
    <dxf>
      <font>
        <color theme="8"/>
      </font>
      <fill>
        <patternFill>
          <bgColor theme="8"/>
        </patternFill>
      </fill>
    </dxf>
    <dxf>
      <font>
        <color theme="7"/>
      </font>
      <fill>
        <patternFill>
          <bgColor theme="7"/>
        </patternFill>
      </fill>
    </dxf>
    <dxf>
      <font>
        <color theme="8"/>
      </font>
      <fill>
        <patternFill>
          <bgColor theme="8"/>
        </patternFill>
      </fill>
    </dxf>
    <dxf>
      <fill>
        <patternFill>
          <bgColor theme="5"/>
        </patternFill>
      </fill>
    </dxf>
    <dxf>
      <font>
        <color theme="5"/>
      </font>
      <fill>
        <patternFill>
          <bgColor theme="5"/>
        </patternFill>
      </fill>
    </dxf>
    <dxf>
      <font>
        <color theme="6"/>
      </font>
      <fill>
        <patternFill>
          <bgColor theme="6"/>
        </patternFill>
      </fill>
    </dxf>
    <dxf>
      <font>
        <b/>
        <i val="0"/>
        <color rgb="FFFF0000"/>
      </font>
    </dxf>
    <dxf>
      <font>
        <color rgb="FF9C0006"/>
      </font>
      <fill>
        <patternFill>
          <bgColor rgb="FFFFC7CE"/>
        </patternFill>
      </fill>
    </dxf>
    <dxf>
      <font>
        <color rgb="FF9C0006"/>
      </font>
      <fill>
        <patternFill>
          <bgColor rgb="FFFFC7CE"/>
        </patternFill>
      </fill>
    </dxf>
    <dxf>
      <font>
        <b/>
        <i val="0"/>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theme="4"/>
      </font>
      <fill>
        <patternFill>
          <bgColor theme="4"/>
        </patternFill>
      </fill>
    </dxf>
    <dxf>
      <font>
        <color theme="5"/>
      </font>
      <fill>
        <patternFill>
          <bgColor theme="5"/>
        </patternFill>
      </fill>
    </dxf>
    <dxf>
      <font>
        <color theme="6"/>
      </font>
      <fill>
        <patternFill>
          <bgColor theme="6"/>
        </patternFill>
      </fill>
    </dxf>
    <dxf>
      <font>
        <color theme="7"/>
      </font>
      <fill>
        <patternFill>
          <bgColor theme="7"/>
        </patternFill>
      </fill>
    </dxf>
    <dxf>
      <font>
        <color theme="8"/>
      </font>
      <fill>
        <patternFill>
          <bgColor theme="8"/>
        </patternFill>
      </fill>
    </dxf>
    <dxf>
      <font>
        <color theme="7"/>
      </font>
      <fill>
        <patternFill>
          <bgColor theme="7"/>
        </patternFill>
      </fill>
    </dxf>
    <dxf>
      <font>
        <color theme="8"/>
      </font>
      <fill>
        <patternFill>
          <bgColor theme="8"/>
        </patternFill>
      </fill>
    </dxf>
    <dxf>
      <fill>
        <patternFill>
          <bgColor theme="5"/>
        </patternFill>
      </fill>
    </dxf>
    <dxf>
      <font>
        <color theme="5"/>
      </font>
      <fill>
        <patternFill>
          <bgColor theme="5"/>
        </patternFill>
      </fill>
    </dxf>
    <dxf>
      <font>
        <color theme="6"/>
      </font>
      <fill>
        <patternFill>
          <bgColor theme="6"/>
        </patternFill>
      </fill>
    </dxf>
    <dxf>
      <font>
        <color rgb="FF9C0006"/>
      </font>
      <fill>
        <patternFill>
          <bgColor rgb="FFFFC7CE"/>
        </patternFill>
      </fill>
    </dxf>
    <dxf>
      <font>
        <color rgb="FF9C0006"/>
      </font>
      <fill>
        <patternFill>
          <bgColor rgb="FFFFC7CE"/>
        </patternFill>
      </fill>
    </dxf>
    <dxf>
      <fill>
        <patternFill>
          <bgColor theme="5"/>
        </patternFill>
      </fill>
    </dxf>
    <dxf>
      <font>
        <color theme="4"/>
      </font>
      <fill>
        <patternFill>
          <bgColor theme="4"/>
        </patternFill>
      </fill>
    </dxf>
    <dxf>
      <font>
        <color theme="5"/>
      </font>
      <fill>
        <patternFill>
          <bgColor theme="5"/>
        </patternFill>
      </fill>
    </dxf>
    <dxf>
      <font>
        <color theme="6"/>
      </font>
      <fill>
        <patternFill>
          <bgColor theme="6"/>
        </patternFill>
      </fill>
    </dxf>
    <dxf>
      <font>
        <color theme="7"/>
      </font>
      <fill>
        <patternFill>
          <bgColor theme="7"/>
        </patternFill>
      </fill>
    </dxf>
    <dxf>
      <font>
        <color theme="8"/>
      </font>
      <fill>
        <patternFill>
          <bgColor theme="8"/>
        </patternFill>
      </fill>
    </dxf>
    <dxf>
      <font>
        <color theme="7"/>
      </font>
      <fill>
        <patternFill>
          <bgColor theme="7"/>
        </patternFill>
      </fill>
    </dxf>
    <dxf>
      <font>
        <color theme="8"/>
      </font>
      <fill>
        <patternFill>
          <bgColor theme="8"/>
        </patternFill>
      </fill>
    </dxf>
    <dxf>
      <fill>
        <patternFill>
          <bgColor theme="5"/>
        </patternFill>
      </fill>
    </dxf>
    <dxf>
      <font>
        <color theme="5"/>
      </font>
      <fill>
        <patternFill>
          <bgColor theme="5"/>
        </patternFill>
      </fill>
    </dxf>
    <dxf>
      <font>
        <color theme="6"/>
      </font>
      <fill>
        <patternFill>
          <bgColor theme="6"/>
        </patternFill>
      </fill>
    </dxf>
    <dxf>
      <font>
        <color rgb="FF9C0006"/>
      </font>
      <fill>
        <patternFill>
          <bgColor rgb="FFFFC7CE"/>
        </patternFill>
      </fill>
    </dxf>
    <dxf>
      <fill>
        <patternFill>
          <bgColor theme="5"/>
        </patternFill>
      </fill>
    </dxf>
    <dxf>
      <font>
        <color theme="4"/>
      </font>
      <fill>
        <patternFill>
          <bgColor theme="4"/>
        </patternFill>
      </fill>
    </dxf>
    <dxf>
      <font>
        <color theme="5"/>
      </font>
      <fill>
        <patternFill>
          <bgColor theme="5"/>
        </patternFill>
      </fill>
    </dxf>
    <dxf>
      <font>
        <color theme="6"/>
      </font>
      <fill>
        <patternFill>
          <bgColor theme="6"/>
        </patternFill>
      </fill>
    </dxf>
    <dxf>
      <font>
        <color theme="7"/>
      </font>
      <fill>
        <patternFill>
          <bgColor theme="7"/>
        </patternFill>
      </fill>
    </dxf>
    <dxf>
      <font>
        <color theme="8"/>
      </font>
      <fill>
        <patternFill>
          <bgColor theme="8"/>
        </patternFill>
      </fill>
    </dxf>
    <dxf>
      <font>
        <color theme="7"/>
      </font>
      <fill>
        <patternFill>
          <bgColor theme="7"/>
        </patternFill>
      </fill>
    </dxf>
    <dxf>
      <font>
        <color theme="8"/>
      </font>
      <fill>
        <patternFill>
          <bgColor theme="8"/>
        </patternFill>
      </fill>
    </dxf>
    <dxf>
      <fill>
        <patternFill>
          <bgColor theme="5"/>
        </patternFill>
      </fill>
    </dxf>
    <dxf>
      <font>
        <color theme="5"/>
      </font>
      <fill>
        <patternFill>
          <bgColor theme="5"/>
        </patternFill>
      </fill>
    </dxf>
    <dxf>
      <font>
        <color theme="6"/>
      </font>
      <fill>
        <patternFill>
          <bgColor theme="6"/>
        </patternFill>
      </fill>
    </dxf>
    <dxf>
      <fill>
        <patternFill>
          <bgColor theme="5"/>
        </patternFill>
      </fill>
    </dxf>
    <dxf>
      <font>
        <color theme="4"/>
      </font>
      <fill>
        <patternFill>
          <bgColor theme="4"/>
        </patternFill>
      </fill>
    </dxf>
    <dxf>
      <font>
        <color theme="5"/>
      </font>
      <fill>
        <patternFill>
          <bgColor theme="5"/>
        </patternFill>
      </fill>
    </dxf>
    <dxf>
      <font>
        <color theme="6"/>
      </font>
      <fill>
        <patternFill>
          <bgColor theme="6"/>
        </patternFill>
      </fill>
    </dxf>
    <dxf>
      <font>
        <color theme="7"/>
      </font>
      <fill>
        <patternFill>
          <bgColor theme="7"/>
        </patternFill>
      </fill>
    </dxf>
    <dxf>
      <font>
        <color theme="8"/>
      </font>
      <fill>
        <patternFill>
          <bgColor theme="8"/>
        </patternFill>
      </fill>
    </dxf>
    <dxf>
      <font>
        <color theme="7"/>
      </font>
      <fill>
        <patternFill>
          <bgColor theme="7"/>
        </patternFill>
      </fill>
    </dxf>
    <dxf>
      <font>
        <color theme="8"/>
      </font>
      <fill>
        <patternFill>
          <bgColor theme="8"/>
        </patternFill>
      </fill>
    </dxf>
    <dxf>
      <fill>
        <patternFill>
          <bgColor theme="5"/>
        </patternFill>
      </fill>
    </dxf>
    <dxf>
      <font>
        <color theme="5"/>
      </font>
      <fill>
        <patternFill>
          <bgColor theme="5"/>
        </patternFill>
      </fill>
    </dxf>
    <dxf>
      <font>
        <color theme="6"/>
      </font>
      <fill>
        <patternFill>
          <bgColor theme="6"/>
        </patternFill>
      </fill>
    </dxf>
    <dxf>
      <font>
        <color rgb="FF9C0006"/>
      </font>
      <fill>
        <patternFill>
          <bgColor rgb="FFFFC7CE"/>
        </patternFill>
      </fill>
    </dxf>
    <dxf>
      <fill>
        <patternFill>
          <bgColor theme="5"/>
        </patternFill>
      </fill>
    </dxf>
    <dxf>
      <font>
        <color theme="4"/>
      </font>
      <fill>
        <patternFill>
          <bgColor theme="4"/>
        </patternFill>
      </fill>
    </dxf>
    <dxf>
      <font>
        <color theme="5"/>
      </font>
      <fill>
        <patternFill>
          <bgColor theme="5"/>
        </patternFill>
      </fill>
    </dxf>
    <dxf>
      <font>
        <color theme="6"/>
      </font>
      <fill>
        <patternFill>
          <bgColor theme="6"/>
        </patternFill>
      </fill>
    </dxf>
    <dxf>
      <font>
        <color theme="7"/>
      </font>
      <fill>
        <patternFill>
          <bgColor theme="7"/>
        </patternFill>
      </fill>
    </dxf>
    <dxf>
      <font>
        <color theme="8"/>
      </font>
      <fill>
        <patternFill>
          <bgColor theme="8"/>
        </patternFill>
      </fill>
    </dxf>
    <dxf>
      <font>
        <color theme="7"/>
      </font>
      <fill>
        <patternFill>
          <bgColor theme="7"/>
        </patternFill>
      </fill>
    </dxf>
    <dxf>
      <font>
        <color theme="8"/>
      </font>
      <fill>
        <patternFill>
          <bgColor theme="8"/>
        </patternFill>
      </fill>
    </dxf>
    <dxf>
      <fill>
        <patternFill>
          <bgColor theme="5"/>
        </patternFill>
      </fill>
    </dxf>
    <dxf>
      <font>
        <color theme="5"/>
      </font>
      <fill>
        <patternFill>
          <bgColor theme="5"/>
        </patternFill>
      </fill>
    </dxf>
    <dxf>
      <font>
        <color theme="6"/>
      </font>
      <fill>
        <patternFill>
          <bgColor theme="6"/>
        </patternFill>
      </fill>
    </dxf>
    <dxf>
      <fill>
        <patternFill>
          <bgColor theme="5"/>
        </patternFill>
      </fill>
    </dxf>
    <dxf>
      <font>
        <color theme="4"/>
      </font>
      <fill>
        <patternFill>
          <bgColor theme="4"/>
        </patternFill>
      </fill>
    </dxf>
    <dxf>
      <font>
        <color theme="5"/>
      </font>
      <fill>
        <patternFill>
          <bgColor theme="5"/>
        </patternFill>
      </fill>
    </dxf>
    <dxf>
      <font>
        <color theme="6"/>
      </font>
      <fill>
        <patternFill>
          <bgColor theme="6"/>
        </patternFill>
      </fill>
    </dxf>
    <dxf>
      <font>
        <color theme="7"/>
      </font>
      <fill>
        <patternFill>
          <bgColor theme="7"/>
        </patternFill>
      </fill>
    </dxf>
    <dxf>
      <font>
        <color theme="8"/>
      </font>
      <fill>
        <patternFill>
          <bgColor theme="8"/>
        </patternFill>
      </fill>
    </dxf>
    <dxf>
      <font>
        <color theme="7"/>
      </font>
      <fill>
        <patternFill>
          <bgColor theme="7"/>
        </patternFill>
      </fill>
    </dxf>
    <dxf>
      <font>
        <color theme="8"/>
      </font>
      <fill>
        <patternFill>
          <bgColor theme="8"/>
        </patternFill>
      </fill>
    </dxf>
    <dxf>
      <fill>
        <patternFill>
          <bgColor theme="5"/>
        </patternFill>
      </fill>
    </dxf>
    <dxf>
      <font>
        <color theme="5"/>
      </font>
      <fill>
        <patternFill>
          <bgColor theme="5"/>
        </patternFill>
      </fill>
    </dxf>
    <dxf>
      <font>
        <color theme="6"/>
      </font>
      <fill>
        <patternFill>
          <bgColor theme="6"/>
        </patternFill>
      </fill>
    </dxf>
    <dxf>
      <font>
        <color rgb="FF9C0006"/>
      </font>
      <fill>
        <patternFill>
          <bgColor rgb="FFFFC7CE"/>
        </patternFill>
      </fill>
    </dxf>
    <dxf>
      <font>
        <color rgb="FF9C0006"/>
      </font>
      <fill>
        <patternFill>
          <bgColor rgb="FFFFC7CE"/>
        </patternFill>
      </fill>
    </dxf>
    <dxf>
      <fill>
        <patternFill>
          <bgColor theme="5"/>
        </patternFill>
      </fill>
    </dxf>
    <dxf>
      <font>
        <color theme="4"/>
      </font>
      <fill>
        <patternFill>
          <bgColor theme="4"/>
        </patternFill>
      </fill>
    </dxf>
    <dxf>
      <font>
        <color theme="5"/>
      </font>
      <fill>
        <patternFill>
          <bgColor theme="5"/>
        </patternFill>
      </fill>
    </dxf>
    <dxf>
      <font>
        <color theme="6"/>
      </font>
      <fill>
        <patternFill>
          <bgColor theme="6"/>
        </patternFill>
      </fill>
    </dxf>
    <dxf>
      <font>
        <color theme="7"/>
      </font>
      <fill>
        <patternFill>
          <bgColor theme="7"/>
        </patternFill>
      </fill>
    </dxf>
    <dxf>
      <font>
        <color theme="8"/>
      </font>
      <fill>
        <patternFill>
          <bgColor theme="8"/>
        </patternFill>
      </fill>
    </dxf>
    <dxf>
      <font>
        <color theme="7"/>
      </font>
      <fill>
        <patternFill>
          <bgColor theme="7"/>
        </patternFill>
      </fill>
    </dxf>
    <dxf>
      <font>
        <color theme="8"/>
      </font>
      <fill>
        <patternFill>
          <bgColor theme="8"/>
        </patternFill>
      </fill>
    </dxf>
    <dxf>
      <fill>
        <patternFill>
          <bgColor theme="5"/>
        </patternFill>
      </fill>
    </dxf>
    <dxf>
      <font>
        <color theme="5"/>
      </font>
      <fill>
        <patternFill>
          <bgColor theme="5"/>
        </patternFill>
      </fill>
    </dxf>
    <dxf>
      <font>
        <color theme="6"/>
      </font>
      <fill>
        <patternFill>
          <bgColor theme="6"/>
        </patternFill>
      </fill>
    </dxf>
    <dxf>
      <font>
        <color rgb="FF9C0006"/>
      </font>
      <fill>
        <patternFill>
          <bgColor rgb="FFFFC7CE"/>
        </patternFill>
      </fill>
    </dxf>
    <dxf>
      <fill>
        <patternFill>
          <bgColor theme="5"/>
        </patternFill>
      </fill>
    </dxf>
    <dxf>
      <font>
        <color theme="4"/>
      </font>
      <fill>
        <patternFill>
          <bgColor theme="4"/>
        </patternFill>
      </fill>
    </dxf>
    <dxf>
      <font>
        <color theme="5"/>
      </font>
      <fill>
        <patternFill>
          <bgColor theme="5"/>
        </patternFill>
      </fill>
    </dxf>
    <dxf>
      <font>
        <color theme="6"/>
      </font>
      <fill>
        <patternFill>
          <bgColor theme="6"/>
        </patternFill>
      </fill>
    </dxf>
    <dxf>
      <font>
        <color theme="7"/>
      </font>
      <fill>
        <patternFill>
          <bgColor theme="7"/>
        </patternFill>
      </fill>
    </dxf>
    <dxf>
      <font>
        <color theme="8"/>
      </font>
      <fill>
        <patternFill>
          <bgColor theme="8"/>
        </patternFill>
      </fill>
    </dxf>
    <dxf>
      <font>
        <color theme="7"/>
      </font>
      <fill>
        <patternFill>
          <bgColor theme="7"/>
        </patternFill>
      </fill>
    </dxf>
    <dxf>
      <font>
        <color theme="8"/>
      </font>
      <fill>
        <patternFill>
          <bgColor theme="8"/>
        </patternFill>
      </fill>
    </dxf>
    <dxf>
      <fill>
        <patternFill>
          <bgColor theme="5"/>
        </patternFill>
      </fill>
    </dxf>
    <dxf>
      <font>
        <color theme="5"/>
      </font>
      <fill>
        <patternFill>
          <bgColor theme="5"/>
        </patternFill>
      </fill>
    </dxf>
    <dxf>
      <font>
        <color theme="6"/>
      </font>
      <fill>
        <patternFill>
          <bgColor theme="6"/>
        </patternFill>
      </fill>
    </dxf>
    <dxf>
      <fill>
        <patternFill>
          <bgColor theme="5"/>
        </patternFill>
      </fill>
    </dxf>
    <dxf>
      <font>
        <color theme="4"/>
      </font>
      <fill>
        <patternFill>
          <bgColor theme="4"/>
        </patternFill>
      </fill>
    </dxf>
    <dxf>
      <font>
        <color theme="5"/>
      </font>
      <fill>
        <patternFill>
          <bgColor theme="5"/>
        </patternFill>
      </fill>
    </dxf>
    <dxf>
      <font>
        <color theme="6"/>
      </font>
      <fill>
        <patternFill>
          <bgColor theme="6"/>
        </patternFill>
      </fill>
    </dxf>
    <dxf>
      <font>
        <color theme="7"/>
      </font>
      <fill>
        <patternFill>
          <bgColor theme="7"/>
        </patternFill>
      </fill>
    </dxf>
    <dxf>
      <font>
        <color theme="8"/>
      </font>
      <fill>
        <patternFill>
          <bgColor theme="8"/>
        </patternFill>
      </fill>
    </dxf>
    <dxf>
      <font>
        <color theme="7"/>
      </font>
      <fill>
        <patternFill>
          <bgColor theme="7"/>
        </patternFill>
      </fill>
    </dxf>
    <dxf>
      <font>
        <color theme="8"/>
      </font>
      <fill>
        <patternFill>
          <bgColor theme="8"/>
        </patternFill>
      </fill>
    </dxf>
    <dxf>
      <fill>
        <patternFill>
          <bgColor theme="5"/>
        </patternFill>
      </fill>
    </dxf>
    <dxf>
      <font>
        <color theme="5"/>
      </font>
      <fill>
        <patternFill>
          <bgColor theme="5"/>
        </patternFill>
      </fill>
    </dxf>
    <dxf>
      <font>
        <color theme="6"/>
      </font>
      <fill>
        <patternFill>
          <bgColor theme="6"/>
        </patternFill>
      </fill>
    </dxf>
    <dxf>
      <font>
        <color rgb="FF9C0006"/>
      </font>
      <fill>
        <patternFill>
          <bgColor rgb="FFFFC7CE"/>
        </patternFill>
      </fill>
    </dxf>
    <dxf>
      <font>
        <b/>
        <i val="0"/>
        <color rgb="FFFF0000"/>
      </font>
    </dxf>
    <dxf>
      <fill>
        <patternFill>
          <bgColor theme="5"/>
        </patternFill>
      </fill>
    </dxf>
    <dxf>
      <font>
        <color theme="4"/>
      </font>
      <fill>
        <patternFill>
          <bgColor theme="4"/>
        </patternFill>
      </fill>
    </dxf>
    <dxf>
      <font>
        <color theme="5"/>
      </font>
      <fill>
        <patternFill>
          <bgColor theme="5"/>
        </patternFill>
      </fill>
    </dxf>
    <dxf>
      <font>
        <color theme="6"/>
      </font>
      <fill>
        <patternFill>
          <bgColor theme="6"/>
        </patternFill>
      </fill>
    </dxf>
    <dxf>
      <font>
        <color theme="7"/>
      </font>
      <fill>
        <patternFill>
          <bgColor theme="7"/>
        </patternFill>
      </fill>
    </dxf>
    <dxf>
      <font>
        <color theme="8"/>
      </font>
      <fill>
        <patternFill>
          <bgColor theme="8"/>
        </patternFill>
      </fill>
    </dxf>
    <dxf>
      <font>
        <color theme="7"/>
      </font>
      <fill>
        <patternFill>
          <bgColor theme="7"/>
        </patternFill>
      </fill>
    </dxf>
    <dxf>
      <font>
        <color theme="8"/>
      </font>
      <fill>
        <patternFill>
          <bgColor theme="8"/>
        </patternFill>
      </fill>
    </dxf>
    <dxf>
      <fill>
        <patternFill>
          <bgColor theme="5"/>
        </patternFill>
      </fill>
    </dxf>
    <dxf>
      <font>
        <color theme="5"/>
      </font>
      <fill>
        <patternFill>
          <bgColor theme="5"/>
        </patternFill>
      </fill>
    </dxf>
    <dxf>
      <font>
        <color theme="6"/>
      </font>
      <fill>
        <patternFill>
          <bgColor theme="6"/>
        </patternFill>
      </fill>
    </dxf>
    <dxf>
      <font>
        <color rgb="FF9C0006"/>
      </font>
      <fill>
        <patternFill>
          <bgColor rgb="FFFFC7CE"/>
        </patternFill>
      </fill>
    </dxf>
    <dxf>
      <font>
        <b/>
        <i val="0"/>
        <color rgb="FFFF0000"/>
      </font>
    </dxf>
    <dxf>
      <font>
        <b/>
        <i val="0"/>
        <color rgb="FFFF0000"/>
      </font>
    </dxf>
    <dxf>
      <fill>
        <patternFill>
          <bgColor theme="5"/>
        </patternFill>
      </fill>
    </dxf>
    <dxf>
      <font>
        <color theme="4"/>
      </font>
      <fill>
        <patternFill>
          <bgColor theme="4"/>
        </patternFill>
      </fill>
    </dxf>
    <dxf>
      <font>
        <color theme="5"/>
      </font>
      <fill>
        <patternFill>
          <bgColor theme="5"/>
        </patternFill>
      </fill>
    </dxf>
    <dxf>
      <font>
        <color theme="6"/>
      </font>
      <fill>
        <patternFill>
          <bgColor theme="6"/>
        </patternFill>
      </fill>
    </dxf>
    <dxf>
      <font>
        <color theme="7"/>
      </font>
      <fill>
        <patternFill>
          <bgColor theme="7"/>
        </patternFill>
      </fill>
    </dxf>
    <dxf>
      <font>
        <color theme="8"/>
      </font>
      <fill>
        <patternFill>
          <bgColor theme="8"/>
        </patternFill>
      </fill>
    </dxf>
    <dxf>
      <font>
        <color theme="7"/>
      </font>
      <fill>
        <patternFill>
          <bgColor theme="7"/>
        </patternFill>
      </fill>
    </dxf>
    <dxf>
      <font>
        <color theme="8"/>
      </font>
      <fill>
        <patternFill>
          <bgColor theme="8"/>
        </patternFill>
      </fill>
    </dxf>
    <dxf>
      <fill>
        <patternFill>
          <bgColor theme="5"/>
        </patternFill>
      </fill>
    </dxf>
    <dxf>
      <font>
        <color theme="5"/>
      </font>
      <fill>
        <patternFill>
          <bgColor theme="5"/>
        </patternFill>
      </fill>
    </dxf>
    <dxf>
      <font>
        <color theme="6"/>
      </font>
      <fill>
        <patternFill>
          <bgColor theme="6"/>
        </patternFill>
      </fill>
    </dxf>
    <dxf>
      <font>
        <b/>
        <i val="0"/>
        <color rgb="FFFF0000"/>
      </font>
    </dxf>
    <dxf>
      <font>
        <b/>
        <i val="0"/>
        <color rgb="FFFF0000"/>
      </font>
    </dxf>
    <dxf>
      <fill>
        <patternFill>
          <bgColor theme="5"/>
        </patternFill>
      </fill>
    </dxf>
    <dxf>
      <font>
        <color theme="4"/>
      </font>
      <fill>
        <patternFill>
          <bgColor theme="4"/>
        </patternFill>
      </fill>
    </dxf>
    <dxf>
      <font>
        <color theme="5"/>
      </font>
      <fill>
        <patternFill>
          <bgColor theme="5"/>
        </patternFill>
      </fill>
    </dxf>
    <dxf>
      <font>
        <color theme="6"/>
      </font>
      <fill>
        <patternFill>
          <bgColor theme="6"/>
        </patternFill>
      </fill>
    </dxf>
    <dxf>
      <font>
        <color theme="7"/>
      </font>
      <fill>
        <patternFill>
          <bgColor theme="7"/>
        </patternFill>
      </fill>
    </dxf>
    <dxf>
      <font>
        <color theme="8"/>
      </font>
      <fill>
        <patternFill>
          <bgColor theme="8"/>
        </patternFill>
      </fill>
    </dxf>
    <dxf>
      <font>
        <color theme="7"/>
      </font>
      <fill>
        <patternFill>
          <bgColor theme="7"/>
        </patternFill>
      </fill>
    </dxf>
    <dxf>
      <font>
        <color theme="8"/>
      </font>
      <fill>
        <patternFill>
          <bgColor theme="8"/>
        </patternFill>
      </fill>
    </dxf>
    <dxf>
      <fill>
        <patternFill>
          <bgColor theme="5"/>
        </patternFill>
      </fill>
    </dxf>
    <dxf>
      <font>
        <color theme="5"/>
      </font>
      <fill>
        <patternFill>
          <bgColor theme="5"/>
        </patternFill>
      </fill>
    </dxf>
    <dxf>
      <font>
        <color theme="6"/>
      </font>
      <fill>
        <patternFill>
          <bgColor theme="6"/>
        </patternFill>
      </fill>
    </dxf>
    <dxf>
      <font>
        <b/>
        <i val="0"/>
        <color rgb="FFFF0000"/>
      </font>
    </dxf>
    <dxf>
      <fill>
        <patternFill>
          <bgColor theme="5"/>
        </patternFill>
      </fill>
    </dxf>
    <dxf>
      <font>
        <color theme="4"/>
      </font>
      <fill>
        <patternFill>
          <bgColor theme="4"/>
        </patternFill>
      </fill>
    </dxf>
    <dxf>
      <font>
        <color theme="5"/>
      </font>
      <fill>
        <patternFill>
          <bgColor theme="5"/>
        </patternFill>
      </fill>
    </dxf>
    <dxf>
      <font>
        <color theme="6"/>
      </font>
      <fill>
        <patternFill>
          <bgColor theme="6"/>
        </patternFill>
      </fill>
    </dxf>
    <dxf>
      <font>
        <color theme="7"/>
      </font>
      <fill>
        <patternFill>
          <bgColor theme="7"/>
        </patternFill>
      </fill>
    </dxf>
    <dxf>
      <font>
        <color theme="8"/>
      </font>
      <fill>
        <patternFill>
          <bgColor theme="8"/>
        </patternFill>
      </fill>
    </dxf>
    <dxf>
      <font>
        <color theme="7"/>
      </font>
      <fill>
        <patternFill>
          <bgColor theme="7"/>
        </patternFill>
      </fill>
    </dxf>
    <dxf>
      <font>
        <color theme="8"/>
      </font>
      <fill>
        <patternFill>
          <bgColor theme="8"/>
        </patternFill>
      </fill>
    </dxf>
    <dxf>
      <fill>
        <patternFill>
          <bgColor theme="5"/>
        </patternFill>
      </fill>
    </dxf>
    <dxf>
      <font>
        <color theme="5"/>
      </font>
      <fill>
        <patternFill>
          <bgColor theme="5"/>
        </patternFill>
      </fill>
    </dxf>
    <dxf>
      <font>
        <color theme="6"/>
      </font>
      <fill>
        <patternFill>
          <bgColor theme="6"/>
        </patternFill>
      </fill>
    </dxf>
    <dxf>
      <font>
        <b/>
        <i val="0"/>
        <color rgb="FFFF0000"/>
      </font>
    </dxf>
    <dxf>
      <alignment horizontal="center" vertical="center" textRotation="0" wrapText="0" indent="0" justifyLastLine="0" shrinkToFit="0" readingOrder="0"/>
    </dxf>
    <dxf>
      <numFmt numFmtId="30" formatCode="@"/>
      <alignment horizontal="left" vertical="center" textRotation="0" wrapText="1" indent="2" justifyLastLine="0" shrinkToFit="0" readingOrder="0"/>
    </dxf>
    <dxf>
      <alignment horizontal="center" vertical="center" textRotation="0" wrapText="0" indent="0" justifyLastLine="0" shrinkToFit="0" readingOrder="0"/>
    </dxf>
    <dxf>
      <font>
        <strike/>
        <outline/>
        <shadow/>
        <u val="none"/>
        <vertAlign val="baseline"/>
        <sz val="10"/>
        <color theme="1"/>
        <name val="Calibri"/>
        <scheme val="minor"/>
      </font>
      <alignment horizontal="left" vertical="center" textRotation="0" wrapText="0" indent="0" justifyLastLine="0" shrinkToFit="0" readingOrder="0"/>
    </dxf>
    <dxf>
      <font>
        <strike/>
        <outline/>
        <shadow/>
        <u val="none"/>
        <vertAlign val="baseline"/>
        <sz val="10"/>
        <color theme="1"/>
        <name val="Calibri"/>
        <scheme val="minor"/>
      </font>
      <alignment horizontal="left" vertical="center" textRotation="0" wrapText="0" indent="0" justifyLastLine="0" shrinkToFit="0" readingOrder="0"/>
    </dxf>
    <dxf>
      <font>
        <strike/>
        <outline/>
        <shadow/>
        <u val="none"/>
        <vertAlign val="baseline"/>
        <sz val="10"/>
        <color theme="1"/>
        <name val="Calibri"/>
        <scheme val="minor"/>
      </font>
      <alignment vertical="center" textRotation="0" wrapText="0" indent="0" justifyLastLine="0" shrinkToFit="0" readingOrder="0"/>
    </dxf>
    <dxf>
      <font>
        <strike/>
        <outline/>
        <shadow/>
        <u val="none"/>
        <vertAlign val="baseline"/>
        <sz val="10"/>
        <color theme="1"/>
        <name val="Calibri"/>
        <scheme val="major"/>
      </font>
    </dxf>
    <dxf>
      <font>
        <b/>
        <i val="0"/>
        <strike val="0"/>
      </font>
    </dxf>
    <dxf>
      <fill>
        <patternFill>
          <bgColor theme="2"/>
        </patternFill>
      </fill>
    </dxf>
    <dxf>
      <font>
        <b/>
        <i val="0"/>
        <strike val="0"/>
      </font>
    </dxf>
    <dxf>
      <font>
        <color theme="0"/>
      </font>
      <fill>
        <patternFill>
          <bgColor theme="3"/>
        </patternFill>
      </fill>
      <border>
        <vertical/>
      </border>
    </dxf>
    <dxf>
      <font>
        <color theme="3"/>
      </font>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3" tint="0.39994506668294322"/>
        </vertical>
        <horizontal/>
      </border>
    </dxf>
    <dxf>
      <fill>
        <patternFill>
          <bgColor theme="5"/>
        </patternFill>
      </fill>
    </dxf>
    <dxf>
      <font>
        <color theme="4"/>
      </font>
      <fill>
        <patternFill>
          <bgColor theme="4"/>
        </patternFill>
      </fill>
    </dxf>
    <dxf>
      <font>
        <color theme="5"/>
      </font>
      <fill>
        <patternFill>
          <bgColor theme="5"/>
        </patternFill>
      </fill>
    </dxf>
    <dxf>
      <font>
        <color theme="6"/>
      </font>
      <fill>
        <patternFill>
          <bgColor theme="6"/>
        </patternFill>
      </fill>
    </dxf>
    <dxf>
      <font>
        <color theme="7"/>
      </font>
      <fill>
        <patternFill>
          <bgColor theme="7"/>
        </patternFill>
      </fill>
    </dxf>
    <dxf>
      <font>
        <color theme="8"/>
      </font>
      <fill>
        <patternFill>
          <bgColor theme="8"/>
        </patternFill>
      </fill>
    </dxf>
    <dxf>
      <font>
        <color theme="7"/>
      </font>
      <fill>
        <patternFill>
          <bgColor theme="7"/>
        </patternFill>
      </fill>
    </dxf>
    <dxf>
      <font>
        <color theme="8"/>
      </font>
      <fill>
        <patternFill>
          <bgColor theme="8"/>
        </patternFill>
      </fill>
    </dxf>
    <dxf>
      <fill>
        <patternFill>
          <bgColor theme="5"/>
        </patternFill>
      </fill>
    </dxf>
    <dxf>
      <font>
        <color theme="5"/>
      </font>
      <fill>
        <patternFill>
          <bgColor theme="5"/>
        </patternFill>
      </fill>
    </dxf>
    <dxf>
      <font>
        <color theme="6"/>
      </font>
      <fill>
        <patternFill>
          <bgColor theme="6"/>
        </patternFill>
      </fill>
    </dxf>
    <dxf>
      <fill>
        <patternFill>
          <bgColor theme="5"/>
        </patternFill>
      </fill>
    </dxf>
    <dxf>
      <font>
        <color theme="4"/>
      </font>
      <fill>
        <patternFill>
          <bgColor theme="4"/>
        </patternFill>
      </fill>
    </dxf>
    <dxf>
      <font>
        <color theme="5"/>
      </font>
      <fill>
        <patternFill>
          <bgColor theme="5"/>
        </patternFill>
      </fill>
    </dxf>
    <dxf>
      <font>
        <color theme="6"/>
      </font>
      <fill>
        <patternFill>
          <bgColor theme="6"/>
        </patternFill>
      </fill>
    </dxf>
    <dxf>
      <font>
        <color theme="7"/>
      </font>
      <fill>
        <patternFill>
          <bgColor theme="7"/>
        </patternFill>
      </fill>
    </dxf>
    <dxf>
      <font>
        <color theme="8"/>
      </font>
      <fill>
        <patternFill>
          <bgColor theme="8"/>
        </patternFill>
      </fill>
    </dxf>
    <dxf>
      <font>
        <color theme="7"/>
      </font>
      <fill>
        <patternFill>
          <bgColor theme="7"/>
        </patternFill>
      </fill>
    </dxf>
    <dxf>
      <font>
        <color theme="8"/>
      </font>
      <fill>
        <patternFill>
          <bgColor theme="8"/>
        </patternFill>
      </fill>
    </dxf>
    <dxf>
      <fill>
        <patternFill>
          <bgColor theme="5"/>
        </patternFill>
      </fill>
    </dxf>
    <dxf>
      <font>
        <color theme="5"/>
      </font>
      <fill>
        <patternFill>
          <bgColor theme="5"/>
        </patternFill>
      </fill>
    </dxf>
    <dxf>
      <font>
        <color theme="6"/>
      </font>
      <fill>
        <patternFill>
          <bgColor theme="6"/>
        </patternFill>
      </fill>
    </dxf>
    <dxf>
      <fill>
        <patternFill>
          <bgColor theme="5"/>
        </patternFill>
      </fill>
    </dxf>
    <dxf>
      <font>
        <color theme="4"/>
      </font>
      <fill>
        <patternFill>
          <bgColor theme="4"/>
        </patternFill>
      </fill>
    </dxf>
    <dxf>
      <font>
        <color theme="5"/>
      </font>
      <fill>
        <patternFill>
          <bgColor theme="5"/>
        </patternFill>
      </fill>
    </dxf>
    <dxf>
      <font>
        <color theme="6"/>
      </font>
      <fill>
        <patternFill>
          <bgColor theme="6"/>
        </patternFill>
      </fill>
    </dxf>
    <dxf>
      <font>
        <color theme="7"/>
      </font>
      <fill>
        <patternFill>
          <bgColor theme="7"/>
        </patternFill>
      </fill>
    </dxf>
    <dxf>
      <font>
        <color theme="8"/>
      </font>
      <fill>
        <patternFill>
          <bgColor theme="8"/>
        </patternFill>
      </fill>
    </dxf>
    <dxf>
      <font>
        <color theme="7"/>
      </font>
      <fill>
        <patternFill>
          <bgColor theme="7"/>
        </patternFill>
      </fill>
    </dxf>
    <dxf>
      <font>
        <color theme="8"/>
      </font>
      <fill>
        <patternFill>
          <bgColor theme="8"/>
        </patternFill>
      </fill>
    </dxf>
    <dxf>
      <fill>
        <patternFill>
          <bgColor theme="5"/>
        </patternFill>
      </fill>
    </dxf>
    <dxf>
      <font>
        <color theme="5"/>
      </font>
      <fill>
        <patternFill>
          <bgColor theme="5"/>
        </patternFill>
      </fill>
    </dxf>
    <dxf>
      <font>
        <color theme="6"/>
      </font>
      <fill>
        <patternFill>
          <bgColor theme="6"/>
        </patternFill>
      </fill>
    </dxf>
    <dxf>
      <fill>
        <patternFill>
          <bgColor theme="5"/>
        </patternFill>
      </fill>
    </dxf>
    <dxf>
      <font>
        <color theme="4"/>
      </font>
      <fill>
        <patternFill>
          <bgColor theme="4"/>
        </patternFill>
      </fill>
    </dxf>
    <dxf>
      <font>
        <color theme="5"/>
      </font>
      <fill>
        <patternFill>
          <bgColor theme="5"/>
        </patternFill>
      </fill>
    </dxf>
    <dxf>
      <font>
        <color theme="6"/>
      </font>
      <fill>
        <patternFill>
          <bgColor theme="6"/>
        </patternFill>
      </fill>
    </dxf>
    <dxf>
      <font>
        <color theme="7"/>
      </font>
      <fill>
        <patternFill>
          <bgColor theme="7"/>
        </patternFill>
      </fill>
    </dxf>
    <dxf>
      <font>
        <color theme="8"/>
      </font>
      <fill>
        <patternFill>
          <bgColor theme="8"/>
        </patternFill>
      </fill>
    </dxf>
    <dxf>
      <font>
        <color theme="7"/>
      </font>
      <fill>
        <patternFill>
          <bgColor theme="7"/>
        </patternFill>
      </fill>
    </dxf>
    <dxf>
      <font>
        <color theme="8"/>
      </font>
      <fill>
        <patternFill>
          <bgColor theme="8"/>
        </patternFill>
      </fill>
    </dxf>
    <dxf>
      <fill>
        <patternFill>
          <bgColor theme="5"/>
        </patternFill>
      </fill>
    </dxf>
    <dxf>
      <font>
        <color theme="5"/>
      </font>
      <fill>
        <patternFill>
          <bgColor theme="5"/>
        </patternFill>
      </fill>
    </dxf>
    <dxf>
      <font>
        <color theme="6"/>
      </font>
      <fill>
        <patternFill>
          <bgColor theme="6"/>
        </patternFill>
      </fill>
    </dxf>
    <dxf>
      <fill>
        <patternFill>
          <bgColor theme="5"/>
        </patternFill>
      </fill>
    </dxf>
    <dxf>
      <font>
        <color theme="4"/>
      </font>
      <fill>
        <patternFill>
          <bgColor theme="4"/>
        </patternFill>
      </fill>
    </dxf>
    <dxf>
      <font>
        <color theme="5"/>
      </font>
      <fill>
        <patternFill>
          <bgColor theme="5"/>
        </patternFill>
      </fill>
    </dxf>
    <dxf>
      <font>
        <color theme="6"/>
      </font>
      <fill>
        <patternFill>
          <bgColor theme="6"/>
        </patternFill>
      </fill>
    </dxf>
    <dxf>
      <font>
        <color theme="7"/>
      </font>
      <fill>
        <patternFill>
          <bgColor theme="7"/>
        </patternFill>
      </fill>
    </dxf>
    <dxf>
      <font>
        <color theme="8"/>
      </font>
      <fill>
        <patternFill>
          <bgColor theme="8"/>
        </patternFill>
      </fill>
    </dxf>
    <dxf>
      <font>
        <color theme="7"/>
      </font>
      <fill>
        <patternFill>
          <bgColor theme="7"/>
        </patternFill>
      </fill>
    </dxf>
    <dxf>
      <font>
        <color theme="8"/>
      </font>
      <fill>
        <patternFill>
          <bgColor theme="8"/>
        </patternFill>
      </fill>
    </dxf>
    <dxf>
      <fill>
        <patternFill>
          <bgColor theme="5"/>
        </patternFill>
      </fill>
    </dxf>
    <dxf>
      <font>
        <color theme="5"/>
      </font>
      <fill>
        <patternFill>
          <bgColor theme="5"/>
        </patternFill>
      </fill>
    </dxf>
    <dxf>
      <font>
        <color theme="6"/>
      </font>
      <fill>
        <patternFill>
          <bgColor theme="6"/>
        </patternFill>
      </fill>
    </dxf>
    <dxf>
      <fill>
        <patternFill>
          <bgColor theme="5"/>
        </patternFill>
      </fill>
    </dxf>
    <dxf>
      <font>
        <color theme="4"/>
      </font>
      <fill>
        <patternFill>
          <bgColor theme="4"/>
        </patternFill>
      </fill>
    </dxf>
    <dxf>
      <font>
        <color theme="5"/>
      </font>
      <fill>
        <patternFill>
          <bgColor theme="5"/>
        </patternFill>
      </fill>
    </dxf>
    <dxf>
      <font>
        <color theme="6"/>
      </font>
      <fill>
        <patternFill>
          <bgColor theme="6"/>
        </patternFill>
      </fill>
    </dxf>
    <dxf>
      <font>
        <color theme="7"/>
      </font>
      <fill>
        <patternFill>
          <bgColor theme="7"/>
        </patternFill>
      </fill>
    </dxf>
    <dxf>
      <font>
        <color theme="8"/>
      </font>
      <fill>
        <patternFill>
          <bgColor theme="8"/>
        </patternFill>
      </fill>
    </dxf>
    <dxf>
      <font>
        <color theme="7"/>
      </font>
      <fill>
        <patternFill>
          <bgColor theme="7"/>
        </patternFill>
      </fill>
    </dxf>
    <dxf>
      <font>
        <color theme="8"/>
      </font>
      <fill>
        <patternFill>
          <bgColor theme="8"/>
        </patternFill>
      </fill>
    </dxf>
    <dxf>
      <fill>
        <patternFill>
          <bgColor theme="5"/>
        </patternFill>
      </fill>
    </dxf>
    <dxf>
      <font>
        <color theme="5"/>
      </font>
      <fill>
        <patternFill>
          <bgColor theme="5"/>
        </patternFill>
      </fill>
    </dxf>
    <dxf>
      <font>
        <color theme="6"/>
      </font>
      <fill>
        <patternFill>
          <bgColor theme="6"/>
        </patternFill>
      </fill>
    </dxf>
    <dxf>
      <fill>
        <patternFill>
          <bgColor theme="5"/>
        </patternFill>
      </fill>
    </dxf>
    <dxf>
      <font>
        <color theme="4"/>
      </font>
      <fill>
        <patternFill>
          <bgColor theme="4"/>
        </patternFill>
      </fill>
    </dxf>
    <dxf>
      <font>
        <color theme="5"/>
      </font>
      <fill>
        <patternFill>
          <bgColor theme="5"/>
        </patternFill>
      </fill>
    </dxf>
    <dxf>
      <font>
        <color theme="6"/>
      </font>
      <fill>
        <patternFill>
          <bgColor theme="6"/>
        </patternFill>
      </fill>
    </dxf>
    <dxf>
      <font>
        <color theme="7"/>
      </font>
      <fill>
        <patternFill>
          <bgColor theme="7"/>
        </patternFill>
      </fill>
    </dxf>
    <dxf>
      <font>
        <color theme="8"/>
      </font>
      <fill>
        <patternFill>
          <bgColor theme="8"/>
        </patternFill>
      </fill>
    </dxf>
    <dxf>
      <font>
        <color theme="7"/>
      </font>
      <fill>
        <patternFill>
          <bgColor theme="7"/>
        </patternFill>
      </fill>
    </dxf>
    <dxf>
      <font>
        <color theme="8"/>
      </font>
      <fill>
        <patternFill>
          <bgColor theme="8"/>
        </patternFill>
      </fill>
    </dxf>
    <dxf>
      <fill>
        <patternFill>
          <bgColor theme="5"/>
        </patternFill>
      </fill>
    </dxf>
    <dxf>
      <font>
        <color theme="5"/>
      </font>
      <fill>
        <patternFill>
          <bgColor theme="5"/>
        </patternFill>
      </fill>
    </dxf>
    <dxf>
      <font>
        <color theme="6"/>
      </font>
      <fill>
        <patternFill>
          <bgColor theme="6"/>
        </patternFill>
      </fill>
    </dxf>
    <dxf>
      <font>
        <color theme="0"/>
      </font>
      <fill>
        <patternFill>
          <bgColor theme="4"/>
        </patternFill>
      </fill>
    </dxf>
    <dxf>
      <font>
        <color theme="0"/>
      </font>
      <fill>
        <patternFill>
          <bgColor theme="5"/>
        </patternFill>
      </fill>
    </dxf>
    <dxf>
      <font>
        <color theme="0"/>
      </font>
      <fill>
        <patternFill>
          <bgColor theme="6"/>
        </patternFill>
      </fill>
    </dxf>
    <dxf>
      <font>
        <color theme="0"/>
      </font>
      <fill>
        <patternFill>
          <bgColor theme="7"/>
        </patternFill>
      </fill>
    </dxf>
    <dxf>
      <font>
        <color theme="0"/>
      </font>
      <fill>
        <patternFill>
          <bgColor theme="8"/>
        </patternFill>
      </fill>
    </dxf>
    <dxf>
      <numFmt numFmtId="164" formatCode="0;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30" formatCode="@"/>
      <alignment horizontal="left" vertical="center" textRotation="0" wrapText="1" indent="2"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numFmt numFmtId="164" formatCode="0;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30" formatCode="@"/>
      <alignment horizontal="left" vertical="center" textRotation="0" wrapText="1" indent="2"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numFmt numFmtId="164" formatCode="0;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30" formatCode="@"/>
      <alignment horizontal="left" vertical="center" textRotation="0" wrapText="1" indent="2"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numFmt numFmtId="164" formatCode="0;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30" formatCode="@"/>
      <alignment horizontal="left" vertical="center" textRotation="0" wrapText="1" indent="2"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numFmt numFmtId="164" formatCode="0;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30" formatCode="@"/>
      <alignment horizontal="left" vertical="center" textRotation="0" wrapText="1" indent="2"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numFmt numFmtId="164" formatCode="0;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30" formatCode="@"/>
      <alignment horizontal="left" vertical="center" textRotation="0" wrapText="1" indent="2"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numFmt numFmtId="164" formatCode="0;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30" formatCode="@"/>
      <alignment horizontal="left" vertical="center" textRotation="0" wrapText="1" indent="2"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numFmt numFmtId="164" formatCode="0;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30" formatCode="@"/>
      <alignment horizontal="left" vertical="center" textRotation="0" wrapText="1" indent="2"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numFmt numFmtId="164" formatCode="0;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30" formatCode="@"/>
      <alignment horizontal="left" vertical="center" textRotation="0" wrapText="1" indent="2"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numFmt numFmtId="164" formatCode="0;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30" formatCode="@"/>
      <alignment horizontal="left" vertical="center" textRotation="0" wrapText="1" indent="2"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numFmt numFmtId="164" formatCode="0;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30" formatCode="@"/>
      <alignment horizontal="left" vertical="center" textRotation="0" wrapText="1" indent="2"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numFmt numFmtId="164" formatCode="0;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numFmt numFmtId="30" formatCode="@"/>
      <alignment horizontal="left" vertical="center" textRotation="0" wrapText="1" indent="2"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ill>
        <patternFill patternType="none">
          <bgColor auto="1"/>
        </patternFill>
      </fill>
      <border diagonalUp="0" diagonalDown="0">
        <left/>
        <right/>
        <top style="thin">
          <color theme="0" tint="-0.14996795556505021"/>
        </top>
        <bottom style="medium">
          <color theme="2" tint="-0.499984740745262"/>
        </bottom>
        <vertical/>
        <horizontal/>
      </border>
    </dxf>
    <dxf>
      <font>
        <color theme="1"/>
      </font>
      <fill>
        <patternFill patternType="none">
          <bgColor auto="1"/>
        </patternFill>
      </fill>
      <border diagonalUp="0" diagonalDown="0">
        <left/>
        <right/>
        <top style="thin">
          <color theme="0" tint="-0.14993743705557422"/>
        </top>
        <bottom style="thin">
          <color theme="0" tint="-0.14996795556505021"/>
        </bottom>
        <vertical/>
        <horizontal style="thin">
          <color theme="0" tint="-0.14993743705557422"/>
        </horizontal>
      </border>
    </dxf>
    <dxf>
      <font>
        <color theme="1"/>
      </font>
      <fill>
        <patternFill patternType="solid">
          <bgColor theme="2"/>
        </patternFill>
      </fill>
      <border diagonalUp="0" diagonalDown="0">
        <left/>
        <right/>
        <top/>
        <bottom style="thin">
          <color theme="0" tint="-0.14996795556505021"/>
        </bottom>
        <vertical/>
        <horizontal/>
      </border>
    </dxf>
    <dxf>
      <font>
        <color theme="1"/>
      </font>
      <fill>
        <patternFill patternType="none">
          <bgColor auto="1"/>
        </patternFill>
      </fill>
      <border diagonalUp="0" diagonalDown="0">
        <left/>
        <right/>
        <top style="thin">
          <color theme="0" tint="-0.14996795556505021"/>
        </top>
        <bottom style="thin">
          <color theme="0" tint="-0.14993743705557422"/>
        </bottom>
        <vertical/>
        <horizontal/>
      </border>
    </dxf>
    <dxf>
      <fill>
        <patternFill>
          <bgColor theme="0" tint="-0.14996795556505021"/>
        </patternFill>
      </fill>
      <border>
        <left style="thin">
          <color theme="0"/>
        </left>
        <right style="thin">
          <color theme="0"/>
        </right>
        <vertical style="thin">
          <color theme="0"/>
        </vertical>
      </border>
    </dxf>
    <dxf>
      <fill>
        <patternFill>
          <bgColor theme="0" tint="-4.9989318521683403E-2"/>
        </patternFill>
      </fill>
      <border>
        <left style="thin">
          <color theme="0"/>
        </left>
        <right style="thin">
          <color theme="0"/>
        </right>
        <vertical style="thin">
          <color theme="0"/>
        </vertical>
      </border>
    </dxf>
    <dxf>
      <fill>
        <patternFill>
          <bgColor theme="0" tint="-0.14996795556505021"/>
        </patternFill>
      </fill>
    </dxf>
    <dxf>
      <fill>
        <patternFill patternType="solid">
          <fgColor theme="4" tint="0.79992065187536243"/>
          <bgColor theme="0" tint="-4.9989318521683403E-2"/>
        </patternFill>
      </fill>
    </dxf>
    <dxf>
      <font>
        <color theme="1"/>
      </font>
      <fill>
        <patternFill patternType="none">
          <bgColor auto="1"/>
        </patternFill>
      </fill>
      <border diagonalUp="0" diagonalDown="0">
        <left/>
        <right/>
        <top/>
        <bottom style="thin">
          <color theme="0" tint="-0.14996795556505021"/>
        </bottom>
        <vertical/>
        <horizontal style="thin">
          <color theme="0" tint="-0.14996795556505021"/>
        </horizontal>
      </border>
    </dxf>
    <dxf>
      <font>
        <color theme="1"/>
      </font>
      <fill>
        <patternFill patternType="none">
          <bgColor auto="1"/>
        </patternFill>
      </fill>
      <border>
        <left/>
        <right/>
        <top style="thin">
          <color theme="2" tint="-9.9917600024414813E-2"/>
        </top>
        <bottom style="thin">
          <color theme="2" tint="-9.9948118533890809E-2"/>
        </bottom>
        <vertical/>
        <horizontal style="thin">
          <color theme="2" tint="-9.9917600024414813E-2"/>
        </horizontal>
      </border>
    </dxf>
    <dxf>
      <font>
        <color theme="1"/>
      </font>
      <fill>
        <patternFill>
          <bgColor theme="2" tint="-0.24994659260841701"/>
        </patternFill>
      </fill>
      <border diagonalUp="0" diagonalDown="0">
        <left style="thin">
          <color theme="0"/>
        </left>
        <right style="thin">
          <color theme="0"/>
        </right>
        <top/>
        <bottom style="medium">
          <color theme="2" tint="-0.499984740745262"/>
        </bottom>
        <vertical style="thin">
          <color theme="0"/>
        </vertical>
        <horizontal/>
      </border>
    </dxf>
    <dxf>
      <font>
        <color theme="0"/>
      </font>
      <fill>
        <patternFill>
          <bgColor theme="3"/>
        </patternFill>
      </fill>
    </dxf>
    <dxf>
      <font>
        <color theme="4" tint="-0.249977111117893"/>
      </font>
      <border diagonalUp="0" diagonalDown="0">
        <left/>
        <right/>
        <top/>
        <bottom/>
        <vertical style="thin">
          <color theme="0"/>
        </vertical>
        <horizontal/>
      </border>
    </dxf>
  </dxfs>
  <tableStyles count="2" defaultTableStyle="TableStyleMedium2" defaultPivotStyle="PivotStyleLight16">
    <tableStyle name="Employee Absence Table" pivot="0" count="13">
      <tableStyleElement type="wholeTable" dxfId="1189"/>
      <tableStyleElement type="headerRow" dxfId="1188"/>
      <tableStyleElement type="totalRow" dxfId="1187"/>
      <tableStyleElement type="firstColumn" dxfId="1186"/>
      <tableStyleElement type="lastColumn" dxfId="1185"/>
      <tableStyleElement type="firstRowStripe" dxfId="1184"/>
      <tableStyleElement type="secondRowStripe" dxfId="1183"/>
      <tableStyleElement type="firstColumnStripe" dxfId="1182"/>
      <tableStyleElement type="secondColumnStripe" dxfId="1181"/>
      <tableStyleElement type="firstHeaderCell" dxfId="1180"/>
      <tableStyleElement type="lastHeaderCell" dxfId="1179"/>
      <tableStyleElement type="firstTotalCell" dxfId="1178"/>
      <tableStyleElement type="lastTotalCell" dxfId="1177"/>
    </tableStyle>
    <tableStyle name="Table Style 1" pivot="0" count="5">
      <tableStyleElement type="wholeTable" dxfId="244"/>
      <tableStyleElement type="headerRow" dxfId="243"/>
      <tableStyleElement type="firstColumn" dxfId="242"/>
      <tableStyleElement type="firstRowStripe" dxfId="241"/>
      <tableStyleElement type="firstHeaderCell" dxfId="240"/>
    </tableStyle>
  </tableStyles>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114301</xdr:colOff>
      <xdr:row>12</xdr:row>
      <xdr:rowOff>80961</xdr:rowOff>
    </xdr:from>
    <xdr:to>
      <xdr:col>26</xdr:col>
      <xdr:colOff>190501</xdr:colOff>
      <xdr:row>22</xdr:row>
      <xdr:rowOff>76201</xdr:rowOff>
    </xdr:to>
    <xdr:grpSp>
      <xdr:nvGrpSpPr>
        <xdr:cNvPr id="2" name="Comment utiliser le groupe Clé de couleur" descr="Personnalisez les valeurs de la clé de couleur de la feuille Planification des absences pour janvier selon vos besoins. Les modifications que vous apportez sont appliquées automatiquement dans tout le classeur. Pour modifier les couleurs de clé, sous l’onglet Mise en page, dans le groupe Thèmes, cliquez sur Couleurs, puis sélectionnez un autre jeu de couleurs ou cliquez sur Nouvelles couleurs de thème. (Les notes contenues dans ce classeur ne sont pas imprimées. Pour les supprimer, cliquez sur l’angle pour les sélectionner, puis appuyez sur Suppr.)" title="Comment utiliser le groupe Clé de couleur"/>
        <xdr:cNvGrpSpPr/>
      </xdr:nvGrpSpPr>
      <xdr:grpSpPr>
        <a:xfrm>
          <a:off x="2800351" y="3014661"/>
          <a:ext cx="5734050" cy="1900240"/>
          <a:chOff x="3629025" y="2986088"/>
          <a:chExt cx="6705600" cy="1810111"/>
        </a:xfrm>
      </xdr:grpSpPr>
      <xdr:sp macro="" textlink="">
        <xdr:nvSpPr>
          <xdr:cNvPr id="3" name="Texte de note" descr="Personnalisez les valeurs de la clé de couleur de la feuille Planification des absences pour janvier selon vos besoins. Les modifications que vous apportez sont appliquées automatiquement dans tout le classeur. Pour modifier les couleurs de clé, sous l’onglet Mise en page, dans le groupe Thèmes, cliquez sur Couleurs, puis sélectionnez un autre jeu de couleurs ou cliquez sur Nouvelles couleurs de thème.  Les notes contenues dans ce classeur ne sont pas imprimées. Pour les supprimer, cliquez sur l’angle pour les sélectionner, puis appuyez sur Suppr.&#10;" title="Comment utiliser la clé de couleur"/>
          <xdr:cNvSpPr txBox="1"/>
        </xdr:nvSpPr>
        <xdr:spPr>
          <a:xfrm>
            <a:off x="3629025" y="3629025"/>
            <a:ext cx="6705600" cy="11671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tx2"/>
                </a:solidFill>
              </a:rPr>
              <a:t>Personnalisez les valeurs de la clé de couleur de la feuille Planification des absences pour janvier selon vos besoins. Les modifications que vous apportez sont appliquées automatiquement dans tout le classeur. Pour modifier les couleurs de clé, sous l’onglet Mise en page, dans le groupe Thèmes, cliquez sur Couleurs, puis sélectionnez un autre jeu de couleurs ou cliquez sur Nouvelles couleurs de thème.  </a:t>
            </a:r>
          </a:p>
          <a:p>
            <a:endParaRPr lang="en-US" sz="1000" baseline="0">
              <a:solidFill>
                <a:schemeClr val="tx2"/>
              </a:solidFill>
            </a:endParaRPr>
          </a:p>
          <a:p>
            <a:r>
              <a:rPr lang="en-US" sz="1000" baseline="0">
                <a:solidFill>
                  <a:schemeClr val="tx2"/>
                </a:solidFill>
              </a:rPr>
              <a:t>Les notes contenues dans ce classeur ne sont pas imprimées. Pour les supprimer, cliquez sur l’angle pour les sélectionner, puis appuyez sur Suppr.</a:t>
            </a:r>
            <a:endParaRPr lang="en-US" sz="1000">
              <a:solidFill>
                <a:schemeClr val="tx2"/>
              </a:solidFill>
            </a:endParaRPr>
          </a:p>
        </xdr:txBody>
      </xdr:sp>
      <xdr:sp macro="" textlink="">
        <xdr:nvSpPr>
          <xdr:cNvPr id="4" name="Accolade de légende" title="Crochet de note d’entrée de données"/>
          <xdr:cNvSpPr/>
        </xdr:nvSpPr>
        <xdr:spPr>
          <a:xfrm rot="5400000">
            <a:off x="6648451" y="157161"/>
            <a:ext cx="609600" cy="6267453"/>
          </a:xfrm>
          <a:prstGeom prst="rightBrace">
            <a:avLst/>
          </a:prstGeom>
          <a:ln>
            <a:solidFill>
              <a:schemeClr val="accent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grpSp>
    <xdr:clientData fPrintsWithSheet="0"/>
  </xdr:twoCellAnchor>
  <xdr:twoCellAnchor>
    <xdr:from>
      <xdr:col>32</xdr:col>
      <xdr:colOff>476250</xdr:colOff>
      <xdr:row>0</xdr:row>
      <xdr:rowOff>600075</xdr:rowOff>
    </xdr:from>
    <xdr:to>
      <xdr:col>33</xdr:col>
      <xdr:colOff>552450</xdr:colOff>
      <xdr:row>1</xdr:row>
      <xdr:rowOff>171450</xdr:rowOff>
    </xdr:to>
    <xdr:sp macro="" textlink="">
      <xdr:nvSpPr>
        <xdr:cNvPr id="5" name="Note d’entrée de données" descr="Entrer l’année : tapez l’année dans la cellule AG2" title="Conseil de saisie de données"/>
        <xdr:cNvSpPr txBox="1"/>
      </xdr:nvSpPr>
      <xdr:spPr>
        <a:xfrm>
          <a:off x="10477500" y="600075"/>
          <a:ext cx="144780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accent1">
                  <a:lumMod val="75000"/>
                </a:schemeClr>
              </a:solidFill>
            </a:rPr>
            <a:t>Entrer l’année :	</a:t>
          </a:r>
        </a:p>
      </xdr:txBody>
    </xdr:sp>
    <xdr:clientData fPrintsWithSheet="0"/>
  </xdr:twoCellAnchor>
  <xdr:twoCellAnchor>
    <xdr:from>
      <xdr:col>33</xdr:col>
      <xdr:colOff>85725</xdr:colOff>
      <xdr:row>7</xdr:row>
      <xdr:rowOff>152400</xdr:rowOff>
    </xdr:from>
    <xdr:to>
      <xdr:col>36</xdr:col>
      <xdr:colOff>409575</xdr:colOff>
      <xdr:row>12</xdr:row>
      <xdr:rowOff>74820</xdr:rowOff>
    </xdr:to>
    <xdr:grpSp>
      <xdr:nvGrpSpPr>
        <xdr:cNvPr id="6" name="Groupe 5"/>
        <xdr:cNvGrpSpPr/>
      </xdr:nvGrpSpPr>
      <xdr:grpSpPr>
        <a:xfrm>
          <a:off x="11458575" y="2133600"/>
          <a:ext cx="2152650" cy="874920"/>
          <a:chOff x="10877550" y="2152650"/>
          <a:chExt cx="1943100" cy="874920"/>
        </a:xfrm>
      </xdr:grpSpPr>
      <xdr:sp macro="" textlink="">
        <xdr:nvSpPr>
          <xdr:cNvPr id="7" name="Zone de texte  7" descr="Pour ajouter un nouvel employé, sélectionnez la cellule Nombre total de jours pour le dernier employé, puis appuyez sur Tab." title="Conseil"/>
          <xdr:cNvSpPr txBox="1"/>
        </xdr:nvSpPr>
        <xdr:spPr>
          <a:xfrm>
            <a:off x="11191876" y="2152650"/>
            <a:ext cx="1628774" cy="8749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000">
                <a:solidFill>
                  <a:schemeClr val="tx2"/>
                </a:solidFill>
                <a:effectLst/>
                <a:latin typeface="+mn-lt"/>
                <a:ea typeface="+mn-ea"/>
                <a:cs typeface="+mn-cs"/>
              </a:rPr>
              <a:t>Pour ajouter un nouvel employé, sélectionnez la cellule Nombre total de jours pour le dernier employé, puis appuyez sur Tab.</a:t>
            </a:r>
            <a:endParaRPr lang="en-US" sz="1000">
              <a:solidFill>
                <a:schemeClr val="tx2"/>
              </a:solidFill>
            </a:endParaRPr>
          </a:p>
        </xdr:txBody>
      </xdr:sp>
      <xdr:cxnSp macro="">
        <xdr:nvCxnSpPr>
          <xdr:cNvPr id="8" name="Connecteur droit avec flèche 7"/>
          <xdr:cNvCxnSpPr/>
        </xdr:nvCxnSpPr>
        <xdr:spPr>
          <a:xfrm>
            <a:off x="10877550" y="2286000"/>
            <a:ext cx="342900" cy="0"/>
          </a:xfrm>
          <a:prstGeom prst="straightConnector1">
            <a:avLst/>
          </a:prstGeom>
          <a:ln>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ables/table1.xml><?xml version="1.0" encoding="utf-8"?>
<table xmlns="http://schemas.openxmlformats.org/spreadsheetml/2006/main" id="13" name="tblJanvier14" displayName="tblJanvier14" ref="A4:AG10" totalsRowCount="1">
  <tableColumns count="33">
    <tableColumn id="1" name="Nom de l’employé" totalsRowFunction="custom" dataDxfId="1146" totalsRowDxfId="1147">
      <totalsRowFormula>NomMois&amp;" Total"</totalsRowFormula>
    </tableColumn>
    <tableColumn id="2" name="1" totalsRowFunction="count" dataDxfId="1144" totalsRowDxfId="1145"/>
    <tableColumn id="3" name="2" totalsRowFunction="count" dataDxfId="1142" totalsRowDxfId="1143"/>
    <tableColumn id="4" name="3" totalsRowFunction="count" dataDxfId="1140" totalsRowDxfId="1141"/>
    <tableColumn id="5" name="4" totalsRowFunction="count" dataDxfId="1138" totalsRowDxfId="1139"/>
    <tableColumn id="6" name="5" totalsRowFunction="count" dataDxfId="1136" totalsRowDxfId="1137"/>
    <tableColumn id="7" name="6" totalsRowFunction="count" dataDxfId="1134" totalsRowDxfId="1135"/>
    <tableColumn id="8" name="7" totalsRowFunction="count" dataDxfId="1132" totalsRowDxfId="1133"/>
    <tableColumn id="9" name="8" totalsRowFunction="count" dataDxfId="1130" totalsRowDxfId="1131"/>
    <tableColumn id="10" name="9" totalsRowFunction="count" dataDxfId="1128" totalsRowDxfId="1129"/>
    <tableColumn id="11" name="10" totalsRowFunction="count" dataDxfId="1126" totalsRowDxfId="1127"/>
    <tableColumn id="12" name="11" totalsRowFunction="count" dataDxfId="1124" totalsRowDxfId="1125"/>
    <tableColumn id="13" name="12" totalsRowFunction="count" dataDxfId="1122" totalsRowDxfId="1123"/>
    <tableColumn id="14" name="13" totalsRowFunction="count" dataDxfId="1120" totalsRowDxfId="1121"/>
    <tableColumn id="15" name="14" totalsRowFunction="count" dataDxfId="1118" totalsRowDxfId="1119"/>
    <tableColumn id="16" name="15" totalsRowFunction="count" dataDxfId="1116" totalsRowDxfId="1117"/>
    <tableColumn id="17" name="16" totalsRowFunction="count" dataDxfId="1114" totalsRowDxfId="1115"/>
    <tableColumn id="18" name="17" totalsRowFunction="count" dataDxfId="1112" totalsRowDxfId="1113"/>
    <tableColumn id="19" name="18" totalsRowFunction="count" dataDxfId="1110" totalsRowDxfId="1111"/>
    <tableColumn id="20" name="19" totalsRowFunction="count" dataDxfId="1108" totalsRowDxfId="1109"/>
    <tableColumn id="21" name="20" totalsRowFunction="count" dataDxfId="1106" totalsRowDxfId="1107"/>
    <tableColumn id="22" name="21" totalsRowFunction="count" dataDxfId="1104" totalsRowDxfId="1105"/>
    <tableColumn id="23" name="22" totalsRowFunction="count" dataDxfId="1102" totalsRowDxfId="1103"/>
    <tableColumn id="24" name="23" totalsRowFunction="count" dataDxfId="1100" totalsRowDxfId="1101"/>
    <tableColumn id="25" name="24" totalsRowFunction="count" dataDxfId="1098" totalsRowDxfId="1099"/>
    <tableColumn id="26" name="25" totalsRowFunction="count" dataDxfId="1096" totalsRowDxfId="1097"/>
    <tableColumn id="27" name="26" totalsRowFunction="count" dataDxfId="1094" totalsRowDxfId="1095"/>
    <tableColumn id="28" name="27" totalsRowFunction="count" dataDxfId="1092" totalsRowDxfId="1093"/>
    <tableColumn id="29" name="28" totalsRowFunction="count" dataDxfId="1090" totalsRowDxfId="1091"/>
    <tableColumn id="30" name="29" totalsRowFunction="count" dataDxfId="1088" totalsRowDxfId="1089"/>
    <tableColumn id="31" name="30" totalsRowFunction="count" dataDxfId="1086" totalsRowDxfId="1087"/>
    <tableColumn id="32" name="31" totalsRowFunction="count" dataDxfId="1084" totalsRowDxfId="1085"/>
    <tableColumn id="33" name="Nombre total de jours" totalsRowFunction="sum" totalsRowDxfId="1083">
      <calculatedColumnFormula>COUNTA(tblJanvier14[[#This Row],[1]:[31]])</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Planification des absences des employés pour janvier" altTextSummary="Fournit une liste de noms et des dates de calendrier pour consigner les absences des employés et leur type (C=Congés, M=Maladie, P=Personnel et deux espaces réservés pour des entrées personnalisées). "/>
    </ext>
  </extLst>
</table>
</file>

<file path=xl/tables/table10.xml><?xml version="1.0" encoding="utf-8"?>
<table xmlns="http://schemas.openxmlformats.org/spreadsheetml/2006/main" id="25" name="tblJanvier1920212223242526" displayName="tblJanvier1920212223242526" ref="A5:AG17" totalsRowShown="0">
  <sortState ref="A6:AG17">
    <sortCondition ref="A6"/>
  </sortState>
  <tableColumns count="33">
    <tableColumn id="1" name="Colonne1" dataDxfId="589" totalsRowDxfId="590"/>
    <tableColumn id="2" name="1" dataDxfId="587" totalsRowDxfId="588"/>
    <tableColumn id="3" name="2" dataDxfId="585" totalsRowDxfId="586"/>
    <tableColumn id="4" name="3" dataDxfId="583" totalsRowDxfId="584"/>
    <tableColumn id="5" name="4" dataDxfId="581" totalsRowDxfId="582"/>
    <tableColumn id="6" name="5" dataDxfId="579" totalsRowDxfId="580"/>
    <tableColumn id="7" name="6" dataDxfId="577" totalsRowDxfId="578"/>
    <tableColumn id="8" name="7" dataDxfId="575" totalsRowDxfId="576"/>
    <tableColumn id="9" name="8" dataDxfId="573" totalsRowDxfId="574"/>
    <tableColumn id="10" name="9" dataDxfId="571" totalsRowDxfId="572"/>
    <tableColumn id="11" name="10" dataDxfId="569" totalsRowDxfId="570"/>
    <tableColumn id="12" name="11" dataDxfId="567" totalsRowDxfId="568"/>
    <tableColumn id="13" name="12" dataDxfId="565" totalsRowDxfId="566"/>
    <tableColumn id="14" name="13" dataDxfId="563" totalsRowDxfId="564"/>
    <tableColumn id="15" name="14" dataDxfId="561" totalsRowDxfId="562"/>
    <tableColumn id="16" name="15" dataDxfId="559" totalsRowDxfId="560"/>
    <tableColumn id="17" name="16" dataDxfId="557" totalsRowDxfId="558"/>
    <tableColumn id="18" name="17" dataDxfId="555" totalsRowDxfId="556"/>
    <tableColumn id="19" name="18" dataDxfId="553" totalsRowDxfId="554"/>
    <tableColumn id="20" name="19" dataDxfId="551" totalsRowDxfId="552"/>
    <tableColumn id="21" name="20" dataDxfId="549" totalsRowDxfId="550"/>
    <tableColumn id="22" name="21" dataDxfId="547" totalsRowDxfId="548"/>
    <tableColumn id="23" name="22" dataDxfId="545" totalsRowDxfId="546"/>
    <tableColumn id="24" name="23" dataDxfId="543" totalsRowDxfId="544"/>
    <tableColumn id="25" name="24" dataDxfId="541" totalsRowDxfId="542"/>
    <tableColumn id="26" name="25" dataDxfId="539" totalsRowDxfId="540"/>
    <tableColumn id="27" name="26" dataDxfId="537" totalsRowDxfId="538"/>
    <tableColumn id="28" name="27" dataDxfId="535" totalsRowDxfId="536"/>
    <tableColumn id="29" name="28" dataDxfId="533" totalsRowDxfId="534"/>
    <tableColumn id="30" name="29" dataDxfId="531" totalsRowDxfId="532"/>
    <tableColumn id="31" name="30" dataDxfId="529" totalsRowDxfId="530"/>
    <tableColumn id="32" name="31" dataDxfId="527" totalsRowDxfId="528"/>
    <tableColumn id="33" name="CP" dataDxfId="525" totalsRowDxfId="526">
      <calculatedColumnFormula>COUNTIF(tblJanvier1920212223242526[[#This Row],[1]:[31]],"C")</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Planification des absences des employés pour janvier" altTextSummary="Fournit une liste de noms et des dates de calendrier pour consigner les absences des employés et leur type (C=Congés, M=Maladie, P=Personnel et deux espaces réservés pour des entrées personnalisées). "/>
    </ext>
  </extLst>
</table>
</file>

<file path=xl/tables/table11.xml><?xml version="1.0" encoding="utf-8"?>
<table xmlns="http://schemas.openxmlformats.org/spreadsheetml/2006/main" id="26" name="tblJanvier192021222324252627" displayName="tblJanvier192021222324252627" ref="A5:AG17" totalsRowShown="0">
  <sortState ref="A6:AG17">
    <sortCondition ref="A6"/>
  </sortState>
  <tableColumns count="33">
    <tableColumn id="1" name="Colonne1" dataDxfId="523" totalsRowDxfId="524"/>
    <tableColumn id="2" name="1" dataDxfId="521" totalsRowDxfId="522"/>
    <tableColumn id="3" name="2" dataDxfId="519" totalsRowDxfId="520"/>
    <tableColumn id="4" name="3" dataDxfId="517" totalsRowDxfId="518"/>
    <tableColumn id="5" name="4" dataDxfId="515" totalsRowDxfId="516"/>
    <tableColumn id="6" name="5" dataDxfId="513" totalsRowDxfId="514"/>
    <tableColumn id="7" name="6" dataDxfId="511" totalsRowDxfId="512"/>
    <tableColumn id="8" name="7" dataDxfId="509" totalsRowDxfId="510"/>
    <tableColumn id="9" name="8" dataDxfId="507" totalsRowDxfId="508"/>
    <tableColumn id="10" name="9" dataDxfId="505" totalsRowDxfId="506"/>
    <tableColumn id="11" name="10" dataDxfId="503" totalsRowDxfId="504"/>
    <tableColumn id="12" name="11" dataDxfId="501" totalsRowDxfId="502"/>
    <tableColumn id="13" name="12" dataDxfId="499" totalsRowDxfId="500"/>
    <tableColumn id="14" name="13" dataDxfId="497" totalsRowDxfId="498"/>
    <tableColumn id="15" name="14" dataDxfId="495" totalsRowDxfId="496"/>
    <tableColumn id="16" name="15" dataDxfId="493" totalsRowDxfId="494"/>
    <tableColumn id="17" name="16" dataDxfId="491" totalsRowDxfId="492"/>
    <tableColumn id="18" name="17" dataDxfId="489" totalsRowDxfId="490"/>
    <tableColumn id="19" name="18" dataDxfId="487" totalsRowDxfId="488"/>
    <tableColumn id="20" name="19" dataDxfId="485" totalsRowDxfId="486"/>
    <tableColumn id="21" name="20" dataDxfId="483" totalsRowDxfId="484"/>
    <tableColumn id="22" name="21" dataDxfId="481" totalsRowDxfId="482"/>
    <tableColumn id="23" name="22" dataDxfId="479" totalsRowDxfId="480"/>
    <tableColumn id="24" name="23" dataDxfId="477" totalsRowDxfId="478"/>
    <tableColumn id="25" name="24" dataDxfId="475" totalsRowDxfId="476"/>
    <tableColumn id="26" name="25" dataDxfId="473" totalsRowDxfId="474"/>
    <tableColumn id="27" name="26" dataDxfId="471" totalsRowDxfId="472"/>
    <tableColumn id="28" name="27" dataDxfId="469" totalsRowDxfId="470"/>
    <tableColumn id="29" name="28" dataDxfId="467" totalsRowDxfId="468"/>
    <tableColumn id="30" name="29" dataDxfId="465" totalsRowDxfId="466"/>
    <tableColumn id="31" name="30" dataDxfId="463" totalsRowDxfId="464"/>
    <tableColumn id="32" name="31" dataDxfId="461" totalsRowDxfId="462"/>
    <tableColumn id="33" name="CP" dataDxfId="459" totalsRowDxfId="460">
      <calculatedColumnFormula>COUNTIF(tblJanvier192021222324252627[[#This Row],[1]:[31]],"C")</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Planification des absences des employés pour janvier" altTextSummary="Fournit une liste de noms et des dates de calendrier pour consigner les absences des employés et leur type (C=Congés, M=Maladie, P=Personnel et deux espaces réservés pour des entrées personnalisées). "/>
    </ext>
  </extLst>
</table>
</file>

<file path=xl/tables/table12.xml><?xml version="1.0" encoding="utf-8"?>
<table xmlns="http://schemas.openxmlformats.org/spreadsheetml/2006/main" id="27" name="tblJanvier19202122232425262728" displayName="tblJanvier19202122232425262728" ref="A5:AG17" totalsRowShown="0">
  <sortState ref="A6:AG17">
    <sortCondition ref="A6"/>
  </sortState>
  <tableColumns count="33">
    <tableColumn id="1" name="Colonne1" dataDxfId="457" totalsRowDxfId="458"/>
    <tableColumn id="2" name="1" dataDxfId="455" totalsRowDxfId="456"/>
    <tableColumn id="3" name="2" dataDxfId="453" totalsRowDxfId="454"/>
    <tableColumn id="4" name="3" dataDxfId="451" totalsRowDxfId="452"/>
    <tableColumn id="5" name="4" dataDxfId="449" totalsRowDxfId="450"/>
    <tableColumn id="6" name="5" dataDxfId="447" totalsRowDxfId="448"/>
    <tableColumn id="7" name="6" dataDxfId="445" totalsRowDxfId="446"/>
    <tableColumn id="8" name="7" dataDxfId="443" totalsRowDxfId="444"/>
    <tableColumn id="9" name="8" dataDxfId="441" totalsRowDxfId="442"/>
    <tableColumn id="10" name="9" dataDxfId="439" totalsRowDxfId="440"/>
    <tableColumn id="11" name="10" dataDxfId="437" totalsRowDxfId="438"/>
    <tableColumn id="12" name="11" dataDxfId="435" totalsRowDxfId="436"/>
    <tableColumn id="13" name="12" dataDxfId="433" totalsRowDxfId="434"/>
    <tableColumn id="14" name="13" dataDxfId="431" totalsRowDxfId="432"/>
    <tableColumn id="15" name="14" dataDxfId="429" totalsRowDxfId="430"/>
    <tableColumn id="16" name="15" dataDxfId="427" totalsRowDxfId="428"/>
    <tableColumn id="17" name="16" dataDxfId="425" totalsRowDxfId="426"/>
    <tableColumn id="18" name="17" dataDxfId="423" totalsRowDxfId="424"/>
    <tableColumn id="19" name="18" dataDxfId="421" totalsRowDxfId="422"/>
    <tableColumn id="20" name="19" dataDxfId="419" totalsRowDxfId="420"/>
    <tableColumn id="21" name="20" dataDxfId="417" totalsRowDxfId="418"/>
    <tableColumn id="22" name="21" dataDxfId="415" totalsRowDxfId="416"/>
    <tableColumn id="23" name="22" dataDxfId="413" totalsRowDxfId="414"/>
    <tableColumn id="24" name="23" dataDxfId="411" totalsRowDxfId="412"/>
    <tableColumn id="25" name="24" dataDxfId="409" totalsRowDxfId="410"/>
    <tableColumn id="26" name="25" dataDxfId="407" totalsRowDxfId="408"/>
    <tableColumn id="27" name="26" dataDxfId="405" totalsRowDxfId="406"/>
    <tableColumn id="28" name="27" dataDxfId="403" totalsRowDxfId="404"/>
    <tableColumn id="29" name="28" dataDxfId="401" totalsRowDxfId="402"/>
    <tableColumn id="30" name="29" dataDxfId="399" totalsRowDxfId="400"/>
    <tableColumn id="31" name="30" dataDxfId="397" totalsRowDxfId="398"/>
    <tableColumn id="32" name="31" dataDxfId="395" totalsRowDxfId="396"/>
    <tableColumn id="33" name="CP" dataDxfId="393" totalsRowDxfId="394">
      <calculatedColumnFormula>COUNTIF(tblJanvier19202122232425262728[[#This Row],[1]:[31]],"C")</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Planification des absences des employés pour janvier" altTextSummary="Fournit une liste de noms et des dates de calendrier pour consigner les absences des employés et leur type (C=Congés, M=Maladie, P=Personnel et deux espaces réservés pour des entrées personnalisées). "/>
    </ext>
  </extLst>
</table>
</file>

<file path=xl/tables/table13.xml><?xml version="1.0" encoding="utf-8"?>
<table xmlns="http://schemas.openxmlformats.org/spreadsheetml/2006/main" id="28" name="tblJanvier1920212223242526272829" displayName="tblJanvier1920212223242526272829" ref="A5:AG17" totalsRowShown="0">
  <sortState ref="A6:AG17">
    <sortCondition ref="A6"/>
  </sortState>
  <tableColumns count="33">
    <tableColumn id="1" name="Colonne1" dataDxfId="391" totalsRowDxfId="392"/>
    <tableColumn id="2" name="1" dataDxfId="389" totalsRowDxfId="390"/>
    <tableColumn id="3" name="2" dataDxfId="387" totalsRowDxfId="388"/>
    <tableColumn id="4" name="3" dataDxfId="385" totalsRowDxfId="386"/>
    <tableColumn id="5" name="4" dataDxfId="383" totalsRowDxfId="384"/>
    <tableColumn id="6" name="5" dataDxfId="381" totalsRowDxfId="382"/>
    <tableColumn id="7" name="6" dataDxfId="379" totalsRowDxfId="380"/>
    <tableColumn id="8" name="7" dataDxfId="377" totalsRowDxfId="378"/>
    <tableColumn id="9" name="8" dataDxfId="375" totalsRowDxfId="376"/>
    <tableColumn id="10" name="9" dataDxfId="373" totalsRowDxfId="374"/>
    <tableColumn id="11" name="10" dataDxfId="371" totalsRowDxfId="372"/>
    <tableColumn id="12" name="11" dataDxfId="369" totalsRowDxfId="370"/>
    <tableColumn id="13" name="12" dataDxfId="367" totalsRowDxfId="368"/>
    <tableColumn id="14" name="13" dataDxfId="365" totalsRowDxfId="366"/>
    <tableColumn id="15" name="14" dataDxfId="363" totalsRowDxfId="364"/>
    <tableColumn id="16" name="15" dataDxfId="361" totalsRowDxfId="362"/>
    <tableColumn id="17" name="16" dataDxfId="359" totalsRowDxfId="360"/>
    <tableColumn id="18" name="17" dataDxfId="357" totalsRowDxfId="358"/>
    <tableColumn id="19" name="18" dataDxfId="355" totalsRowDxfId="356"/>
    <tableColumn id="20" name="19" dataDxfId="353" totalsRowDxfId="354"/>
    <tableColumn id="21" name="20" dataDxfId="351" totalsRowDxfId="352"/>
    <tableColumn id="22" name="21" dataDxfId="349" totalsRowDxfId="350"/>
    <tableColumn id="23" name="22" dataDxfId="347" totalsRowDxfId="348"/>
    <tableColumn id="24" name="23" dataDxfId="345" totalsRowDxfId="346"/>
    <tableColumn id="25" name="24" dataDxfId="343" totalsRowDxfId="344"/>
    <tableColumn id="26" name="25" dataDxfId="341" totalsRowDxfId="342"/>
    <tableColumn id="27" name="26" dataDxfId="339" totalsRowDxfId="340"/>
    <tableColumn id="28" name="27" dataDxfId="337" totalsRowDxfId="338"/>
    <tableColumn id="29" name="28" dataDxfId="335" totalsRowDxfId="336"/>
    <tableColumn id="30" name="29" dataDxfId="333" totalsRowDxfId="334"/>
    <tableColumn id="31" name="30" dataDxfId="331" totalsRowDxfId="332"/>
    <tableColumn id="32" name="31" dataDxfId="329" totalsRowDxfId="330"/>
    <tableColumn id="33" name="CP" dataDxfId="327" totalsRowDxfId="328">
      <calculatedColumnFormula>COUNTIF(tblJanvier1920212223242526272829[[#This Row],[1]:[31]],"C")</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Planification des absences des employés pour janvier" altTextSummary="Fournit une liste de noms et des dates de calendrier pour consigner les absences des employés et leur type (C=Congés, M=Maladie, P=Personnel et deux espaces réservés pour des entrées personnalisées). "/>
    </ext>
  </extLst>
</table>
</file>

<file path=xl/tables/table14.xml><?xml version="1.0" encoding="utf-8"?>
<table xmlns="http://schemas.openxmlformats.org/spreadsheetml/2006/main" id="36" name="tblCompanyHolidays" displayName="tblCompanyHolidays" ref="B3:C23" totalsRowShown="0" headerRowDxfId="239" dataDxfId="238">
  <tableColumns count="2">
    <tableColumn id="1" name="Jours fériés" dataDxfId="237"/>
    <tableColumn id="2" name="Description" dataDxfId="236"/>
  </tableColumns>
  <tableStyleInfo name="Table Style 1" showFirstColumn="0" showLastColumn="0" showRowStripes="1" showColumnStripes="0"/>
  <extLst>
    <ext xmlns:x14="http://schemas.microsoft.com/office/spreadsheetml/2009/9/main" uri="{504A1905-F514-4f6f-8877-14C23A59335A}">
      <x14:table altText="Jours fermeture société" altTextSummary="Liste des dates de fermeture de la société et description des types de congé."/>
    </ext>
  </extLst>
</table>
</file>

<file path=xl/tables/table2.xml><?xml version="1.0" encoding="utf-8"?>
<table xmlns="http://schemas.openxmlformats.org/spreadsheetml/2006/main" id="3" name="tblJanvier" displayName="tblJanvier" ref="A5:AG17" totalsRowShown="0">
  <sortState ref="A6:AG17">
    <sortCondition ref="A6"/>
  </sortState>
  <tableColumns count="33">
    <tableColumn id="1" name="Colonne1" dataDxfId="234" totalsRowDxfId="1082"/>
    <tableColumn id="2" name="1" dataDxfId="235"/>
    <tableColumn id="3" name="2" dataDxfId="233" totalsRowDxfId="1081"/>
    <tableColumn id="4" name="3" dataDxfId="1176" totalsRowDxfId="1080"/>
    <tableColumn id="5" name="4" dataDxfId="1175" totalsRowDxfId="1079"/>
    <tableColumn id="6" name="5" dataDxfId="1174" totalsRowDxfId="1078"/>
    <tableColumn id="7" name="6" dataDxfId="1173" totalsRowDxfId="1077"/>
    <tableColumn id="8" name="7" dataDxfId="1172" totalsRowDxfId="1076"/>
    <tableColumn id="9" name="8" dataDxfId="1171" totalsRowDxfId="1075"/>
    <tableColumn id="10" name="9" dataDxfId="1170" totalsRowDxfId="1074"/>
    <tableColumn id="11" name="10" dataDxfId="1169" totalsRowDxfId="1073"/>
    <tableColumn id="12" name="11" dataDxfId="1168" totalsRowDxfId="1072"/>
    <tableColumn id="13" name="12" dataDxfId="1167" totalsRowDxfId="1071"/>
    <tableColumn id="14" name="13" dataDxfId="1166" totalsRowDxfId="1070"/>
    <tableColumn id="15" name="14" dataDxfId="1165" totalsRowDxfId="1069"/>
    <tableColumn id="16" name="15" dataDxfId="1164" totalsRowDxfId="1068"/>
    <tableColumn id="17" name="16" dataDxfId="1163" totalsRowDxfId="1067"/>
    <tableColumn id="18" name="17" dataDxfId="1162" totalsRowDxfId="1066"/>
    <tableColumn id="19" name="18" dataDxfId="1161" totalsRowDxfId="1065"/>
    <tableColumn id="20" name="19" dataDxfId="1160" totalsRowDxfId="1064"/>
    <tableColumn id="21" name="20" dataDxfId="1159" totalsRowDxfId="1063"/>
    <tableColumn id="22" name="21" dataDxfId="1158" totalsRowDxfId="1062"/>
    <tableColumn id="23" name="22" dataDxfId="1157" totalsRowDxfId="1061"/>
    <tableColumn id="24" name="23" dataDxfId="1156" totalsRowDxfId="1060"/>
    <tableColumn id="25" name="24" dataDxfId="1155" totalsRowDxfId="1059"/>
    <tableColumn id="26" name="25" dataDxfId="1154" totalsRowDxfId="1058"/>
    <tableColumn id="27" name="26" dataDxfId="1153" totalsRowDxfId="1057"/>
    <tableColumn id="28" name="27" dataDxfId="1152" totalsRowDxfId="1056"/>
    <tableColumn id="29" name="28" dataDxfId="1151" totalsRowDxfId="1055"/>
    <tableColumn id="30" name="29" dataDxfId="1150" totalsRowDxfId="1054"/>
    <tableColumn id="31" name="30" dataDxfId="1149" totalsRowDxfId="1053"/>
    <tableColumn id="32" name="31" dataDxfId="1148" totalsRowDxfId="1051"/>
    <tableColumn id="33" name="CP" dataDxfId="1050" totalsRowDxfId="1052">
      <calculatedColumnFormula>COUNTIF(tblJanvier[[#This Row],[1]:[31]],"C")</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Planification des absences des employés pour janvier" altTextSummary="Fournit une liste de noms et des dates de calendrier pour consigner les absences des employés et leur type (C=Congés, M=Maladie, P=Personnel et deux espaces réservés pour des entrées personnalisées). "/>
    </ext>
  </extLst>
</table>
</file>

<file path=xl/tables/table3.xml><?xml version="1.0" encoding="utf-8"?>
<table xmlns="http://schemas.openxmlformats.org/spreadsheetml/2006/main" id="18" name="tblJanvier19" displayName="tblJanvier19" ref="A5:AG17" totalsRowShown="0">
  <sortState ref="A6:AG17">
    <sortCondition ref="A6"/>
  </sortState>
  <tableColumns count="33">
    <tableColumn id="1" name="Colonne1" dataDxfId="1048" totalsRowDxfId="1049"/>
    <tableColumn id="2" name="1" dataDxfId="1046" totalsRowDxfId="1047"/>
    <tableColumn id="3" name="2" dataDxfId="1044" totalsRowDxfId="1045"/>
    <tableColumn id="4" name="3" dataDxfId="1042" totalsRowDxfId="1043"/>
    <tableColumn id="5" name="4" dataDxfId="1040" totalsRowDxfId="1041"/>
    <tableColumn id="6" name="5" dataDxfId="1038" totalsRowDxfId="1039"/>
    <tableColumn id="7" name="6" dataDxfId="1036" totalsRowDxfId="1037"/>
    <tableColumn id="8" name="7" dataDxfId="1034" totalsRowDxfId="1035"/>
    <tableColumn id="9" name="8" dataDxfId="1032" totalsRowDxfId="1033"/>
    <tableColumn id="10" name="9" dataDxfId="1030" totalsRowDxfId="1031"/>
    <tableColumn id="11" name="10" dataDxfId="1028" totalsRowDxfId="1029"/>
    <tableColumn id="12" name="11" dataDxfId="1026" totalsRowDxfId="1027"/>
    <tableColumn id="13" name="12" dataDxfId="1024" totalsRowDxfId="1025"/>
    <tableColumn id="14" name="13" dataDxfId="1022" totalsRowDxfId="1023"/>
    <tableColumn id="15" name="14" dataDxfId="1020" totalsRowDxfId="1021"/>
    <tableColumn id="16" name="15" dataDxfId="1018" totalsRowDxfId="1019"/>
    <tableColumn id="17" name="16" dataDxfId="1016" totalsRowDxfId="1017"/>
    <tableColumn id="18" name="17" dataDxfId="1014" totalsRowDxfId="1015"/>
    <tableColumn id="19" name="18" dataDxfId="1012" totalsRowDxfId="1013"/>
    <tableColumn id="20" name="19" dataDxfId="1010" totalsRowDxfId="1011"/>
    <tableColumn id="21" name="20" dataDxfId="1008" totalsRowDxfId="1009"/>
    <tableColumn id="22" name="21" dataDxfId="1006" totalsRowDxfId="1007"/>
    <tableColumn id="23" name="22" dataDxfId="1004" totalsRowDxfId="1005"/>
    <tableColumn id="24" name="23" dataDxfId="1002" totalsRowDxfId="1003"/>
    <tableColumn id="25" name="24" dataDxfId="1000" totalsRowDxfId="1001"/>
    <tableColumn id="26" name="25" dataDxfId="998" totalsRowDxfId="999"/>
    <tableColumn id="27" name="26" dataDxfId="996" totalsRowDxfId="997"/>
    <tableColumn id="28" name="27" dataDxfId="994" totalsRowDxfId="995"/>
    <tableColumn id="29" name="28" dataDxfId="992" totalsRowDxfId="993"/>
    <tableColumn id="30" name="29" dataDxfId="659"/>
    <tableColumn id="31" name="30" dataDxfId="658"/>
    <tableColumn id="32" name="31" dataDxfId="657"/>
    <tableColumn id="33" name="CP" dataDxfId="990" totalsRowDxfId="991">
      <calculatedColumnFormula>COUNTIF(tblJanvier19[[#This Row],[1]:[31]],"C")</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Planification des absences des employés pour janvier" altTextSummary="Fournit une liste de noms et des dates de calendrier pour consigner les absences des employés et leur type (C=Congés, M=Maladie, P=Personnel et deux espaces réservés pour des entrées personnalisées). "/>
    </ext>
  </extLst>
</table>
</file>

<file path=xl/tables/table4.xml><?xml version="1.0" encoding="utf-8"?>
<table xmlns="http://schemas.openxmlformats.org/spreadsheetml/2006/main" id="19" name="tblJanvier1920" displayName="tblJanvier1920" ref="A5:AG17" totalsRowShown="0">
  <sortState ref="A6:AG17">
    <sortCondition ref="A6"/>
  </sortState>
  <tableColumns count="33">
    <tableColumn id="1" name="Colonne1" dataDxfId="988" totalsRowDxfId="989"/>
    <tableColumn id="2" name="1" dataDxfId="986" totalsRowDxfId="987"/>
    <tableColumn id="3" name="2" dataDxfId="984" totalsRowDxfId="985"/>
    <tableColumn id="4" name="3" dataDxfId="982" totalsRowDxfId="983"/>
    <tableColumn id="5" name="4" dataDxfId="980" totalsRowDxfId="981"/>
    <tableColumn id="6" name="5" dataDxfId="978" totalsRowDxfId="979"/>
    <tableColumn id="7" name="6" dataDxfId="976" totalsRowDxfId="977"/>
    <tableColumn id="8" name="7" dataDxfId="974" totalsRowDxfId="975"/>
    <tableColumn id="9" name="8" dataDxfId="972" totalsRowDxfId="973"/>
    <tableColumn id="10" name="9" dataDxfId="970" totalsRowDxfId="971"/>
    <tableColumn id="11" name="10" dataDxfId="968" totalsRowDxfId="969"/>
    <tableColumn id="12" name="11" dataDxfId="966" totalsRowDxfId="967"/>
    <tableColumn id="13" name="12" dataDxfId="964" totalsRowDxfId="965"/>
    <tableColumn id="14" name="13" dataDxfId="962" totalsRowDxfId="963"/>
    <tableColumn id="15" name="14" dataDxfId="960" totalsRowDxfId="961"/>
    <tableColumn id="16" name="15" dataDxfId="958" totalsRowDxfId="959"/>
    <tableColumn id="17" name="16" dataDxfId="956" totalsRowDxfId="957"/>
    <tableColumn id="18" name="17" dataDxfId="954" totalsRowDxfId="955"/>
    <tableColumn id="19" name="18" dataDxfId="952" totalsRowDxfId="953"/>
    <tableColumn id="20" name="19" dataDxfId="950" totalsRowDxfId="951"/>
    <tableColumn id="21" name="20" dataDxfId="948" totalsRowDxfId="949"/>
    <tableColumn id="22" name="21" dataDxfId="946" totalsRowDxfId="947"/>
    <tableColumn id="23" name="22" dataDxfId="944" totalsRowDxfId="945"/>
    <tableColumn id="24" name="23" dataDxfId="942" totalsRowDxfId="943"/>
    <tableColumn id="25" name="24" dataDxfId="940" totalsRowDxfId="941"/>
    <tableColumn id="26" name="25" dataDxfId="938" totalsRowDxfId="939"/>
    <tableColumn id="27" name="26" dataDxfId="936" totalsRowDxfId="937"/>
    <tableColumn id="28" name="27" dataDxfId="934" totalsRowDxfId="935"/>
    <tableColumn id="29" name="28" dataDxfId="932" totalsRowDxfId="933"/>
    <tableColumn id="30" name="29" dataDxfId="930" totalsRowDxfId="931"/>
    <tableColumn id="31" name="30" dataDxfId="928" totalsRowDxfId="929"/>
    <tableColumn id="32" name="31" dataDxfId="926" totalsRowDxfId="927"/>
    <tableColumn id="33" name="CP" dataDxfId="924" totalsRowDxfId="925">
      <calculatedColumnFormula>COUNTIF(tblJanvier1920[[#This Row],[1]:[31]],"C")</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Planification des absences des employés pour janvier" altTextSummary="Fournit une liste de noms et des dates de calendrier pour consigner les absences des employés et leur type (C=Congés, M=Maladie, P=Personnel et deux espaces réservés pour des entrées personnalisées). "/>
    </ext>
  </extLst>
</table>
</file>

<file path=xl/tables/table5.xml><?xml version="1.0" encoding="utf-8"?>
<table xmlns="http://schemas.openxmlformats.org/spreadsheetml/2006/main" id="20" name="tblJanvier192021" displayName="tblJanvier192021" ref="A5:AG17" totalsRowShown="0">
  <sortState ref="A6:AG17">
    <sortCondition ref="A6"/>
  </sortState>
  <tableColumns count="33">
    <tableColumn id="1" name="Colonne1" dataDxfId="922" totalsRowDxfId="923"/>
    <tableColumn id="2" name="1" dataDxfId="920" totalsRowDxfId="921"/>
    <tableColumn id="3" name="2" dataDxfId="918" totalsRowDxfId="919"/>
    <tableColumn id="4" name="3" dataDxfId="916" totalsRowDxfId="917"/>
    <tableColumn id="5" name="4" dataDxfId="914" totalsRowDxfId="915"/>
    <tableColumn id="6" name="5" dataDxfId="912" totalsRowDxfId="913"/>
    <tableColumn id="7" name="6" dataDxfId="910" totalsRowDxfId="911"/>
    <tableColumn id="8" name="7" dataDxfId="908" totalsRowDxfId="909"/>
    <tableColumn id="9" name="8" dataDxfId="906" totalsRowDxfId="907"/>
    <tableColumn id="10" name="9" dataDxfId="904" totalsRowDxfId="905"/>
    <tableColumn id="11" name="10" dataDxfId="902" totalsRowDxfId="903"/>
    <tableColumn id="12" name="11" dataDxfId="900" totalsRowDxfId="901"/>
    <tableColumn id="13" name="12" dataDxfId="898" totalsRowDxfId="899"/>
    <tableColumn id="14" name="13" dataDxfId="896" totalsRowDxfId="897"/>
    <tableColumn id="15" name="14" dataDxfId="894" totalsRowDxfId="895"/>
    <tableColumn id="16" name="15" dataDxfId="892" totalsRowDxfId="893"/>
    <tableColumn id="17" name="16" dataDxfId="890" totalsRowDxfId="891"/>
    <tableColumn id="18" name="17" dataDxfId="888" totalsRowDxfId="889"/>
    <tableColumn id="19" name="18" dataDxfId="886" totalsRowDxfId="887"/>
    <tableColumn id="20" name="19" dataDxfId="884" totalsRowDxfId="885"/>
    <tableColumn id="21" name="20" dataDxfId="882" totalsRowDxfId="883"/>
    <tableColumn id="22" name="21" dataDxfId="880" totalsRowDxfId="881"/>
    <tableColumn id="23" name="22" dataDxfId="878" totalsRowDxfId="879"/>
    <tableColumn id="24" name="23" dataDxfId="876" totalsRowDxfId="877"/>
    <tableColumn id="25" name="24" dataDxfId="874" totalsRowDxfId="875"/>
    <tableColumn id="26" name="25" dataDxfId="872" totalsRowDxfId="873"/>
    <tableColumn id="27" name="26" dataDxfId="870" totalsRowDxfId="871"/>
    <tableColumn id="28" name="27" dataDxfId="868" totalsRowDxfId="869"/>
    <tableColumn id="29" name="28" dataDxfId="866" totalsRowDxfId="867"/>
    <tableColumn id="30" name="29" dataDxfId="864" totalsRowDxfId="865"/>
    <tableColumn id="31" name="30" dataDxfId="862" totalsRowDxfId="863"/>
    <tableColumn id="32" name="31" dataDxfId="860" totalsRowDxfId="861"/>
    <tableColumn id="33" name="CP" dataDxfId="858" totalsRowDxfId="859">
      <calculatedColumnFormula>COUNTIF(tblJanvier192021[[#This Row],[1]:[31]],"C")</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Planification des absences des employés pour janvier" altTextSummary="Fournit une liste de noms et des dates de calendrier pour consigner les absences des employés et leur type (C=Congés, M=Maladie, P=Personnel et deux espaces réservés pour des entrées personnalisées). "/>
    </ext>
  </extLst>
</table>
</file>

<file path=xl/tables/table6.xml><?xml version="1.0" encoding="utf-8"?>
<table xmlns="http://schemas.openxmlformats.org/spreadsheetml/2006/main" id="21" name="tblJanvier19202122" displayName="tblJanvier19202122" ref="A5:AG17" totalsRowShown="0">
  <sortState ref="A6:AG17">
    <sortCondition ref="A6"/>
  </sortState>
  <tableColumns count="33">
    <tableColumn id="1" name="Colonne1" dataDxfId="856" totalsRowDxfId="857"/>
    <tableColumn id="2" name="1" dataDxfId="854" totalsRowDxfId="855"/>
    <tableColumn id="3" name="2" dataDxfId="852" totalsRowDxfId="853"/>
    <tableColumn id="4" name="3" dataDxfId="850" totalsRowDxfId="851"/>
    <tableColumn id="5" name="4" dataDxfId="848" totalsRowDxfId="849"/>
    <tableColumn id="6" name="5" dataDxfId="846" totalsRowDxfId="847"/>
    <tableColumn id="7" name="6" dataDxfId="844" totalsRowDxfId="845"/>
    <tableColumn id="8" name="7" dataDxfId="842" totalsRowDxfId="843"/>
    <tableColumn id="9" name="8" dataDxfId="840" totalsRowDxfId="841"/>
    <tableColumn id="10" name="9" dataDxfId="838" totalsRowDxfId="839"/>
    <tableColumn id="11" name="10" dataDxfId="836" totalsRowDxfId="837"/>
    <tableColumn id="12" name="11" dataDxfId="834" totalsRowDxfId="835"/>
    <tableColumn id="13" name="12" dataDxfId="832" totalsRowDxfId="833"/>
    <tableColumn id="14" name="13" dataDxfId="830" totalsRowDxfId="831"/>
    <tableColumn id="15" name="14" dataDxfId="828" totalsRowDxfId="829"/>
    <tableColumn id="16" name="15" dataDxfId="826" totalsRowDxfId="827"/>
    <tableColumn id="17" name="16" dataDxfId="824" totalsRowDxfId="825"/>
    <tableColumn id="18" name="17" dataDxfId="822" totalsRowDxfId="823"/>
    <tableColumn id="19" name="18" dataDxfId="820" totalsRowDxfId="821"/>
    <tableColumn id="20" name="19" dataDxfId="818" totalsRowDxfId="819"/>
    <tableColumn id="21" name="20" dataDxfId="816" totalsRowDxfId="817"/>
    <tableColumn id="22" name="21" dataDxfId="814" totalsRowDxfId="815"/>
    <tableColumn id="23" name="22" dataDxfId="812" totalsRowDxfId="813"/>
    <tableColumn id="24" name="23" dataDxfId="810" totalsRowDxfId="811"/>
    <tableColumn id="25" name="24" dataDxfId="808" totalsRowDxfId="809"/>
    <tableColumn id="26" name="25" dataDxfId="806" totalsRowDxfId="807"/>
    <tableColumn id="27" name="26" dataDxfId="804" totalsRowDxfId="805"/>
    <tableColumn id="28" name="27" dataDxfId="802" totalsRowDxfId="803"/>
    <tableColumn id="29" name="28" dataDxfId="800" totalsRowDxfId="801"/>
    <tableColumn id="30" name="29" dataDxfId="798" totalsRowDxfId="799"/>
    <tableColumn id="31" name="30" dataDxfId="796" totalsRowDxfId="797"/>
    <tableColumn id="32" name="31" dataDxfId="794" totalsRowDxfId="795"/>
    <tableColumn id="33" name="CP" dataDxfId="792" totalsRowDxfId="793">
      <calculatedColumnFormula>COUNTIF(tblJanvier19202122[[#This Row],[1]:[31]],"C")</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Planification des absences des employés pour janvier" altTextSummary="Fournit une liste de noms et des dates de calendrier pour consigner les absences des employés et leur type (C=Congés, M=Maladie, P=Personnel et deux espaces réservés pour des entrées personnalisées). "/>
    </ext>
  </extLst>
</table>
</file>

<file path=xl/tables/table7.xml><?xml version="1.0" encoding="utf-8"?>
<table xmlns="http://schemas.openxmlformats.org/spreadsheetml/2006/main" id="22" name="tblJanvier1920212223" displayName="tblJanvier1920212223" ref="A5:AG17" totalsRowShown="0">
  <sortState ref="A6:AG17">
    <sortCondition ref="A6"/>
  </sortState>
  <tableColumns count="33">
    <tableColumn id="1" name="Colonne1" dataDxfId="790" totalsRowDxfId="791"/>
    <tableColumn id="2" name="1" dataDxfId="788" totalsRowDxfId="789"/>
    <tableColumn id="3" name="2" dataDxfId="786" totalsRowDxfId="787"/>
    <tableColumn id="4" name="3" dataDxfId="784" totalsRowDxfId="785"/>
    <tableColumn id="5" name="4" dataDxfId="782" totalsRowDxfId="783"/>
    <tableColumn id="6" name="5" dataDxfId="780" totalsRowDxfId="781"/>
    <tableColumn id="7" name="6" dataDxfId="778" totalsRowDxfId="779"/>
    <tableColumn id="8" name="7" dataDxfId="776" totalsRowDxfId="777"/>
    <tableColumn id="9" name="8" dataDxfId="774" totalsRowDxfId="775"/>
    <tableColumn id="10" name="9" dataDxfId="772" totalsRowDxfId="773"/>
    <tableColumn id="11" name="10" dataDxfId="770" totalsRowDxfId="771"/>
    <tableColumn id="12" name="11" dataDxfId="768" totalsRowDxfId="769"/>
    <tableColumn id="13" name="12" dataDxfId="766" totalsRowDxfId="767"/>
    <tableColumn id="14" name="13" dataDxfId="764" totalsRowDxfId="765"/>
    <tableColumn id="15" name="14" dataDxfId="762" totalsRowDxfId="763"/>
    <tableColumn id="16" name="15" dataDxfId="760" totalsRowDxfId="761"/>
    <tableColumn id="17" name="16" dataDxfId="758" totalsRowDxfId="759"/>
    <tableColumn id="18" name="17" dataDxfId="756" totalsRowDxfId="757"/>
    <tableColumn id="19" name="18" dataDxfId="754" totalsRowDxfId="755"/>
    <tableColumn id="20" name="19" dataDxfId="752" totalsRowDxfId="753"/>
    <tableColumn id="21" name="20" dataDxfId="750" totalsRowDxfId="751"/>
    <tableColumn id="22" name="21" dataDxfId="748" totalsRowDxfId="749"/>
    <tableColumn id="23" name="22" dataDxfId="746" totalsRowDxfId="747"/>
    <tableColumn id="24" name="23" dataDxfId="744" totalsRowDxfId="745"/>
    <tableColumn id="25" name="24" dataDxfId="742" totalsRowDxfId="743"/>
    <tableColumn id="26" name="25" dataDxfId="740" totalsRowDxfId="741"/>
    <tableColumn id="27" name="26" dataDxfId="738" totalsRowDxfId="739"/>
    <tableColumn id="28" name="27" dataDxfId="736" totalsRowDxfId="737"/>
    <tableColumn id="29" name="28" dataDxfId="734" totalsRowDxfId="735"/>
    <tableColumn id="30" name="29" dataDxfId="732" totalsRowDxfId="733"/>
    <tableColumn id="31" name="30" dataDxfId="730" totalsRowDxfId="731"/>
    <tableColumn id="32" name="31" dataDxfId="728" totalsRowDxfId="729"/>
    <tableColumn id="33" name="CP" dataDxfId="726" totalsRowDxfId="727">
      <calculatedColumnFormula>COUNTIF(tblJanvier1920212223[[#This Row],[1]:[31]],"C")</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Planification des absences des employés pour janvier" altTextSummary="Fournit une liste de noms et des dates de calendrier pour consigner les absences des employés et leur type (C=Congés, M=Maladie, P=Personnel et deux espaces réservés pour des entrées personnalisées). "/>
    </ext>
  </extLst>
</table>
</file>

<file path=xl/tables/table8.xml><?xml version="1.0" encoding="utf-8"?>
<table xmlns="http://schemas.openxmlformats.org/spreadsheetml/2006/main" id="23" name="tblJanvier192021222324" displayName="tblJanvier192021222324" ref="A5:AG17" totalsRowShown="0">
  <sortState ref="A6:AG17">
    <sortCondition ref="A6"/>
  </sortState>
  <tableColumns count="33">
    <tableColumn id="1" name="Colonne1" dataDxfId="724" totalsRowDxfId="725"/>
    <tableColumn id="2" name="1" dataDxfId="722" totalsRowDxfId="723"/>
    <tableColumn id="3" name="2" dataDxfId="720" totalsRowDxfId="721"/>
    <tableColumn id="4" name="3" dataDxfId="718" totalsRowDxfId="719"/>
    <tableColumn id="5" name="4" dataDxfId="716" totalsRowDxfId="717"/>
    <tableColumn id="6" name="5" dataDxfId="714" totalsRowDxfId="715"/>
    <tableColumn id="7" name="6" dataDxfId="712" totalsRowDxfId="713"/>
    <tableColumn id="8" name="7" dataDxfId="710" totalsRowDxfId="711"/>
    <tableColumn id="9" name="8" dataDxfId="708" totalsRowDxfId="709"/>
    <tableColumn id="10" name="9" dataDxfId="706" totalsRowDxfId="707"/>
    <tableColumn id="11" name="10" dataDxfId="704" totalsRowDxfId="705"/>
    <tableColumn id="12" name="11" dataDxfId="702" totalsRowDxfId="703"/>
    <tableColumn id="13" name="12" dataDxfId="700" totalsRowDxfId="701"/>
    <tableColumn id="14" name="13" dataDxfId="698" totalsRowDxfId="699"/>
    <tableColumn id="15" name="14" dataDxfId="696" totalsRowDxfId="697"/>
    <tableColumn id="16" name="15" dataDxfId="694" totalsRowDxfId="695"/>
    <tableColumn id="17" name="16" dataDxfId="692" totalsRowDxfId="693"/>
    <tableColumn id="18" name="17" dataDxfId="690" totalsRowDxfId="691"/>
    <tableColumn id="19" name="18" dataDxfId="688" totalsRowDxfId="689"/>
    <tableColumn id="20" name="19" dataDxfId="686" totalsRowDxfId="687"/>
    <tableColumn id="21" name="20" dataDxfId="684" totalsRowDxfId="685"/>
    <tableColumn id="22" name="21" dataDxfId="682" totalsRowDxfId="683"/>
    <tableColumn id="23" name="22" dataDxfId="680" totalsRowDxfId="681"/>
    <tableColumn id="24" name="23" dataDxfId="678" totalsRowDxfId="679"/>
    <tableColumn id="25" name="24" dataDxfId="676" totalsRowDxfId="677"/>
    <tableColumn id="26" name="25" dataDxfId="674" totalsRowDxfId="675"/>
    <tableColumn id="27" name="26" dataDxfId="672" totalsRowDxfId="673"/>
    <tableColumn id="28" name="27" dataDxfId="670" totalsRowDxfId="671"/>
    <tableColumn id="29" name="28" dataDxfId="668" totalsRowDxfId="669"/>
    <tableColumn id="30" name="29" dataDxfId="666" totalsRowDxfId="667"/>
    <tableColumn id="31" name="30" dataDxfId="664" totalsRowDxfId="665"/>
    <tableColumn id="32" name="31" dataDxfId="662" totalsRowDxfId="663"/>
    <tableColumn id="33" name="CP" dataDxfId="660" totalsRowDxfId="661">
      <calculatedColumnFormula>COUNTIF(tblJanvier192021222324[[#This Row],[1]:[31]],"C")</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Planification des absences des employés pour janvier" altTextSummary="Fournit une liste de noms et des dates de calendrier pour consigner les absences des employés et leur type (C=Congés, M=Maladie, P=Personnel et deux espaces réservés pour des entrées personnalisées). "/>
    </ext>
  </extLst>
</table>
</file>

<file path=xl/tables/table9.xml><?xml version="1.0" encoding="utf-8"?>
<table xmlns="http://schemas.openxmlformats.org/spreadsheetml/2006/main" id="24" name="tblJanvier19202122232425" displayName="tblJanvier19202122232425" ref="A5:AG17" totalsRowShown="0">
  <sortState ref="A6:AG17">
    <sortCondition ref="A6"/>
  </sortState>
  <tableColumns count="33">
    <tableColumn id="1" name="Colonne1" dataDxfId="655" totalsRowDxfId="656"/>
    <tableColumn id="2" name="1" dataDxfId="653" totalsRowDxfId="654"/>
    <tableColumn id="3" name="2" dataDxfId="651" totalsRowDxfId="652"/>
    <tableColumn id="4" name="3" dataDxfId="649" totalsRowDxfId="650"/>
    <tableColumn id="5" name="4" dataDxfId="647" totalsRowDxfId="648"/>
    <tableColumn id="6" name="5" dataDxfId="645" totalsRowDxfId="646"/>
    <tableColumn id="7" name="6" dataDxfId="643" totalsRowDxfId="644"/>
    <tableColumn id="8" name="7" dataDxfId="641" totalsRowDxfId="642"/>
    <tableColumn id="9" name="8" dataDxfId="639" totalsRowDxfId="640"/>
    <tableColumn id="10" name="9" dataDxfId="637" totalsRowDxfId="638"/>
    <tableColumn id="11" name="10" dataDxfId="635" totalsRowDxfId="636"/>
    <tableColumn id="12" name="11" dataDxfId="633" totalsRowDxfId="634"/>
    <tableColumn id="13" name="12" dataDxfId="631" totalsRowDxfId="632"/>
    <tableColumn id="14" name="13" dataDxfId="629" totalsRowDxfId="630"/>
    <tableColumn id="15" name="14" dataDxfId="627" totalsRowDxfId="628"/>
    <tableColumn id="16" name="15" dataDxfId="625" totalsRowDxfId="626"/>
    <tableColumn id="17" name="16" dataDxfId="623" totalsRowDxfId="624"/>
    <tableColumn id="18" name="17" dataDxfId="621" totalsRowDxfId="622"/>
    <tableColumn id="19" name="18" dataDxfId="619" totalsRowDxfId="620"/>
    <tableColumn id="20" name="19" dataDxfId="617" totalsRowDxfId="618"/>
    <tableColumn id="21" name="20" dataDxfId="615" totalsRowDxfId="616"/>
    <tableColumn id="22" name="21" dataDxfId="613" totalsRowDxfId="614"/>
    <tableColumn id="23" name="22" dataDxfId="611" totalsRowDxfId="612"/>
    <tableColumn id="24" name="23" dataDxfId="609" totalsRowDxfId="610"/>
    <tableColumn id="25" name="24" dataDxfId="607" totalsRowDxfId="608"/>
    <tableColumn id="26" name="25" dataDxfId="605" totalsRowDxfId="606"/>
    <tableColumn id="27" name="26" dataDxfId="603" totalsRowDxfId="604"/>
    <tableColumn id="28" name="27" dataDxfId="601" totalsRowDxfId="602"/>
    <tableColumn id="29" name="28" dataDxfId="599" totalsRowDxfId="600"/>
    <tableColumn id="30" name="29" dataDxfId="597" totalsRowDxfId="598"/>
    <tableColumn id="31" name="30" dataDxfId="595" totalsRowDxfId="596"/>
    <tableColumn id="32" name="31" dataDxfId="593" totalsRowDxfId="594"/>
    <tableColumn id="33" name="CP" dataDxfId="591" totalsRowDxfId="592">
      <calculatedColumnFormula>COUNTIF(tblJanvier19202122232425[[#This Row],[1]:[31]],"C")</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Planification des absences des employés pour janvier" altTextSummary="Fournit une liste de noms et des dates de calendrier pour consigner les absences des employés et leur type (C=Congés, M=Maladie, P=Personnel et deux espaces réservés pour des entrées personnalisées). "/>
    </ext>
  </extLst>
</table>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mployee Absence Schedule">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89999084444715716"/>
    <pageSetUpPr fitToPage="1"/>
  </sheetPr>
  <dimension ref="A1:AH1399"/>
  <sheetViews>
    <sheetView showGridLines="0" zoomScaleNormal="100" workbookViewId="0">
      <selection activeCell="A9" sqref="A9"/>
    </sheetView>
  </sheetViews>
  <sheetFormatPr baseColWidth="10" defaultColWidth="9.140625" defaultRowHeight="15" customHeight="1" x14ac:dyDescent="0.25"/>
  <cols>
    <col min="1" max="1" width="24.28515625" style="15" customWidth="1"/>
    <col min="2" max="21" width="4" style="13" customWidth="1"/>
    <col min="22" max="22" width="4.42578125" style="13" customWidth="1"/>
    <col min="23" max="25" width="4" style="13" customWidth="1"/>
    <col min="26" max="26" width="4.42578125" style="13" customWidth="1"/>
    <col min="27" max="27" width="4.42578125" style="13" bestFit="1" customWidth="1"/>
    <col min="28" max="31" width="4" style="13" customWidth="1"/>
    <col min="32" max="32" width="4.42578125" style="13" bestFit="1" customWidth="1"/>
    <col min="33" max="33" width="20.5703125" style="12" bestFit="1" customWidth="1"/>
    <col min="34" max="34" width="9.140625" style="13"/>
    <col min="35" max="16384" width="9.140625" style="14"/>
  </cols>
  <sheetData>
    <row r="1" spans="1:34" s="30" customFormat="1" ht="50.25" customHeight="1" x14ac:dyDescent="0.25">
      <c r="A1" s="24" t="s">
        <v>0</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6"/>
      <c r="AD1" s="26"/>
      <c r="AE1" s="27"/>
      <c r="AF1" s="28"/>
      <c r="AG1" s="28"/>
      <c r="AH1" s="29"/>
    </row>
    <row r="2" spans="1:34" s="2" customFormat="1" ht="30" customHeight="1" x14ac:dyDescent="0.25">
      <c r="A2" s="43" t="s">
        <v>39</v>
      </c>
      <c r="B2" s="41" t="s">
        <v>1</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4">
        <v>2013</v>
      </c>
      <c r="AH2" s="1"/>
    </row>
    <row r="3" spans="1:34" s="4" customFormat="1" ht="15.75" customHeight="1" x14ac:dyDescent="0.3">
      <c r="A3" s="43"/>
      <c r="B3" s="21" t="str">
        <f>TEXT(WEEKDAY(DATE(CalendrierAnnée,1,1),1),"jjj")</f>
        <v>mar</v>
      </c>
      <c r="C3" s="22" t="str">
        <f>TEXT(WEEKDAY(DATE(CalendrierAnnée,1,2),1),"jjj")</f>
        <v>mer</v>
      </c>
      <c r="D3" s="22" t="str">
        <f>TEXT(WEEKDAY(DATE(CalendrierAnnée,1,3),1),"jjj")</f>
        <v>jeu</v>
      </c>
      <c r="E3" s="22" t="str">
        <f>TEXT(WEEKDAY(DATE(CalendrierAnnée,1,4),1),"jjj")</f>
        <v>ven</v>
      </c>
      <c r="F3" s="22" t="str">
        <f>TEXT(WEEKDAY(DATE(CalendrierAnnée,1,5),1),"jjj")</f>
        <v>sam</v>
      </c>
      <c r="G3" s="22" t="str">
        <f>TEXT(WEEKDAY(DATE(CalendrierAnnée,1,6),1),"jjj")</f>
        <v>dim</v>
      </c>
      <c r="H3" s="22" t="str">
        <f>TEXT(WEEKDAY(DATE(CalendrierAnnée,1,7),1),"jjj")</f>
        <v>lun</v>
      </c>
      <c r="I3" s="22" t="str">
        <f>TEXT(WEEKDAY(DATE(CalendrierAnnée,1,8),1),"jjj")</f>
        <v>mar</v>
      </c>
      <c r="J3" s="22" t="str">
        <f>TEXT(WEEKDAY(DATE(CalendrierAnnée,1,9),1),"jjj")</f>
        <v>mer</v>
      </c>
      <c r="K3" s="22" t="str">
        <f>TEXT(WEEKDAY(DATE(CalendrierAnnée,1,10),1),"jjj")</f>
        <v>jeu</v>
      </c>
      <c r="L3" s="22" t="str">
        <f>TEXT(WEEKDAY(DATE(CalendrierAnnée,1,11),1),"jjj")</f>
        <v>ven</v>
      </c>
      <c r="M3" s="22" t="str">
        <f>TEXT(WEEKDAY(DATE(CalendrierAnnée,1,12),1),"jjj")</f>
        <v>sam</v>
      </c>
      <c r="N3" s="22" t="str">
        <f>TEXT(WEEKDAY(DATE(CalendrierAnnée,1,13),1),"jjj")</f>
        <v>dim</v>
      </c>
      <c r="O3" s="22" t="str">
        <f>TEXT(WEEKDAY(DATE(CalendrierAnnée,1,14),1),"jjj")</f>
        <v>lun</v>
      </c>
      <c r="P3" s="22" t="str">
        <f>TEXT(WEEKDAY(DATE(CalendrierAnnée,1,15),1),"jjj")</f>
        <v>mar</v>
      </c>
      <c r="Q3" s="22" t="str">
        <f>TEXT(WEEKDAY(DATE(CalendrierAnnée,1,16),1),"jjj")</f>
        <v>mer</v>
      </c>
      <c r="R3" s="22" t="str">
        <f>TEXT(WEEKDAY(DATE(CalendrierAnnée,1,17),1),"jjj")</f>
        <v>jeu</v>
      </c>
      <c r="S3" s="22" t="str">
        <f>TEXT(WEEKDAY(DATE(CalendrierAnnée,1,18),1),"jjj")</f>
        <v>ven</v>
      </c>
      <c r="T3" s="22" t="str">
        <f>TEXT(WEEKDAY(DATE(CalendrierAnnée,1,19),1),"jjj")</f>
        <v>sam</v>
      </c>
      <c r="U3" s="22" t="str">
        <f>TEXT(WEEKDAY(DATE(CalendrierAnnée,1,20),1),"jjj")</f>
        <v>dim</v>
      </c>
      <c r="V3" s="22" t="str">
        <f>TEXT(WEEKDAY(DATE(CalendrierAnnée,1,21),1),"jjj")</f>
        <v>lun</v>
      </c>
      <c r="W3" s="22" t="str">
        <f>TEXT(WEEKDAY(DATE(CalendrierAnnée,1,22),1),"jjj")</f>
        <v>mar</v>
      </c>
      <c r="X3" s="22" t="str">
        <f>TEXT(WEEKDAY(DATE(CalendrierAnnée,1,23),1),"jjj")</f>
        <v>mer</v>
      </c>
      <c r="Y3" s="22" t="str">
        <f>TEXT(WEEKDAY(DATE(CalendrierAnnée,1,24),1),"jjj")</f>
        <v>jeu</v>
      </c>
      <c r="Z3" s="22" t="str">
        <f>TEXT(WEEKDAY(DATE(CalendrierAnnée,1,25),1),"jjj")</f>
        <v>ven</v>
      </c>
      <c r="AA3" s="22" t="str">
        <f>TEXT(WEEKDAY(DATE(CalendrierAnnée,1,26),1),"jjj")</f>
        <v>sam</v>
      </c>
      <c r="AB3" s="22" t="str">
        <f>TEXT(WEEKDAY(DATE(CalendrierAnnée,1,27),1),"jjj")</f>
        <v>dim</v>
      </c>
      <c r="AC3" s="22" t="str">
        <f>TEXT(WEEKDAY(DATE(CalendrierAnnée,1,28),1),"jjj")</f>
        <v>lun</v>
      </c>
      <c r="AD3" s="22" t="str">
        <f>TEXT(WEEKDAY(DATE(CalendrierAnnée,1,29),1),"jjj")</f>
        <v>mar</v>
      </c>
      <c r="AE3" s="22" t="str">
        <f>TEXT(WEEKDAY(DATE(CalendrierAnnée,1,30),1),"jjj")</f>
        <v>mer</v>
      </c>
      <c r="AF3" s="23" t="str">
        <f>TEXT(WEEKDAY(DATE(CalendrierAnnée,1,31),1),"jjj")</f>
        <v>jeu</v>
      </c>
      <c r="AG3" s="44"/>
      <c r="AH3" s="3"/>
    </row>
    <row r="4" spans="1:34" s="8" customFormat="1" x14ac:dyDescent="0.25">
      <c r="A4" s="31" t="s">
        <v>49</v>
      </c>
      <c r="B4" s="40" t="s">
        <v>2</v>
      </c>
      <c r="C4" s="40" t="s">
        <v>3</v>
      </c>
      <c r="D4" s="40" t="s">
        <v>4</v>
      </c>
      <c r="E4" s="40" t="s">
        <v>5</v>
      </c>
      <c r="F4" s="40" t="s">
        <v>6</v>
      </c>
      <c r="G4" s="40" t="s">
        <v>7</v>
      </c>
      <c r="H4" s="40" t="s">
        <v>8</v>
      </c>
      <c r="I4" s="40" t="s">
        <v>9</v>
      </c>
      <c r="J4" s="40" t="s">
        <v>10</v>
      </c>
      <c r="K4" s="40" t="s">
        <v>11</v>
      </c>
      <c r="L4" s="40" t="s">
        <v>12</v>
      </c>
      <c r="M4" s="40" t="s">
        <v>13</v>
      </c>
      <c r="N4" s="40" t="s">
        <v>14</v>
      </c>
      <c r="O4" s="40" t="s">
        <v>15</v>
      </c>
      <c r="P4" s="40" t="s">
        <v>16</v>
      </c>
      <c r="Q4" s="40" t="s">
        <v>17</v>
      </c>
      <c r="R4" s="40" t="s">
        <v>18</v>
      </c>
      <c r="S4" s="40" t="s">
        <v>19</v>
      </c>
      <c r="T4" s="40" t="s">
        <v>20</v>
      </c>
      <c r="U4" s="40" t="s">
        <v>21</v>
      </c>
      <c r="V4" s="40" t="s">
        <v>22</v>
      </c>
      <c r="W4" s="40" t="s">
        <v>23</v>
      </c>
      <c r="X4" s="40" t="s">
        <v>24</v>
      </c>
      <c r="Y4" s="40" t="s">
        <v>25</v>
      </c>
      <c r="Z4" s="40" t="s">
        <v>26</v>
      </c>
      <c r="AA4" s="40" t="s">
        <v>27</v>
      </c>
      <c r="AB4" s="40" t="s">
        <v>28</v>
      </c>
      <c r="AC4" s="40" t="s">
        <v>29</v>
      </c>
      <c r="AD4" s="40" t="s">
        <v>30</v>
      </c>
      <c r="AE4" s="40" t="s">
        <v>31</v>
      </c>
      <c r="AF4" s="40" t="s">
        <v>32</v>
      </c>
      <c r="AG4" s="40" t="s">
        <v>33</v>
      </c>
      <c r="AH4" s="7"/>
    </row>
    <row r="5" spans="1:34" s="8" customFormat="1" x14ac:dyDescent="0.25">
      <c r="A5" s="38" t="s">
        <v>34</v>
      </c>
      <c r="B5" s="40"/>
      <c r="C5" s="40"/>
      <c r="D5" s="40" t="s">
        <v>36</v>
      </c>
      <c r="E5" s="40" t="s">
        <v>36</v>
      </c>
      <c r="F5" s="40" t="s">
        <v>36</v>
      </c>
      <c r="G5" s="40" t="s">
        <v>36</v>
      </c>
      <c r="H5" s="40"/>
      <c r="I5" s="40"/>
      <c r="J5" s="40"/>
      <c r="K5" s="40"/>
      <c r="L5" s="40"/>
      <c r="M5" s="40"/>
      <c r="N5" s="40" t="s">
        <v>36</v>
      </c>
      <c r="O5" s="40"/>
      <c r="P5" s="40"/>
      <c r="Q5" s="40"/>
      <c r="R5" s="40"/>
      <c r="S5" s="40"/>
      <c r="T5" s="40"/>
      <c r="U5" s="40"/>
      <c r="V5" s="40"/>
      <c r="W5" s="40"/>
      <c r="X5" s="40"/>
      <c r="Y5" s="40"/>
      <c r="Z5" s="40"/>
      <c r="AA5" s="40"/>
      <c r="AB5" s="40"/>
      <c r="AC5" s="40"/>
      <c r="AD5" s="40"/>
      <c r="AE5" s="40"/>
      <c r="AF5" s="40"/>
      <c r="AG5" s="9">
        <f>COUNTA(tblJanvier14[[#This Row],[1]:[31]])</f>
        <v>5</v>
      </c>
      <c r="AH5" s="7"/>
    </row>
    <row r="6" spans="1:34" s="8" customFormat="1" x14ac:dyDescent="0.25">
      <c r="A6" s="38" t="s">
        <v>37</v>
      </c>
      <c r="B6" s="40"/>
      <c r="C6" s="40"/>
      <c r="D6" s="40"/>
      <c r="E6" s="40"/>
      <c r="F6" s="40" t="s">
        <v>35</v>
      </c>
      <c r="G6" s="40" t="s">
        <v>35</v>
      </c>
      <c r="H6" s="40"/>
      <c r="I6" s="40"/>
      <c r="J6" s="40"/>
      <c r="K6" s="40"/>
      <c r="L6" s="40" t="s">
        <v>38</v>
      </c>
      <c r="M6" s="40"/>
      <c r="N6" s="40"/>
      <c r="O6" s="40"/>
      <c r="P6" s="40"/>
      <c r="Q6" s="40"/>
      <c r="R6" s="40"/>
      <c r="S6" s="40"/>
      <c r="T6" s="40"/>
      <c r="U6" s="40" t="s">
        <v>35</v>
      </c>
      <c r="V6" s="40"/>
      <c r="W6" s="40"/>
      <c r="X6" s="40"/>
      <c r="Y6" s="40"/>
      <c r="Z6" s="40" t="s">
        <v>36</v>
      </c>
      <c r="AA6" s="40" t="s">
        <v>36</v>
      </c>
      <c r="AB6" s="40" t="s">
        <v>36</v>
      </c>
      <c r="AC6" s="40"/>
      <c r="AD6" s="40"/>
      <c r="AE6" s="40"/>
      <c r="AF6" s="40"/>
      <c r="AG6" s="9">
        <f>COUNTA(tblJanvier14[[#This Row],[1]:[31]])</f>
        <v>7</v>
      </c>
      <c r="AH6" s="7"/>
    </row>
    <row r="7" spans="1:34" s="11" customFormat="1" x14ac:dyDescent="0.25">
      <c r="A7" s="38" t="s">
        <v>46</v>
      </c>
      <c r="B7" s="40"/>
      <c r="C7" s="40"/>
      <c r="D7" s="40" t="s">
        <v>38</v>
      </c>
      <c r="E7" s="40"/>
      <c r="F7" s="40"/>
      <c r="G7" s="40"/>
      <c r="H7" s="40"/>
      <c r="I7" s="40"/>
      <c r="J7" s="40"/>
      <c r="K7" s="40"/>
      <c r="L7" s="40"/>
      <c r="M7" s="40"/>
      <c r="N7" s="40"/>
      <c r="O7" s="40" t="s">
        <v>35</v>
      </c>
      <c r="P7" s="40"/>
      <c r="Q7" s="40"/>
      <c r="R7" s="40"/>
      <c r="S7" s="40"/>
      <c r="T7" s="40"/>
      <c r="U7" s="40"/>
      <c r="V7" s="40"/>
      <c r="W7" s="40"/>
      <c r="X7" s="40"/>
      <c r="Y7" s="40"/>
      <c r="Z7" s="40"/>
      <c r="AA7" s="40"/>
      <c r="AB7" s="40"/>
      <c r="AC7" s="40"/>
      <c r="AD7" s="40" t="s">
        <v>35</v>
      </c>
      <c r="AE7" s="40"/>
      <c r="AF7" s="40"/>
      <c r="AG7" s="9">
        <f>COUNTA(tblJanvier14[[#This Row],[1]:[31]])</f>
        <v>3</v>
      </c>
      <c r="AH7" s="10"/>
    </row>
    <row r="8" spans="1:34" s="11" customFormat="1" x14ac:dyDescent="0.25">
      <c r="A8" s="38" t="s">
        <v>47</v>
      </c>
      <c r="B8" s="40"/>
      <c r="C8" s="40"/>
      <c r="D8" s="40"/>
      <c r="E8" s="40"/>
      <c r="F8" s="40"/>
      <c r="G8" s="40"/>
      <c r="H8" s="40" t="s">
        <v>38</v>
      </c>
      <c r="I8" s="40"/>
      <c r="J8" s="40"/>
      <c r="K8" s="40"/>
      <c r="L8" s="40"/>
      <c r="M8" s="40"/>
      <c r="N8" s="40"/>
      <c r="O8" s="40"/>
      <c r="P8" s="40"/>
      <c r="Q8" s="40"/>
      <c r="R8" s="40"/>
      <c r="S8" s="40"/>
      <c r="T8" s="40" t="s">
        <v>36</v>
      </c>
      <c r="U8" s="40" t="s">
        <v>36</v>
      </c>
      <c r="V8" s="40" t="s">
        <v>36</v>
      </c>
      <c r="W8" s="40"/>
      <c r="X8" s="40"/>
      <c r="Y8" s="40"/>
      <c r="Z8" s="40"/>
      <c r="AA8" s="40"/>
      <c r="AB8" s="40"/>
      <c r="AC8" s="40"/>
      <c r="AD8" s="40"/>
      <c r="AE8" s="40"/>
      <c r="AF8" s="40"/>
      <c r="AG8" s="9">
        <f>COUNTA(tblJanvier14[[#This Row],[1]:[31]])</f>
        <v>4</v>
      </c>
      <c r="AH8" s="10"/>
    </row>
    <row r="9" spans="1:34" s="11" customFormat="1" x14ac:dyDescent="0.25">
      <c r="A9" s="38" t="s">
        <v>48</v>
      </c>
      <c r="B9" s="40"/>
      <c r="C9" s="40"/>
      <c r="D9" s="40"/>
      <c r="E9" s="40" t="s">
        <v>35</v>
      </c>
      <c r="F9" s="40" t="s">
        <v>36</v>
      </c>
      <c r="G9" s="40" t="s">
        <v>36</v>
      </c>
      <c r="H9" s="40"/>
      <c r="I9" s="40"/>
      <c r="J9" s="40"/>
      <c r="K9" s="40"/>
      <c r="L9" s="40"/>
      <c r="M9" s="40"/>
      <c r="N9" s="40"/>
      <c r="O9" s="40"/>
      <c r="P9" s="40"/>
      <c r="Q9" s="40"/>
      <c r="R9" s="40" t="s">
        <v>35</v>
      </c>
      <c r="S9" s="40"/>
      <c r="T9" s="40"/>
      <c r="U9" s="40"/>
      <c r="V9" s="40"/>
      <c r="W9" s="40"/>
      <c r="X9" s="40"/>
      <c r="Y9" s="40" t="s">
        <v>35</v>
      </c>
      <c r="Z9" s="40"/>
      <c r="AA9" s="40"/>
      <c r="AB9" s="40"/>
      <c r="AC9" s="40"/>
      <c r="AD9" s="40"/>
      <c r="AE9" s="40"/>
      <c r="AF9" s="40" t="s">
        <v>36</v>
      </c>
      <c r="AG9" s="9">
        <f>COUNTA(tblJanvier14[[#This Row],[1]:[31]])</f>
        <v>6</v>
      </c>
      <c r="AH9" s="10"/>
    </row>
    <row r="10" spans="1:34" x14ac:dyDescent="0.25">
      <c r="A10" s="32" t="str">
        <f>NomMois&amp;" Total"</f>
        <v>Janvier Total</v>
      </c>
      <c r="B10" s="9">
        <f>SUBTOTAL(103,tblJanvier14[1])</f>
        <v>0</v>
      </c>
      <c r="C10" s="9">
        <f>SUBTOTAL(103,tblJanvier14[2])</f>
        <v>0</v>
      </c>
      <c r="D10" s="9">
        <f>SUBTOTAL(103,tblJanvier14[3])</f>
        <v>2</v>
      </c>
      <c r="E10" s="9">
        <f>SUBTOTAL(103,tblJanvier14[4])</f>
        <v>2</v>
      </c>
      <c r="F10" s="9">
        <f>SUBTOTAL(103,tblJanvier14[5])</f>
        <v>3</v>
      </c>
      <c r="G10" s="9">
        <f>SUBTOTAL(103,tblJanvier14[6])</f>
        <v>3</v>
      </c>
      <c r="H10" s="9">
        <f>SUBTOTAL(103,tblJanvier14[7])</f>
        <v>1</v>
      </c>
      <c r="I10" s="9">
        <f>SUBTOTAL(103,tblJanvier14[8])</f>
        <v>0</v>
      </c>
      <c r="J10" s="9">
        <f>SUBTOTAL(103,tblJanvier14[9])</f>
        <v>0</v>
      </c>
      <c r="K10" s="9">
        <f>SUBTOTAL(103,tblJanvier14[10])</f>
        <v>0</v>
      </c>
      <c r="L10" s="9">
        <f>SUBTOTAL(103,tblJanvier14[11])</f>
        <v>1</v>
      </c>
      <c r="M10" s="9">
        <f>SUBTOTAL(103,tblJanvier14[12])</f>
        <v>0</v>
      </c>
      <c r="N10" s="9">
        <f>SUBTOTAL(103,tblJanvier14[13])</f>
        <v>1</v>
      </c>
      <c r="O10" s="9">
        <f>SUBTOTAL(103,tblJanvier14[14])</f>
        <v>1</v>
      </c>
      <c r="P10" s="9">
        <f>SUBTOTAL(103,tblJanvier14[15])</f>
        <v>0</v>
      </c>
      <c r="Q10" s="9">
        <f>SUBTOTAL(103,tblJanvier14[16])</f>
        <v>0</v>
      </c>
      <c r="R10" s="9">
        <f>SUBTOTAL(103,tblJanvier14[17])</f>
        <v>1</v>
      </c>
      <c r="S10" s="9">
        <f>SUBTOTAL(103,tblJanvier14[18])</f>
        <v>0</v>
      </c>
      <c r="T10" s="9">
        <f>SUBTOTAL(103,tblJanvier14[19])</f>
        <v>1</v>
      </c>
      <c r="U10" s="9">
        <f>SUBTOTAL(103,tblJanvier14[20])</f>
        <v>2</v>
      </c>
      <c r="V10" s="9">
        <f>SUBTOTAL(103,tblJanvier14[21])</f>
        <v>1</v>
      </c>
      <c r="W10" s="9">
        <f>SUBTOTAL(103,tblJanvier14[22])</f>
        <v>0</v>
      </c>
      <c r="X10" s="9">
        <f>SUBTOTAL(103,tblJanvier14[23])</f>
        <v>0</v>
      </c>
      <c r="Y10" s="9">
        <f>SUBTOTAL(103,tblJanvier14[24])</f>
        <v>1</v>
      </c>
      <c r="Z10" s="9">
        <f>SUBTOTAL(103,tblJanvier14[25])</f>
        <v>1</v>
      </c>
      <c r="AA10" s="9">
        <f>SUBTOTAL(103,tblJanvier14[26])</f>
        <v>1</v>
      </c>
      <c r="AB10" s="9">
        <f>SUBTOTAL(103,tblJanvier14[27])</f>
        <v>1</v>
      </c>
      <c r="AC10" s="9">
        <f>SUBTOTAL(103,tblJanvier14[28])</f>
        <v>0</v>
      </c>
      <c r="AD10" s="9">
        <f>SUBTOTAL(103,tblJanvier14[29])</f>
        <v>1</v>
      </c>
      <c r="AE10" s="9">
        <f>SUBTOTAL(103,tblJanvier14[30])</f>
        <v>0</v>
      </c>
      <c r="AF10" s="9">
        <f>SUBTOTAL(103,tblJanvier14[31])</f>
        <v>1</v>
      </c>
      <c r="AG10" s="9">
        <f>SUBTOTAL(109,tblJanvier14[Nombre total de jours])</f>
        <v>25</v>
      </c>
    </row>
    <row r="11" spans="1:34" customFormat="1" x14ac:dyDescent="0.25">
      <c r="A11" s="42"/>
      <c r="B11" s="42"/>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row>
    <row r="12" spans="1:34" customFormat="1" x14ac:dyDescent="0.25">
      <c r="A12" s="6"/>
      <c r="B12" s="36" t="s">
        <v>45</v>
      </c>
      <c r="C12" s="36"/>
      <c r="D12" s="36"/>
      <c r="E12" s="36"/>
      <c r="F12" s="37"/>
      <c r="G12" s="20" t="s">
        <v>36</v>
      </c>
      <c r="H12" s="33" t="s">
        <v>40</v>
      </c>
      <c r="I12" s="34"/>
      <c r="J12" s="34"/>
      <c r="K12" s="16" t="s">
        <v>38</v>
      </c>
      <c r="L12" s="33" t="s">
        <v>41</v>
      </c>
      <c r="M12" s="34"/>
      <c r="N12" s="34"/>
      <c r="O12" s="17" t="s">
        <v>35</v>
      </c>
      <c r="P12" s="33" t="s">
        <v>42</v>
      </c>
      <c r="Q12" s="34"/>
      <c r="R12" s="34"/>
      <c r="S12" s="18"/>
      <c r="T12" s="39" t="s">
        <v>43</v>
      </c>
      <c r="U12" s="35"/>
      <c r="V12" s="34"/>
      <c r="W12" s="19"/>
      <c r="X12" s="39" t="s">
        <v>44</v>
      </c>
      <c r="Y12" s="34"/>
      <c r="Z12" s="35"/>
      <c r="AA12" s="13"/>
      <c r="AB12" s="13"/>
      <c r="AC12" s="13"/>
      <c r="AD12" s="13"/>
      <c r="AE12" s="13"/>
      <c r="AF12" s="13"/>
      <c r="AG12" s="12"/>
    </row>
    <row r="13" spans="1:34" customFormat="1" x14ac:dyDescent="0.25"/>
    <row r="14" spans="1:34" customFormat="1" x14ac:dyDescent="0.25"/>
    <row r="15" spans="1:34" customFormat="1" x14ac:dyDescent="0.25"/>
    <row r="16" spans="1:34" customFormat="1" ht="15" customHeight="1" x14ac:dyDescent="0.25"/>
    <row r="17" customFormat="1" ht="15" customHeight="1" x14ac:dyDescent="0.25"/>
    <row r="18" customFormat="1" ht="15" customHeight="1" x14ac:dyDescent="0.25"/>
    <row r="19" customFormat="1" ht="15" customHeight="1" x14ac:dyDescent="0.25"/>
    <row r="20" customFormat="1" ht="15" customHeight="1" x14ac:dyDescent="0.25"/>
    <row r="21" customFormat="1" ht="15" customHeight="1" x14ac:dyDescent="0.25"/>
    <row r="22" customFormat="1" ht="15" customHeight="1" x14ac:dyDescent="0.25"/>
    <row r="23" customFormat="1" ht="15" customHeight="1" x14ac:dyDescent="0.25"/>
    <row r="24" customFormat="1" ht="15" customHeight="1" x14ac:dyDescent="0.25"/>
    <row r="25" customFormat="1" ht="15" customHeight="1" x14ac:dyDescent="0.25"/>
    <row r="26" customFormat="1" ht="15" customHeight="1" x14ac:dyDescent="0.25"/>
    <row r="27" customFormat="1" ht="15" customHeight="1" x14ac:dyDescent="0.25"/>
    <row r="28" customFormat="1" ht="15" customHeight="1" x14ac:dyDescent="0.25"/>
    <row r="29" customFormat="1" ht="15" customHeight="1" x14ac:dyDescent="0.25"/>
    <row r="30" customFormat="1" ht="15" customHeight="1" x14ac:dyDescent="0.25"/>
    <row r="31" customFormat="1" ht="15" customHeight="1" x14ac:dyDescent="0.25"/>
    <row r="32" customFormat="1" ht="15" customHeight="1" x14ac:dyDescent="0.25"/>
    <row r="33" customFormat="1" ht="15" customHeight="1" x14ac:dyDescent="0.25"/>
    <row r="34" customFormat="1" ht="15" customHeight="1" x14ac:dyDescent="0.25"/>
    <row r="35" customFormat="1" ht="15" customHeight="1" x14ac:dyDescent="0.25"/>
    <row r="36" customFormat="1" ht="15" customHeight="1" x14ac:dyDescent="0.25"/>
    <row r="37" customFormat="1" ht="15" customHeight="1" x14ac:dyDescent="0.25"/>
    <row r="38" customFormat="1" ht="15" customHeight="1" x14ac:dyDescent="0.25"/>
    <row r="39" customFormat="1" ht="15" customHeight="1" x14ac:dyDescent="0.25"/>
    <row r="40" customFormat="1" ht="15" customHeight="1" x14ac:dyDescent="0.25"/>
    <row r="41" customFormat="1" ht="15" customHeight="1" x14ac:dyDescent="0.25"/>
    <row r="42" customFormat="1" ht="15" customHeight="1" x14ac:dyDescent="0.25"/>
    <row r="43" customFormat="1" ht="15" customHeight="1" x14ac:dyDescent="0.25"/>
    <row r="44" customFormat="1" ht="15" customHeight="1" x14ac:dyDescent="0.25"/>
    <row r="45" customFormat="1" ht="15" customHeight="1" x14ac:dyDescent="0.25"/>
    <row r="46" customFormat="1" ht="15" customHeight="1" x14ac:dyDescent="0.25"/>
    <row r="47" customFormat="1" ht="15" customHeight="1" x14ac:dyDescent="0.25"/>
    <row r="48" customFormat="1" ht="15" customHeight="1" x14ac:dyDescent="0.25"/>
    <row r="49" customFormat="1" ht="15" customHeight="1" x14ac:dyDescent="0.25"/>
    <row r="50" customFormat="1" ht="15" customHeight="1" x14ac:dyDescent="0.25"/>
    <row r="51" customFormat="1" ht="15" customHeight="1" x14ac:dyDescent="0.25"/>
    <row r="52" customFormat="1" ht="15" customHeight="1" x14ac:dyDescent="0.25"/>
    <row r="53" customFormat="1" ht="15" customHeight="1" x14ac:dyDescent="0.25"/>
    <row r="54" customFormat="1" ht="15" customHeight="1" x14ac:dyDescent="0.25"/>
    <row r="55" customFormat="1" ht="15" customHeight="1" x14ac:dyDescent="0.25"/>
    <row r="56" customFormat="1" ht="15" customHeight="1" x14ac:dyDescent="0.25"/>
    <row r="57" customFormat="1" ht="15" customHeight="1" x14ac:dyDescent="0.25"/>
    <row r="58" customFormat="1" ht="15" customHeight="1" x14ac:dyDescent="0.25"/>
    <row r="59" customFormat="1" ht="15" customHeight="1" x14ac:dyDescent="0.25"/>
    <row r="60" customFormat="1" ht="15" customHeight="1" x14ac:dyDescent="0.25"/>
    <row r="61" customFormat="1" ht="15" customHeight="1" x14ac:dyDescent="0.25"/>
    <row r="62" customFormat="1" ht="15" customHeight="1" x14ac:dyDescent="0.25"/>
    <row r="63" customFormat="1" ht="15" customHeight="1" x14ac:dyDescent="0.25"/>
    <row r="64" customFormat="1" ht="15" customHeight="1" x14ac:dyDescent="0.25"/>
    <row r="65" customFormat="1" ht="15" customHeight="1" x14ac:dyDescent="0.25"/>
    <row r="66" customFormat="1" ht="15" customHeight="1" x14ac:dyDescent="0.25"/>
    <row r="67" customFormat="1" ht="15" customHeight="1" x14ac:dyDescent="0.25"/>
    <row r="68" customFormat="1" ht="15" customHeight="1" x14ac:dyDescent="0.25"/>
    <row r="69" customFormat="1" ht="15" customHeight="1" x14ac:dyDescent="0.25"/>
    <row r="70" customFormat="1" ht="15" customHeight="1" x14ac:dyDescent="0.25"/>
    <row r="71" customFormat="1" ht="15" customHeight="1" x14ac:dyDescent="0.25"/>
    <row r="72" customFormat="1" ht="15" customHeight="1" x14ac:dyDescent="0.25"/>
    <row r="73" customFormat="1" ht="15" customHeight="1" x14ac:dyDescent="0.25"/>
    <row r="74" customFormat="1" ht="15" customHeight="1" x14ac:dyDescent="0.25"/>
    <row r="75" customFormat="1" ht="15" customHeight="1" x14ac:dyDescent="0.25"/>
    <row r="76" customFormat="1" ht="15" customHeight="1" x14ac:dyDescent="0.25"/>
    <row r="77" customFormat="1" ht="15" customHeight="1" x14ac:dyDescent="0.25"/>
    <row r="78" customFormat="1" ht="15" customHeight="1" x14ac:dyDescent="0.25"/>
    <row r="79" customFormat="1" ht="15" customHeight="1" x14ac:dyDescent="0.25"/>
    <row r="80" customFormat="1" ht="15" customHeight="1" x14ac:dyDescent="0.25"/>
    <row r="81" customFormat="1" ht="15" customHeight="1" x14ac:dyDescent="0.25"/>
    <row r="82" customFormat="1" ht="15" customHeight="1" x14ac:dyDescent="0.25"/>
    <row r="83" customFormat="1" ht="15" customHeight="1" x14ac:dyDescent="0.25"/>
    <row r="84" customFormat="1" ht="15" customHeight="1" x14ac:dyDescent="0.25"/>
    <row r="85" customFormat="1" ht="15" customHeight="1" x14ac:dyDescent="0.25"/>
    <row r="86" customFormat="1" ht="15" customHeight="1" x14ac:dyDescent="0.25"/>
    <row r="87" customFormat="1" ht="15" customHeight="1" x14ac:dyDescent="0.25"/>
    <row r="88" customFormat="1" ht="15" customHeight="1" x14ac:dyDescent="0.25"/>
    <row r="89" customFormat="1" ht="15" customHeight="1" x14ac:dyDescent="0.25"/>
    <row r="90" customFormat="1" ht="15" customHeight="1" x14ac:dyDescent="0.25"/>
    <row r="91" customFormat="1" ht="15" customHeight="1" x14ac:dyDescent="0.25"/>
    <row r="92" customFormat="1" ht="15" customHeight="1" x14ac:dyDescent="0.25"/>
    <row r="93" customFormat="1" ht="15" customHeight="1" x14ac:dyDescent="0.25"/>
    <row r="94" customFormat="1" ht="15" customHeight="1" x14ac:dyDescent="0.25"/>
    <row r="95" customFormat="1" ht="15" customHeight="1" x14ac:dyDescent="0.25"/>
    <row r="96" customFormat="1" ht="15" customHeight="1" x14ac:dyDescent="0.25"/>
    <row r="97" customFormat="1" ht="15" customHeight="1" x14ac:dyDescent="0.25"/>
    <row r="98" customFormat="1" ht="15" customHeight="1" x14ac:dyDescent="0.25"/>
    <row r="99" customFormat="1" ht="15" customHeight="1" x14ac:dyDescent="0.25"/>
    <row r="100" customFormat="1" ht="15" customHeight="1" x14ac:dyDescent="0.25"/>
    <row r="101" customFormat="1" ht="15" customHeight="1" x14ac:dyDescent="0.25"/>
    <row r="102" customFormat="1" ht="15" customHeight="1" x14ac:dyDescent="0.25"/>
    <row r="103" customFormat="1" ht="15" customHeight="1" x14ac:dyDescent="0.25"/>
    <row r="104" customFormat="1" ht="15" customHeight="1" x14ac:dyDescent="0.25"/>
    <row r="105" customFormat="1" ht="15" customHeight="1" x14ac:dyDescent="0.25"/>
    <row r="106" customFormat="1" ht="15" customHeight="1" x14ac:dyDescent="0.25"/>
    <row r="107" customFormat="1" ht="15" customHeight="1" x14ac:dyDescent="0.25"/>
    <row r="108" customFormat="1" ht="15" customHeight="1" x14ac:dyDescent="0.25"/>
    <row r="109" customFormat="1" ht="15" customHeight="1" x14ac:dyDescent="0.25"/>
    <row r="110" customFormat="1" ht="15" customHeight="1" x14ac:dyDescent="0.25"/>
    <row r="111" customFormat="1" ht="15" customHeight="1" x14ac:dyDescent="0.25"/>
    <row r="112" customFormat="1" ht="15" customHeight="1" x14ac:dyDescent="0.25"/>
    <row r="113" customFormat="1" ht="15" customHeight="1" x14ac:dyDescent="0.25"/>
    <row r="114" customFormat="1" ht="15" customHeight="1" x14ac:dyDescent="0.25"/>
    <row r="115" customFormat="1" ht="15" customHeight="1" x14ac:dyDescent="0.25"/>
    <row r="116" customFormat="1" ht="15" customHeight="1" x14ac:dyDescent="0.25"/>
    <row r="117" customFormat="1" ht="15" customHeight="1" x14ac:dyDescent="0.25"/>
    <row r="118" customFormat="1" ht="15" customHeight="1" x14ac:dyDescent="0.25"/>
    <row r="119" customFormat="1" ht="15" customHeight="1" x14ac:dyDescent="0.25"/>
    <row r="120" customFormat="1" ht="15" customHeight="1" x14ac:dyDescent="0.25"/>
    <row r="121" customFormat="1" ht="15" customHeight="1" x14ac:dyDescent="0.25"/>
    <row r="122" customFormat="1" ht="15" customHeight="1" x14ac:dyDescent="0.25"/>
    <row r="123" customFormat="1" ht="15" customHeight="1" x14ac:dyDescent="0.25"/>
    <row r="124" customFormat="1" ht="15" customHeight="1" x14ac:dyDescent="0.25"/>
    <row r="125" customFormat="1" ht="15" customHeight="1" x14ac:dyDescent="0.25"/>
    <row r="126" customFormat="1" ht="15" customHeight="1" x14ac:dyDescent="0.25"/>
    <row r="127" customFormat="1" ht="15" customHeight="1" x14ac:dyDescent="0.25"/>
    <row r="128" customFormat="1" ht="15" customHeight="1" x14ac:dyDescent="0.25"/>
    <row r="129" customFormat="1" ht="15" customHeight="1" x14ac:dyDescent="0.25"/>
    <row r="130" customFormat="1" ht="15" customHeight="1" x14ac:dyDescent="0.25"/>
    <row r="131" customFormat="1" ht="15" customHeight="1" x14ac:dyDescent="0.25"/>
    <row r="132" customFormat="1" ht="15" customHeight="1" x14ac:dyDescent="0.25"/>
    <row r="133" customFormat="1" ht="15" customHeight="1" x14ac:dyDescent="0.25"/>
    <row r="134" customFormat="1" ht="15" customHeight="1" x14ac:dyDescent="0.25"/>
    <row r="135" customFormat="1" ht="15" customHeight="1" x14ac:dyDescent="0.25"/>
    <row r="136" customFormat="1" ht="15" customHeight="1" x14ac:dyDescent="0.25"/>
    <row r="137" customFormat="1" ht="15" customHeight="1" x14ac:dyDescent="0.25"/>
    <row r="138" customFormat="1" ht="15" customHeight="1" x14ac:dyDescent="0.25"/>
    <row r="139" customFormat="1" ht="15" customHeight="1" x14ac:dyDescent="0.25"/>
    <row r="140" customFormat="1" ht="15" customHeight="1" x14ac:dyDescent="0.25"/>
    <row r="141" customFormat="1" ht="15" customHeight="1" x14ac:dyDescent="0.25"/>
    <row r="142" customFormat="1" ht="15" customHeight="1" x14ac:dyDescent="0.25"/>
    <row r="143" customFormat="1" ht="15" customHeight="1" x14ac:dyDescent="0.25"/>
    <row r="144" customFormat="1" ht="15" customHeight="1" x14ac:dyDescent="0.25"/>
    <row r="145" customFormat="1" ht="15" customHeight="1" x14ac:dyDescent="0.25"/>
    <row r="146" customFormat="1" ht="15" customHeight="1" x14ac:dyDescent="0.25"/>
    <row r="147" customFormat="1" ht="15" customHeight="1" x14ac:dyDescent="0.25"/>
    <row r="148" customFormat="1" ht="15" customHeight="1" x14ac:dyDescent="0.25"/>
    <row r="149" customFormat="1" ht="15" customHeight="1" x14ac:dyDescent="0.25"/>
    <row r="150" customFormat="1" ht="15" customHeight="1" x14ac:dyDescent="0.25"/>
    <row r="151" customFormat="1" ht="15" customHeight="1" x14ac:dyDescent="0.25"/>
    <row r="152" customFormat="1" ht="15" customHeight="1" x14ac:dyDescent="0.25"/>
    <row r="153" customFormat="1" ht="15" customHeight="1" x14ac:dyDescent="0.25"/>
    <row r="154" customFormat="1" ht="15" customHeight="1" x14ac:dyDescent="0.25"/>
    <row r="155" customFormat="1" ht="15" customHeight="1" x14ac:dyDescent="0.25"/>
    <row r="156" customFormat="1" ht="15" customHeight="1" x14ac:dyDescent="0.25"/>
    <row r="157" customFormat="1" ht="15" customHeight="1" x14ac:dyDescent="0.25"/>
    <row r="158" customFormat="1" ht="15" customHeight="1" x14ac:dyDescent="0.25"/>
    <row r="159" customFormat="1" ht="15" customHeight="1" x14ac:dyDescent="0.25"/>
    <row r="160" customFormat="1" ht="15" customHeight="1" x14ac:dyDescent="0.25"/>
    <row r="161" customFormat="1" ht="15" customHeight="1" x14ac:dyDescent="0.25"/>
    <row r="162" customFormat="1" ht="15" customHeight="1" x14ac:dyDescent="0.25"/>
    <row r="163" customFormat="1" ht="15" customHeight="1" x14ac:dyDescent="0.25"/>
    <row r="164" customFormat="1" ht="15" customHeight="1" x14ac:dyDescent="0.25"/>
    <row r="165" customFormat="1" ht="15" customHeight="1" x14ac:dyDescent="0.25"/>
    <row r="166" customFormat="1" ht="15" customHeight="1" x14ac:dyDescent="0.25"/>
    <row r="167" customFormat="1" ht="15" customHeight="1" x14ac:dyDescent="0.25"/>
    <row r="168" customFormat="1" ht="15" customHeight="1" x14ac:dyDescent="0.25"/>
    <row r="169" customFormat="1" ht="15" customHeight="1" x14ac:dyDescent="0.25"/>
    <row r="170" customFormat="1" ht="15" customHeight="1" x14ac:dyDescent="0.25"/>
    <row r="171" customFormat="1" ht="15" customHeight="1" x14ac:dyDescent="0.25"/>
    <row r="172" customFormat="1" ht="15" customHeight="1" x14ac:dyDescent="0.25"/>
    <row r="173" customFormat="1" ht="15" customHeight="1" x14ac:dyDescent="0.25"/>
    <row r="174" customFormat="1" ht="15" customHeight="1" x14ac:dyDescent="0.25"/>
    <row r="175" customFormat="1" ht="15" customHeight="1" x14ac:dyDescent="0.25"/>
    <row r="176" customFormat="1" ht="15" customHeight="1" x14ac:dyDescent="0.25"/>
    <row r="177" customFormat="1" ht="15" customHeight="1" x14ac:dyDescent="0.25"/>
    <row r="178" customFormat="1" ht="15" customHeight="1" x14ac:dyDescent="0.25"/>
    <row r="179" customFormat="1" ht="15" customHeight="1" x14ac:dyDescent="0.25"/>
    <row r="180" customFormat="1" ht="15" customHeight="1" x14ac:dyDescent="0.25"/>
    <row r="181" customFormat="1" ht="15" customHeight="1" x14ac:dyDescent="0.25"/>
    <row r="182" customFormat="1" ht="15" customHeight="1" x14ac:dyDescent="0.25"/>
    <row r="183" customFormat="1" ht="15" customHeight="1" x14ac:dyDescent="0.25"/>
    <row r="184" customFormat="1" ht="15" customHeight="1" x14ac:dyDescent="0.25"/>
    <row r="185" customFormat="1" ht="15" customHeight="1" x14ac:dyDescent="0.25"/>
    <row r="186" customFormat="1" ht="15" customHeight="1" x14ac:dyDescent="0.25"/>
    <row r="187" customFormat="1" ht="15" customHeight="1" x14ac:dyDescent="0.25"/>
    <row r="188" customFormat="1" ht="15" customHeight="1" x14ac:dyDescent="0.25"/>
    <row r="189" customFormat="1" ht="15" customHeight="1" x14ac:dyDescent="0.25"/>
    <row r="190" customFormat="1" ht="15" customHeight="1" x14ac:dyDescent="0.25"/>
    <row r="191" customFormat="1" ht="15" customHeight="1" x14ac:dyDescent="0.25"/>
    <row r="192" customFormat="1" ht="15" customHeight="1" x14ac:dyDescent="0.25"/>
    <row r="193" customFormat="1" ht="15" customHeight="1" x14ac:dyDescent="0.25"/>
    <row r="194" customFormat="1" ht="15" customHeight="1" x14ac:dyDescent="0.25"/>
    <row r="195" customFormat="1" ht="15" customHeight="1" x14ac:dyDescent="0.25"/>
    <row r="196" customFormat="1" ht="15" customHeight="1" x14ac:dyDescent="0.25"/>
    <row r="197" customFormat="1" ht="15" customHeight="1" x14ac:dyDescent="0.25"/>
    <row r="198" customFormat="1" ht="15" customHeight="1" x14ac:dyDescent="0.25"/>
    <row r="199" customFormat="1" ht="15" customHeight="1" x14ac:dyDescent="0.25"/>
    <row r="200" customFormat="1" ht="15" customHeight="1" x14ac:dyDescent="0.25"/>
    <row r="201" customFormat="1" ht="15" customHeight="1" x14ac:dyDescent="0.25"/>
    <row r="202" customFormat="1" ht="15" customHeight="1" x14ac:dyDescent="0.25"/>
    <row r="203" customFormat="1" ht="15" customHeight="1" x14ac:dyDescent="0.25"/>
    <row r="204" customFormat="1" ht="15" customHeight="1" x14ac:dyDescent="0.25"/>
    <row r="205" customFormat="1" ht="15" customHeight="1" x14ac:dyDescent="0.25"/>
    <row r="206" customFormat="1" ht="15" customHeight="1" x14ac:dyDescent="0.25"/>
    <row r="207" customFormat="1" ht="15" customHeight="1" x14ac:dyDescent="0.25"/>
    <row r="208" customFormat="1" ht="15" customHeight="1" x14ac:dyDescent="0.25"/>
    <row r="209" customFormat="1" ht="15" customHeight="1" x14ac:dyDescent="0.25"/>
    <row r="210" customFormat="1" ht="15" customHeight="1" x14ac:dyDescent="0.25"/>
    <row r="211" customFormat="1" ht="15" customHeight="1" x14ac:dyDescent="0.25"/>
    <row r="212" customFormat="1" ht="15" customHeight="1" x14ac:dyDescent="0.25"/>
    <row r="213" customFormat="1" ht="15" customHeight="1" x14ac:dyDescent="0.25"/>
    <row r="214" customFormat="1" ht="15" customHeight="1" x14ac:dyDescent="0.25"/>
    <row r="215" customFormat="1" ht="15" customHeight="1" x14ac:dyDescent="0.25"/>
    <row r="216" customFormat="1" ht="15" customHeight="1" x14ac:dyDescent="0.25"/>
    <row r="217" customFormat="1" ht="15" customHeight="1" x14ac:dyDescent="0.25"/>
    <row r="218" customFormat="1" ht="15" customHeight="1" x14ac:dyDescent="0.25"/>
    <row r="219" customFormat="1" ht="15" customHeight="1" x14ac:dyDescent="0.25"/>
    <row r="220" customFormat="1" ht="15" customHeight="1" x14ac:dyDescent="0.25"/>
    <row r="221" customFormat="1" ht="15" customHeight="1" x14ac:dyDescent="0.25"/>
    <row r="222" customFormat="1" ht="15" customHeight="1" x14ac:dyDescent="0.25"/>
    <row r="223" customFormat="1" ht="15" customHeight="1" x14ac:dyDescent="0.25"/>
    <row r="224" customFormat="1" ht="15" customHeight="1" x14ac:dyDescent="0.25"/>
    <row r="225" customFormat="1" ht="15" customHeight="1" x14ac:dyDescent="0.25"/>
    <row r="226" customFormat="1" ht="15" customHeight="1" x14ac:dyDescent="0.25"/>
    <row r="227" customFormat="1" ht="15" customHeight="1" x14ac:dyDescent="0.25"/>
    <row r="228" customFormat="1" ht="15" customHeight="1" x14ac:dyDescent="0.25"/>
    <row r="229" customFormat="1" ht="15" customHeight="1" x14ac:dyDescent="0.25"/>
    <row r="230" customFormat="1" ht="15" customHeight="1" x14ac:dyDescent="0.25"/>
    <row r="231" customFormat="1" ht="15" customHeight="1" x14ac:dyDescent="0.25"/>
    <row r="232" customFormat="1" ht="15" customHeight="1" x14ac:dyDescent="0.25"/>
    <row r="233" customFormat="1" ht="15" customHeight="1" x14ac:dyDescent="0.25"/>
    <row r="234" customFormat="1" ht="15" customHeight="1" x14ac:dyDescent="0.25"/>
    <row r="235" customFormat="1" ht="15" customHeight="1" x14ac:dyDescent="0.25"/>
    <row r="236" customFormat="1" ht="15" customHeight="1" x14ac:dyDescent="0.25"/>
    <row r="237" customFormat="1" ht="15" customHeight="1" x14ac:dyDescent="0.25"/>
    <row r="238" customFormat="1" ht="15" customHeight="1" x14ac:dyDescent="0.25"/>
    <row r="239" customFormat="1" ht="15" customHeight="1" x14ac:dyDescent="0.25"/>
    <row r="240" customFormat="1" ht="15" customHeight="1" x14ac:dyDescent="0.25"/>
    <row r="241" customFormat="1" ht="15" customHeight="1" x14ac:dyDescent="0.25"/>
    <row r="242" customFormat="1" ht="15" customHeight="1" x14ac:dyDescent="0.25"/>
    <row r="243" customFormat="1" ht="15" customHeight="1" x14ac:dyDescent="0.25"/>
    <row r="244" customFormat="1" ht="15" customHeight="1" x14ac:dyDescent="0.25"/>
    <row r="245" customFormat="1" ht="15" customHeight="1" x14ac:dyDescent="0.25"/>
    <row r="246" customFormat="1" ht="15" customHeight="1" x14ac:dyDescent="0.25"/>
    <row r="247" customFormat="1" ht="15" customHeight="1" x14ac:dyDescent="0.25"/>
    <row r="248" customFormat="1" ht="15" customHeight="1" x14ac:dyDescent="0.25"/>
    <row r="249" customFormat="1" ht="15" customHeight="1" x14ac:dyDescent="0.25"/>
    <row r="250" customFormat="1" ht="15" customHeight="1" x14ac:dyDescent="0.25"/>
    <row r="251" customFormat="1" ht="15" customHeight="1" x14ac:dyDescent="0.25"/>
    <row r="252" customFormat="1" ht="15" customHeight="1" x14ac:dyDescent="0.25"/>
    <row r="253" customFormat="1" ht="15" customHeight="1" x14ac:dyDescent="0.25"/>
    <row r="254" customFormat="1" ht="15" customHeight="1" x14ac:dyDescent="0.25"/>
    <row r="255" customFormat="1" ht="15" customHeight="1" x14ac:dyDescent="0.25"/>
    <row r="256" customFormat="1" ht="15" customHeight="1" x14ac:dyDescent="0.25"/>
    <row r="257" customFormat="1" ht="15" customHeight="1" x14ac:dyDescent="0.25"/>
    <row r="258" customFormat="1" ht="15" customHeight="1" x14ac:dyDescent="0.25"/>
    <row r="259" customFormat="1" ht="15" customHeight="1" x14ac:dyDescent="0.25"/>
    <row r="260" customFormat="1" ht="15" customHeight="1" x14ac:dyDescent="0.25"/>
    <row r="261" customFormat="1" ht="15" customHeight="1" x14ac:dyDescent="0.25"/>
    <row r="262" customFormat="1" ht="15" customHeight="1" x14ac:dyDescent="0.25"/>
    <row r="263" customFormat="1" ht="15" customHeight="1" x14ac:dyDescent="0.25"/>
    <row r="264" customFormat="1" ht="15" customHeight="1" x14ac:dyDescent="0.25"/>
    <row r="265" customFormat="1" ht="15" customHeight="1" x14ac:dyDescent="0.25"/>
    <row r="266" customFormat="1" ht="15" customHeight="1" x14ac:dyDescent="0.25"/>
    <row r="267" customFormat="1" ht="15" customHeight="1" x14ac:dyDescent="0.25"/>
    <row r="268" customFormat="1" ht="15" customHeight="1" x14ac:dyDescent="0.25"/>
    <row r="269" customFormat="1" ht="15" customHeight="1" x14ac:dyDescent="0.25"/>
    <row r="270" customFormat="1" ht="15" customHeight="1" x14ac:dyDescent="0.25"/>
    <row r="271" customFormat="1" ht="15" customHeight="1" x14ac:dyDescent="0.25"/>
    <row r="272" customFormat="1" ht="15" customHeight="1" x14ac:dyDescent="0.25"/>
    <row r="273" customFormat="1" ht="15" customHeight="1" x14ac:dyDescent="0.25"/>
    <row r="274" customFormat="1" ht="15" customHeight="1" x14ac:dyDescent="0.25"/>
    <row r="275" customFormat="1" ht="15" customHeight="1" x14ac:dyDescent="0.25"/>
    <row r="276" customFormat="1" ht="15" customHeight="1" x14ac:dyDescent="0.25"/>
    <row r="277" customFormat="1" ht="15" customHeight="1" x14ac:dyDescent="0.25"/>
    <row r="278" customFormat="1" ht="15" customHeight="1" x14ac:dyDescent="0.25"/>
    <row r="279" customFormat="1" ht="15" customHeight="1" x14ac:dyDescent="0.25"/>
    <row r="280" customFormat="1" ht="15" customHeight="1" x14ac:dyDescent="0.25"/>
    <row r="281" customFormat="1" ht="15" customHeight="1" x14ac:dyDescent="0.25"/>
    <row r="282" customFormat="1" ht="15" customHeight="1" x14ac:dyDescent="0.25"/>
    <row r="283" customFormat="1" ht="15" customHeight="1" x14ac:dyDescent="0.25"/>
    <row r="284" customFormat="1" ht="15" customHeight="1" x14ac:dyDescent="0.25"/>
    <row r="285" customFormat="1" ht="15" customHeight="1" x14ac:dyDescent="0.25"/>
    <row r="286" customFormat="1" ht="15" customHeight="1" x14ac:dyDescent="0.25"/>
    <row r="287" customFormat="1" ht="15" customHeight="1" x14ac:dyDescent="0.25"/>
    <row r="288" customFormat="1" ht="15" customHeight="1" x14ac:dyDescent="0.25"/>
    <row r="289" customFormat="1" ht="15" customHeight="1" x14ac:dyDescent="0.25"/>
    <row r="290" customFormat="1" ht="15" customHeight="1" x14ac:dyDescent="0.25"/>
    <row r="291" customFormat="1" ht="15" customHeight="1" x14ac:dyDescent="0.25"/>
    <row r="292" customFormat="1" ht="15" customHeight="1" x14ac:dyDescent="0.25"/>
    <row r="293" customFormat="1" ht="15" customHeight="1" x14ac:dyDescent="0.25"/>
    <row r="294" customFormat="1" ht="15" customHeight="1" x14ac:dyDescent="0.25"/>
    <row r="295" customFormat="1" ht="15" customHeight="1" x14ac:dyDescent="0.25"/>
    <row r="296" customFormat="1" ht="15" customHeight="1" x14ac:dyDescent="0.25"/>
    <row r="297" customFormat="1" ht="15" customHeight="1" x14ac:dyDescent="0.25"/>
    <row r="298" customFormat="1" ht="15" customHeight="1" x14ac:dyDescent="0.25"/>
    <row r="299" customFormat="1" ht="15" customHeight="1" x14ac:dyDescent="0.25"/>
    <row r="300" customFormat="1" ht="15" customHeight="1" x14ac:dyDescent="0.25"/>
    <row r="301" customFormat="1" ht="15" customHeight="1" x14ac:dyDescent="0.25"/>
    <row r="302" customFormat="1" ht="15" customHeight="1" x14ac:dyDescent="0.25"/>
    <row r="303" customFormat="1" ht="15" customHeight="1" x14ac:dyDescent="0.25"/>
    <row r="304" customFormat="1" ht="15" customHeight="1" x14ac:dyDescent="0.25"/>
    <row r="305" customFormat="1" ht="15" customHeight="1" x14ac:dyDescent="0.25"/>
    <row r="306" customFormat="1" ht="15" customHeight="1" x14ac:dyDescent="0.25"/>
    <row r="307" customFormat="1" ht="15" customHeight="1" x14ac:dyDescent="0.25"/>
    <row r="308" customFormat="1" ht="15" customHeight="1" x14ac:dyDescent="0.25"/>
    <row r="309" customFormat="1" ht="15" customHeight="1" x14ac:dyDescent="0.25"/>
    <row r="310" customFormat="1" ht="15" customHeight="1" x14ac:dyDescent="0.25"/>
    <row r="311" customFormat="1" ht="15" customHeight="1" x14ac:dyDescent="0.25"/>
    <row r="312" customFormat="1" ht="15" customHeight="1" x14ac:dyDescent="0.25"/>
    <row r="313" customFormat="1" ht="15" customHeight="1" x14ac:dyDescent="0.25"/>
    <row r="314" customFormat="1" ht="15" customHeight="1" x14ac:dyDescent="0.25"/>
    <row r="315" customFormat="1" ht="15" customHeight="1" x14ac:dyDescent="0.25"/>
    <row r="316" customFormat="1" ht="15" customHeight="1" x14ac:dyDescent="0.25"/>
    <row r="317" customFormat="1" ht="15" customHeight="1" x14ac:dyDescent="0.25"/>
    <row r="318" customFormat="1" ht="15" customHeight="1" x14ac:dyDescent="0.25"/>
    <row r="319" customFormat="1" ht="15" customHeight="1" x14ac:dyDescent="0.25"/>
    <row r="320" customFormat="1" ht="15" customHeight="1" x14ac:dyDescent="0.25"/>
    <row r="321" customFormat="1" ht="15" customHeight="1" x14ac:dyDescent="0.25"/>
    <row r="322" customFormat="1" ht="15" customHeight="1" x14ac:dyDescent="0.25"/>
    <row r="323" customFormat="1" ht="15" customHeight="1" x14ac:dyDescent="0.25"/>
    <row r="324" customFormat="1" ht="15" customHeight="1" x14ac:dyDescent="0.25"/>
    <row r="325" customFormat="1" ht="15" customHeight="1" x14ac:dyDescent="0.25"/>
    <row r="326" customFormat="1" ht="15" customHeight="1" x14ac:dyDescent="0.25"/>
    <row r="327" customFormat="1" ht="15" customHeight="1" x14ac:dyDescent="0.25"/>
    <row r="328" customFormat="1" ht="15" customHeight="1" x14ac:dyDescent="0.25"/>
    <row r="329" customFormat="1" ht="15" customHeight="1" x14ac:dyDescent="0.25"/>
    <row r="330" customFormat="1" ht="15" customHeight="1" x14ac:dyDescent="0.25"/>
    <row r="331" customFormat="1" ht="15" customHeight="1" x14ac:dyDescent="0.25"/>
    <row r="332" customFormat="1" ht="15" customHeight="1" x14ac:dyDescent="0.25"/>
    <row r="333" customFormat="1" ht="15" customHeight="1" x14ac:dyDescent="0.25"/>
    <row r="334" customFormat="1" ht="15" customHeight="1" x14ac:dyDescent="0.25"/>
    <row r="335" customFormat="1" ht="15" customHeight="1" x14ac:dyDescent="0.25"/>
    <row r="336" customFormat="1" ht="15" customHeight="1" x14ac:dyDescent="0.25"/>
    <row r="337" customFormat="1" ht="15" customHeight="1" x14ac:dyDescent="0.25"/>
    <row r="338" customFormat="1" ht="15" customHeight="1" x14ac:dyDescent="0.25"/>
    <row r="339" customFormat="1" ht="15" customHeight="1" x14ac:dyDescent="0.25"/>
    <row r="340" customFormat="1" ht="15" customHeight="1" x14ac:dyDescent="0.25"/>
    <row r="341" customFormat="1" ht="15" customHeight="1" x14ac:dyDescent="0.25"/>
    <row r="342" customFormat="1" ht="15" customHeight="1" x14ac:dyDescent="0.25"/>
    <row r="343" customFormat="1" ht="15" customHeight="1" x14ac:dyDescent="0.25"/>
    <row r="344" customFormat="1" ht="15" customHeight="1" x14ac:dyDescent="0.25"/>
    <row r="345" customFormat="1" ht="15" customHeight="1" x14ac:dyDescent="0.25"/>
    <row r="346" customFormat="1" ht="15" customHeight="1" x14ac:dyDescent="0.25"/>
    <row r="347" customFormat="1" ht="15" customHeight="1" x14ac:dyDescent="0.25"/>
    <row r="348" customFormat="1" ht="15" customHeight="1" x14ac:dyDescent="0.25"/>
    <row r="349" customFormat="1" ht="15" customHeight="1" x14ac:dyDescent="0.25"/>
    <row r="350" customFormat="1" ht="15" customHeight="1" x14ac:dyDescent="0.25"/>
    <row r="351" customFormat="1" ht="15" customHeight="1" x14ac:dyDescent="0.25"/>
    <row r="352" customFormat="1" ht="15" customHeight="1" x14ac:dyDescent="0.25"/>
    <row r="353" customFormat="1" ht="15" customHeight="1" x14ac:dyDescent="0.25"/>
    <row r="354" customFormat="1" ht="15" customHeight="1" x14ac:dyDescent="0.25"/>
    <row r="355" customFormat="1" ht="15" customHeight="1" x14ac:dyDescent="0.25"/>
    <row r="356" customFormat="1" ht="15" customHeight="1" x14ac:dyDescent="0.25"/>
    <row r="357" customFormat="1" ht="15" customHeight="1" x14ac:dyDescent="0.25"/>
    <row r="358" customFormat="1" ht="15" customHeight="1" x14ac:dyDescent="0.25"/>
    <row r="359" customFormat="1" ht="15" customHeight="1" x14ac:dyDescent="0.25"/>
    <row r="360" customFormat="1" ht="15" customHeight="1" x14ac:dyDescent="0.25"/>
    <row r="361" customFormat="1" ht="15" customHeight="1" x14ac:dyDescent="0.25"/>
    <row r="362" customFormat="1" ht="15" customHeight="1" x14ac:dyDescent="0.25"/>
    <row r="363" customFormat="1" ht="15" customHeight="1" x14ac:dyDescent="0.25"/>
    <row r="364" customFormat="1" ht="15" customHeight="1" x14ac:dyDescent="0.25"/>
    <row r="365" customFormat="1" ht="15" customHeight="1" x14ac:dyDescent="0.25"/>
    <row r="366" customFormat="1" ht="15" customHeight="1" x14ac:dyDescent="0.25"/>
    <row r="367" customFormat="1" ht="15" customHeight="1" x14ac:dyDescent="0.25"/>
    <row r="368" customFormat="1" ht="15" customHeight="1" x14ac:dyDescent="0.25"/>
    <row r="369" customFormat="1" ht="15" customHeight="1" x14ac:dyDescent="0.25"/>
    <row r="370" customFormat="1" ht="15" customHeight="1" x14ac:dyDescent="0.25"/>
    <row r="371" customFormat="1" ht="15" customHeight="1" x14ac:dyDescent="0.25"/>
    <row r="372" customFormat="1" ht="15" customHeight="1" x14ac:dyDescent="0.25"/>
    <row r="373" customFormat="1" ht="15" customHeight="1" x14ac:dyDescent="0.25"/>
    <row r="374" customFormat="1" ht="15" customHeight="1" x14ac:dyDescent="0.25"/>
    <row r="375" customFormat="1" ht="15" customHeight="1" x14ac:dyDescent="0.25"/>
    <row r="376" customFormat="1" ht="15" customHeight="1" x14ac:dyDescent="0.25"/>
    <row r="377" customFormat="1" ht="15" customHeight="1" x14ac:dyDescent="0.25"/>
    <row r="378" customFormat="1" ht="15" customHeight="1" x14ac:dyDescent="0.25"/>
    <row r="379" customFormat="1" ht="15" customHeight="1" x14ac:dyDescent="0.25"/>
    <row r="380" customFormat="1" ht="15" customHeight="1" x14ac:dyDescent="0.25"/>
    <row r="381" customFormat="1" ht="15" customHeight="1" x14ac:dyDescent="0.25"/>
    <row r="382" customFormat="1" ht="15" customHeight="1" x14ac:dyDescent="0.25"/>
    <row r="383" customFormat="1" ht="15" customHeight="1" x14ac:dyDescent="0.25"/>
    <row r="384" customFormat="1" ht="15" customHeight="1" x14ac:dyDescent="0.25"/>
    <row r="385" customFormat="1" ht="15" customHeight="1" x14ac:dyDescent="0.25"/>
    <row r="386" customFormat="1" ht="15" customHeight="1" x14ac:dyDescent="0.25"/>
    <row r="387" customFormat="1" ht="15" customHeight="1" x14ac:dyDescent="0.25"/>
    <row r="388" customFormat="1" ht="15" customHeight="1" x14ac:dyDescent="0.25"/>
    <row r="389" customFormat="1" ht="15" customHeight="1" x14ac:dyDescent="0.25"/>
    <row r="390" customFormat="1" ht="15" customHeight="1" x14ac:dyDescent="0.25"/>
    <row r="391" customFormat="1" ht="15" customHeight="1" x14ac:dyDescent="0.25"/>
    <row r="392" customFormat="1" ht="15" customHeight="1" x14ac:dyDescent="0.25"/>
    <row r="393" customFormat="1" ht="15" customHeight="1" x14ac:dyDescent="0.25"/>
    <row r="394" customFormat="1" ht="15" customHeight="1" x14ac:dyDescent="0.25"/>
    <row r="395" customFormat="1" ht="15" customHeight="1" x14ac:dyDescent="0.25"/>
    <row r="396" customFormat="1" ht="15" customHeight="1" x14ac:dyDescent="0.25"/>
    <row r="397" customFormat="1" ht="15" customHeight="1" x14ac:dyDescent="0.25"/>
    <row r="398" customFormat="1" ht="15" customHeight="1" x14ac:dyDescent="0.25"/>
    <row r="399" customFormat="1" ht="15" customHeight="1" x14ac:dyDescent="0.25"/>
    <row r="400" customFormat="1" ht="15" customHeight="1" x14ac:dyDescent="0.25"/>
    <row r="401" customFormat="1" ht="15" customHeight="1" x14ac:dyDescent="0.25"/>
    <row r="402" customFormat="1" ht="15" customHeight="1" x14ac:dyDescent="0.25"/>
    <row r="403" customFormat="1" ht="15" customHeight="1" x14ac:dyDescent="0.25"/>
    <row r="404" customFormat="1" ht="15" customHeight="1" x14ac:dyDescent="0.25"/>
    <row r="405" customFormat="1" ht="15" customHeight="1" x14ac:dyDescent="0.25"/>
    <row r="406" customFormat="1" ht="15" customHeight="1" x14ac:dyDescent="0.25"/>
    <row r="407" customFormat="1" ht="15" customHeight="1" x14ac:dyDescent="0.25"/>
    <row r="408" customFormat="1" ht="15" customHeight="1" x14ac:dyDescent="0.25"/>
    <row r="409" customFormat="1" ht="15" customHeight="1" x14ac:dyDescent="0.25"/>
    <row r="410" customFormat="1" ht="15" customHeight="1" x14ac:dyDescent="0.25"/>
    <row r="411" customFormat="1" ht="15" customHeight="1" x14ac:dyDescent="0.25"/>
    <row r="412" customFormat="1" ht="15" customHeight="1" x14ac:dyDescent="0.25"/>
    <row r="413" customFormat="1" ht="15" customHeight="1" x14ac:dyDescent="0.25"/>
    <row r="414" customFormat="1" ht="15" customHeight="1" x14ac:dyDescent="0.25"/>
    <row r="415" customFormat="1" ht="15" customHeight="1" x14ac:dyDescent="0.25"/>
    <row r="416" customFormat="1" ht="15" customHeight="1" x14ac:dyDescent="0.25"/>
    <row r="417" customFormat="1" ht="15" customHeight="1" x14ac:dyDescent="0.25"/>
    <row r="418" customFormat="1" ht="15" customHeight="1" x14ac:dyDescent="0.25"/>
    <row r="419" customFormat="1" ht="15" customHeight="1" x14ac:dyDescent="0.25"/>
    <row r="420" customFormat="1" ht="15" customHeight="1" x14ac:dyDescent="0.25"/>
    <row r="421" customFormat="1" ht="15" customHeight="1" x14ac:dyDescent="0.25"/>
    <row r="422" customFormat="1" ht="15" customHeight="1" x14ac:dyDescent="0.25"/>
    <row r="423" customFormat="1" ht="15" customHeight="1" x14ac:dyDescent="0.25"/>
    <row r="424" customFormat="1" ht="15" customHeight="1" x14ac:dyDescent="0.25"/>
    <row r="425" customFormat="1" ht="15" customHeight="1" x14ac:dyDescent="0.25"/>
    <row r="426" customFormat="1" ht="15" customHeight="1" x14ac:dyDescent="0.25"/>
    <row r="427" customFormat="1" ht="15" customHeight="1" x14ac:dyDescent="0.25"/>
    <row r="428" customFormat="1" ht="15" customHeight="1" x14ac:dyDescent="0.25"/>
    <row r="429" customFormat="1" ht="15" customHeight="1" x14ac:dyDescent="0.25"/>
    <row r="430" customFormat="1" ht="15" customHeight="1" x14ac:dyDescent="0.25"/>
    <row r="431" customFormat="1" ht="15" customHeight="1" x14ac:dyDescent="0.25"/>
    <row r="432" customFormat="1" ht="15" customHeight="1" x14ac:dyDescent="0.25"/>
    <row r="433" customFormat="1" ht="15" customHeight="1" x14ac:dyDescent="0.25"/>
    <row r="434" customFormat="1" ht="15" customHeight="1" x14ac:dyDescent="0.25"/>
    <row r="435" customFormat="1" ht="15" customHeight="1" x14ac:dyDescent="0.25"/>
    <row r="436" customFormat="1" ht="15" customHeight="1" x14ac:dyDescent="0.25"/>
    <row r="437" customFormat="1" ht="15" customHeight="1" x14ac:dyDescent="0.25"/>
    <row r="438" customFormat="1" ht="15" customHeight="1" x14ac:dyDescent="0.25"/>
    <row r="439" customFormat="1" ht="15" customHeight="1" x14ac:dyDescent="0.25"/>
    <row r="440" customFormat="1" ht="15" customHeight="1" x14ac:dyDescent="0.25"/>
    <row r="441" customFormat="1" ht="15" customHeight="1" x14ac:dyDescent="0.25"/>
    <row r="442" customFormat="1" ht="15" customHeight="1" x14ac:dyDescent="0.25"/>
    <row r="443" customFormat="1" ht="15" customHeight="1" x14ac:dyDescent="0.25"/>
    <row r="444" customFormat="1" ht="15" customHeight="1" x14ac:dyDescent="0.25"/>
    <row r="445" customFormat="1" ht="15" customHeight="1" x14ac:dyDescent="0.25"/>
    <row r="446" customFormat="1" ht="15" customHeight="1" x14ac:dyDescent="0.25"/>
    <row r="447" customFormat="1" ht="15" customHeight="1" x14ac:dyDescent="0.25"/>
    <row r="448" customFormat="1" ht="15" customHeight="1" x14ac:dyDescent="0.25"/>
    <row r="449" customFormat="1" ht="15" customHeight="1" x14ac:dyDescent="0.25"/>
    <row r="450" customFormat="1" ht="15" customHeight="1" x14ac:dyDescent="0.25"/>
    <row r="451" customFormat="1" ht="15" customHeight="1" x14ac:dyDescent="0.25"/>
    <row r="452" customFormat="1" ht="15" customHeight="1" x14ac:dyDescent="0.25"/>
    <row r="453" customFormat="1" ht="15" customHeight="1" x14ac:dyDescent="0.25"/>
    <row r="454" customFormat="1" ht="15" customHeight="1" x14ac:dyDescent="0.25"/>
    <row r="455" customFormat="1" ht="15" customHeight="1" x14ac:dyDescent="0.25"/>
    <row r="456" customFormat="1" ht="15" customHeight="1" x14ac:dyDescent="0.25"/>
    <row r="457" customFormat="1" ht="15" customHeight="1" x14ac:dyDescent="0.25"/>
    <row r="458" customFormat="1" ht="15" customHeight="1" x14ac:dyDescent="0.25"/>
    <row r="459" customFormat="1" ht="15" customHeight="1" x14ac:dyDescent="0.25"/>
    <row r="460" customFormat="1" ht="15" customHeight="1" x14ac:dyDescent="0.25"/>
    <row r="461" customFormat="1" ht="15" customHeight="1" x14ac:dyDescent="0.25"/>
    <row r="462" customFormat="1" ht="15" customHeight="1" x14ac:dyDescent="0.25"/>
    <row r="463" customFormat="1" ht="15" customHeight="1" x14ac:dyDescent="0.25"/>
    <row r="464" customFormat="1" ht="15" customHeight="1" x14ac:dyDescent="0.25"/>
    <row r="465" customFormat="1" ht="15" customHeight="1" x14ac:dyDescent="0.25"/>
    <row r="466" customFormat="1" ht="15" customHeight="1" x14ac:dyDescent="0.25"/>
    <row r="467" customFormat="1" ht="15" customHeight="1" x14ac:dyDescent="0.25"/>
    <row r="468" customFormat="1" ht="15" customHeight="1" x14ac:dyDescent="0.25"/>
    <row r="469" customFormat="1" ht="15" customHeight="1" x14ac:dyDescent="0.25"/>
    <row r="470" customFormat="1" ht="15" customHeight="1" x14ac:dyDescent="0.25"/>
    <row r="471" customFormat="1" ht="15" customHeight="1" x14ac:dyDescent="0.25"/>
    <row r="472" customFormat="1" ht="15" customHeight="1" x14ac:dyDescent="0.25"/>
    <row r="473" customFormat="1" ht="15" customHeight="1" x14ac:dyDescent="0.25"/>
    <row r="474" customFormat="1" ht="15" customHeight="1" x14ac:dyDescent="0.25"/>
    <row r="475" customFormat="1" ht="15" customHeight="1" x14ac:dyDescent="0.25"/>
    <row r="476" customFormat="1" ht="15" customHeight="1" x14ac:dyDescent="0.25"/>
    <row r="477" customFormat="1" ht="15" customHeight="1" x14ac:dyDescent="0.25"/>
    <row r="478" customFormat="1" ht="15" customHeight="1" x14ac:dyDescent="0.25"/>
    <row r="479" customFormat="1" ht="15" customHeight="1" x14ac:dyDescent="0.25"/>
    <row r="480" customFormat="1" ht="15" customHeight="1" x14ac:dyDescent="0.25"/>
    <row r="481" customFormat="1" ht="15" customHeight="1" x14ac:dyDescent="0.25"/>
    <row r="482" customFormat="1" ht="15" customHeight="1" x14ac:dyDescent="0.25"/>
    <row r="483" customFormat="1" ht="15" customHeight="1" x14ac:dyDescent="0.25"/>
    <row r="484" customFormat="1" ht="15" customHeight="1" x14ac:dyDescent="0.25"/>
    <row r="485" customFormat="1" ht="15" customHeight="1" x14ac:dyDescent="0.25"/>
    <row r="486" customFormat="1" ht="15" customHeight="1" x14ac:dyDescent="0.25"/>
    <row r="487" customFormat="1" ht="15" customHeight="1" x14ac:dyDescent="0.25"/>
    <row r="488" customFormat="1" ht="15" customHeight="1" x14ac:dyDescent="0.25"/>
    <row r="489" customFormat="1" ht="15" customHeight="1" x14ac:dyDescent="0.25"/>
    <row r="490" customFormat="1" ht="15" customHeight="1" x14ac:dyDescent="0.25"/>
    <row r="491" customFormat="1" ht="15" customHeight="1" x14ac:dyDescent="0.25"/>
    <row r="492" customFormat="1" ht="15" customHeight="1" x14ac:dyDescent="0.25"/>
    <row r="493" customFormat="1" ht="15" customHeight="1" x14ac:dyDescent="0.25"/>
    <row r="494" customFormat="1" ht="15" customHeight="1" x14ac:dyDescent="0.25"/>
    <row r="495" customFormat="1" ht="15" customHeight="1" x14ac:dyDescent="0.25"/>
    <row r="496" customFormat="1" ht="15" customHeight="1" x14ac:dyDescent="0.25"/>
    <row r="497" customFormat="1" ht="15" customHeight="1" x14ac:dyDescent="0.25"/>
    <row r="498" customFormat="1" ht="15" customHeight="1" x14ac:dyDescent="0.25"/>
    <row r="499" customFormat="1" ht="15" customHeight="1" x14ac:dyDescent="0.25"/>
    <row r="500" customFormat="1" ht="15" customHeight="1" x14ac:dyDescent="0.25"/>
    <row r="501" customFormat="1" ht="15" customHeight="1" x14ac:dyDescent="0.25"/>
    <row r="502" customFormat="1" ht="15" customHeight="1" x14ac:dyDescent="0.25"/>
    <row r="503" customFormat="1" ht="15" customHeight="1" x14ac:dyDescent="0.25"/>
    <row r="504" customFormat="1" ht="15" customHeight="1" x14ac:dyDescent="0.25"/>
    <row r="505" customFormat="1" ht="15" customHeight="1" x14ac:dyDescent="0.25"/>
    <row r="506" customFormat="1" ht="15" customHeight="1" x14ac:dyDescent="0.25"/>
    <row r="507" customFormat="1" ht="15" customHeight="1" x14ac:dyDescent="0.25"/>
    <row r="508" customFormat="1" ht="15" customHeight="1" x14ac:dyDescent="0.25"/>
    <row r="509" customFormat="1" ht="15" customHeight="1" x14ac:dyDescent="0.25"/>
    <row r="510" customFormat="1" ht="15" customHeight="1" x14ac:dyDescent="0.25"/>
    <row r="511" customFormat="1" ht="15" customHeight="1" x14ac:dyDescent="0.25"/>
    <row r="512" customFormat="1" ht="15" customHeight="1" x14ac:dyDescent="0.25"/>
    <row r="513" customFormat="1" ht="15" customHeight="1" x14ac:dyDescent="0.25"/>
    <row r="514" customFormat="1" ht="15" customHeight="1" x14ac:dyDescent="0.25"/>
    <row r="515" customFormat="1" ht="15" customHeight="1" x14ac:dyDescent="0.25"/>
    <row r="516" customFormat="1" ht="15" customHeight="1" x14ac:dyDescent="0.25"/>
    <row r="517" customFormat="1" ht="15" customHeight="1" x14ac:dyDescent="0.25"/>
    <row r="518" customFormat="1" ht="15" customHeight="1" x14ac:dyDescent="0.25"/>
    <row r="519" customFormat="1" ht="15" customHeight="1" x14ac:dyDescent="0.25"/>
    <row r="520" customFormat="1" ht="15" customHeight="1" x14ac:dyDescent="0.25"/>
    <row r="521" customFormat="1" ht="15" customHeight="1" x14ac:dyDescent="0.25"/>
    <row r="522" customFormat="1" ht="15" customHeight="1" x14ac:dyDescent="0.25"/>
    <row r="523" customFormat="1" ht="15" customHeight="1" x14ac:dyDescent="0.25"/>
    <row r="524" customFormat="1" ht="15" customHeight="1" x14ac:dyDescent="0.25"/>
    <row r="525" customFormat="1" ht="15" customHeight="1" x14ac:dyDescent="0.25"/>
    <row r="526" customFormat="1" ht="15" customHeight="1" x14ac:dyDescent="0.25"/>
    <row r="527" customFormat="1" ht="15" customHeight="1" x14ac:dyDescent="0.25"/>
    <row r="528" customFormat="1" ht="15" customHeight="1" x14ac:dyDescent="0.25"/>
    <row r="529" customFormat="1" ht="15" customHeight="1" x14ac:dyDescent="0.25"/>
    <row r="530" customFormat="1" ht="15" customHeight="1" x14ac:dyDescent="0.25"/>
    <row r="531" customFormat="1" ht="15" customHeight="1" x14ac:dyDescent="0.25"/>
    <row r="532" customFormat="1" ht="15" customHeight="1" x14ac:dyDescent="0.25"/>
    <row r="533" customFormat="1" ht="15" customHeight="1" x14ac:dyDescent="0.25"/>
    <row r="534" customFormat="1" ht="15" customHeight="1" x14ac:dyDescent="0.25"/>
    <row r="535" customFormat="1" ht="15" customHeight="1" x14ac:dyDescent="0.25"/>
    <row r="536" customFormat="1" ht="15" customHeight="1" x14ac:dyDescent="0.25"/>
    <row r="537" customFormat="1" ht="15" customHeight="1" x14ac:dyDescent="0.25"/>
    <row r="538" customFormat="1" ht="15" customHeight="1" x14ac:dyDescent="0.25"/>
    <row r="539" customFormat="1" ht="15" customHeight="1" x14ac:dyDescent="0.25"/>
    <row r="540" customFormat="1" ht="15" customHeight="1" x14ac:dyDescent="0.25"/>
    <row r="541" customFormat="1" ht="15" customHeight="1" x14ac:dyDescent="0.25"/>
    <row r="542" customFormat="1" ht="15" customHeight="1" x14ac:dyDescent="0.25"/>
    <row r="543" customFormat="1" ht="15" customHeight="1" x14ac:dyDescent="0.25"/>
    <row r="544" customFormat="1" ht="15" customHeight="1" x14ac:dyDescent="0.25"/>
    <row r="545" customFormat="1" ht="15" customHeight="1" x14ac:dyDescent="0.25"/>
    <row r="546" customFormat="1" ht="15" customHeight="1" x14ac:dyDescent="0.25"/>
    <row r="547" customFormat="1" ht="15" customHeight="1" x14ac:dyDescent="0.25"/>
    <row r="548" customFormat="1" ht="15" customHeight="1" x14ac:dyDescent="0.25"/>
    <row r="549" customFormat="1" ht="15" customHeight="1" x14ac:dyDescent="0.25"/>
    <row r="550" customFormat="1" ht="15" customHeight="1" x14ac:dyDescent="0.25"/>
    <row r="551" customFormat="1" ht="15" customHeight="1" x14ac:dyDescent="0.25"/>
    <row r="552" customFormat="1" ht="15" customHeight="1" x14ac:dyDescent="0.25"/>
    <row r="553" customFormat="1" ht="15" customHeight="1" x14ac:dyDescent="0.25"/>
    <row r="554" customFormat="1" ht="15" customHeight="1" x14ac:dyDescent="0.25"/>
    <row r="555" customFormat="1" ht="15" customHeight="1" x14ac:dyDescent="0.25"/>
    <row r="556" customFormat="1" ht="15" customHeight="1" x14ac:dyDescent="0.25"/>
    <row r="557" customFormat="1" ht="15" customHeight="1" x14ac:dyDescent="0.25"/>
    <row r="558" customFormat="1" ht="15" customHeight="1" x14ac:dyDescent="0.25"/>
    <row r="559" customFormat="1" ht="15" customHeight="1" x14ac:dyDescent="0.25"/>
    <row r="560" customFormat="1" ht="15" customHeight="1" x14ac:dyDescent="0.25"/>
    <row r="561" customFormat="1" ht="15" customHeight="1" x14ac:dyDescent="0.25"/>
    <row r="562" customFormat="1" ht="15" customHeight="1" x14ac:dyDescent="0.25"/>
    <row r="563" customFormat="1" ht="15" customHeight="1" x14ac:dyDescent="0.25"/>
    <row r="564" customFormat="1" ht="15" customHeight="1" x14ac:dyDescent="0.25"/>
    <row r="565" customFormat="1" ht="15" customHeight="1" x14ac:dyDescent="0.25"/>
    <row r="566" customFormat="1" ht="15" customHeight="1" x14ac:dyDescent="0.25"/>
    <row r="567" customFormat="1" ht="15" customHeight="1" x14ac:dyDescent="0.25"/>
    <row r="568" customFormat="1" ht="15" customHeight="1" x14ac:dyDescent="0.25"/>
    <row r="569" customFormat="1" ht="15" customHeight="1" x14ac:dyDescent="0.25"/>
    <row r="570" customFormat="1" ht="15" customHeight="1" x14ac:dyDescent="0.25"/>
    <row r="571" customFormat="1" ht="15" customHeight="1" x14ac:dyDescent="0.25"/>
    <row r="572" customFormat="1" ht="15" customHeight="1" x14ac:dyDescent="0.25"/>
    <row r="573" customFormat="1" ht="15" customHeight="1" x14ac:dyDescent="0.25"/>
    <row r="574" customFormat="1" ht="15" customHeight="1" x14ac:dyDescent="0.25"/>
    <row r="575" customFormat="1" ht="15" customHeight="1" x14ac:dyDescent="0.25"/>
    <row r="576" customFormat="1" ht="15" customHeight="1" x14ac:dyDescent="0.25"/>
    <row r="577" customFormat="1" ht="15" customHeight="1" x14ac:dyDescent="0.25"/>
    <row r="578" customFormat="1" ht="15" customHeight="1" x14ac:dyDescent="0.25"/>
    <row r="579" customFormat="1" ht="15" customHeight="1" x14ac:dyDescent="0.25"/>
    <row r="580" customFormat="1" ht="15" customHeight="1" x14ac:dyDescent="0.25"/>
    <row r="581" customFormat="1" ht="15" customHeight="1" x14ac:dyDescent="0.25"/>
    <row r="582" customFormat="1" ht="15" customHeight="1" x14ac:dyDescent="0.25"/>
    <row r="583" customFormat="1" ht="15" customHeight="1" x14ac:dyDescent="0.25"/>
    <row r="584" customFormat="1" ht="15" customHeight="1" x14ac:dyDescent="0.25"/>
    <row r="585" customFormat="1" ht="15" customHeight="1" x14ac:dyDescent="0.25"/>
    <row r="586" customFormat="1" ht="15" customHeight="1" x14ac:dyDescent="0.25"/>
    <row r="587" customFormat="1" ht="15" customHeight="1" x14ac:dyDescent="0.25"/>
    <row r="588" customFormat="1" ht="15" customHeight="1" x14ac:dyDescent="0.25"/>
    <row r="589" customFormat="1" ht="15" customHeight="1" x14ac:dyDescent="0.25"/>
    <row r="590" customFormat="1" ht="15" customHeight="1" x14ac:dyDescent="0.25"/>
    <row r="591" customFormat="1" ht="15" customHeight="1" x14ac:dyDescent="0.25"/>
    <row r="592" customFormat="1" ht="15" customHeight="1" x14ac:dyDescent="0.25"/>
    <row r="593" customFormat="1" ht="15" customHeight="1" x14ac:dyDescent="0.25"/>
    <row r="594" customFormat="1" ht="15" customHeight="1" x14ac:dyDescent="0.25"/>
    <row r="595" customFormat="1" ht="15" customHeight="1" x14ac:dyDescent="0.25"/>
    <row r="596" customFormat="1" ht="15" customHeight="1" x14ac:dyDescent="0.25"/>
    <row r="597" customFormat="1" ht="15" customHeight="1" x14ac:dyDescent="0.25"/>
    <row r="598" customFormat="1" ht="15" customHeight="1" x14ac:dyDescent="0.25"/>
    <row r="599" customFormat="1" ht="15" customHeight="1" x14ac:dyDescent="0.25"/>
    <row r="600" customFormat="1" ht="15" customHeight="1" x14ac:dyDescent="0.25"/>
    <row r="601" customFormat="1" ht="15" customHeight="1" x14ac:dyDescent="0.25"/>
    <row r="602" customFormat="1" ht="15" customHeight="1" x14ac:dyDescent="0.25"/>
    <row r="603" customFormat="1" ht="15" customHeight="1" x14ac:dyDescent="0.25"/>
    <row r="604" customFormat="1" ht="15" customHeight="1" x14ac:dyDescent="0.25"/>
    <row r="605" customFormat="1" ht="15" customHeight="1" x14ac:dyDescent="0.25"/>
    <row r="606" customFormat="1" ht="15" customHeight="1" x14ac:dyDescent="0.25"/>
    <row r="607" customFormat="1" ht="15" customHeight="1" x14ac:dyDescent="0.25"/>
    <row r="608" customFormat="1" ht="15" customHeight="1" x14ac:dyDescent="0.25"/>
    <row r="609" customFormat="1" ht="15" customHeight="1" x14ac:dyDescent="0.25"/>
    <row r="610" customFormat="1" ht="15" customHeight="1" x14ac:dyDescent="0.25"/>
    <row r="611" customFormat="1" ht="15" customHeight="1" x14ac:dyDescent="0.25"/>
    <row r="612" customFormat="1" ht="15" customHeight="1" x14ac:dyDescent="0.25"/>
    <row r="613" customFormat="1" ht="15" customHeight="1" x14ac:dyDescent="0.25"/>
    <row r="614" customFormat="1" ht="15" customHeight="1" x14ac:dyDescent="0.25"/>
    <row r="615" customFormat="1" ht="15" customHeight="1" x14ac:dyDescent="0.25"/>
    <row r="616" customFormat="1" ht="15" customHeight="1" x14ac:dyDescent="0.25"/>
    <row r="617" customFormat="1" ht="15" customHeight="1" x14ac:dyDescent="0.25"/>
    <row r="618" customFormat="1" ht="15" customHeight="1" x14ac:dyDescent="0.25"/>
    <row r="619" customFormat="1" ht="15" customHeight="1" x14ac:dyDescent="0.25"/>
    <row r="620" customFormat="1" ht="15" customHeight="1" x14ac:dyDescent="0.25"/>
    <row r="621" customFormat="1" ht="15" customHeight="1" x14ac:dyDescent="0.25"/>
    <row r="622" customFormat="1" ht="15" customHeight="1" x14ac:dyDescent="0.25"/>
    <row r="623" customFormat="1" ht="15" customHeight="1" x14ac:dyDescent="0.25"/>
    <row r="624" customFormat="1" ht="15" customHeight="1" x14ac:dyDescent="0.25"/>
    <row r="625" customFormat="1" ht="15" customHeight="1" x14ac:dyDescent="0.25"/>
    <row r="626" customFormat="1" ht="15" customHeight="1" x14ac:dyDescent="0.25"/>
    <row r="627" customFormat="1" ht="15" customHeight="1" x14ac:dyDescent="0.25"/>
    <row r="628" customFormat="1" ht="15" customHeight="1" x14ac:dyDescent="0.25"/>
    <row r="629" customFormat="1" ht="15" customHeight="1" x14ac:dyDescent="0.25"/>
    <row r="630" customFormat="1" ht="15" customHeight="1" x14ac:dyDescent="0.25"/>
    <row r="631" customFormat="1" ht="15" customHeight="1" x14ac:dyDescent="0.25"/>
    <row r="632" customFormat="1" ht="15" customHeight="1" x14ac:dyDescent="0.25"/>
    <row r="633" customFormat="1" ht="15" customHeight="1" x14ac:dyDescent="0.25"/>
    <row r="634" customFormat="1" ht="15" customHeight="1" x14ac:dyDescent="0.25"/>
    <row r="635" customFormat="1" ht="15" customHeight="1" x14ac:dyDescent="0.25"/>
    <row r="636" customFormat="1" ht="15" customHeight="1" x14ac:dyDescent="0.25"/>
    <row r="637" customFormat="1" ht="15" customHeight="1" x14ac:dyDescent="0.25"/>
    <row r="638" customFormat="1" ht="15" customHeight="1" x14ac:dyDescent="0.25"/>
    <row r="639" customFormat="1" ht="15" customHeight="1" x14ac:dyDescent="0.25"/>
    <row r="640" customFormat="1" ht="15" customHeight="1" x14ac:dyDescent="0.25"/>
    <row r="641" customFormat="1" ht="15" customHeight="1" x14ac:dyDescent="0.25"/>
    <row r="642" customFormat="1" ht="15" customHeight="1" x14ac:dyDescent="0.25"/>
    <row r="643" customFormat="1" ht="15" customHeight="1" x14ac:dyDescent="0.25"/>
    <row r="644" customFormat="1" ht="15" customHeight="1" x14ac:dyDescent="0.25"/>
    <row r="645" customFormat="1" ht="15" customHeight="1" x14ac:dyDescent="0.25"/>
    <row r="646" customFormat="1" ht="15" customHeight="1" x14ac:dyDescent="0.25"/>
    <row r="647" customFormat="1" ht="15" customHeight="1" x14ac:dyDescent="0.25"/>
    <row r="648" customFormat="1" ht="15" customHeight="1" x14ac:dyDescent="0.25"/>
    <row r="649" customFormat="1" ht="15" customHeight="1" x14ac:dyDescent="0.25"/>
    <row r="650" customFormat="1" ht="15" customHeight="1" x14ac:dyDescent="0.25"/>
    <row r="651" customFormat="1" ht="15" customHeight="1" x14ac:dyDescent="0.25"/>
    <row r="652" customFormat="1" ht="15" customHeight="1" x14ac:dyDescent="0.25"/>
    <row r="653" customFormat="1" ht="15" customHeight="1" x14ac:dyDescent="0.25"/>
    <row r="654" customFormat="1" ht="15" customHeight="1" x14ac:dyDescent="0.25"/>
    <row r="655" customFormat="1" ht="15" customHeight="1" x14ac:dyDescent="0.25"/>
    <row r="656" customFormat="1" ht="15" customHeight="1" x14ac:dyDescent="0.25"/>
    <row r="657" customFormat="1" ht="15" customHeight="1" x14ac:dyDescent="0.25"/>
    <row r="658" customFormat="1" ht="15" customHeight="1" x14ac:dyDescent="0.25"/>
    <row r="659" customFormat="1" ht="15" customHeight="1" x14ac:dyDescent="0.25"/>
    <row r="660" customFormat="1" ht="15" customHeight="1" x14ac:dyDescent="0.25"/>
    <row r="661" customFormat="1" ht="15" customHeight="1" x14ac:dyDescent="0.25"/>
    <row r="662" customFormat="1" ht="15" customHeight="1" x14ac:dyDescent="0.25"/>
    <row r="663" customFormat="1" ht="15" customHeight="1" x14ac:dyDescent="0.25"/>
    <row r="664" customFormat="1" ht="15" customHeight="1" x14ac:dyDescent="0.25"/>
    <row r="665" customFormat="1" ht="15" customHeight="1" x14ac:dyDescent="0.25"/>
    <row r="666" customFormat="1" ht="15" customHeight="1" x14ac:dyDescent="0.25"/>
    <row r="667" customFormat="1" ht="15" customHeight="1" x14ac:dyDescent="0.25"/>
    <row r="668" customFormat="1" ht="15" customHeight="1" x14ac:dyDescent="0.25"/>
    <row r="669" customFormat="1" ht="15" customHeight="1" x14ac:dyDescent="0.25"/>
    <row r="670" customFormat="1" ht="15" customHeight="1" x14ac:dyDescent="0.25"/>
    <row r="671" customFormat="1" ht="15" customHeight="1" x14ac:dyDescent="0.25"/>
    <row r="672" customFormat="1" ht="15" customHeight="1" x14ac:dyDescent="0.25"/>
    <row r="673" customFormat="1" ht="15" customHeight="1" x14ac:dyDescent="0.25"/>
    <row r="674" customFormat="1" ht="15" customHeight="1" x14ac:dyDescent="0.25"/>
    <row r="675" customFormat="1" ht="15" customHeight="1" x14ac:dyDescent="0.25"/>
    <row r="676" customFormat="1" ht="15" customHeight="1" x14ac:dyDescent="0.25"/>
    <row r="677" customFormat="1" ht="15" customHeight="1" x14ac:dyDescent="0.25"/>
    <row r="678" customFormat="1" ht="15" customHeight="1" x14ac:dyDescent="0.25"/>
    <row r="679" customFormat="1" ht="15" customHeight="1" x14ac:dyDescent="0.25"/>
    <row r="680" customFormat="1" ht="15" customHeight="1" x14ac:dyDescent="0.25"/>
    <row r="681" customFormat="1" ht="15" customHeight="1" x14ac:dyDescent="0.25"/>
    <row r="682" customFormat="1" ht="15" customHeight="1" x14ac:dyDescent="0.25"/>
    <row r="683" customFormat="1" ht="15" customHeight="1" x14ac:dyDescent="0.25"/>
    <row r="684" customFormat="1" ht="15" customHeight="1" x14ac:dyDescent="0.25"/>
    <row r="685" customFormat="1" ht="15" customHeight="1" x14ac:dyDescent="0.25"/>
    <row r="686" customFormat="1" ht="15" customHeight="1" x14ac:dyDescent="0.25"/>
    <row r="687" customFormat="1" ht="15" customHeight="1" x14ac:dyDescent="0.25"/>
    <row r="688" customFormat="1" ht="15" customHeight="1" x14ac:dyDescent="0.25"/>
    <row r="689" customFormat="1" ht="15" customHeight="1" x14ac:dyDescent="0.25"/>
    <row r="690" customFormat="1" ht="15" customHeight="1" x14ac:dyDescent="0.25"/>
    <row r="691" customFormat="1" ht="15" customHeight="1" x14ac:dyDescent="0.25"/>
    <row r="692" customFormat="1" ht="15" customHeight="1" x14ac:dyDescent="0.25"/>
    <row r="693" customFormat="1" ht="15" customHeight="1" x14ac:dyDescent="0.25"/>
    <row r="694" customFormat="1" ht="15" customHeight="1" x14ac:dyDescent="0.25"/>
    <row r="695" customFormat="1" ht="15" customHeight="1" x14ac:dyDescent="0.25"/>
    <row r="696" customFormat="1" ht="15" customHeight="1" x14ac:dyDescent="0.25"/>
    <row r="697" customFormat="1" ht="15" customHeight="1" x14ac:dyDescent="0.25"/>
    <row r="698" customFormat="1" ht="15" customHeight="1" x14ac:dyDescent="0.25"/>
    <row r="699" customFormat="1" ht="15" customHeight="1" x14ac:dyDescent="0.25"/>
    <row r="700" customFormat="1" ht="15" customHeight="1" x14ac:dyDescent="0.25"/>
    <row r="701" customFormat="1" ht="15" customHeight="1" x14ac:dyDescent="0.25"/>
    <row r="702" customFormat="1" ht="15" customHeight="1" x14ac:dyDescent="0.25"/>
    <row r="703" customFormat="1" ht="15" customHeight="1" x14ac:dyDescent="0.25"/>
    <row r="704" customFormat="1" ht="15" customHeight="1" x14ac:dyDescent="0.25"/>
    <row r="705" customFormat="1" ht="15" customHeight="1" x14ac:dyDescent="0.25"/>
    <row r="706" customFormat="1" ht="15" customHeight="1" x14ac:dyDescent="0.25"/>
    <row r="707" customFormat="1" ht="15" customHeight="1" x14ac:dyDescent="0.25"/>
    <row r="708" customFormat="1" ht="15" customHeight="1" x14ac:dyDescent="0.25"/>
    <row r="709" customFormat="1" ht="15" customHeight="1" x14ac:dyDescent="0.25"/>
    <row r="710" customFormat="1" ht="15" customHeight="1" x14ac:dyDescent="0.25"/>
    <row r="711" customFormat="1" ht="15" customHeight="1" x14ac:dyDescent="0.25"/>
    <row r="712" customFormat="1" ht="15" customHeight="1" x14ac:dyDescent="0.25"/>
    <row r="713" customFormat="1" ht="15" customHeight="1" x14ac:dyDescent="0.25"/>
    <row r="714" customFormat="1" ht="15" customHeight="1" x14ac:dyDescent="0.25"/>
    <row r="715" customFormat="1" ht="15" customHeight="1" x14ac:dyDescent="0.25"/>
    <row r="716" customFormat="1" ht="15" customHeight="1" x14ac:dyDescent="0.25"/>
    <row r="717" customFormat="1" ht="15" customHeight="1" x14ac:dyDescent="0.25"/>
    <row r="718" customFormat="1" ht="15" customHeight="1" x14ac:dyDescent="0.25"/>
    <row r="719" customFormat="1" ht="15" customHeight="1" x14ac:dyDescent="0.25"/>
    <row r="720" customFormat="1" ht="15" customHeight="1" x14ac:dyDescent="0.25"/>
    <row r="721" customFormat="1" ht="15" customHeight="1" x14ac:dyDescent="0.25"/>
    <row r="722" customFormat="1" ht="15" customHeight="1" x14ac:dyDescent="0.25"/>
    <row r="723" customFormat="1" ht="15" customHeight="1" x14ac:dyDescent="0.25"/>
    <row r="724" customFormat="1" ht="15" customHeight="1" x14ac:dyDescent="0.25"/>
    <row r="725" customFormat="1" ht="15" customHeight="1" x14ac:dyDescent="0.25"/>
    <row r="726" customFormat="1" ht="15" customHeight="1" x14ac:dyDescent="0.25"/>
    <row r="727" customFormat="1" ht="15" customHeight="1" x14ac:dyDescent="0.25"/>
    <row r="728" customFormat="1" ht="15" customHeight="1" x14ac:dyDescent="0.25"/>
    <row r="729" customFormat="1" ht="15" customHeight="1" x14ac:dyDescent="0.25"/>
    <row r="730" customFormat="1" ht="15" customHeight="1" x14ac:dyDescent="0.25"/>
    <row r="731" customFormat="1" ht="15" customHeight="1" x14ac:dyDescent="0.25"/>
    <row r="732" customFormat="1" ht="15" customHeight="1" x14ac:dyDescent="0.25"/>
    <row r="733" customFormat="1" ht="15" customHeight="1" x14ac:dyDescent="0.25"/>
    <row r="734" customFormat="1" ht="15" customHeight="1" x14ac:dyDescent="0.25"/>
    <row r="735" customFormat="1" ht="15" customHeight="1" x14ac:dyDescent="0.25"/>
    <row r="736" customFormat="1" ht="15" customHeight="1" x14ac:dyDescent="0.25"/>
    <row r="737" customFormat="1" ht="15" customHeight="1" x14ac:dyDescent="0.25"/>
    <row r="738" customFormat="1" ht="15" customHeight="1" x14ac:dyDescent="0.25"/>
    <row r="739" customFormat="1" ht="15" customHeight="1" x14ac:dyDescent="0.25"/>
    <row r="740" customFormat="1" ht="15" customHeight="1" x14ac:dyDescent="0.25"/>
    <row r="741" customFormat="1" ht="15" customHeight="1" x14ac:dyDescent="0.25"/>
    <row r="742" customFormat="1" ht="15" customHeight="1" x14ac:dyDescent="0.25"/>
    <row r="743" customFormat="1" ht="15" customHeight="1" x14ac:dyDescent="0.25"/>
    <row r="744" customFormat="1" ht="15" customHeight="1" x14ac:dyDescent="0.25"/>
    <row r="745" customFormat="1" ht="15" customHeight="1" x14ac:dyDescent="0.25"/>
    <row r="746" customFormat="1" ht="15" customHeight="1" x14ac:dyDescent="0.25"/>
    <row r="747" customFormat="1" ht="15" customHeight="1" x14ac:dyDescent="0.25"/>
    <row r="748" customFormat="1" ht="15" customHeight="1" x14ac:dyDescent="0.25"/>
    <row r="749" customFormat="1" ht="15" customHeight="1" x14ac:dyDescent="0.25"/>
    <row r="750" customFormat="1" ht="15" customHeight="1" x14ac:dyDescent="0.25"/>
    <row r="751" customFormat="1" ht="15" customHeight="1" x14ac:dyDescent="0.25"/>
    <row r="752" customFormat="1" ht="15" customHeight="1" x14ac:dyDescent="0.25"/>
    <row r="753" customFormat="1" ht="15" customHeight="1" x14ac:dyDescent="0.25"/>
    <row r="754" customFormat="1" ht="15" customHeight="1" x14ac:dyDescent="0.25"/>
    <row r="755" customFormat="1" ht="15" customHeight="1" x14ac:dyDescent="0.25"/>
    <row r="756" customFormat="1" ht="15" customHeight="1" x14ac:dyDescent="0.25"/>
    <row r="757" customFormat="1" ht="15" customHeight="1" x14ac:dyDescent="0.25"/>
    <row r="758" customFormat="1" ht="15" customHeight="1" x14ac:dyDescent="0.25"/>
    <row r="759" customFormat="1" ht="15" customHeight="1" x14ac:dyDescent="0.25"/>
    <row r="760" customFormat="1" ht="15" customHeight="1" x14ac:dyDescent="0.25"/>
    <row r="761" customFormat="1" ht="15" customHeight="1" x14ac:dyDescent="0.25"/>
    <row r="762" customFormat="1" ht="15" customHeight="1" x14ac:dyDescent="0.25"/>
    <row r="763" customFormat="1" ht="15" customHeight="1" x14ac:dyDescent="0.25"/>
    <row r="764" customFormat="1" ht="15" customHeight="1" x14ac:dyDescent="0.25"/>
    <row r="765" customFormat="1" ht="15" customHeight="1" x14ac:dyDescent="0.25"/>
    <row r="766" customFormat="1" ht="15" customHeight="1" x14ac:dyDescent="0.25"/>
    <row r="767" customFormat="1" ht="15" customHeight="1" x14ac:dyDescent="0.25"/>
    <row r="768" customFormat="1" ht="15" customHeight="1" x14ac:dyDescent="0.25"/>
    <row r="769" customFormat="1" ht="15" customHeight="1" x14ac:dyDescent="0.25"/>
    <row r="770" customFormat="1" ht="15" customHeight="1" x14ac:dyDescent="0.25"/>
    <row r="771" customFormat="1" ht="15" customHeight="1" x14ac:dyDescent="0.25"/>
    <row r="772" customFormat="1" ht="15" customHeight="1" x14ac:dyDescent="0.25"/>
    <row r="773" customFormat="1" ht="15" customHeight="1" x14ac:dyDescent="0.25"/>
    <row r="774" customFormat="1" ht="15" customHeight="1" x14ac:dyDescent="0.25"/>
    <row r="775" customFormat="1" ht="15" customHeight="1" x14ac:dyDescent="0.25"/>
    <row r="776" customFormat="1" ht="15" customHeight="1" x14ac:dyDescent="0.25"/>
    <row r="777" customFormat="1" ht="15" customHeight="1" x14ac:dyDescent="0.25"/>
    <row r="778" customFormat="1" ht="15" customHeight="1" x14ac:dyDescent="0.25"/>
    <row r="779" customFormat="1" ht="15" customHeight="1" x14ac:dyDescent="0.25"/>
    <row r="780" customFormat="1" ht="15" customHeight="1" x14ac:dyDescent="0.25"/>
    <row r="781" customFormat="1" ht="15" customHeight="1" x14ac:dyDescent="0.25"/>
    <row r="782" customFormat="1" ht="15" customHeight="1" x14ac:dyDescent="0.25"/>
    <row r="783" customFormat="1" ht="15" customHeight="1" x14ac:dyDescent="0.25"/>
    <row r="784" customFormat="1" ht="15" customHeight="1" x14ac:dyDescent="0.25"/>
    <row r="785" customFormat="1" ht="15" customHeight="1" x14ac:dyDescent="0.25"/>
    <row r="786" customFormat="1" ht="15" customHeight="1" x14ac:dyDescent="0.25"/>
    <row r="787" customFormat="1" ht="15" customHeight="1" x14ac:dyDescent="0.25"/>
    <row r="788" customFormat="1" ht="15" customHeight="1" x14ac:dyDescent="0.25"/>
    <row r="789" customFormat="1" ht="15" customHeight="1" x14ac:dyDescent="0.25"/>
    <row r="790" customFormat="1" ht="15" customHeight="1" x14ac:dyDescent="0.25"/>
    <row r="791" customFormat="1" ht="15" customHeight="1" x14ac:dyDescent="0.25"/>
    <row r="792" customFormat="1" ht="15" customHeight="1" x14ac:dyDescent="0.25"/>
    <row r="793" customFormat="1" ht="15" customHeight="1" x14ac:dyDescent="0.25"/>
    <row r="794" customFormat="1" ht="15" customHeight="1" x14ac:dyDescent="0.25"/>
    <row r="795" customFormat="1" ht="15" customHeight="1" x14ac:dyDescent="0.25"/>
    <row r="796" customFormat="1" ht="15" customHeight="1" x14ac:dyDescent="0.25"/>
    <row r="797" customFormat="1" ht="15" customHeight="1" x14ac:dyDescent="0.25"/>
    <row r="798" customFormat="1" ht="15" customHeight="1" x14ac:dyDescent="0.25"/>
    <row r="799" customFormat="1" ht="15" customHeight="1" x14ac:dyDescent="0.25"/>
    <row r="800" customFormat="1" ht="15" customHeight="1" x14ac:dyDescent="0.25"/>
    <row r="801" customFormat="1" ht="15" customHeight="1" x14ac:dyDescent="0.25"/>
    <row r="802" customFormat="1" ht="15" customHeight="1" x14ac:dyDescent="0.25"/>
    <row r="803" customFormat="1" ht="15" customHeight="1" x14ac:dyDescent="0.25"/>
    <row r="804" customFormat="1" ht="15" customHeight="1" x14ac:dyDescent="0.25"/>
    <row r="805" customFormat="1" ht="15" customHeight="1" x14ac:dyDescent="0.25"/>
    <row r="806" customFormat="1" ht="15" customHeight="1" x14ac:dyDescent="0.25"/>
    <row r="807" customFormat="1" ht="15" customHeight="1" x14ac:dyDescent="0.25"/>
    <row r="808" customFormat="1" ht="15" customHeight="1" x14ac:dyDescent="0.25"/>
    <row r="809" customFormat="1" ht="15" customHeight="1" x14ac:dyDescent="0.25"/>
    <row r="810" customFormat="1" ht="15" customHeight="1" x14ac:dyDescent="0.25"/>
    <row r="811" customFormat="1" ht="15" customHeight="1" x14ac:dyDescent="0.25"/>
    <row r="812" customFormat="1" ht="15" customHeight="1" x14ac:dyDescent="0.25"/>
    <row r="813" customFormat="1" ht="15" customHeight="1" x14ac:dyDescent="0.25"/>
    <row r="814" customFormat="1" ht="15" customHeight="1" x14ac:dyDescent="0.25"/>
    <row r="815" customFormat="1" ht="15" customHeight="1" x14ac:dyDescent="0.25"/>
    <row r="816" customFormat="1" ht="15" customHeight="1" x14ac:dyDescent="0.25"/>
    <row r="817" customFormat="1" ht="15" customHeight="1" x14ac:dyDescent="0.25"/>
    <row r="818" customFormat="1" ht="15" customHeight="1" x14ac:dyDescent="0.25"/>
    <row r="819" customFormat="1" ht="15" customHeight="1" x14ac:dyDescent="0.25"/>
    <row r="820" customFormat="1" ht="15" customHeight="1" x14ac:dyDescent="0.25"/>
    <row r="821" customFormat="1" ht="15" customHeight="1" x14ac:dyDescent="0.25"/>
    <row r="822" customFormat="1" ht="15" customHeight="1" x14ac:dyDescent="0.25"/>
    <row r="823" customFormat="1" ht="15" customHeight="1" x14ac:dyDescent="0.25"/>
    <row r="824" customFormat="1" ht="15" customHeight="1" x14ac:dyDescent="0.25"/>
    <row r="825" customFormat="1" ht="15" customHeight="1" x14ac:dyDescent="0.25"/>
    <row r="826" customFormat="1" ht="15" customHeight="1" x14ac:dyDescent="0.25"/>
    <row r="827" customFormat="1" ht="15" customHeight="1" x14ac:dyDescent="0.25"/>
    <row r="828" customFormat="1" ht="15" customHeight="1" x14ac:dyDescent="0.25"/>
    <row r="829" customFormat="1" ht="15" customHeight="1" x14ac:dyDescent="0.25"/>
    <row r="830" customFormat="1" ht="15" customHeight="1" x14ac:dyDescent="0.25"/>
    <row r="831" customFormat="1" ht="15" customHeight="1" x14ac:dyDescent="0.25"/>
    <row r="832" customFormat="1" ht="15" customHeight="1" x14ac:dyDescent="0.25"/>
    <row r="833" customFormat="1" ht="15" customHeight="1" x14ac:dyDescent="0.25"/>
    <row r="834" customFormat="1" ht="15" customHeight="1" x14ac:dyDescent="0.25"/>
    <row r="835" customFormat="1" ht="15" customHeight="1" x14ac:dyDescent="0.25"/>
    <row r="836" customFormat="1" ht="15" customHeight="1" x14ac:dyDescent="0.25"/>
    <row r="837" customFormat="1" ht="15" customHeight="1" x14ac:dyDescent="0.25"/>
    <row r="838" customFormat="1" ht="15" customHeight="1" x14ac:dyDescent="0.25"/>
    <row r="839" customFormat="1" ht="15" customHeight="1" x14ac:dyDescent="0.25"/>
    <row r="840" customFormat="1" ht="15" customHeight="1" x14ac:dyDescent="0.25"/>
    <row r="841" customFormat="1" ht="15" customHeight="1" x14ac:dyDescent="0.25"/>
    <row r="842" customFormat="1" ht="15" customHeight="1" x14ac:dyDescent="0.25"/>
    <row r="843" customFormat="1" ht="15" customHeight="1" x14ac:dyDescent="0.25"/>
    <row r="844" customFormat="1" ht="15" customHeight="1" x14ac:dyDescent="0.25"/>
    <row r="845" customFormat="1" ht="15" customHeight="1" x14ac:dyDescent="0.25"/>
    <row r="846" customFormat="1" ht="15" customHeight="1" x14ac:dyDescent="0.25"/>
    <row r="847" customFormat="1" ht="15" customHeight="1" x14ac:dyDescent="0.25"/>
    <row r="848" customFormat="1" ht="15" customHeight="1" x14ac:dyDescent="0.25"/>
    <row r="849" customFormat="1" ht="15" customHeight="1" x14ac:dyDescent="0.25"/>
    <row r="850" customFormat="1" ht="15" customHeight="1" x14ac:dyDescent="0.25"/>
    <row r="851" customFormat="1" ht="15" customHeight="1" x14ac:dyDescent="0.25"/>
    <row r="852" customFormat="1" ht="15" customHeight="1" x14ac:dyDescent="0.25"/>
    <row r="853" customFormat="1" ht="15" customHeight="1" x14ac:dyDescent="0.25"/>
    <row r="854" customFormat="1" ht="15" customHeight="1" x14ac:dyDescent="0.25"/>
    <row r="855" customFormat="1" ht="15" customHeight="1" x14ac:dyDescent="0.25"/>
    <row r="856" customFormat="1" ht="15" customHeight="1" x14ac:dyDescent="0.25"/>
    <row r="857" customFormat="1" ht="15" customHeight="1" x14ac:dyDescent="0.25"/>
    <row r="858" customFormat="1" ht="15" customHeight="1" x14ac:dyDescent="0.25"/>
    <row r="859" customFormat="1" ht="15" customHeight="1" x14ac:dyDescent="0.25"/>
    <row r="860" customFormat="1" ht="15" customHeight="1" x14ac:dyDescent="0.25"/>
    <row r="861" customFormat="1" ht="15" customHeight="1" x14ac:dyDescent="0.25"/>
    <row r="862" customFormat="1" ht="15" customHeight="1" x14ac:dyDescent="0.25"/>
    <row r="863" customFormat="1" ht="15" customHeight="1" x14ac:dyDescent="0.25"/>
    <row r="864" customFormat="1" ht="15" customHeight="1" x14ac:dyDescent="0.25"/>
    <row r="865" customFormat="1" ht="15" customHeight="1" x14ac:dyDescent="0.25"/>
    <row r="866" customFormat="1" ht="15" customHeight="1" x14ac:dyDescent="0.25"/>
    <row r="867" customFormat="1" ht="15" customHeight="1" x14ac:dyDescent="0.25"/>
    <row r="868" customFormat="1" ht="15" customHeight="1" x14ac:dyDescent="0.25"/>
    <row r="869" customFormat="1" ht="15" customHeight="1" x14ac:dyDescent="0.25"/>
    <row r="870" customFormat="1" ht="15" customHeight="1" x14ac:dyDescent="0.25"/>
    <row r="871" customFormat="1" ht="15" customHeight="1" x14ac:dyDescent="0.25"/>
    <row r="872" customFormat="1" ht="15" customHeight="1" x14ac:dyDescent="0.25"/>
    <row r="873" customFormat="1" ht="15" customHeight="1" x14ac:dyDescent="0.25"/>
    <row r="874" customFormat="1" ht="15" customHeight="1" x14ac:dyDescent="0.25"/>
    <row r="875" customFormat="1" ht="15" customHeight="1" x14ac:dyDescent="0.25"/>
    <row r="876" customFormat="1" ht="15" customHeight="1" x14ac:dyDescent="0.25"/>
    <row r="877" customFormat="1" ht="15" customHeight="1" x14ac:dyDescent="0.25"/>
    <row r="878" customFormat="1" ht="15" customHeight="1" x14ac:dyDescent="0.25"/>
    <row r="879" customFormat="1" ht="15" customHeight="1" x14ac:dyDescent="0.25"/>
    <row r="880" customFormat="1" ht="15" customHeight="1" x14ac:dyDescent="0.25"/>
    <row r="881" customFormat="1" ht="15" customHeight="1" x14ac:dyDescent="0.25"/>
    <row r="882" customFormat="1" ht="15" customHeight="1" x14ac:dyDescent="0.25"/>
    <row r="883" customFormat="1" ht="15" customHeight="1" x14ac:dyDescent="0.25"/>
    <row r="884" customFormat="1" ht="15" customHeight="1" x14ac:dyDescent="0.25"/>
    <row r="885" customFormat="1" ht="15" customHeight="1" x14ac:dyDescent="0.25"/>
    <row r="886" customFormat="1" ht="15" customHeight="1" x14ac:dyDescent="0.25"/>
    <row r="887" customFormat="1" ht="15" customHeight="1" x14ac:dyDescent="0.25"/>
    <row r="888" customFormat="1" ht="15" customHeight="1" x14ac:dyDescent="0.25"/>
    <row r="889" customFormat="1" ht="15" customHeight="1" x14ac:dyDescent="0.25"/>
    <row r="890" customFormat="1" ht="15" customHeight="1" x14ac:dyDescent="0.25"/>
    <row r="891" customFormat="1" ht="15" customHeight="1" x14ac:dyDescent="0.25"/>
    <row r="892" customFormat="1" ht="15" customHeight="1" x14ac:dyDescent="0.25"/>
    <row r="893" customFormat="1" ht="15" customHeight="1" x14ac:dyDescent="0.25"/>
    <row r="894" customFormat="1" ht="15" customHeight="1" x14ac:dyDescent="0.25"/>
    <row r="895" customFormat="1" ht="15" customHeight="1" x14ac:dyDescent="0.25"/>
    <row r="896" customFormat="1" ht="15" customHeight="1" x14ac:dyDescent="0.25"/>
    <row r="897" customFormat="1" ht="15" customHeight="1" x14ac:dyDescent="0.25"/>
    <row r="898" customFormat="1" ht="15" customHeight="1" x14ac:dyDescent="0.25"/>
    <row r="899" customFormat="1" ht="15" customHeight="1" x14ac:dyDescent="0.25"/>
    <row r="900" customFormat="1" ht="15" customHeight="1" x14ac:dyDescent="0.25"/>
    <row r="901" customFormat="1" ht="15" customHeight="1" x14ac:dyDescent="0.25"/>
    <row r="902" customFormat="1" ht="15" customHeight="1" x14ac:dyDescent="0.25"/>
    <row r="903" customFormat="1" ht="15" customHeight="1" x14ac:dyDescent="0.25"/>
    <row r="904" customFormat="1" ht="15" customHeight="1" x14ac:dyDescent="0.25"/>
    <row r="905" customFormat="1" ht="15" customHeight="1" x14ac:dyDescent="0.25"/>
    <row r="906" customFormat="1" ht="15" customHeight="1" x14ac:dyDescent="0.25"/>
    <row r="907" customFormat="1" ht="15" customHeight="1" x14ac:dyDescent="0.25"/>
    <row r="908" customFormat="1" ht="15" customHeight="1" x14ac:dyDescent="0.25"/>
    <row r="909" customFormat="1" ht="15" customHeight="1" x14ac:dyDescent="0.25"/>
    <row r="910" customFormat="1" ht="15" customHeight="1" x14ac:dyDescent="0.25"/>
    <row r="911" customFormat="1" ht="15" customHeight="1" x14ac:dyDescent="0.25"/>
    <row r="912" customFormat="1" ht="15" customHeight="1" x14ac:dyDescent="0.25"/>
    <row r="913" customFormat="1" ht="15" customHeight="1" x14ac:dyDescent="0.25"/>
    <row r="914" customFormat="1" ht="15" customHeight="1" x14ac:dyDescent="0.25"/>
    <row r="915" customFormat="1" ht="15" customHeight="1" x14ac:dyDescent="0.25"/>
    <row r="916" customFormat="1" ht="15" customHeight="1" x14ac:dyDescent="0.25"/>
    <row r="917" customFormat="1" ht="15" customHeight="1" x14ac:dyDescent="0.25"/>
    <row r="918" customFormat="1" ht="15" customHeight="1" x14ac:dyDescent="0.25"/>
    <row r="919" customFormat="1" ht="15" customHeight="1" x14ac:dyDescent="0.25"/>
    <row r="920" customFormat="1" ht="15" customHeight="1" x14ac:dyDescent="0.25"/>
    <row r="921" customFormat="1" ht="15" customHeight="1" x14ac:dyDescent="0.25"/>
    <row r="922" customFormat="1" ht="15" customHeight="1" x14ac:dyDescent="0.25"/>
    <row r="923" customFormat="1" ht="15" customHeight="1" x14ac:dyDescent="0.25"/>
    <row r="924" customFormat="1" ht="15" customHeight="1" x14ac:dyDescent="0.25"/>
    <row r="925" customFormat="1" ht="15" customHeight="1" x14ac:dyDescent="0.25"/>
    <row r="926" customFormat="1" ht="15" customHeight="1" x14ac:dyDescent="0.25"/>
    <row r="927" customFormat="1" ht="15" customHeight="1" x14ac:dyDescent="0.25"/>
    <row r="928" customFormat="1" ht="15" customHeight="1" x14ac:dyDescent="0.25"/>
    <row r="929" customFormat="1" ht="15" customHeight="1" x14ac:dyDescent="0.25"/>
    <row r="930" customFormat="1" ht="15" customHeight="1" x14ac:dyDescent="0.25"/>
    <row r="931" customFormat="1" ht="15" customHeight="1" x14ac:dyDescent="0.25"/>
    <row r="932" customFormat="1" ht="15" customHeight="1" x14ac:dyDescent="0.25"/>
    <row r="933" customFormat="1" ht="15" customHeight="1" x14ac:dyDescent="0.25"/>
    <row r="934" customFormat="1" ht="15" customHeight="1" x14ac:dyDescent="0.25"/>
    <row r="935" customFormat="1" ht="15" customHeight="1" x14ac:dyDescent="0.25"/>
    <row r="936" customFormat="1" ht="15" customHeight="1" x14ac:dyDescent="0.25"/>
    <row r="937" customFormat="1" ht="15" customHeight="1" x14ac:dyDescent="0.25"/>
    <row r="938" customFormat="1" ht="15" customHeight="1" x14ac:dyDescent="0.25"/>
    <row r="939" customFormat="1" ht="15" customHeight="1" x14ac:dyDescent="0.25"/>
    <row r="940" customFormat="1" ht="15" customHeight="1" x14ac:dyDescent="0.25"/>
    <row r="941" customFormat="1" ht="15" customHeight="1" x14ac:dyDescent="0.25"/>
    <row r="942" customFormat="1" ht="15" customHeight="1" x14ac:dyDescent="0.25"/>
    <row r="943" customFormat="1" ht="15" customHeight="1" x14ac:dyDescent="0.25"/>
    <row r="944" customFormat="1" ht="15" customHeight="1" x14ac:dyDescent="0.25"/>
    <row r="945" customFormat="1" ht="15" customHeight="1" x14ac:dyDescent="0.25"/>
    <row r="946" customFormat="1" ht="15" customHeight="1" x14ac:dyDescent="0.25"/>
    <row r="947" customFormat="1" ht="15" customHeight="1" x14ac:dyDescent="0.25"/>
    <row r="948" customFormat="1" ht="15" customHeight="1" x14ac:dyDescent="0.25"/>
    <row r="949" customFormat="1" ht="15" customHeight="1" x14ac:dyDescent="0.25"/>
    <row r="950" customFormat="1" ht="15" customHeight="1" x14ac:dyDescent="0.25"/>
    <row r="951" customFormat="1" ht="15" customHeight="1" x14ac:dyDescent="0.25"/>
    <row r="952" customFormat="1" ht="15" customHeight="1" x14ac:dyDescent="0.25"/>
    <row r="953" customFormat="1" ht="15" customHeight="1" x14ac:dyDescent="0.25"/>
    <row r="954" customFormat="1" ht="15" customHeight="1" x14ac:dyDescent="0.25"/>
    <row r="955" customFormat="1" ht="15" customHeight="1" x14ac:dyDescent="0.25"/>
    <row r="956" customFormat="1" ht="15" customHeight="1" x14ac:dyDescent="0.25"/>
    <row r="957" customFormat="1" ht="15" customHeight="1" x14ac:dyDescent="0.25"/>
    <row r="958" customFormat="1" ht="15" customHeight="1" x14ac:dyDescent="0.25"/>
    <row r="959" customFormat="1" ht="15" customHeight="1" x14ac:dyDescent="0.25"/>
    <row r="960" customFormat="1" ht="15" customHeight="1" x14ac:dyDescent="0.25"/>
    <row r="961" customFormat="1" ht="15" customHeight="1" x14ac:dyDescent="0.25"/>
    <row r="962" customFormat="1" ht="15" customHeight="1" x14ac:dyDescent="0.25"/>
    <row r="963" customFormat="1" ht="15" customHeight="1" x14ac:dyDescent="0.25"/>
    <row r="964" customFormat="1" ht="15" customHeight="1" x14ac:dyDescent="0.25"/>
    <row r="965" customFormat="1" ht="15" customHeight="1" x14ac:dyDescent="0.25"/>
    <row r="966" customFormat="1" ht="15" customHeight="1" x14ac:dyDescent="0.25"/>
    <row r="967" customFormat="1" ht="15" customHeight="1" x14ac:dyDescent="0.25"/>
    <row r="968" customFormat="1" ht="15" customHeight="1" x14ac:dyDescent="0.25"/>
    <row r="969" customFormat="1" ht="15" customHeight="1" x14ac:dyDescent="0.25"/>
    <row r="970" customFormat="1" ht="15" customHeight="1" x14ac:dyDescent="0.25"/>
    <row r="971" customFormat="1" ht="15" customHeight="1" x14ac:dyDescent="0.25"/>
    <row r="972" customFormat="1" ht="15" customHeight="1" x14ac:dyDescent="0.25"/>
    <row r="973" customFormat="1" ht="15" customHeight="1" x14ac:dyDescent="0.25"/>
    <row r="974" customFormat="1" ht="15" customHeight="1" x14ac:dyDescent="0.25"/>
    <row r="975" customFormat="1" ht="15" customHeight="1" x14ac:dyDescent="0.25"/>
    <row r="976" customFormat="1" ht="15" customHeight="1" x14ac:dyDescent="0.25"/>
    <row r="977" customFormat="1" ht="15" customHeight="1" x14ac:dyDescent="0.25"/>
    <row r="978" customFormat="1" ht="15" customHeight="1" x14ac:dyDescent="0.25"/>
    <row r="979" customFormat="1" ht="15" customHeight="1" x14ac:dyDescent="0.25"/>
    <row r="980" customFormat="1" ht="15" customHeight="1" x14ac:dyDescent="0.25"/>
    <row r="981" customFormat="1" ht="15" customHeight="1" x14ac:dyDescent="0.25"/>
    <row r="982" customFormat="1" ht="15" customHeight="1" x14ac:dyDescent="0.25"/>
    <row r="983" customFormat="1" ht="15" customHeight="1" x14ac:dyDescent="0.25"/>
    <row r="984" customFormat="1" ht="15" customHeight="1" x14ac:dyDescent="0.25"/>
    <row r="985" customFormat="1" ht="15" customHeight="1" x14ac:dyDescent="0.25"/>
    <row r="986" customFormat="1" ht="15" customHeight="1" x14ac:dyDescent="0.25"/>
    <row r="987" customFormat="1" ht="15" customHeight="1" x14ac:dyDescent="0.25"/>
    <row r="988" customFormat="1" ht="15" customHeight="1" x14ac:dyDescent="0.25"/>
    <row r="989" customFormat="1" ht="15" customHeight="1" x14ac:dyDescent="0.25"/>
    <row r="990" customFormat="1" ht="15" customHeight="1" x14ac:dyDescent="0.25"/>
    <row r="991" customFormat="1" ht="15" customHeight="1" x14ac:dyDescent="0.25"/>
    <row r="992" customFormat="1" ht="15" customHeight="1" x14ac:dyDescent="0.25"/>
    <row r="993" customFormat="1" ht="15" customHeight="1" x14ac:dyDescent="0.25"/>
    <row r="994" customFormat="1" ht="15" customHeight="1" x14ac:dyDescent="0.25"/>
    <row r="995" customFormat="1" ht="15" customHeight="1" x14ac:dyDescent="0.25"/>
    <row r="996" customFormat="1" ht="15" customHeight="1" x14ac:dyDescent="0.25"/>
    <row r="997" customFormat="1" ht="15" customHeight="1" x14ac:dyDescent="0.25"/>
    <row r="998" customFormat="1" ht="15" customHeight="1" x14ac:dyDescent="0.25"/>
    <row r="999" customFormat="1" ht="15" customHeight="1" x14ac:dyDescent="0.25"/>
    <row r="1000" customFormat="1" ht="15" customHeight="1" x14ac:dyDescent="0.25"/>
    <row r="1001" customFormat="1" ht="15" customHeight="1" x14ac:dyDescent="0.25"/>
    <row r="1002" customFormat="1" ht="15" customHeight="1" x14ac:dyDescent="0.25"/>
    <row r="1003" customFormat="1" ht="15" customHeight="1" x14ac:dyDescent="0.25"/>
    <row r="1004" customFormat="1" ht="15" customHeight="1" x14ac:dyDescent="0.25"/>
    <row r="1005" customFormat="1" ht="15" customHeight="1" x14ac:dyDescent="0.25"/>
    <row r="1006" customFormat="1" ht="15" customHeight="1" x14ac:dyDescent="0.25"/>
    <row r="1007" customFormat="1" ht="15" customHeight="1" x14ac:dyDescent="0.25"/>
    <row r="1008" customFormat="1" ht="15" customHeight="1" x14ac:dyDescent="0.25"/>
    <row r="1009" customFormat="1" ht="15" customHeight="1" x14ac:dyDescent="0.25"/>
    <row r="1010" customFormat="1" ht="15" customHeight="1" x14ac:dyDescent="0.25"/>
    <row r="1011" customFormat="1" ht="15" customHeight="1" x14ac:dyDescent="0.25"/>
    <row r="1012" customFormat="1" ht="15" customHeight="1" x14ac:dyDescent="0.25"/>
    <row r="1013" customFormat="1" ht="15" customHeight="1" x14ac:dyDescent="0.25"/>
    <row r="1014" customFormat="1" ht="15" customHeight="1" x14ac:dyDescent="0.25"/>
    <row r="1015" customFormat="1" ht="15" customHeight="1" x14ac:dyDescent="0.25"/>
    <row r="1016" customFormat="1" ht="15" customHeight="1" x14ac:dyDescent="0.25"/>
    <row r="1017" customFormat="1" ht="15" customHeight="1" x14ac:dyDescent="0.25"/>
    <row r="1018" customFormat="1" ht="15" customHeight="1" x14ac:dyDescent="0.25"/>
    <row r="1019" customFormat="1" ht="15" customHeight="1" x14ac:dyDescent="0.25"/>
    <row r="1020" customFormat="1" ht="15" customHeight="1" x14ac:dyDescent="0.25"/>
    <row r="1021" customFormat="1" ht="15" customHeight="1" x14ac:dyDescent="0.25"/>
    <row r="1022" customFormat="1" ht="15" customHeight="1" x14ac:dyDescent="0.25"/>
    <row r="1023" customFormat="1" ht="15" customHeight="1" x14ac:dyDescent="0.25"/>
    <row r="1024" customFormat="1" ht="15" customHeight="1" x14ac:dyDescent="0.25"/>
    <row r="1025" customFormat="1" ht="15" customHeight="1" x14ac:dyDescent="0.25"/>
    <row r="1026" customFormat="1" ht="15" customHeight="1" x14ac:dyDescent="0.25"/>
    <row r="1027" customFormat="1" ht="15" customHeight="1" x14ac:dyDescent="0.25"/>
    <row r="1028" customFormat="1" ht="15" customHeight="1" x14ac:dyDescent="0.25"/>
    <row r="1029" customFormat="1" ht="15" customHeight="1" x14ac:dyDescent="0.25"/>
    <row r="1030" customFormat="1" ht="15" customHeight="1" x14ac:dyDescent="0.25"/>
    <row r="1031" customFormat="1" ht="15" customHeight="1" x14ac:dyDescent="0.25"/>
    <row r="1032" customFormat="1" ht="15" customHeight="1" x14ac:dyDescent="0.25"/>
    <row r="1033" customFormat="1" ht="15" customHeight="1" x14ac:dyDescent="0.25"/>
    <row r="1034" customFormat="1" ht="15" customHeight="1" x14ac:dyDescent="0.25"/>
    <row r="1035" customFormat="1" ht="15" customHeight="1" x14ac:dyDescent="0.25"/>
    <row r="1036" customFormat="1" ht="15" customHeight="1" x14ac:dyDescent="0.25"/>
    <row r="1037" customFormat="1" ht="15" customHeight="1" x14ac:dyDescent="0.25"/>
    <row r="1038" customFormat="1" ht="15" customHeight="1" x14ac:dyDescent="0.25"/>
    <row r="1039" customFormat="1" ht="15" customHeight="1" x14ac:dyDescent="0.25"/>
    <row r="1040" customFormat="1" ht="15" customHeight="1" x14ac:dyDescent="0.25"/>
    <row r="1041" customFormat="1" ht="15" customHeight="1" x14ac:dyDescent="0.25"/>
    <row r="1042" customFormat="1" ht="15" customHeight="1" x14ac:dyDescent="0.25"/>
    <row r="1043" customFormat="1" ht="15" customHeight="1" x14ac:dyDescent="0.25"/>
    <row r="1044" customFormat="1" ht="15" customHeight="1" x14ac:dyDescent="0.25"/>
    <row r="1045" customFormat="1" ht="15" customHeight="1" x14ac:dyDescent="0.25"/>
    <row r="1046" customFormat="1" ht="15" customHeight="1" x14ac:dyDescent="0.25"/>
    <row r="1047" customFormat="1" ht="15" customHeight="1" x14ac:dyDescent="0.25"/>
    <row r="1048" customFormat="1" ht="15" customHeight="1" x14ac:dyDescent="0.25"/>
    <row r="1049" customFormat="1" ht="15" customHeight="1" x14ac:dyDescent="0.25"/>
    <row r="1050" customFormat="1" ht="15" customHeight="1" x14ac:dyDescent="0.25"/>
    <row r="1051" customFormat="1" ht="15" customHeight="1" x14ac:dyDescent="0.25"/>
    <row r="1052" customFormat="1" ht="15" customHeight="1" x14ac:dyDescent="0.25"/>
    <row r="1053" customFormat="1" ht="15" customHeight="1" x14ac:dyDescent="0.25"/>
    <row r="1054" customFormat="1" ht="15" customHeight="1" x14ac:dyDescent="0.25"/>
    <row r="1055" customFormat="1" ht="15" customHeight="1" x14ac:dyDescent="0.25"/>
    <row r="1056" customFormat="1" ht="15" customHeight="1" x14ac:dyDescent="0.25"/>
    <row r="1057" customFormat="1" ht="15" customHeight="1" x14ac:dyDescent="0.25"/>
    <row r="1058" customFormat="1" ht="15" customHeight="1" x14ac:dyDescent="0.25"/>
    <row r="1059" customFormat="1" ht="15" customHeight="1" x14ac:dyDescent="0.25"/>
    <row r="1060" customFormat="1" ht="15" customHeight="1" x14ac:dyDescent="0.25"/>
    <row r="1061" customFormat="1" ht="15" customHeight="1" x14ac:dyDescent="0.25"/>
    <row r="1062" customFormat="1" ht="15" customHeight="1" x14ac:dyDescent="0.25"/>
    <row r="1063" customFormat="1" ht="15" customHeight="1" x14ac:dyDescent="0.25"/>
    <row r="1064" customFormat="1" ht="15" customHeight="1" x14ac:dyDescent="0.25"/>
    <row r="1065" customFormat="1" ht="15" customHeight="1" x14ac:dyDescent="0.25"/>
    <row r="1066" customFormat="1" ht="15" customHeight="1" x14ac:dyDescent="0.25"/>
    <row r="1067" customFormat="1" ht="15" customHeight="1" x14ac:dyDescent="0.25"/>
    <row r="1068" customFormat="1" ht="15" customHeight="1" x14ac:dyDescent="0.25"/>
    <row r="1069" customFormat="1" ht="15" customHeight="1" x14ac:dyDescent="0.25"/>
    <row r="1070" customFormat="1" ht="15" customHeight="1" x14ac:dyDescent="0.25"/>
    <row r="1071" customFormat="1" ht="15" customHeight="1" x14ac:dyDescent="0.25"/>
    <row r="1072" customFormat="1" ht="15" customHeight="1" x14ac:dyDescent="0.25"/>
    <row r="1073" customFormat="1" ht="15" customHeight="1" x14ac:dyDescent="0.25"/>
    <row r="1074" customFormat="1" ht="15" customHeight="1" x14ac:dyDescent="0.25"/>
    <row r="1075" customFormat="1" ht="15" customHeight="1" x14ac:dyDescent="0.25"/>
    <row r="1076" customFormat="1" ht="15" customHeight="1" x14ac:dyDescent="0.25"/>
    <row r="1077" customFormat="1" ht="15" customHeight="1" x14ac:dyDescent="0.25"/>
    <row r="1078" customFormat="1" ht="15" customHeight="1" x14ac:dyDescent="0.25"/>
    <row r="1079" customFormat="1" ht="15" customHeight="1" x14ac:dyDescent="0.25"/>
    <row r="1080" customFormat="1" ht="15" customHeight="1" x14ac:dyDescent="0.25"/>
    <row r="1081" customFormat="1" ht="15" customHeight="1" x14ac:dyDescent="0.25"/>
    <row r="1082" customFormat="1" ht="15" customHeight="1" x14ac:dyDescent="0.25"/>
    <row r="1083" customFormat="1" ht="15" customHeight="1" x14ac:dyDescent="0.25"/>
    <row r="1084" customFormat="1" ht="15" customHeight="1" x14ac:dyDescent="0.25"/>
    <row r="1085" customFormat="1" ht="15" customHeight="1" x14ac:dyDescent="0.25"/>
    <row r="1086" customFormat="1" ht="15" customHeight="1" x14ac:dyDescent="0.25"/>
    <row r="1087" customFormat="1" ht="15" customHeight="1" x14ac:dyDescent="0.25"/>
    <row r="1088" customFormat="1" ht="15" customHeight="1" x14ac:dyDescent="0.25"/>
    <row r="1089" customFormat="1" ht="15" customHeight="1" x14ac:dyDescent="0.25"/>
    <row r="1090" customFormat="1" ht="15" customHeight="1" x14ac:dyDescent="0.25"/>
    <row r="1091" customFormat="1" ht="15" customHeight="1" x14ac:dyDescent="0.25"/>
    <row r="1092" customFormat="1" ht="15" customHeight="1" x14ac:dyDescent="0.25"/>
    <row r="1093" customFormat="1" ht="15" customHeight="1" x14ac:dyDescent="0.25"/>
    <row r="1094" customFormat="1" ht="15" customHeight="1" x14ac:dyDescent="0.25"/>
    <row r="1095" customFormat="1" ht="15" customHeight="1" x14ac:dyDescent="0.25"/>
    <row r="1096" customFormat="1" ht="15" customHeight="1" x14ac:dyDescent="0.25"/>
    <row r="1097" customFormat="1" ht="15" customHeight="1" x14ac:dyDescent="0.25"/>
    <row r="1098" customFormat="1" ht="15" customHeight="1" x14ac:dyDescent="0.25"/>
    <row r="1099" customFormat="1" ht="15" customHeight="1" x14ac:dyDescent="0.25"/>
    <row r="1100" customFormat="1" ht="15" customHeight="1" x14ac:dyDescent="0.25"/>
    <row r="1101" customFormat="1" ht="15" customHeight="1" x14ac:dyDescent="0.25"/>
    <row r="1102" customFormat="1" ht="15" customHeight="1" x14ac:dyDescent="0.25"/>
    <row r="1103" customFormat="1" ht="15" customHeight="1" x14ac:dyDescent="0.25"/>
    <row r="1104" customFormat="1" ht="15" customHeight="1" x14ac:dyDescent="0.25"/>
    <row r="1105" customFormat="1" ht="15" customHeight="1" x14ac:dyDescent="0.25"/>
    <row r="1106" customFormat="1" ht="15" customHeight="1" x14ac:dyDescent="0.25"/>
    <row r="1107" customFormat="1" ht="15" customHeight="1" x14ac:dyDescent="0.25"/>
    <row r="1108" customFormat="1" ht="15" customHeight="1" x14ac:dyDescent="0.25"/>
    <row r="1109" customFormat="1" ht="15" customHeight="1" x14ac:dyDescent="0.25"/>
    <row r="1110" customFormat="1" ht="15" customHeight="1" x14ac:dyDescent="0.25"/>
    <row r="1111" customFormat="1" ht="15" customHeight="1" x14ac:dyDescent="0.25"/>
    <row r="1112" customFormat="1" ht="15" customHeight="1" x14ac:dyDescent="0.25"/>
    <row r="1113" customFormat="1" ht="15" customHeight="1" x14ac:dyDescent="0.25"/>
    <row r="1114" customFormat="1" ht="15" customHeight="1" x14ac:dyDescent="0.25"/>
    <row r="1115" customFormat="1" ht="15" customHeight="1" x14ac:dyDescent="0.25"/>
    <row r="1116" customFormat="1" ht="15" customHeight="1" x14ac:dyDescent="0.25"/>
    <row r="1117" customFormat="1" ht="15" customHeight="1" x14ac:dyDescent="0.25"/>
    <row r="1118" customFormat="1" ht="15" customHeight="1" x14ac:dyDescent="0.25"/>
    <row r="1119" customFormat="1" ht="15" customHeight="1" x14ac:dyDescent="0.25"/>
    <row r="1120" customFormat="1" ht="15" customHeight="1" x14ac:dyDescent="0.25"/>
    <row r="1121" customFormat="1" ht="15" customHeight="1" x14ac:dyDescent="0.25"/>
    <row r="1122" customFormat="1" ht="15" customHeight="1" x14ac:dyDescent="0.25"/>
    <row r="1123" customFormat="1" ht="15" customHeight="1" x14ac:dyDescent="0.25"/>
    <row r="1124" customFormat="1" ht="15" customHeight="1" x14ac:dyDescent="0.25"/>
    <row r="1125" customFormat="1" ht="15" customHeight="1" x14ac:dyDescent="0.25"/>
    <row r="1126" customFormat="1" ht="15" customHeight="1" x14ac:dyDescent="0.25"/>
    <row r="1127" customFormat="1" ht="15" customHeight="1" x14ac:dyDescent="0.25"/>
    <row r="1128" customFormat="1" ht="15" customHeight="1" x14ac:dyDescent="0.25"/>
    <row r="1129" customFormat="1" ht="15" customHeight="1" x14ac:dyDescent="0.25"/>
    <row r="1130" customFormat="1" ht="15" customHeight="1" x14ac:dyDescent="0.25"/>
    <row r="1131" customFormat="1" ht="15" customHeight="1" x14ac:dyDescent="0.25"/>
    <row r="1132" customFormat="1" ht="15" customHeight="1" x14ac:dyDescent="0.25"/>
    <row r="1133" customFormat="1" ht="15" customHeight="1" x14ac:dyDescent="0.25"/>
    <row r="1134" customFormat="1" ht="15" customHeight="1" x14ac:dyDescent="0.25"/>
    <row r="1135" customFormat="1" ht="15" customHeight="1" x14ac:dyDescent="0.25"/>
    <row r="1136" customFormat="1" ht="15" customHeight="1" x14ac:dyDescent="0.25"/>
    <row r="1137" customFormat="1" ht="15" customHeight="1" x14ac:dyDescent="0.25"/>
    <row r="1138" customFormat="1" ht="15" customHeight="1" x14ac:dyDescent="0.25"/>
    <row r="1139" customFormat="1" ht="15" customHeight="1" x14ac:dyDescent="0.25"/>
    <row r="1140" customFormat="1" ht="15" customHeight="1" x14ac:dyDescent="0.25"/>
    <row r="1141" customFormat="1" ht="15" customHeight="1" x14ac:dyDescent="0.25"/>
    <row r="1142" customFormat="1" ht="15" customHeight="1" x14ac:dyDescent="0.25"/>
    <row r="1143" customFormat="1" ht="15" customHeight="1" x14ac:dyDescent="0.25"/>
    <row r="1144" customFormat="1" ht="15" customHeight="1" x14ac:dyDescent="0.25"/>
    <row r="1145" customFormat="1" ht="15" customHeight="1" x14ac:dyDescent="0.25"/>
    <row r="1146" customFormat="1" ht="15" customHeight="1" x14ac:dyDescent="0.25"/>
    <row r="1147" customFormat="1" ht="15" customHeight="1" x14ac:dyDescent="0.25"/>
    <row r="1148" customFormat="1" ht="15" customHeight="1" x14ac:dyDescent="0.25"/>
    <row r="1149" customFormat="1" ht="15" customHeight="1" x14ac:dyDescent="0.25"/>
    <row r="1150" customFormat="1" ht="15" customHeight="1" x14ac:dyDescent="0.25"/>
    <row r="1151" customFormat="1" ht="15" customHeight="1" x14ac:dyDescent="0.25"/>
    <row r="1152" customFormat="1" ht="15" customHeight="1" x14ac:dyDescent="0.25"/>
    <row r="1153" customFormat="1" ht="15" customHeight="1" x14ac:dyDescent="0.25"/>
    <row r="1154" customFormat="1" ht="15" customHeight="1" x14ac:dyDescent="0.25"/>
    <row r="1155" customFormat="1" ht="15" customHeight="1" x14ac:dyDescent="0.25"/>
    <row r="1156" customFormat="1" ht="15" customHeight="1" x14ac:dyDescent="0.25"/>
    <row r="1157" customFormat="1" ht="15" customHeight="1" x14ac:dyDescent="0.25"/>
    <row r="1158" customFormat="1" ht="15" customHeight="1" x14ac:dyDescent="0.25"/>
    <row r="1159" customFormat="1" ht="15" customHeight="1" x14ac:dyDescent="0.25"/>
    <row r="1160" customFormat="1" ht="15" customHeight="1" x14ac:dyDescent="0.25"/>
    <row r="1161" customFormat="1" ht="15" customHeight="1" x14ac:dyDescent="0.25"/>
    <row r="1162" customFormat="1" ht="15" customHeight="1" x14ac:dyDescent="0.25"/>
    <row r="1163" customFormat="1" ht="15" customHeight="1" x14ac:dyDescent="0.25"/>
    <row r="1164" customFormat="1" ht="15" customHeight="1" x14ac:dyDescent="0.25"/>
    <row r="1165" customFormat="1" ht="15" customHeight="1" x14ac:dyDescent="0.25"/>
    <row r="1166" customFormat="1" ht="15" customHeight="1" x14ac:dyDescent="0.25"/>
    <row r="1167" customFormat="1" ht="15" customHeight="1" x14ac:dyDescent="0.25"/>
    <row r="1168" customFormat="1" ht="15" customHeight="1" x14ac:dyDescent="0.25"/>
    <row r="1169" customFormat="1" ht="15" customHeight="1" x14ac:dyDescent="0.25"/>
    <row r="1170" customFormat="1" ht="15" customHeight="1" x14ac:dyDescent="0.25"/>
    <row r="1171" customFormat="1" ht="15" customHeight="1" x14ac:dyDescent="0.25"/>
    <row r="1172" customFormat="1" ht="15" customHeight="1" x14ac:dyDescent="0.25"/>
    <row r="1173" customFormat="1" ht="15" customHeight="1" x14ac:dyDescent="0.25"/>
    <row r="1174" customFormat="1" ht="15" customHeight="1" x14ac:dyDescent="0.25"/>
    <row r="1175" customFormat="1" ht="15" customHeight="1" x14ac:dyDescent="0.25"/>
    <row r="1176" customFormat="1" ht="15" customHeight="1" x14ac:dyDescent="0.25"/>
    <row r="1177" customFormat="1" ht="15" customHeight="1" x14ac:dyDescent="0.25"/>
    <row r="1178" customFormat="1" ht="15" customHeight="1" x14ac:dyDescent="0.25"/>
    <row r="1179" customFormat="1" ht="15" customHeight="1" x14ac:dyDescent="0.25"/>
    <row r="1180" customFormat="1" ht="15" customHeight="1" x14ac:dyDescent="0.25"/>
    <row r="1181" customFormat="1" ht="15" customHeight="1" x14ac:dyDescent="0.25"/>
    <row r="1182" customFormat="1" ht="15" customHeight="1" x14ac:dyDescent="0.25"/>
    <row r="1183" customFormat="1" ht="15" customHeight="1" x14ac:dyDescent="0.25"/>
    <row r="1184" customFormat="1" ht="15" customHeight="1" x14ac:dyDescent="0.25"/>
    <row r="1185" customFormat="1" ht="15" customHeight="1" x14ac:dyDescent="0.25"/>
    <row r="1186" customFormat="1" ht="15" customHeight="1" x14ac:dyDescent="0.25"/>
    <row r="1187" customFormat="1" ht="15" customHeight="1" x14ac:dyDescent="0.25"/>
    <row r="1188" customFormat="1" ht="15" customHeight="1" x14ac:dyDescent="0.25"/>
    <row r="1189" customFormat="1" ht="15" customHeight="1" x14ac:dyDescent="0.25"/>
    <row r="1190" customFormat="1" ht="15" customHeight="1" x14ac:dyDescent="0.25"/>
    <row r="1191" customFormat="1" ht="15" customHeight="1" x14ac:dyDescent="0.25"/>
    <row r="1192" customFormat="1" ht="15" customHeight="1" x14ac:dyDescent="0.25"/>
    <row r="1193" customFormat="1" ht="15" customHeight="1" x14ac:dyDescent="0.25"/>
    <row r="1194" customFormat="1" ht="15" customHeight="1" x14ac:dyDescent="0.25"/>
    <row r="1195" customFormat="1" ht="15" customHeight="1" x14ac:dyDescent="0.25"/>
    <row r="1196" customFormat="1" ht="15" customHeight="1" x14ac:dyDescent="0.25"/>
    <row r="1197" customFormat="1" ht="15" customHeight="1" x14ac:dyDescent="0.25"/>
    <row r="1198" customFormat="1" ht="15" customHeight="1" x14ac:dyDescent="0.25"/>
    <row r="1199" customFormat="1" ht="15" customHeight="1" x14ac:dyDescent="0.25"/>
    <row r="1200" customFormat="1" ht="15" customHeight="1" x14ac:dyDescent="0.25"/>
    <row r="1201" customFormat="1" ht="15" customHeight="1" x14ac:dyDescent="0.25"/>
    <row r="1202" customFormat="1" ht="15" customHeight="1" x14ac:dyDescent="0.25"/>
    <row r="1203" customFormat="1" ht="15" customHeight="1" x14ac:dyDescent="0.25"/>
    <row r="1204" customFormat="1" ht="15" customHeight="1" x14ac:dyDescent="0.25"/>
    <row r="1205" customFormat="1" ht="15" customHeight="1" x14ac:dyDescent="0.25"/>
    <row r="1206" customFormat="1" ht="15" customHeight="1" x14ac:dyDescent="0.25"/>
    <row r="1207" customFormat="1" ht="15" customHeight="1" x14ac:dyDescent="0.25"/>
    <row r="1208" customFormat="1" ht="15" customHeight="1" x14ac:dyDescent="0.25"/>
    <row r="1209" customFormat="1" ht="15" customHeight="1" x14ac:dyDescent="0.25"/>
    <row r="1210" customFormat="1" ht="15" customHeight="1" x14ac:dyDescent="0.25"/>
    <row r="1211" customFormat="1" ht="15" customHeight="1" x14ac:dyDescent="0.25"/>
    <row r="1212" customFormat="1" ht="15" customHeight="1" x14ac:dyDescent="0.25"/>
    <row r="1213" customFormat="1" ht="15" customHeight="1" x14ac:dyDescent="0.25"/>
    <row r="1214" customFormat="1" ht="15" customHeight="1" x14ac:dyDescent="0.25"/>
    <row r="1215" customFormat="1" ht="15" customHeight="1" x14ac:dyDescent="0.25"/>
    <row r="1216" customFormat="1" ht="15" customHeight="1" x14ac:dyDescent="0.25"/>
    <row r="1217" customFormat="1" ht="15" customHeight="1" x14ac:dyDescent="0.25"/>
    <row r="1218" customFormat="1" ht="15" customHeight="1" x14ac:dyDescent="0.25"/>
    <row r="1219" customFormat="1" ht="15" customHeight="1" x14ac:dyDescent="0.25"/>
    <row r="1220" customFormat="1" ht="15" customHeight="1" x14ac:dyDescent="0.25"/>
    <row r="1221" customFormat="1" ht="15" customHeight="1" x14ac:dyDescent="0.25"/>
    <row r="1222" customFormat="1" ht="15" customHeight="1" x14ac:dyDescent="0.25"/>
    <row r="1223" customFormat="1" ht="15" customHeight="1" x14ac:dyDescent="0.25"/>
    <row r="1224" customFormat="1" ht="15" customHeight="1" x14ac:dyDescent="0.25"/>
    <row r="1225" customFormat="1" ht="15" customHeight="1" x14ac:dyDescent="0.25"/>
    <row r="1226" customFormat="1" ht="15" customHeight="1" x14ac:dyDescent="0.25"/>
    <row r="1227" customFormat="1" ht="15" customHeight="1" x14ac:dyDescent="0.25"/>
    <row r="1228" customFormat="1" ht="15" customHeight="1" x14ac:dyDescent="0.25"/>
    <row r="1229" customFormat="1" ht="15" customHeight="1" x14ac:dyDescent="0.25"/>
    <row r="1230" customFormat="1" ht="15" customHeight="1" x14ac:dyDescent="0.25"/>
    <row r="1231" customFormat="1" ht="15" customHeight="1" x14ac:dyDescent="0.25"/>
    <row r="1232" customFormat="1" ht="15" customHeight="1" x14ac:dyDescent="0.25"/>
    <row r="1233" customFormat="1" ht="15" customHeight="1" x14ac:dyDescent="0.25"/>
    <row r="1234" customFormat="1" ht="15" customHeight="1" x14ac:dyDescent="0.25"/>
    <row r="1235" customFormat="1" ht="15" customHeight="1" x14ac:dyDescent="0.25"/>
    <row r="1236" customFormat="1" ht="15" customHeight="1" x14ac:dyDescent="0.25"/>
    <row r="1237" customFormat="1" ht="15" customHeight="1" x14ac:dyDescent="0.25"/>
    <row r="1238" customFormat="1" ht="15" customHeight="1" x14ac:dyDescent="0.25"/>
    <row r="1239" customFormat="1" ht="15" customHeight="1" x14ac:dyDescent="0.25"/>
    <row r="1240" customFormat="1" ht="15" customHeight="1" x14ac:dyDescent="0.25"/>
    <row r="1241" customFormat="1" ht="15" customHeight="1" x14ac:dyDescent="0.25"/>
    <row r="1242" customFormat="1" ht="15" customHeight="1" x14ac:dyDescent="0.25"/>
    <row r="1243" customFormat="1" ht="15" customHeight="1" x14ac:dyDescent="0.25"/>
    <row r="1244" customFormat="1" ht="15" customHeight="1" x14ac:dyDescent="0.25"/>
    <row r="1245" customFormat="1" ht="15" customHeight="1" x14ac:dyDescent="0.25"/>
    <row r="1246" customFormat="1" ht="15" customHeight="1" x14ac:dyDescent="0.25"/>
    <row r="1247" customFormat="1" ht="15" customHeight="1" x14ac:dyDescent="0.25"/>
    <row r="1248" customFormat="1" ht="15" customHeight="1" x14ac:dyDescent="0.25"/>
    <row r="1249" customFormat="1" ht="15" customHeight="1" x14ac:dyDescent="0.25"/>
    <row r="1250" customFormat="1" ht="15" customHeight="1" x14ac:dyDescent="0.25"/>
    <row r="1251" customFormat="1" ht="15" customHeight="1" x14ac:dyDescent="0.25"/>
    <row r="1252" customFormat="1" ht="15" customHeight="1" x14ac:dyDescent="0.25"/>
    <row r="1253" customFormat="1" ht="15" customHeight="1" x14ac:dyDescent="0.25"/>
    <row r="1254" customFormat="1" ht="15" customHeight="1" x14ac:dyDescent="0.25"/>
    <row r="1255" customFormat="1" ht="15" customHeight="1" x14ac:dyDescent="0.25"/>
    <row r="1256" customFormat="1" ht="15" customHeight="1" x14ac:dyDescent="0.25"/>
    <row r="1257" customFormat="1" ht="15" customHeight="1" x14ac:dyDescent="0.25"/>
    <row r="1258" customFormat="1" ht="15" customHeight="1" x14ac:dyDescent="0.25"/>
    <row r="1259" customFormat="1" ht="15" customHeight="1" x14ac:dyDescent="0.25"/>
    <row r="1260" customFormat="1" ht="15" customHeight="1" x14ac:dyDescent="0.25"/>
    <row r="1261" customFormat="1" ht="15" customHeight="1" x14ac:dyDescent="0.25"/>
    <row r="1262" customFormat="1" ht="15" customHeight="1" x14ac:dyDescent="0.25"/>
    <row r="1263" customFormat="1" ht="15" customHeight="1" x14ac:dyDescent="0.25"/>
    <row r="1264" customFormat="1" ht="15" customHeight="1" x14ac:dyDescent="0.25"/>
    <row r="1265" customFormat="1" ht="15" customHeight="1" x14ac:dyDescent="0.25"/>
    <row r="1266" customFormat="1" ht="15" customHeight="1" x14ac:dyDescent="0.25"/>
    <row r="1267" customFormat="1" ht="15" customHeight="1" x14ac:dyDescent="0.25"/>
    <row r="1268" customFormat="1" ht="15" customHeight="1" x14ac:dyDescent="0.25"/>
    <row r="1269" customFormat="1" ht="15" customHeight="1" x14ac:dyDescent="0.25"/>
    <row r="1270" customFormat="1" ht="15" customHeight="1" x14ac:dyDescent="0.25"/>
    <row r="1271" customFormat="1" ht="15" customHeight="1" x14ac:dyDescent="0.25"/>
    <row r="1272" customFormat="1" ht="15" customHeight="1" x14ac:dyDescent="0.25"/>
    <row r="1273" customFormat="1" ht="15" customHeight="1" x14ac:dyDescent="0.25"/>
    <row r="1274" customFormat="1" ht="15" customHeight="1" x14ac:dyDescent="0.25"/>
    <row r="1275" customFormat="1" ht="15" customHeight="1" x14ac:dyDescent="0.25"/>
    <row r="1276" customFormat="1" ht="15" customHeight="1" x14ac:dyDescent="0.25"/>
    <row r="1277" customFormat="1" ht="15" customHeight="1" x14ac:dyDescent="0.25"/>
    <row r="1278" customFormat="1" ht="15" customHeight="1" x14ac:dyDescent="0.25"/>
    <row r="1279" customFormat="1" ht="15" customHeight="1" x14ac:dyDescent="0.25"/>
    <row r="1280" customFormat="1" ht="15" customHeight="1" x14ac:dyDescent="0.25"/>
    <row r="1281" customFormat="1" ht="15" customHeight="1" x14ac:dyDescent="0.25"/>
    <row r="1282" customFormat="1" ht="15" customHeight="1" x14ac:dyDescent="0.25"/>
    <row r="1283" customFormat="1" ht="15" customHeight="1" x14ac:dyDescent="0.25"/>
    <row r="1284" customFormat="1" ht="15" customHeight="1" x14ac:dyDescent="0.25"/>
    <row r="1285" customFormat="1" ht="15" customHeight="1" x14ac:dyDescent="0.25"/>
    <row r="1286" customFormat="1" ht="15" customHeight="1" x14ac:dyDescent="0.25"/>
    <row r="1287" customFormat="1" ht="15" customHeight="1" x14ac:dyDescent="0.25"/>
    <row r="1288" customFormat="1" ht="15" customHeight="1" x14ac:dyDescent="0.25"/>
    <row r="1289" customFormat="1" ht="15" customHeight="1" x14ac:dyDescent="0.25"/>
    <row r="1290" customFormat="1" ht="15" customHeight="1" x14ac:dyDescent="0.25"/>
    <row r="1291" customFormat="1" ht="15" customHeight="1" x14ac:dyDescent="0.25"/>
    <row r="1292" customFormat="1" ht="15" customHeight="1" x14ac:dyDescent="0.25"/>
    <row r="1293" customFormat="1" ht="15" customHeight="1" x14ac:dyDescent="0.25"/>
    <row r="1294" customFormat="1" ht="15" customHeight="1" x14ac:dyDescent="0.25"/>
    <row r="1295" customFormat="1" ht="15" customHeight="1" x14ac:dyDescent="0.25"/>
    <row r="1296" customFormat="1" ht="15" customHeight="1" x14ac:dyDescent="0.25"/>
    <row r="1297" customFormat="1" ht="15" customHeight="1" x14ac:dyDescent="0.25"/>
    <row r="1298" customFormat="1" ht="15" customHeight="1" x14ac:dyDescent="0.25"/>
    <row r="1299" customFormat="1" ht="15" customHeight="1" x14ac:dyDescent="0.25"/>
    <row r="1300" customFormat="1" ht="15" customHeight="1" x14ac:dyDescent="0.25"/>
    <row r="1301" customFormat="1" ht="15" customHeight="1" x14ac:dyDescent="0.25"/>
    <row r="1302" customFormat="1" ht="15" customHeight="1" x14ac:dyDescent="0.25"/>
    <row r="1303" customFormat="1" ht="15" customHeight="1" x14ac:dyDescent="0.25"/>
    <row r="1304" customFormat="1" ht="15" customHeight="1" x14ac:dyDescent="0.25"/>
    <row r="1305" customFormat="1" ht="15" customHeight="1" x14ac:dyDescent="0.25"/>
    <row r="1306" customFormat="1" ht="15" customHeight="1" x14ac:dyDescent="0.25"/>
    <row r="1307" customFormat="1" ht="15" customHeight="1" x14ac:dyDescent="0.25"/>
    <row r="1308" customFormat="1" ht="15" customHeight="1" x14ac:dyDescent="0.25"/>
    <row r="1309" customFormat="1" ht="15" customHeight="1" x14ac:dyDescent="0.25"/>
    <row r="1310" customFormat="1" ht="15" customHeight="1" x14ac:dyDescent="0.25"/>
    <row r="1311" customFormat="1" ht="15" customHeight="1" x14ac:dyDescent="0.25"/>
    <row r="1312" customFormat="1" ht="15" customHeight="1" x14ac:dyDescent="0.25"/>
    <row r="1313" customFormat="1" ht="15" customHeight="1" x14ac:dyDescent="0.25"/>
    <row r="1314" customFormat="1" ht="15" customHeight="1" x14ac:dyDescent="0.25"/>
    <row r="1315" customFormat="1" ht="15" customHeight="1" x14ac:dyDescent="0.25"/>
    <row r="1316" customFormat="1" ht="15" customHeight="1" x14ac:dyDescent="0.25"/>
    <row r="1317" customFormat="1" ht="15" customHeight="1" x14ac:dyDescent="0.25"/>
    <row r="1318" customFormat="1" ht="15" customHeight="1" x14ac:dyDescent="0.25"/>
    <row r="1319" customFormat="1" ht="15" customHeight="1" x14ac:dyDescent="0.25"/>
    <row r="1320" customFormat="1" ht="15" customHeight="1" x14ac:dyDescent="0.25"/>
    <row r="1321" customFormat="1" ht="15" customHeight="1" x14ac:dyDescent="0.25"/>
    <row r="1322" customFormat="1" ht="15" customHeight="1" x14ac:dyDescent="0.25"/>
    <row r="1323" customFormat="1" ht="15" customHeight="1" x14ac:dyDescent="0.25"/>
    <row r="1324" customFormat="1" ht="15" customHeight="1" x14ac:dyDescent="0.25"/>
    <row r="1325" customFormat="1" ht="15" customHeight="1" x14ac:dyDescent="0.25"/>
    <row r="1326" customFormat="1" ht="15" customHeight="1" x14ac:dyDescent="0.25"/>
    <row r="1327" customFormat="1" ht="15" customHeight="1" x14ac:dyDescent="0.25"/>
    <row r="1328" customFormat="1" ht="15" customHeight="1" x14ac:dyDescent="0.25"/>
    <row r="1329" customFormat="1" ht="15" customHeight="1" x14ac:dyDescent="0.25"/>
    <row r="1330" customFormat="1" ht="15" customHeight="1" x14ac:dyDescent="0.25"/>
    <row r="1331" customFormat="1" ht="15" customHeight="1" x14ac:dyDescent="0.25"/>
    <row r="1332" customFormat="1" ht="15" customHeight="1" x14ac:dyDescent="0.25"/>
    <row r="1333" customFormat="1" ht="15" customHeight="1" x14ac:dyDescent="0.25"/>
    <row r="1334" customFormat="1" ht="15" customHeight="1" x14ac:dyDescent="0.25"/>
    <row r="1335" customFormat="1" ht="15" customHeight="1" x14ac:dyDescent="0.25"/>
    <row r="1336" customFormat="1" ht="15" customHeight="1" x14ac:dyDescent="0.25"/>
    <row r="1337" customFormat="1" ht="15" customHeight="1" x14ac:dyDescent="0.25"/>
    <row r="1338" customFormat="1" ht="15" customHeight="1" x14ac:dyDescent="0.25"/>
    <row r="1339" customFormat="1" ht="15" customHeight="1" x14ac:dyDescent="0.25"/>
    <row r="1340" customFormat="1" ht="15" customHeight="1" x14ac:dyDescent="0.25"/>
    <row r="1341" customFormat="1" ht="15" customHeight="1" x14ac:dyDescent="0.25"/>
    <row r="1342" customFormat="1" ht="15" customHeight="1" x14ac:dyDescent="0.25"/>
    <row r="1343" customFormat="1" ht="15" customHeight="1" x14ac:dyDescent="0.25"/>
    <row r="1344" customFormat="1" ht="15" customHeight="1" x14ac:dyDescent="0.25"/>
    <row r="1345" customFormat="1" ht="15" customHeight="1" x14ac:dyDescent="0.25"/>
    <row r="1346" customFormat="1" ht="15" customHeight="1" x14ac:dyDescent="0.25"/>
    <row r="1347" customFormat="1" ht="15" customHeight="1" x14ac:dyDescent="0.25"/>
    <row r="1348" customFormat="1" ht="15" customHeight="1" x14ac:dyDescent="0.25"/>
    <row r="1349" customFormat="1" ht="15" customHeight="1" x14ac:dyDescent="0.25"/>
    <row r="1350" customFormat="1" ht="15" customHeight="1" x14ac:dyDescent="0.25"/>
    <row r="1351" customFormat="1" ht="15" customHeight="1" x14ac:dyDescent="0.25"/>
    <row r="1352" customFormat="1" ht="15" customHeight="1" x14ac:dyDescent="0.25"/>
    <row r="1353" customFormat="1" ht="15" customHeight="1" x14ac:dyDescent="0.25"/>
    <row r="1354" customFormat="1" ht="15" customHeight="1" x14ac:dyDescent="0.25"/>
    <row r="1355" customFormat="1" ht="15" customHeight="1" x14ac:dyDescent="0.25"/>
    <row r="1356" customFormat="1" ht="15" customHeight="1" x14ac:dyDescent="0.25"/>
    <row r="1357" customFormat="1" ht="15" customHeight="1" x14ac:dyDescent="0.25"/>
    <row r="1358" customFormat="1" ht="15" customHeight="1" x14ac:dyDescent="0.25"/>
    <row r="1359" customFormat="1" ht="15" customHeight="1" x14ac:dyDescent="0.25"/>
    <row r="1360" customFormat="1" ht="15" customHeight="1" x14ac:dyDescent="0.25"/>
    <row r="1361" customFormat="1" ht="15" customHeight="1" x14ac:dyDescent="0.25"/>
    <row r="1362" customFormat="1" ht="15" customHeight="1" x14ac:dyDescent="0.25"/>
    <row r="1363" customFormat="1" ht="15" customHeight="1" x14ac:dyDescent="0.25"/>
    <row r="1364" customFormat="1" ht="15" customHeight="1" x14ac:dyDescent="0.25"/>
    <row r="1365" customFormat="1" ht="15" customHeight="1" x14ac:dyDescent="0.25"/>
    <row r="1366" customFormat="1" ht="15" customHeight="1" x14ac:dyDescent="0.25"/>
    <row r="1367" customFormat="1" ht="15" customHeight="1" x14ac:dyDescent="0.25"/>
    <row r="1368" customFormat="1" ht="15" customHeight="1" x14ac:dyDescent="0.25"/>
    <row r="1369" customFormat="1" ht="15" customHeight="1" x14ac:dyDescent="0.25"/>
    <row r="1370" customFormat="1" ht="15" customHeight="1" x14ac:dyDescent="0.25"/>
    <row r="1371" customFormat="1" ht="15" customHeight="1" x14ac:dyDescent="0.25"/>
    <row r="1372" customFormat="1" ht="15" customHeight="1" x14ac:dyDescent="0.25"/>
    <row r="1373" customFormat="1" ht="15" customHeight="1" x14ac:dyDescent="0.25"/>
    <row r="1374" customFormat="1" ht="15" customHeight="1" x14ac:dyDescent="0.25"/>
    <row r="1375" customFormat="1" ht="15" customHeight="1" x14ac:dyDescent="0.25"/>
    <row r="1376" customFormat="1" ht="15" customHeight="1" x14ac:dyDescent="0.25"/>
    <row r="1377" customFormat="1" ht="15" customHeight="1" x14ac:dyDescent="0.25"/>
    <row r="1378" customFormat="1" ht="15" customHeight="1" x14ac:dyDescent="0.25"/>
    <row r="1379" customFormat="1" ht="15" customHeight="1" x14ac:dyDescent="0.25"/>
    <row r="1380" customFormat="1" ht="15" customHeight="1" x14ac:dyDescent="0.25"/>
    <row r="1381" customFormat="1" ht="15" customHeight="1" x14ac:dyDescent="0.25"/>
    <row r="1382" customFormat="1" ht="15" customHeight="1" x14ac:dyDescent="0.25"/>
    <row r="1383" customFormat="1" ht="15" customHeight="1" x14ac:dyDescent="0.25"/>
    <row r="1384" customFormat="1" ht="15" customHeight="1" x14ac:dyDescent="0.25"/>
    <row r="1385" customFormat="1" ht="15" customHeight="1" x14ac:dyDescent="0.25"/>
    <row r="1386" customFormat="1" ht="15" customHeight="1" x14ac:dyDescent="0.25"/>
    <row r="1387" customFormat="1" ht="15" customHeight="1" x14ac:dyDescent="0.25"/>
    <row r="1388" customFormat="1" ht="15" customHeight="1" x14ac:dyDescent="0.25"/>
    <row r="1389" customFormat="1" ht="15" customHeight="1" x14ac:dyDescent="0.25"/>
    <row r="1390" customFormat="1" ht="15" customHeight="1" x14ac:dyDescent="0.25"/>
    <row r="1391" customFormat="1" ht="15" customHeight="1" x14ac:dyDescent="0.25"/>
    <row r="1392" customFormat="1" ht="15" customHeight="1" x14ac:dyDescent="0.25"/>
    <row r="1393" customFormat="1" ht="15" customHeight="1" x14ac:dyDescent="0.25"/>
    <row r="1394" customFormat="1" ht="15" customHeight="1" x14ac:dyDescent="0.25"/>
    <row r="1395" customFormat="1" ht="15" customHeight="1" x14ac:dyDescent="0.25"/>
    <row r="1396" customFormat="1" ht="15" customHeight="1" x14ac:dyDescent="0.25"/>
    <row r="1397" customFormat="1" ht="15" customHeight="1" x14ac:dyDescent="0.25"/>
    <row r="1398" customFormat="1" ht="15" customHeight="1" x14ac:dyDescent="0.25"/>
    <row r="1399" customFormat="1" ht="15" customHeight="1" x14ac:dyDescent="0.25"/>
  </sheetData>
  <mergeCells count="4">
    <mergeCell ref="A2:A3"/>
    <mergeCell ref="B2:AF2"/>
    <mergeCell ref="AG2:AG3"/>
    <mergeCell ref="A11:AG11"/>
  </mergeCells>
  <conditionalFormatting sqref="B5:AF9">
    <cfRule type="expression" priority="1" stopIfTrue="1">
      <formula>B5=""</formula>
    </cfRule>
    <cfRule type="expression" dxfId="326" priority="2" stopIfTrue="1">
      <formula>B5=CléPersonnalisée2</formula>
    </cfRule>
    <cfRule type="expression" dxfId="325" priority="3" stopIfTrue="1">
      <formula>B5=CléPersonnalisée1</formula>
    </cfRule>
    <cfRule type="expression" dxfId="324" priority="4" stopIfTrue="1">
      <formula>B5=CléMaladie</formula>
    </cfRule>
    <cfRule type="expression" dxfId="323" priority="5" stopIfTrue="1">
      <formula>B5=CléPersonnelle</formula>
    </cfRule>
    <cfRule type="expression" dxfId="322" priority="6" stopIfTrue="1">
      <formula>B5=CléCongés</formula>
    </cfRule>
  </conditionalFormatting>
  <conditionalFormatting sqref="AG5:AG9">
    <cfRule type="dataBar" priority="7">
      <dataBar>
        <cfvo type="min"/>
        <cfvo type="num" val="31"/>
        <color theme="2" tint="-0.249977111117893"/>
      </dataBar>
      <extLst>
        <ext xmlns:x14="http://schemas.microsoft.com/office/spreadsheetml/2009/9/main" uri="{B025F937-C7B1-47D3-B67F-A62EFF666E3E}">
          <x14:id>{CB8DA17F-B844-4ED2-ADEF-B3C841A2450B}</x14:id>
        </ext>
      </extLst>
    </cfRule>
  </conditionalFormatting>
  <printOptions horizontalCentered="1"/>
  <pageMargins left="0.25" right="0.25" top="0.75" bottom="0.75" header="0.3" footer="0.3"/>
  <pageSetup scale="67" fitToHeight="0" orientation="landscape"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CB8DA17F-B844-4ED2-ADEF-B3C841A2450B}">
            <x14:dataBar minLength="0" maxLength="100">
              <x14:cfvo type="autoMin"/>
              <x14:cfvo type="num">
                <xm:f>31</xm:f>
              </x14:cfvo>
              <x14:negativeFillColor rgb="FFFF0000"/>
              <x14:axisColor rgb="FF000000"/>
            </x14:dataBar>
          </x14:cfRule>
          <xm:sqref>AG5:AG9</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AK1406"/>
  <sheetViews>
    <sheetView showGridLines="0" zoomScaleNormal="100" workbookViewId="0">
      <selection activeCell="C4" sqref="C4"/>
    </sheetView>
  </sheetViews>
  <sheetFormatPr baseColWidth="10" defaultColWidth="9.140625" defaultRowHeight="15" customHeight="1" x14ac:dyDescent="0.25"/>
  <cols>
    <col min="1" max="1" width="24.28515625" style="15" customWidth="1"/>
    <col min="2" max="21" width="4" style="13" customWidth="1"/>
    <col min="22" max="22" width="4.42578125" style="13" customWidth="1"/>
    <col min="23" max="25" width="4" style="13" customWidth="1"/>
    <col min="26" max="26" width="4.42578125" style="13" customWidth="1"/>
    <col min="27" max="27" width="4.42578125" style="13" bestFit="1" customWidth="1"/>
    <col min="28" max="31" width="4" style="13" customWidth="1"/>
    <col min="32" max="32" width="4.42578125" style="13" bestFit="1" customWidth="1"/>
    <col min="33" max="33" width="8.7109375" style="12" customWidth="1"/>
    <col min="34" max="34" width="8.7109375" style="13" customWidth="1"/>
    <col min="35" max="37" width="8.7109375" style="14" customWidth="1"/>
    <col min="38" max="16384" width="9.140625" style="14"/>
  </cols>
  <sheetData>
    <row r="1" spans="1:37" s="30" customFormat="1" ht="50.25" customHeight="1" x14ac:dyDescent="0.25">
      <c r="A1" s="49" t="s">
        <v>88</v>
      </c>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row>
    <row r="2" spans="1:37" s="30" customFormat="1" ht="50.25" customHeight="1" x14ac:dyDescent="0.25">
      <c r="A2" s="48"/>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row>
    <row r="3" spans="1:37" s="2" customFormat="1" ht="30" customHeight="1" x14ac:dyDescent="0.25">
      <c r="A3" s="56" t="s">
        <v>89</v>
      </c>
      <c r="B3" s="41" t="s">
        <v>1</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51">
        <v>2017</v>
      </c>
      <c r="AH3" s="51"/>
      <c r="AI3" s="51"/>
      <c r="AJ3" s="51"/>
      <c r="AK3" s="51"/>
    </row>
    <row r="4" spans="1:37" s="4" customFormat="1" ht="21" customHeight="1" x14ac:dyDescent="0.3">
      <c r="A4" s="57"/>
      <c r="B4" s="55">
        <f>DATE($AG$3,9,tblJanvier1920212223242526[[#Headers],[1]])</f>
        <v>42979</v>
      </c>
      <c r="C4" s="55">
        <f>DATE($AG$3,9,tblJanvier1920212223242526[[#Headers],[2]])</f>
        <v>42980</v>
      </c>
      <c r="D4" s="55">
        <f>DATE($AG$3,9,tblJanvier1920212223242526[[#Headers],[3]])</f>
        <v>42981</v>
      </c>
      <c r="E4" s="55">
        <f>DATE($AG$3,9,tblJanvier1920212223242526[[#Headers],[4]])</f>
        <v>42982</v>
      </c>
      <c r="F4" s="55">
        <f>DATE($AG$3,9,tblJanvier1920212223242526[[#Headers],[5]])</f>
        <v>42983</v>
      </c>
      <c r="G4" s="55">
        <f>DATE($AG$3,9,tblJanvier1920212223242526[[#Headers],[6]])</f>
        <v>42984</v>
      </c>
      <c r="H4" s="55">
        <f>DATE($AG$3,9,tblJanvier1920212223242526[[#Headers],[7]])</f>
        <v>42985</v>
      </c>
      <c r="I4" s="55">
        <f>DATE($AG$3,9,tblJanvier1920212223242526[[#Headers],[8]])</f>
        <v>42986</v>
      </c>
      <c r="J4" s="55">
        <f>DATE($AG$3,9,tblJanvier1920212223242526[[#Headers],[9]])</f>
        <v>42987</v>
      </c>
      <c r="K4" s="55">
        <f>DATE($AG$3,9,tblJanvier1920212223242526[[#Headers],[10]])</f>
        <v>42988</v>
      </c>
      <c r="L4" s="55">
        <f>DATE($AG$3,9,tblJanvier1920212223242526[[#Headers],[11]])</f>
        <v>42989</v>
      </c>
      <c r="M4" s="55">
        <f>DATE($AG$3,9,tblJanvier1920212223242526[[#Headers],[12]])</f>
        <v>42990</v>
      </c>
      <c r="N4" s="55">
        <f>DATE($AG$3,9,tblJanvier1920212223242526[[#Headers],[13]])</f>
        <v>42991</v>
      </c>
      <c r="O4" s="55">
        <f>DATE($AG$3,9,tblJanvier1920212223242526[[#Headers],[14]])</f>
        <v>42992</v>
      </c>
      <c r="P4" s="55">
        <f>DATE($AG$3,9,tblJanvier1920212223242526[[#Headers],[15]])</f>
        <v>42993</v>
      </c>
      <c r="Q4" s="55">
        <f>DATE($AG$3,9,tblJanvier1920212223242526[[#Headers],[16]])</f>
        <v>42994</v>
      </c>
      <c r="R4" s="55">
        <f>DATE($AG$3,9,tblJanvier1920212223242526[[#Headers],[17]])</f>
        <v>42995</v>
      </c>
      <c r="S4" s="55">
        <f>DATE($AG$3,9,tblJanvier1920212223242526[[#Headers],[18]])</f>
        <v>42996</v>
      </c>
      <c r="T4" s="55">
        <f>DATE($AG$3,9,tblJanvier1920212223242526[[#Headers],[19]])</f>
        <v>42997</v>
      </c>
      <c r="U4" s="55">
        <f>DATE($AG$3,9,tblJanvier1920212223242526[[#Headers],[20]])</f>
        <v>42998</v>
      </c>
      <c r="V4" s="55">
        <f>DATE($AG$3,9,tblJanvier1920212223242526[[#Headers],[21]])</f>
        <v>42999</v>
      </c>
      <c r="W4" s="55">
        <f>DATE($AG$3,9,tblJanvier1920212223242526[[#Headers],[22]])</f>
        <v>43000</v>
      </c>
      <c r="X4" s="55">
        <f>DATE($AG$3,9,tblJanvier1920212223242526[[#Headers],[23]])</f>
        <v>43001</v>
      </c>
      <c r="Y4" s="55">
        <f>DATE($AG$3,9,tblJanvier1920212223242526[[#Headers],[24]])</f>
        <v>43002</v>
      </c>
      <c r="Z4" s="55">
        <f>DATE($AG$3,9,tblJanvier1920212223242526[[#Headers],[25]])</f>
        <v>43003</v>
      </c>
      <c r="AA4" s="55">
        <f>DATE($AG$3,9,tblJanvier1920212223242526[[#Headers],[26]])</f>
        <v>43004</v>
      </c>
      <c r="AB4" s="55">
        <f>DATE($AG$3,9,tblJanvier1920212223242526[[#Headers],[27]])</f>
        <v>43005</v>
      </c>
      <c r="AC4" s="55">
        <f>DATE($AG$3,9,tblJanvier1920212223242526[[#Headers],[28]])</f>
        <v>43006</v>
      </c>
      <c r="AD4" s="55">
        <f>DATE($AG$3,9,tblJanvier1920212223242526[[#Headers],[29]])</f>
        <v>43007</v>
      </c>
      <c r="AE4" s="55">
        <f>DATE($AG$3,9,tblJanvier1920212223242526[[#Headers],[30]])</f>
        <v>43008</v>
      </c>
      <c r="AF4" s="55">
        <f>DATE($AG$3,9,tblJanvier1920212223242526[[#Headers],[31]])</f>
        <v>43009</v>
      </c>
      <c r="AG4" s="51"/>
      <c r="AH4" s="51"/>
      <c r="AI4" s="51"/>
      <c r="AJ4" s="51"/>
      <c r="AK4" s="51"/>
    </row>
    <row r="5" spans="1:37" s="8" customFormat="1" ht="21" customHeight="1" x14ac:dyDescent="0.25">
      <c r="A5" s="50" t="s">
        <v>69</v>
      </c>
      <c r="B5" s="40" t="s">
        <v>2</v>
      </c>
      <c r="C5" s="40" t="s">
        <v>3</v>
      </c>
      <c r="D5" s="40" t="s">
        <v>4</v>
      </c>
      <c r="E5" s="40" t="s">
        <v>5</v>
      </c>
      <c r="F5" s="40" t="s">
        <v>6</v>
      </c>
      <c r="G5" s="40" t="s">
        <v>7</v>
      </c>
      <c r="H5" s="40" t="s">
        <v>8</v>
      </c>
      <c r="I5" s="40" t="s">
        <v>9</v>
      </c>
      <c r="J5" s="40" t="s">
        <v>10</v>
      </c>
      <c r="K5" s="40" t="s">
        <v>11</v>
      </c>
      <c r="L5" s="40" t="s">
        <v>12</v>
      </c>
      <c r="M5" s="40" t="s">
        <v>13</v>
      </c>
      <c r="N5" s="40" t="s">
        <v>14</v>
      </c>
      <c r="O5" s="40" t="s">
        <v>15</v>
      </c>
      <c r="P5" s="40" t="s">
        <v>16</v>
      </c>
      <c r="Q5" s="40" t="s">
        <v>17</v>
      </c>
      <c r="R5" s="40" t="s">
        <v>18</v>
      </c>
      <c r="S5" s="40" t="s">
        <v>19</v>
      </c>
      <c r="T5" s="40" t="s">
        <v>20</v>
      </c>
      <c r="U5" s="40" t="s">
        <v>21</v>
      </c>
      <c r="V5" s="40" t="s">
        <v>22</v>
      </c>
      <c r="W5" s="40" t="s">
        <v>23</v>
      </c>
      <c r="X5" s="40" t="s">
        <v>24</v>
      </c>
      <c r="Y5" s="40" t="s">
        <v>25</v>
      </c>
      <c r="Z5" s="40" t="s">
        <v>26</v>
      </c>
      <c r="AA5" s="40" t="s">
        <v>27</v>
      </c>
      <c r="AB5" s="40" t="s">
        <v>28</v>
      </c>
      <c r="AC5" s="40" t="s">
        <v>29</v>
      </c>
      <c r="AD5" s="40" t="s">
        <v>30</v>
      </c>
      <c r="AE5" s="40" t="s">
        <v>31</v>
      </c>
      <c r="AF5" s="40" t="s">
        <v>32</v>
      </c>
      <c r="AG5" s="40" t="s">
        <v>70</v>
      </c>
      <c r="AH5" s="45" t="s">
        <v>71</v>
      </c>
      <c r="AI5" s="45" t="s">
        <v>35</v>
      </c>
      <c r="AJ5" s="45" t="s">
        <v>63</v>
      </c>
      <c r="AK5" s="45" t="s">
        <v>66</v>
      </c>
    </row>
    <row r="6" spans="1:37" s="8" customFormat="1" ht="18" customHeight="1" x14ac:dyDescent="0.25">
      <c r="A6" s="38" t="s">
        <v>61</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9">
        <f>COUNTIF(tblJanvier1920212223242526[[#This Row],[1]:[31]],"C")</f>
        <v>0</v>
      </c>
      <c r="AH6" s="47">
        <f>COUNTIF(tblJanvier1920212223242526[[#This Row],[1]:[31]],"A")</f>
        <v>0</v>
      </c>
      <c r="AI6" s="46">
        <f>COUNTIF(tblJanvier1920212223242526[[#This Row],[1]:[31]],"M")</f>
        <v>0</v>
      </c>
      <c r="AJ6" s="47">
        <f>COUNTIF(tblJanvier1920212223242526[[#This Row],[1]:[31]],"H")</f>
        <v>0</v>
      </c>
      <c r="AK6" s="46">
        <f>COUNTIF(tblJanvier1920212223242526[[#This Row],[1]:[31]],"D")</f>
        <v>0</v>
      </c>
    </row>
    <row r="7" spans="1:37" s="8" customFormat="1" ht="18" customHeight="1" x14ac:dyDescent="0.25">
      <c r="A7" s="38" t="s">
        <v>59</v>
      </c>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9">
        <f>COUNTIF(tblJanvier1920212223242526[[#This Row],[1]:[31]],"C")</f>
        <v>0</v>
      </c>
      <c r="AH7" s="47">
        <f>COUNTIF(tblJanvier1920212223242526[[#This Row],[1]:[31]],"A")</f>
        <v>0</v>
      </c>
      <c r="AI7" s="46">
        <f>COUNTIF(tblJanvier1920212223242526[[#This Row],[1]:[31]],"M")</f>
        <v>0</v>
      </c>
      <c r="AJ7" s="47">
        <f>COUNTIF(tblJanvier1920212223242526[[#This Row],[1]:[31]],"H")</f>
        <v>0</v>
      </c>
      <c r="AK7" s="46">
        <f>COUNTIF(tblJanvier1920212223242526[[#This Row],[1]:[31]],"D")</f>
        <v>0</v>
      </c>
    </row>
    <row r="8" spans="1:37" s="11" customFormat="1" ht="18" customHeight="1" x14ac:dyDescent="0.25">
      <c r="A8" s="38" t="s">
        <v>52</v>
      </c>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9">
        <f>COUNTIF(tblJanvier1920212223242526[[#This Row],[1]:[31]],"C")</f>
        <v>0</v>
      </c>
      <c r="AH8" s="47">
        <f>COUNTIF(tblJanvier1920212223242526[[#This Row],[1]:[31]],"A")</f>
        <v>0</v>
      </c>
      <c r="AI8" s="46">
        <f>COUNTIF(tblJanvier1920212223242526[[#This Row],[1]:[31]],"M")</f>
        <v>0</v>
      </c>
      <c r="AJ8" s="47">
        <f>COUNTIF(tblJanvier1920212223242526[[#This Row],[1]:[31]],"H")</f>
        <v>0</v>
      </c>
      <c r="AK8" s="46">
        <f>COUNTIF(tblJanvier1920212223242526[[#This Row],[1]:[31]],"D")</f>
        <v>0</v>
      </c>
    </row>
    <row r="9" spans="1:37" s="11" customFormat="1" ht="18" customHeight="1" x14ac:dyDescent="0.25">
      <c r="A9" s="38" t="s">
        <v>50</v>
      </c>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9">
        <f>COUNTIF(tblJanvier1920212223242526[[#This Row],[1]:[31]],"C")</f>
        <v>0</v>
      </c>
      <c r="AH9" s="47">
        <f>COUNTIF(tblJanvier1920212223242526[[#This Row],[1]:[31]],"A")</f>
        <v>0</v>
      </c>
      <c r="AI9" s="46">
        <f>COUNTIF(tblJanvier1920212223242526[[#This Row],[1]:[31]],"M")</f>
        <v>0</v>
      </c>
      <c r="AJ9" s="47">
        <f>COUNTIF(tblJanvier1920212223242526[[#This Row],[1]:[31]],"H")</f>
        <v>0</v>
      </c>
      <c r="AK9" s="46">
        <f>COUNTIF(tblJanvier1920212223242526[[#This Row],[1]:[31]],"D")</f>
        <v>0</v>
      </c>
    </row>
    <row r="10" spans="1:37" s="11" customFormat="1" ht="18" customHeight="1" x14ac:dyDescent="0.25">
      <c r="A10" s="38" t="s">
        <v>55</v>
      </c>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9">
        <f>COUNTIF(tblJanvier1920212223242526[[#This Row],[1]:[31]],"C")</f>
        <v>0</v>
      </c>
      <c r="AH10" s="47">
        <f>COUNTIF(tblJanvier1920212223242526[[#This Row],[1]:[31]],"A")</f>
        <v>0</v>
      </c>
      <c r="AI10" s="46">
        <f>COUNTIF(tblJanvier1920212223242526[[#This Row],[1]:[31]],"M")</f>
        <v>0</v>
      </c>
      <c r="AJ10" s="47">
        <f>COUNTIF(tblJanvier1920212223242526[[#This Row],[1]:[31]],"H")</f>
        <v>0</v>
      </c>
      <c r="AK10" s="46">
        <f>COUNTIF(tblJanvier1920212223242526[[#This Row],[1]:[31]],"D")</f>
        <v>0</v>
      </c>
    </row>
    <row r="11" spans="1:37" ht="18" customHeight="1" x14ac:dyDescent="0.25">
      <c r="A11" s="38" t="s">
        <v>57</v>
      </c>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9">
        <f>COUNTIF(tblJanvier1920212223242526[[#This Row],[1]:[31]],"C")</f>
        <v>0</v>
      </c>
      <c r="AH11" s="47">
        <f>COUNTIF(tblJanvier1920212223242526[[#This Row],[1]:[31]],"A")</f>
        <v>0</v>
      </c>
      <c r="AI11" s="46">
        <f>COUNTIF(tblJanvier1920212223242526[[#This Row],[1]:[31]],"M")</f>
        <v>0</v>
      </c>
      <c r="AJ11" s="47">
        <f>COUNTIF(tblJanvier1920212223242526[[#This Row],[1]:[31]],"H")</f>
        <v>0</v>
      </c>
      <c r="AK11" s="46">
        <f>COUNTIF(tblJanvier1920212223242526[[#This Row],[1]:[31]],"D")</f>
        <v>0</v>
      </c>
    </row>
    <row r="12" spans="1:37" customFormat="1" ht="18" customHeight="1" x14ac:dyDescent="0.25">
      <c r="A12" s="38" t="s">
        <v>58</v>
      </c>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9">
        <f>COUNTIF(tblJanvier1920212223242526[[#This Row],[1]:[31]],"C")</f>
        <v>0</v>
      </c>
      <c r="AH12" s="47">
        <f>COUNTIF(tblJanvier1920212223242526[[#This Row],[1]:[31]],"A")</f>
        <v>0</v>
      </c>
      <c r="AI12" s="46">
        <f>COUNTIF(tblJanvier1920212223242526[[#This Row],[1]:[31]],"M")</f>
        <v>0</v>
      </c>
      <c r="AJ12" s="47">
        <f>COUNTIF(tblJanvier1920212223242526[[#This Row],[1]:[31]],"H")</f>
        <v>0</v>
      </c>
      <c r="AK12" s="46">
        <f>COUNTIF(tblJanvier1920212223242526[[#This Row],[1]:[31]],"D")</f>
        <v>0</v>
      </c>
    </row>
    <row r="13" spans="1:37" customFormat="1" ht="18" customHeight="1" x14ac:dyDescent="0.25">
      <c r="A13" s="38" t="s">
        <v>60</v>
      </c>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9">
        <f>COUNTIF(tblJanvier1920212223242526[[#This Row],[1]:[31]],"C")</f>
        <v>0</v>
      </c>
      <c r="AH13" s="47">
        <f>COUNTIF(tblJanvier1920212223242526[[#This Row],[1]:[31]],"A")</f>
        <v>0</v>
      </c>
      <c r="AI13" s="46">
        <f>COUNTIF(tblJanvier1920212223242526[[#This Row],[1]:[31]],"M")</f>
        <v>0</v>
      </c>
      <c r="AJ13" s="47">
        <f>COUNTIF(tblJanvier1920212223242526[[#This Row],[1]:[31]],"H")</f>
        <v>0</v>
      </c>
      <c r="AK13" s="46">
        <f>COUNTIF(tblJanvier1920212223242526[[#This Row],[1]:[31]],"D")</f>
        <v>0</v>
      </c>
    </row>
    <row r="14" spans="1:37" customFormat="1" ht="18" customHeight="1" x14ac:dyDescent="0.25">
      <c r="A14" s="38" t="s">
        <v>53</v>
      </c>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9">
        <f>COUNTIF(tblJanvier1920212223242526[[#This Row],[1]:[31]],"C")</f>
        <v>0</v>
      </c>
      <c r="AH14" s="47">
        <f>COUNTIF(tblJanvier1920212223242526[[#This Row],[1]:[31]],"A")</f>
        <v>0</v>
      </c>
      <c r="AI14" s="46">
        <f>COUNTIF(tblJanvier1920212223242526[[#This Row],[1]:[31]],"M")</f>
        <v>0</v>
      </c>
      <c r="AJ14" s="47">
        <f>COUNTIF(tblJanvier1920212223242526[[#This Row],[1]:[31]],"H")</f>
        <v>0</v>
      </c>
      <c r="AK14" s="46">
        <f>COUNTIF(tblJanvier1920212223242526[[#This Row],[1]:[31]],"D")</f>
        <v>0</v>
      </c>
    </row>
    <row r="15" spans="1:37" customFormat="1" ht="18" customHeight="1" x14ac:dyDescent="0.25">
      <c r="A15" s="38" t="s">
        <v>51</v>
      </c>
      <c r="B15" s="40"/>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9">
        <f>COUNTIF(tblJanvier1920212223242526[[#This Row],[1]:[31]],"C")</f>
        <v>0</v>
      </c>
      <c r="AH15" s="47">
        <f>COUNTIF(tblJanvier1920212223242526[[#This Row],[1]:[31]],"A")</f>
        <v>0</v>
      </c>
      <c r="AI15" s="46">
        <f>COUNTIF(tblJanvier1920212223242526[[#This Row],[1]:[31]],"M")</f>
        <v>0</v>
      </c>
      <c r="AJ15" s="47">
        <f>COUNTIF(tblJanvier1920212223242526[[#This Row],[1]:[31]],"H")</f>
        <v>0</v>
      </c>
      <c r="AK15" s="46">
        <f>COUNTIF(tblJanvier1920212223242526[[#This Row],[1]:[31]],"D")</f>
        <v>0</v>
      </c>
    </row>
    <row r="16" spans="1:37" customFormat="1" ht="18" customHeight="1" x14ac:dyDescent="0.25">
      <c r="A16" s="38" t="s">
        <v>54</v>
      </c>
      <c r="B16" s="40"/>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9">
        <f>COUNTIF(tblJanvier1920212223242526[[#This Row],[1]:[31]],"C")</f>
        <v>0</v>
      </c>
      <c r="AH16" s="47">
        <f>COUNTIF(tblJanvier1920212223242526[[#This Row],[1]:[31]],"A")</f>
        <v>0</v>
      </c>
      <c r="AI16" s="46">
        <f>COUNTIF(tblJanvier1920212223242526[[#This Row],[1]:[31]],"M")</f>
        <v>0</v>
      </c>
      <c r="AJ16" s="47">
        <f>COUNTIF(tblJanvier1920212223242526[[#This Row],[1]:[31]],"H")</f>
        <v>0</v>
      </c>
      <c r="AK16" s="46">
        <f>COUNTIF(tblJanvier1920212223242526[[#This Row],[1]:[31]],"D")</f>
        <v>0</v>
      </c>
    </row>
    <row r="17" spans="1:37" customFormat="1" ht="18" customHeight="1" x14ac:dyDescent="0.25">
      <c r="A17" s="38" t="s">
        <v>56</v>
      </c>
      <c r="B17" s="40"/>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9">
        <f>COUNTIF(tblJanvier1920212223242526[[#This Row],[1]:[31]],"C")</f>
        <v>0</v>
      </c>
      <c r="AH17" s="47">
        <f>COUNTIF(tblJanvier1920212223242526[[#This Row],[1]:[31]],"A")</f>
        <v>0</v>
      </c>
      <c r="AI17" s="46">
        <f>COUNTIF(tblJanvier1920212223242526[[#This Row],[1]:[31]],"M")</f>
        <v>0</v>
      </c>
      <c r="AJ17" s="47">
        <f>COUNTIF(tblJanvier1920212223242526[[#This Row],[1]:[31]],"H")</f>
        <v>0</v>
      </c>
      <c r="AK17" s="46">
        <f>COUNTIF(tblJanvier1920212223242526[[#This Row],[1]:[31]],"D")</f>
        <v>0</v>
      </c>
    </row>
    <row r="18" spans="1:37" customFormat="1" ht="15" customHeight="1" x14ac:dyDescent="0.25">
      <c r="A18" s="42"/>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row>
    <row r="19" spans="1:37" customFormat="1" ht="15" customHeight="1" x14ac:dyDescent="0.25">
      <c r="A19" s="6"/>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2"/>
    </row>
    <row r="20" spans="1:37" customFormat="1" ht="15" customHeight="1" x14ac:dyDescent="0.25"/>
    <row r="21" spans="1:37" customFormat="1" ht="15" customHeight="1" x14ac:dyDescent="0.25">
      <c r="B21" s="36"/>
      <c r="C21" s="36"/>
      <c r="D21" s="36"/>
      <c r="E21" s="36"/>
      <c r="F21" s="37"/>
      <c r="G21" s="20" t="s">
        <v>36</v>
      </c>
      <c r="H21" s="33" t="s">
        <v>62</v>
      </c>
      <c r="I21" s="34"/>
      <c r="J21" s="34"/>
      <c r="K21" s="34"/>
      <c r="L21" s="34"/>
      <c r="M21" s="16" t="s">
        <v>68</v>
      </c>
      <c r="N21" s="33" t="s">
        <v>67</v>
      </c>
      <c r="O21" s="34"/>
      <c r="P21" s="34"/>
      <c r="Q21" s="34"/>
      <c r="R21" s="34"/>
      <c r="S21" s="34"/>
      <c r="T21" s="17" t="s">
        <v>35</v>
      </c>
      <c r="U21" s="33" t="s">
        <v>42</v>
      </c>
      <c r="V21" s="35"/>
      <c r="W21" s="35"/>
      <c r="X21" s="18" t="s">
        <v>65</v>
      </c>
      <c r="Y21" s="39" t="s">
        <v>63</v>
      </c>
      <c r="Z21" s="39"/>
      <c r="AA21" s="19" t="s">
        <v>66</v>
      </c>
      <c r="AB21" s="39" t="s">
        <v>64</v>
      </c>
      <c r="AC21" s="35"/>
      <c r="AD21" s="35"/>
      <c r="AE21" s="35"/>
      <c r="AF21" s="35"/>
    </row>
    <row r="22" spans="1:37" customFormat="1" ht="15" customHeight="1" x14ac:dyDescent="0.25"/>
    <row r="23" spans="1:37" customFormat="1" ht="15" customHeight="1" x14ac:dyDescent="0.25"/>
    <row r="24" spans="1:37" customFormat="1" ht="15" customHeight="1" x14ac:dyDescent="0.25"/>
    <row r="25" spans="1:37" customFormat="1" ht="15" customHeight="1" x14ac:dyDescent="0.25"/>
    <row r="26" spans="1:37" customFormat="1" ht="15" customHeight="1" x14ac:dyDescent="0.25"/>
    <row r="27" spans="1:37" customFormat="1" ht="15" customHeight="1" x14ac:dyDescent="0.25"/>
    <row r="28" spans="1:37" customFormat="1" ht="15" customHeight="1" x14ac:dyDescent="0.25"/>
    <row r="29" spans="1:37" customFormat="1" ht="15" customHeight="1" x14ac:dyDescent="0.25"/>
    <row r="30" spans="1:37" customFormat="1" ht="15" customHeight="1" x14ac:dyDescent="0.25"/>
    <row r="31" spans="1:37" customFormat="1" ht="15" customHeight="1" x14ac:dyDescent="0.25"/>
    <row r="32" spans="1:37" customFormat="1" ht="15" customHeight="1" x14ac:dyDescent="0.25"/>
    <row r="33" customFormat="1" ht="15" customHeight="1" x14ac:dyDescent="0.25"/>
    <row r="34" customFormat="1" ht="15" customHeight="1" x14ac:dyDescent="0.25"/>
    <row r="35" customFormat="1" ht="15" customHeight="1" x14ac:dyDescent="0.25"/>
    <row r="36" customFormat="1" ht="15" customHeight="1" x14ac:dyDescent="0.25"/>
    <row r="37" customFormat="1" ht="15" customHeight="1" x14ac:dyDescent="0.25"/>
    <row r="38" customFormat="1" ht="15" customHeight="1" x14ac:dyDescent="0.25"/>
    <row r="39" customFormat="1" ht="15" customHeight="1" x14ac:dyDescent="0.25"/>
    <row r="40" customFormat="1" ht="15" customHeight="1" x14ac:dyDescent="0.25"/>
    <row r="41" customFormat="1" ht="15" customHeight="1" x14ac:dyDescent="0.25"/>
    <row r="42" customFormat="1" ht="15" customHeight="1" x14ac:dyDescent="0.25"/>
    <row r="43" customFormat="1" ht="15" customHeight="1" x14ac:dyDescent="0.25"/>
    <row r="44" customFormat="1" ht="15" customHeight="1" x14ac:dyDescent="0.25"/>
    <row r="45" customFormat="1" ht="15" customHeight="1" x14ac:dyDescent="0.25"/>
    <row r="46" customFormat="1" ht="15" customHeight="1" x14ac:dyDescent="0.25"/>
    <row r="47" customFormat="1" ht="15" customHeight="1" x14ac:dyDescent="0.25"/>
    <row r="48" customFormat="1" ht="15" customHeight="1" x14ac:dyDescent="0.25"/>
    <row r="49" customFormat="1" ht="15" customHeight="1" x14ac:dyDescent="0.25"/>
    <row r="50" customFormat="1" ht="15" customHeight="1" x14ac:dyDescent="0.25"/>
    <row r="51" customFormat="1" ht="15" customHeight="1" x14ac:dyDescent="0.25"/>
    <row r="52" customFormat="1" ht="15" customHeight="1" x14ac:dyDescent="0.25"/>
    <row r="53" customFormat="1" ht="15" customHeight="1" x14ac:dyDescent="0.25"/>
    <row r="54" customFormat="1" ht="15" customHeight="1" x14ac:dyDescent="0.25"/>
    <row r="55" customFormat="1" ht="15" customHeight="1" x14ac:dyDescent="0.25"/>
    <row r="56" customFormat="1" ht="15" customHeight="1" x14ac:dyDescent="0.25"/>
    <row r="57" customFormat="1" ht="15" customHeight="1" x14ac:dyDescent="0.25"/>
    <row r="58" customFormat="1" ht="15" customHeight="1" x14ac:dyDescent="0.25"/>
    <row r="59" customFormat="1" ht="15" customHeight="1" x14ac:dyDescent="0.25"/>
    <row r="60" customFormat="1" ht="15" customHeight="1" x14ac:dyDescent="0.25"/>
    <row r="61" customFormat="1" ht="15" customHeight="1" x14ac:dyDescent="0.25"/>
    <row r="62" customFormat="1" ht="15" customHeight="1" x14ac:dyDescent="0.25"/>
    <row r="63" customFormat="1" ht="15" customHeight="1" x14ac:dyDescent="0.25"/>
    <row r="64" customFormat="1" ht="15" customHeight="1" x14ac:dyDescent="0.25"/>
    <row r="65" customFormat="1" ht="15" customHeight="1" x14ac:dyDescent="0.25"/>
    <row r="66" customFormat="1" ht="15" customHeight="1" x14ac:dyDescent="0.25"/>
    <row r="67" customFormat="1" ht="15" customHeight="1" x14ac:dyDescent="0.25"/>
    <row r="68" customFormat="1" ht="15" customHeight="1" x14ac:dyDescent="0.25"/>
    <row r="69" customFormat="1" ht="15" customHeight="1" x14ac:dyDescent="0.25"/>
    <row r="70" customFormat="1" ht="15" customHeight="1" x14ac:dyDescent="0.25"/>
    <row r="71" customFormat="1" ht="15" customHeight="1" x14ac:dyDescent="0.25"/>
    <row r="72" customFormat="1" ht="15" customHeight="1" x14ac:dyDescent="0.25"/>
    <row r="73" customFormat="1" ht="15" customHeight="1" x14ac:dyDescent="0.25"/>
    <row r="74" customFormat="1" ht="15" customHeight="1" x14ac:dyDescent="0.25"/>
    <row r="75" customFormat="1" ht="15" customHeight="1" x14ac:dyDescent="0.25"/>
    <row r="76" customFormat="1" ht="15" customHeight="1" x14ac:dyDescent="0.25"/>
    <row r="77" customFormat="1" ht="15" customHeight="1" x14ac:dyDescent="0.25"/>
    <row r="78" customFormat="1" ht="15" customHeight="1" x14ac:dyDescent="0.25"/>
    <row r="79" customFormat="1" ht="15" customHeight="1" x14ac:dyDescent="0.25"/>
    <row r="80" customFormat="1" ht="15" customHeight="1" x14ac:dyDescent="0.25"/>
    <row r="81" customFormat="1" ht="15" customHeight="1" x14ac:dyDescent="0.25"/>
    <row r="82" customFormat="1" ht="15" customHeight="1" x14ac:dyDescent="0.25"/>
    <row r="83" customFormat="1" ht="15" customHeight="1" x14ac:dyDescent="0.25"/>
    <row r="84" customFormat="1" ht="15" customHeight="1" x14ac:dyDescent="0.25"/>
    <row r="85" customFormat="1" ht="15" customHeight="1" x14ac:dyDescent="0.25"/>
    <row r="86" customFormat="1" ht="15" customHeight="1" x14ac:dyDescent="0.25"/>
    <row r="87" customFormat="1" ht="15" customHeight="1" x14ac:dyDescent="0.25"/>
    <row r="88" customFormat="1" ht="15" customHeight="1" x14ac:dyDescent="0.25"/>
    <row r="89" customFormat="1" ht="15" customHeight="1" x14ac:dyDescent="0.25"/>
    <row r="90" customFormat="1" ht="15" customHeight="1" x14ac:dyDescent="0.25"/>
    <row r="91" customFormat="1" ht="15" customHeight="1" x14ac:dyDescent="0.25"/>
    <row r="92" customFormat="1" ht="15" customHeight="1" x14ac:dyDescent="0.25"/>
    <row r="93" customFormat="1" ht="15" customHeight="1" x14ac:dyDescent="0.25"/>
    <row r="94" customFormat="1" ht="15" customHeight="1" x14ac:dyDescent="0.25"/>
    <row r="95" customFormat="1" ht="15" customHeight="1" x14ac:dyDescent="0.25"/>
    <row r="96" customFormat="1" ht="15" customHeight="1" x14ac:dyDescent="0.25"/>
    <row r="97" customFormat="1" ht="15" customHeight="1" x14ac:dyDescent="0.25"/>
    <row r="98" customFormat="1" ht="15" customHeight="1" x14ac:dyDescent="0.25"/>
    <row r="99" customFormat="1" ht="15" customHeight="1" x14ac:dyDescent="0.25"/>
    <row r="100" customFormat="1" ht="15" customHeight="1" x14ac:dyDescent="0.25"/>
    <row r="101" customFormat="1" ht="15" customHeight="1" x14ac:dyDescent="0.25"/>
    <row r="102" customFormat="1" ht="15" customHeight="1" x14ac:dyDescent="0.25"/>
    <row r="103" customFormat="1" ht="15" customHeight="1" x14ac:dyDescent="0.25"/>
    <row r="104" customFormat="1" ht="15" customHeight="1" x14ac:dyDescent="0.25"/>
    <row r="105" customFormat="1" ht="15" customHeight="1" x14ac:dyDescent="0.25"/>
    <row r="106" customFormat="1" ht="15" customHeight="1" x14ac:dyDescent="0.25"/>
    <row r="107" customFormat="1" ht="15" customHeight="1" x14ac:dyDescent="0.25"/>
    <row r="108" customFormat="1" ht="15" customHeight="1" x14ac:dyDescent="0.25"/>
    <row r="109" customFormat="1" ht="15" customHeight="1" x14ac:dyDescent="0.25"/>
    <row r="110" customFormat="1" ht="15" customHeight="1" x14ac:dyDescent="0.25"/>
    <row r="111" customFormat="1" ht="15" customHeight="1" x14ac:dyDescent="0.25"/>
    <row r="112" customFormat="1" ht="15" customHeight="1" x14ac:dyDescent="0.25"/>
    <row r="113" customFormat="1" ht="15" customHeight="1" x14ac:dyDescent="0.25"/>
    <row r="114" customFormat="1" ht="15" customHeight="1" x14ac:dyDescent="0.25"/>
    <row r="115" customFormat="1" ht="15" customHeight="1" x14ac:dyDescent="0.25"/>
    <row r="116" customFormat="1" ht="15" customHeight="1" x14ac:dyDescent="0.25"/>
    <row r="117" customFormat="1" ht="15" customHeight="1" x14ac:dyDescent="0.25"/>
    <row r="118" customFormat="1" ht="15" customHeight="1" x14ac:dyDescent="0.25"/>
    <row r="119" customFormat="1" ht="15" customHeight="1" x14ac:dyDescent="0.25"/>
    <row r="120" customFormat="1" ht="15" customHeight="1" x14ac:dyDescent="0.25"/>
    <row r="121" customFormat="1" ht="15" customHeight="1" x14ac:dyDescent="0.25"/>
    <row r="122" customFormat="1" ht="15" customHeight="1" x14ac:dyDescent="0.25"/>
    <row r="123" customFormat="1" ht="15" customHeight="1" x14ac:dyDescent="0.25"/>
    <row r="124" customFormat="1" ht="15" customHeight="1" x14ac:dyDescent="0.25"/>
    <row r="125" customFormat="1" ht="15" customHeight="1" x14ac:dyDescent="0.25"/>
    <row r="126" customFormat="1" ht="15" customHeight="1" x14ac:dyDescent="0.25"/>
    <row r="127" customFormat="1" ht="15" customHeight="1" x14ac:dyDescent="0.25"/>
    <row r="128" customFormat="1" ht="15" customHeight="1" x14ac:dyDescent="0.25"/>
    <row r="129" customFormat="1" ht="15" customHeight="1" x14ac:dyDescent="0.25"/>
    <row r="130" customFormat="1" ht="15" customHeight="1" x14ac:dyDescent="0.25"/>
    <row r="131" customFormat="1" ht="15" customHeight="1" x14ac:dyDescent="0.25"/>
    <row r="132" customFormat="1" ht="15" customHeight="1" x14ac:dyDescent="0.25"/>
    <row r="133" customFormat="1" ht="15" customHeight="1" x14ac:dyDescent="0.25"/>
    <row r="134" customFormat="1" ht="15" customHeight="1" x14ac:dyDescent="0.25"/>
    <row r="135" customFormat="1" ht="15" customHeight="1" x14ac:dyDescent="0.25"/>
    <row r="136" customFormat="1" ht="15" customHeight="1" x14ac:dyDescent="0.25"/>
    <row r="137" customFormat="1" ht="15" customHeight="1" x14ac:dyDescent="0.25"/>
    <row r="138" customFormat="1" ht="15" customHeight="1" x14ac:dyDescent="0.25"/>
    <row r="139" customFormat="1" ht="15" customHeight="1" x14ac:dyDescent="0.25"/>
    <row r="140" customFormat="1" ht="15" customHeight="1" x14ac:dyDescent="0.25"/>
    <row r="141" customFormat="1" ht="15" customHeight="1" x14ac:dyDescent="0.25"/>
    <row r="142" customFormat="1" ht="15" customHeight="1" x14ac:dyDescent="0.25"/>
    <row r="143" customFormat="1" ht="15" customHeight="1" x14ac:dyDescent="0.25"/>
    <row r="144" customFormat="1" ht="15" customHeight="1" x14ac:dyDescent="0.25"/>
    <row r="145" customFormat="1" ht="15" customHeight="1" x14ac:dyDescent="0.25"/>
    <row r="146" customFormat="1" ht="15" customHeight="1" x14ac:dyDescent="0.25"/>
    <row r="147" customFormat="1" ht="15" customHeight="1" x14ac:dyDescent="0.25"/>
    <row r="148" customFormat="1" ht="15" customHeight="1" x14ac:dyDescent="0.25"/>
    <row r="149" customFormat="1" ht="15" customHeight="1" x14ac:dyDescent="0.25"/>
    <row r="150" customFormat="1" ht="15" customHeight="1" x14ac:dyDescent="0.25"/>
    <row r="151" customFormat="1" ht="15" customHeight="1" x14ac:dyDescent="0.25"/>
    <row r="152" customFormat="1" ht="15" customHeight="1" x14ac:dyDescent="0.25"/>
    <row r="153" customFormat="1" ht="15" customHeight="1" x14ac:dyDescent="0.25"/>
    <row r="154" customFormat="1" ht="15" customHeight="1" x14ac:dyDescent="0.25"/>
    <row r="155" customFormat="1" ht="15" customHeight="1" x14ac:dyDescent="0.25"/>
    <row r="156" customFormat="1" ht="15" customHeight="1" x14ac:dyDescent="0.25"/>
    <row r="157" customFormat="1" ht="15" customHeight="1" x14ac:dyDescent="0.25"/>
    <row r="158" customFormat="1" ht="15" customHeight="1" x14ac:dyDescent="0.25"/>
    <row r="159" customFormat="1" ht="15" customHeight="1" x14ac:dyDescent="0.25"/>
    <row r="160" customFormat="1" ht="15" customHeight="1" x14ac:dyDescent="0.25"/>
    <row r="161" customFormat="1" ht="15" customHeight="1" x14ac:dyDescent="0.25"/>
    <row r="162" customFormat="1" ht="15" customHeight="1" x14ac:dyDescent="0.25"/>
    <row r="163" customFormat="1" ht="15" customHeight="1" x14ac:dyDescent="0.25"/>
    <row r="164" customFormat="1" ht="15" customHeight="1" x14ac:dyDescent="0.25"/>
    <row r="165" customFormat="1" ht="15" customHeight="1" x14ac:dyDescent="0.25"/>
    <row r="166" customFormat="1" ht="15" customHeight="1" x14ac:dyDescent="0.25"/>
    <row r="167" customFormat="1" ht="15" customHeight="1" x14ac:dyDescent="0.25"/>
    <row r="168" customFormat="1" ht="15" customHeight="1" x14ac:dyDescent="0.25"/>
    <row r="169" customFormat="1" ht="15" customHeight="1" x14ac:dyDescent="0.25"/>
    <row r="170" customFormat="1" ht="15" customHeight="1" x14ac:dyDescent="0.25"/>
    <row r="171" customFormat="1" ht="15" customHeight="1" x14ac:dyDescent="0.25"/>
    <row r="172" customFormat="1" ht="15" customHeight="1" x14ac:dyDescent="0.25"/>
    <row r="173" customFormat="1" ht="15" customHeight="1" x14ac:dyDescent="0.25"/>
    <row r="174" customFormat="1" ht="15" customHeight="1" x14ac:dyDescent="0.25"/>
    <row r="175" customFormat="1" ht="15" customHeight="1" x14ac:dyDescent="0.25"/>
    <row r="176" customFormat="1" ht="15" customHeight="1" x14ac:dyDescent="0.25"/>
    <row r="177" customFormat="1" ht="15" customHeight="1" x14ac:dyDescent="0.25"/>
    <row r="178" customFormat="1" ht="15" customHeight="1" x14ac:dyDescent="0.25"/>
    <row r="179" customFormat="1" ht="15" customHeight="1" x14ac:dyDescent="0.25"/>
    <row r="180" customFormat="1" ht="15" customHeight="1" x14ac:dyDescent="0.25"/>
    <row r="181" customFormat="1" ht="15" customHeight="1" x14ac:dyDescent="0.25"/>
    <row r="182" customFormat="1" ht="15" customHeight="1" x14ac:dyDescent="0.25"/>
    <row r="183" customFormat="1" ht="15" customHeight="1" x14ac:dyDescent="0.25"/>
    <row r="184" customFormat="1" ht="15" customHeight="1" x14ac:dyDescent="0.25"/>
    <row r="185" customFormat="1" ht="15" customHeight="1" x14ac:dyDescent="0.25"/>
    <row r="186" customFormat="1" ht="15" customHeight="1" x14ac:dyDescent="0.25"/>
    <row r="187" customFormat="1" ht="15" customHeight="1" x14ac:dyDescent="0.25"/>
    <row r="188" customFormat="1" ht="15" customHeight="1" x14ac:dyDescent="0.25"/>
    <row r="189" customFormat="1" ht="15" customHeight="1" x14ac:dyDescent="0.25"/>
    <row r="190" customFormat="1" ht="15" customHeight="1" x14ac:dyDescent="0.25"/>
    <row r="191" customFormat="1" ht="15" customHeight="1" x14ac:dyDescent="0.25"/>
    <row r="192" customFormat="1" ht="15" customHeight="1" x14ac:dyDescent="0.25"/>
    <row r="193" customFormat="1" ht="15" customHeight="1" x14ac:dyDescent="0.25"/>
    <row r="194" customFormat="1" ht="15" customHeight="1" x14ac:dyDescent="0.25"/>
    <row r="195" customFormat="1" ht="15" customHeight="1" x14ac:dyDescent="0.25"/>
    <row r="196" customFormat="1" ht="15" customHeight="1" x14ac:dyDescent="0.25"/>
    <row r="197" customFormat="1" ht="15" customHeight="1" x14ac:dyDescent="0.25"/>
    <row r="198" customFormat="1" ht="15" customHeight="1" x14ac:dyDescent="0.25"/>
    <row r="199" customFormat="1" ht="15" customHeight="1" x14ac:dyDescent="0.25"/>
    <row r="200" customFormat="1" ht="15" customHeight="1" x14ac:dyDescent="0.25"/>
    <row r="201" customFormat="1" ht="15" customHeight="1" x14ac:dyDescent="0.25"/>
    <row r="202" customFormat="1" ht="15" customHeight="1" x14ac:dyDescent="0.25"/>
    <row r="203" customFormat="1" ht="15" customHeight="1" x14ac:dyDescent="0.25"/>
    <row r="204" customFormat="1" ht="15" customHeight="1" x14ac:dyDescent="0.25"/>
    <row r="205" customFormat="1" ht="15" customHeight="1" x14ac:dyDescent="0.25"/>
    <row r="206" customFormat="1" ht="15" customHeight="1" x14ac:dyDescent="0.25"/>
    <row r="207" customFormat="1" ht="15" customHeight="1" x14ac:dyDescent="0.25"/>
    <row r="208" customFormat="1" ht="15" customHeight="1" x14ac:dyDescent="0.25"/>
    <row r="209" customFormat="1" ht="15" customHeight="1" x14ac:dyDescent="0.25"/>
    <row r="210" customFormat="1" ht="15" customHeight="1" x14ac:dyDescent="0.25"/>
    <row r="211" customFormat="1" ht="15" customHeight="1" x14ac:dyDescent="0.25"/>
    <row r="212" customFormat="1" ht="15" customHeight="1" x14ac:dyDescent="0.25"/>
    <row r="213" customFormat="1" ht="15" customHeight="1" x14ac:dyDescent="0.25"/>
    <row r="214" customFormat="1" ht="15" customHeight="1" x14ac:dyDescent="0.25"/>
    <row r="215" customFormat="1" ht="15" customHeight="1" x14ac:dyDescent="0.25"/>
    <row r="216" customFormat="1" ht="15" customHeight="1" x14ac:dyDescent="0.25"/>
    <row r="217" customFormat="1" ht="15" customHeight="1" x14ac:dyDescent="0.25"/>
    <row r="218" customFormat="1" ht="15" customHeight="1" x14ac:dyDescent="0.25"/>
    <row r="219" customFormat="1" ht="15" customHeight="1" x14ac:dyDescent="0.25"/>
    <row r="220" customFormat="1" ht="15" customHeight="1" x14ac:dyDescent="0.25"/>
    <row r="221" customFormat="1" ht="15" customHeight="1" x14ac:dyDescent="0.25"/>
    <row r="222" customFormat="1" ht="15" customHeight="1" x14ac:dyDescent="0.25"/>
    <row r="223" customFormat="1" ht="15" customHeight="1" x14ac:dyDescent="0.25"/>
    <row r="224" customFormat="1" ht="15" customHeight="1" x14ac:dyDescent="0.25"/>
    <row r="225" customFormat="1" ht="15" customHeight="1" x14ac:dyDescent="0.25"/>
    <row r="226" customFormat="1" ht="15" customHeight="1" x14ac:dyDescent="0.25"/>
    <row r="227" customFormat="1" ht="15" customHeight="1" x14ac:dyDescent="0.25"/>
    <row r="228" customFormat="1" ht="15" customHeight="1" x14ac:dyDescent="0.25"/>
    <row r="229" customFormat="1" ht="15" customHeight="1" x14ac:dyDescent="0.25"/>
    <row r="230" customFormat="1" ht="15" customHeight="1" x14ac:dyDescent="0.25"/>
    <row r="231" customFormat="1" ht="15" customHeight="1" x14ac:dyDescent="0.25"/>
    <row r="232" customFormat="1" ht="15" customHeight="1" x14ac:dyDescent="0.25"/>
    <row r="233" customFormat="1" ht="15" customHeight="1" x14ac:dyDescent="0.25"/>
    <row r="234" customFormat="1" ht="15" customHeight="1" x14ac:dyDescent="0.25"/>
    <row r="235" customFormat="1" ht="15" customHeight="1" x14ac:dyDescent="0.25"/>
    <row r="236" customFormat="1" ht="15" customHeight="1" x14ac:dyDescent="0.25"/>
    <row r="237" customFormat="1" ht="15" customHeight="1" x14ac:dyDescent="0.25"/>
    <row r="238" customFormat="1" ht="15" customHeight="1" x14ac:dyDescent="0.25"/>
    <row r="239" customFormat="1" ht="15" customHeight="1" x14ac:dyDescent="0.25"/>
    <row r="240" customFormat="1" ht="15" customHeight="1" x14ac:dyDescent="0.25"/>
    <row r="241" customFormat="1" ht="15" customHeight="1" x14ac:dyDescent="0.25"/>
    <row r="242" customFormat="1" ht="15" customHeight="1" x14ac:dyDescent="0.25"/>
    <row r="243" customFormat="1" ht="15" customHeight="1" x14ac:dyDescent="0.25"/>
    <row r="244" customFormat="1" ht="15" customHeight="1" x14ac:dyDescent="0.25"/>
    <row r="245" customFormat="1" ht="15" customHeight="1" x14ac:dyDescent="0.25"/>
    <row r="246" customFormat="1" ht="15" customHeight="1" x14ac:dyDescent="0.25"/>
    <row r="247" customFormat="1" ht="15" customHeight="1" x14ac:dyDescent="0.25"/>
    <row r="248" customFormat="1" ht="15" customHeight="1" x14ac:dyDescent="0.25"/>
    <row r="249" customFormat="1" ht="15" customHeight="1" x14ac:dyDescent="0.25"/>
    <row r="250" customFormat="1" ht="15" customHeight="1" x14ac:dyDescent="0.25"/>
    <row r="251" customFormat="1" ht="15" customHeight="1" x14ac:dyDescent="0.25"/>
    <row r="252" customFormat="1" ht="15" customHeight="1" x14ac:dyDescent="0.25"/>
    <row r="253" customFormat="1" ht="15" customHeight="1" x14ac:dyDescent="0.25"/>
    <row r="254" customFormat="1" ht="15" customHeight="1" x14ac:dyDescent="0.25"/>
    <row r="255" customFormat="1" ht="15" customHeight="1" x14ac:dyDescent="0.25"/>
    <row r="256" customFormat="1" ht="15" customHeight="1" x14ac:dyDescent="0.25"/>
    <row r="257" customFormat="1" ht="15" customHeight="1" x14ac:dyDescent="0.25"/>
    <row r="258" customFormat="1" ht="15" customHeight="1" x14ac:dyDescent="0.25"/>
    <row r="259" customFormat="1" ht="15" customHeight="1" x14ac:dyDescent="0.25"/>
    <row r="260" customFormat="1" ht="15" customHeight="1" x14ac:dyDescent="0.25"/>
    <row r="261" customFormat="1" ht="15" customHeight="1" x14ac:dyDescent="0.25"/>
    <row r="262" customFormat="1" ht="15" customHeight="1" x14ac:dyDescent="0.25"/>
    <row r="263" customFormat="1" ht="15" customHeight="1" x14ac:dyDescent="0.25"/>
    <row r="264" customFormat="1" ht="15" customHeight="1" x14ac:dyDescent="0.25"/>
    <row r="265" customFormat="1" ht="15" customHeight="1" x14ac:dyDescent="0.25"/>
    <row r="266" customFormat="1" ht="15" customHeight="1" x14ac:dyDescent="0.25"/>
    <row r="267" customFormat="1" ht="15" customHeight="1" x14ac:dyDescent="0.25"/>
    <row r="268" customFormat="1" ht="15" customHeight="1" x14ac:dyDescent="0.25"/>
    <row r="269" customFormat="1" ht="15" customHeight="1" x14ac:dyDescent="0.25"/>
    <row r="270" customFormat="1" ht="15" customHeight="1" x14ac:dyDescent="0.25"/>
    <row r="271" customFormat="1" ht="15" customHeight="1" x14ac:dyDescent="0.25"/>
    <row r="272" customFormat="1" ht="15" customHeight="1" x14ac:dyDescent="0.25"/>
    <row r="273" customFormat="1" ht="15" customHeight="1" x14ac:dyDescent="0.25"/>
    <row r="274" customFormat="1" ht="15" customHeight="1" x14ac:dyDescent="0.25"/>
    <row r="275" customFormat="1" ht="15" customHeight="1" x14ac:dyDescent="0.25"/>
    <row r="276" customFormat="1" ht="15" customHeight="1" x14ac:dyDescent="0.25"/>
    <row r="277" customFormat="1" ht="15" customHeight="1" x14ac:dyDescent="0.25"/>
    <row r="278" customFormat="1" ht="15" customHeight="1" x14ac:dyDescent="0.25"/>
    <row r="279" customFormat="1" ht="15" customHeight="1" x14ac:dyDescent="0.25"/>
    <row r="280" customFormat="1" ht="15" customHeight="1" x14ac:dyDescent="0.25"/>
    <row r="281" customFormat="1" ht="15" customHeight="1" x14ac:dyDescent="0.25"/>
    <row r="282" customFormat="1" ht="15" customHeight="1" x14ac:dyDescent="0.25"/>
    <row r="283" customFormat="1" ht="15" customHeight="1" x14ac:dyDescent="0.25"/>
    <row r="284" customFormat="1" ht="15" customHeight="1" x14ac:dyDescent="0.25"/>
    <row r="285" customFormat="1" ht="15" customHeight="1" x14ac:dyDescent="0.25"/>
    <row r="286" customFormat="1" ht="15" customHeight="1" x14ac:dyDescent="0.25"/>
    <row r="287" customFormat="1" ht="15" customHeight="1" x14ac:dyDescent="0.25"/>
    <row r="288" customFormat="1" ht="15" customHeight="1" x14ac:dyDescent="0.25"/>
    <row r="289" customFormat="1" ht="15" customHeight="1" x14ac:dyDescent="0.25"/>
    <row r="290" customFormat="1" ht="15" customHeight="1" x14ac:dyDescent="0.25"/>
    <row r="291" customFormat="1" ht="15" customHeight="1" x14ac:dyDescent="0.25"/>
    <row r="292" customFormat="1" ht="15" customHeight="1" x14ac:dyDescent="0.25"/>
    <row r="293" customFormat="1" ht="15" customHeight="1" x14ac:dyDescent="0.25"/>
    <row r="294" customFormat="1" ht="15" customHeight="1" x14ac:dyDescent="0.25"/>
    <row r="295" customFormat="1" ht="15" customHeight="1" x14ac:dyDescent="0.25"/>
    <row r="296" customFormat="1" ht="15" customHeight="1" x14ac:dyDescent="0.25"/>
    <row r="297" customFormat="1" ht="15" customHeight="1" x14ac:dyDescent="0.25"/>
    <row r="298" customFormat="1" ht="15" customHeight="1" x14ac:dyDescent="0.25"/>
    <row r="299" customFormat="1" ht="15" customHeight="1" x14ac:dyDescent="0.25"/>
    <row r="300" customFormat="1" ht="15" customHeight="1" x14ac:dyDescent="0.25"/>
    <row r="301" customFormat="1" ht="15" customHeight="1" x14ac:dyDescent="0.25"/>
    <row r="302" customFormat="1" ht="15" customHeight="1" x14ac:dyDescent="0.25"/>
    <row r="303" customFormat="1" ht="15" customHeight="1" x14ac:dyDescent="0.25"/>
    <row r="304" customFormat="1" ht="15" customHeight="1" x14ac:dyDescent="0.25"/>
    <row r="305" customFormat="1" ht="15" customHeight="1" x14ac:dyDescent="0.25"/>
    <row r="306" customFormat="1" ht="15" customHeight="1" x14ac:dyDescent="0.25"/>
    <row r="307" customFormat="1" ht="15" customHeight="1" x14ac:dyDescent="0.25"/>
    <row r="308" customFormat="1" ht="15" customHeight="1" x14ac:dyDescent="0.25"/>
    <row r="309" customFormat="1" ht="15" customHeight="1" x14ac:dyDescent="0.25"/>
    <row r="310" customFormat="1" ht="15" customHeight="1" x14ac:dyDescent="0.25"/>
    <row r="311" customFormat="1" ht="15" customHeight="1" x14ac:dyDescent="0.25"/>
    <row r="312" customFormat="1" ht="15" customHeight="1" x14ac:dyDescent="0.25"/>
    <row r="313" customFormat="1" ht="15" customHeight="1" x14ac:dyDescent="0.25"/>
    <row r="314" customFormat="1" ht="15" customHeight="1" x14ac:dyDescent="0.25"/>
    <row r="315" customFormat="1" ht="15" customHeight="1" x14ac:dyDescent="0.25"/>
    <row r="316" customFormat="1" ht="15" customHeight="1" x14ac:dyDescent="0.25"/>
    <row r="317" customFormat="1" ht="15" customHeight="1" x14ac:dyDescent="0.25"/>
    <row r="318" customFormat="1" ht="15" customHeight="1" x14ac:dyDescent="0.25"/>
    <row r="319" customFormat="1" ht="15" customHeight="1" x14ac:dyDescent="0.25"/>
    <row r="320" customFormat="1" ht="15" customHeight="1" x14ac:dyDescent="0.25"/>
    <row r="321" customFormat="1" ht="15" customHeight="1" x14ac:dyDescent="0.25"/>
    <row r="322" customFormat="1" ht="15" customHeight="1" x14ac:dyDescent="0.25"/>
    <row r="323" customFormat="1" ht="15" customHeight="1" x14ac:dyDescent="0.25"/>
    <row r="324" customFormat="1" ht="15" customHeight="1" x14ac:dyDescent="0.25"/>
    <row r="325" customFormat="1" ht="15" customHeight="1" x14ac:dyDescent="0.25"/>
    <row r="326" customFormat="1" ht="15" customHeight="1" x14ac:dyDescent="0.25"/>
    <row r="327" customFormat="1" ht="15" customHeight="1" x14ac:dyDescent="0.25"/>
    <row r="328" customFormat="1" ht="15" customHeight="1" x14ac:dyDescent="0.25"/>
    <row r="329" customFormat="1" ht="15" customHeight="1" x14ac:dyDescent="0.25"/>
    <row r="330" customFormat="1" ht="15" customHeight="1" x14ac:dyDescent="0.25"/>
    <row r="331" customFormat="1" ht="15" customHeight="1" x14ac:dyDescent="0.25"/>
    <row r="332" customFormat="1" ht="15" customHeight="1" x14ac:dyDescent="0.25"/>
    <row r="333" customFormat="1" ht="15" customHeight="1" x14ac:dyDescent="0.25"/>
    <row r="334" customFormat="1" ht="15" customHeight="1" x14ac:dyDescent="0.25"/>
    <row r="335" customFormat="1" ht="15" customHeight="1" x14ac:dyDescent="0.25"/>
    <row r="336" customFormat="1" ht="15" customHeight="1" x14ac:dyDescent="0.25"/>
    <row r="337" customFormat="1" ht="15" customHeight="1" x14ac:dyDescent="0.25"/>
    <row r="338" customFormat="1" ht="15" customHeight="1" x14ac:dyDescent="0.25"/>
    <row r="339" customFormat="1" ht="15" customHeight="1" x14ac:dyDescent="0.25"/>
    <row r="340" customFormat="1" ht="15" customHeight="1" x14ac:dyDescent="0.25"/>
    <row r="341" customFormat="1" ht="15" customHeight="1" x14ac:dyDescent="0.25"/>
    <row r="342" customFormat="1" ht="15" customHeight="1" x14ac:dyDescent="0.25"/>
    <row r="343" customFormat="1" ht="15" customHeight="1" x14ac:dyDescent="0.25"/>
    <row r="344" customFormat="1" ht="15" customHeight="1" x14ac:dyDescent="0.25"/>
    <row r="345" customFormat="1" ht="15" customHeight="1" x14ac:dyDescent="0.25"/>
    <row r="346" customFormat="1" ht="15" customHeight="1" x14ac:dyDescent="0.25"/>
    <row r="347" customFormat="1" ht="15" customHeight="1" x14ac:dyDescent="0.25"/>
    <row r="348" customFormat="1" ht="15" customHeight="1" x14ac:dyDescent="0.25"/>
    <row r="349" customFormat="1" ht="15" customHeight="1" x14ac:dyDescent="0.25"/>
    <row r="350" customFormat="1" ht="15" customHeight="1" x14ac:dyDescent="0.25"/>
    <row r="351" customFormat="1" ht="15" customHeight="1" x14ac:dyDescent="0.25"/>
    <row r="352" customFormat="1" ht="15" customHeight="1" x14ac:dyDescent="0.25"/>
    <row r="353" customFormat="1" ht="15" customHeight="1" x14ac:dyDescent="0.25"/>
    <row r="354" customFormat="1" ht="15" customHeight="1" x14ac:dyDescent="0.25"/>
    <row r="355" customFormat="1" ht="15" customHeight="1" x14ac:dyDescent="0.25"/>
    <row r="356" customFormat="1" ht="15" customHeight="1" x14ac:dyDescent="0.25"/>
    <row r="357" customFormat="1" ht="15" customHeight="1" x14ac:dyDescent="0.25"/>
    <row r="358" customFormat="1" ht="15" customHeight="1" x14ac:dyDescent="0.25"/>
    <row r="359" customFormat="1" ht="15" customHeight="1" x14ac:dyDescent="0.25"/>
    <row r="360" customFormat="1" ht="15" customHeight="1" x14ac:dyDescent="0.25"/>
    <row r="361" customFormat="1" ht="15" customHeight="1" x14ac:dyDescent="0.25"/>
    <row r="362" customFormat="1" ht="15" customHeight="1" x14ac:dyDescent="0.25"/>
    <row r="363" customFormat="1" ht="15" customHeight="1" x14ac:dyDescent="0.25"/>
    <row r="364" customFormat="1" ht="15" customHeight="1" x14ac:dyDescent="0.25"/>
    <row r="365" customFormat="1" ht="15" customHeight="1" x14ac:dyDescent="0.25"/>
    <row r="366" customFormat="1" ht="15" customHeight="1" x14ac:dyDescent="0.25"/>
    <row r="367" customFormat="1" ht="15" customHeight="1" x14ac:dyDescent="0.25"/>
    <row r="368" customFormat="1" ht="15" customHeight="1" x14ac:dyDescent="0.25"/>
    <row r="369" customFormat="1" ht="15" customHeight="1" x14ac:dyDescent="0.25"/>
    <row r="370" customFormat="1" ht="15" customHeight="1" x14ac:dyDescent="0.25"/>
    <row r="371" customFormat="1" ht="15" customHeight="1" x14ac:dyDescent="0.25"/>
    <row r="372" customFormat="1" ht="15" customHeight="1" x14ac:dyDescent="0.25"/>
    <row r="373" customFormat="1" ht="15" customHeight="1" x14ac:dyDescent="0.25"/>
    <row r="374" customFormat="1" ht="15" customHeight="1" x14ac:dyDescent="0.25"/>
    <row r="375" customFormat="1" ht="15" customHeight="1" x14ac:dyDescent="0.25"/>
    <row r="376" customFormat="1" ht="15" customHeight="1" x14ac:dyDescent="0.25"/>
    <row r="377" customFormat="1" ht="15" customHeight="1" x14ac:dyDescent="0.25"/>
    <row r="378" customFormat="1" ht="15" customHeight="1" x14ac:dyDescent="0.25"/>
    <row r="379" customFormat="1" ht="15" customHeight="1" x14ac:dyDescent="0.25"/>
    <row r="380" customFormat="1" ht="15" customHeight="1" x14ac:dyDescent="0.25"/>
    <row r="381" customFormat="1" ht="15" customHeight="1" x14ac:dyDescent="0.25"/>
    <row r="382" customFormat="1" ht="15" customHeight="1" x14ac:dyDescent="0.25"/>
    <row r="383" customFormat="1" ht="15" customHeight="1" x14ac:dyDescent="0.25"/>
    <row r="384" customFormat="1" ht="15" customHeight="1" x14ac:dyDescent="0.25"/>
    <row r="385" customFormat="1" ht="15" customHeight="1" x14ac:dyDescent="0.25"/>
    <row r="386" customFormat="1" ht="15" customHeight="1" x14ac:dyDescent="0.25"/>
    <row r="387" customFormat="1" ht="15" customHeight="1" x14ac:dyDescent="0.25"/>
    <row r="388" customFormat="1" ht="15" customHeight="1" x14ac:dyDescent="0.25"/>
    <row r="389" customFormat="1" ht="15" customHeight="1" x14ac:dyDescent="0.25"/>
    <row r="390" customFormat="1" ht="15" customHeight="1" x14ac:dyDescent="0.25"/>
    <row r="391" customFormat="1" ht="15" customHeight="1" x14ac:dyDescent="0.25"/>
    <row r="392" customFormat="1" ht="15" customHeight="1" x14ac:dyDescent="0.25"/>
    <row r="393" customFormat="1" ht="15" customHeight="1" x14ac:dyDescent="0.25"/>
    <row r="394" customFormat="1" ht="15" customHeight="1" x14ac:dyDescent="0.25"/>
    <row r="395" customFormat="1" ht="15" customHeight="1" x14ac:dyDescent="0.25"/>
    <row r="396" customFormat="1" ht="15" customHeight="1" x14ac:dyDescent="0.25"/>
    <row r="397" customFormat="1" ht="15" customHeight="1" x14ac:dyDescent="0.25"/>
    <row r="398" customFormat="1" ht="15" customHeight="1" x14ac:dyDescent="0.25"/>
    <row r="399" customFormat="1" ht="15" customHeight="1" x14ac:dyDescent="0.25"/>
    <row r="400" customFormat="1" ht="15" customHeight="1" x14ac:dyDescent="0.25"/>
    <row r="401" customFormat="1" ht="15" customHeight="1" x14ac:dyDescent="0.25"/>
    <row r="402" customFormat="1" ht="15" customHeight="1" x14ac:dyDescent="0.25"/>
    <row r="403" customFormat="1" ht="15" customHeight="1" x14ac:dyDescent="0.25"/>
    <row r="404" customFormat="1" ht="15" customHeight="1" x14ac:dyDescent="0.25"/>
    <row r="405" customFormat="1" ht="15" customHeight="1" x14ac:dyDescent="0.25"/>
    <row r="406" customFormat="1" ht="15" customHeight="1" x14ac:dyDescent="0.25"/>
    <row r="407" customFormat="1" ht="15" customHeight="1" x14ac:dyDescent="0.25"/>
    <row r="408" customFormat="1" ht="15" customHeight="1" x14ac:dyDescent="0.25"/>
    <row r="409" customFormat="1" ht="15" customHeight="1" x14ac:dyDescent="0.25"/>
    <row r="410" customFormat="1" ht="15" customHeight="1" x14ac:dyDescent="0.25"/>
    <row r="411" customFormat="1" ht="15" customHeight="1" x14ac:dyDescent="0.25"/>
    <row r="412" customFormat="1" ht="15" customHeight="1" x14ac:dyDescent="0.25"/>
    <row r="413" customFormat="1" ht="15" customHeight="1" x14ac:dyDescent="0.25"/>
    <row r="414" customFormat="1" ht="15" customHeight="1" x14ac:dyDescent="0.25"/>
    <row r="415" customFormat="1" ht="15" customHeight="1" x14ac:dyDescent="0.25"/>
    <row r="416" customFormat="1" ht="15" customHeight="1" x14ac:dyDescent="0.25"/>
    <row r="417" customFormat="1" ht="15" customHeight="1" x14ac:dyDescent="0.25"/>
    <row r="418" customFormat="1" ht="15" customHeight="1" x14ac:dyDescent="0.25"/>
    <row r="419" customFormat="1" ht="15" customHeight="1" x14ac:dyDescent="0.25"/>
    <row r="420" customFormat="1" ht="15" customHeight="1" x14ac:dyDescent="0.25"/>
    <row r="421" customFormat="1" ht="15" customHeight="1" x14ac:dyDescent="0.25"/>
    <row r="422" customFormat="1" ht="15" customHeight="1" x14ac:dyDescent="0.25"/>
    <row r="423" customFormat="1" ht="15" customHeight="1" x14ac:dyDescent="0.25"/>
    <row r="424" customFormat="1" ht="15" customHeight="1" x14ac:dyDescent="0.25"/>
    <row r="425" customFormat="1" ht="15" customHeight="1" x14ac:dyDescent="0.25"/>
    <row r="426" customFormat="1" ht="15" customHeight="1" x14ac:dyDescent="0.25"/>
    <row r="427" customFormat="1" ht="15" customHeight="1" x14ac:dyDescent="0.25"/>
    <row r="428" customFormat="1" ht="15" customHeight="1" x14ac:dyDescent="0.25"/>
    <row r="429" customFormat="1" ht="15" customHeight="1" x14ac:dyDescent="0.25"/>
    <row r="430" customFormat="1" ht="15" customHeight="1" x14ac:dyDescent="0.25"/>
    <row r="431" customFormat="1" ht="15" customHeight="1" x14ac:dyDescent="0.25"/>
    <row r="432" customFormat="1" ht="15" customHeight="1" x14ac:dyDescent="0.25"/>
    <row r="433" customFormat="1" ht="15" customHeight="1" x14ac:dyDescent="0.25"/>
    <row r="434" customFormat="1" ht="15" customHeight="1" x14ac:dyDescent="0.25"/>
    <row r="435" customFormat="1" ht="15" customHeight="1" x14ac:dyDescent="0.25"/>
    <row r="436" customFormat="1" ht="15" customHeight="1" x14ac:dyDescent="0.25"/>
    <row r="437" customFormat="1" ht="15" customHeight="1" x14ac:dyDescent="0.25"/>
    <row r="438" customFormat="1" ht="15" customHeight="1" x14ac:dyDescent="0.25"/>
    <row r="439" customFormat="1" ht="15" customHeight="1" x14ac:dyDescent="0.25"/>
    <row r="440" customFormat="1" ht="15" customHeight="1" x14ac:dyDescent="0.25"/>
    <row r="441" customFormat="1" ht="15" customHeight="1" x14ac:dyDescent="0.25"/>
    <row r="442" customFormat="1" ht="15" customHeight="1" x14ac:dyDescent="0.25"/>
    <row r="443" customFormat="1" ht="15" customHeight="1" x14ac:dyDescent="0.25"/>
    <row r="444" customFormat="1" ht="15" customHeight="1" x14ac:dyDescent="0.25"/>
    <row r="445" customFormat="1" ht="15" customHeight="1" x14ac:dyDescent="0.25"/>
    <row r="446" customFormat="1" ht="15" customHeight="1" x14ac:dyDescent="0.25"/>
    <row r="447" customFormat="1" ht="15" customHeight="1" x14ac:dyDescent="0.25"/>
    <row r="448" customFormat="1" ht="15" customHeight="1" x14ac:dyDescent="0.25"/>
    <row r="449" customFormat="1" ht="15" customHeight="1" x14ac:dyDescent="0.25"/>
    <row r="450" customFormat="1" ht="15" customHeight="1" x14ac:dyDescent="0.25"/>
    <row r="451" customFormat="1" ht="15" customHeight="1" x14ac:dyDescent="0.25"/>
    <row r="452" customFormat="1" ht="15" customHeight="1" x14ac:dyDescent="0.25"/>
    <row r="453" customFormat="1" ht="15" customHeight="1" x14ac:dyDescent="0.25"/>
    <row r="454" customFormat="1" ht="15" customHeight="1" x14ac:dyDescent="0.25"/>
    <row r="455" customFormat="1" ht="15" customHeight="1" x14ac:dyDescent="0.25"/>
    <row r="456" customFormat="1" ht="15" customHeight="1" x14ac:dyDescent="0.25"/>
    <row r="457" customFormat="1" ht="15" customHeight="1" x14ac:dyDescent="0.25"/>
    <row r="458" customFormat="1" ht="15" customHeight="1" x14ac:dyDescent="0.25"/>
    <row r="459" customFormat="1" ht="15" customHeight="1" x14ac:dyDescent="0.25"/>
    <row r="460" customFormat="1" ht="15" customHeight="1" x14ac:dyDescent="0.25"/>
    <row r="461" customFormat="1" ht="15" customHeight="1" x14ac:dyDescent="0.25"/>
    <row r="462" customFormat="1" ht="15" customHeight="1" x14ac:dyDescent="0.25"/>
    <row r="463" customFormat="1" ht="15" customHeight="1" x14ac:dyDescent="0.25"/>
    <row r="464" customFormat="1" ht="15" customHeight="1" x14ac:dyDescent="0.25"/>
    <row r="465" customFormat="1" ht="15" customHeight="1" x14ac:dyDescent="0.25"/>
    <row r="466" customFormat="1" ht="15" customHeight="1" x14ac:dyDescent="0.25"/>
    <row r="467" customFormat="1" ht="15" customHeight="1" x14ac:dyDescent="0.25"/>
    <row r="468" customFormat="1" ht="15" customHeight="1" x14ac:dyDescent="0.25"/>
    <row r="469" customFormat="1" ht="15" customHeight="1" x14ac:dyDescent="0.25"/>
    <row r="470" customFormat="1" ht="15" customHeight="1" x14ac:dyDescent="0.25"/>
    <row r="471" customFormat="1" ht="15" customHeight="1" x14ac:dyDescent="0.25"/>
    <row r="472" customFormat="1" ht="15" customHeight="1" x14ac:dyDescent="0.25"/>
    <row r="473" customFormat="1" ht="15" customHeight="1" x14ac:dyDescent="0.25"/>
    <row r="474" customFormat="1" ht="15" customHeight="1" x14ac:dyDescent="0.25"/>
    <row r="475" customFormat="1" ht="15" customHeight="1" x14ac:dyDescent="0.25"/>
    <row r="476" customFormat="1" ht="15" customHeight="1" x14ac:dyDescent="0.25"/>
    <row r="477" customFormat="1" ht="15" customHeight="1" x14ac:dyDescent="0.25"/>
    <row r="478" customFormat="1" ht="15" customHeight="1" x14ac:dyDescent="0.25"/>
    <row r="479" customFormat="1" ht="15" customHeight="1" x14ac:dyDescent="0.25"/>
    <row r="480" customFormat="1" ht="15" customHeight="1" x14ac:dyDescent="0.25"/>
    <row r="481" customFormat="1" ht="15" customHeight="1" x14ac:dyDescent="0.25"/>
    <row r="482" customFormat="1" ht="15" customHeight="1" x14ac:dyDescent="0.25"/>
    <row r="483" customFormat="1" ht="15" customHeight="1" x14ac:dyDescent="0.25"/>
    <row r="484" customFormat="1" ht="15" customHeight="1" x14ac:dyDescent="0.25"/>
    <row r="485" customFormat="1" ht="15" customHeight="1" x14ac:dyDescent="0.25"/>
    <row r="486" customFormat="1" ht="15" customHeight="1" x14ac:dyDescent="0.25"/>
    <row r="487" customFormat="1" ht="15" customHeight="1" x14ac:dyDescent="0.25"/>
    <row r="488" customFormat="1" ht="15" customHeight="1" x14ac:dyDescent="0.25"/>
    <row r="489" customFormat="1" ht="15" customHeight="1" x14ac:dyDescent="0.25"/>
    <row r="490" customFormat="1" ht="15" customHeight="1" x14ac:dyDescent="0.25"/>
    <row r="491" customFormat="1" ht="15" customHeight="1" x14ac:dyDescent="0.25"/>
    <row r="492" customFormat="1" ht="15" customHeight="1" x14ac:dyDescent="0.25"/>
    <row r="493" customFormat="1" ht="15" customHeight="1" x14ac:dyDescent="0.25"/>
    <row r="494" customFormat="1" ht="15" customHeight="1" x14ac:dyDescent="0.25"/>
    <row r="495" customFormat="1" ht="15" customHeight="1" x14ac:dyDescent="0.25"/>
    <row r="496" customFormat="1" ht="15" customHeight="1" x14ac:dyDescent="0.25"/>
    <row r="497" customFormat="1" ht="15" customHeight="1" x14ac:dyDescent="0.25"/>
    <row r="498" customFormat="1" ht="15" customHeight="1" x14ac:dyDescent="0.25"/>
    <row r="499" customFormat="1" ht="15" customHeight="1" x14ac:dyDescent="0.25"/>
    <row r="500" customFormat="1" ht="15" customHeight="1" x14ac:dyDescent="0.25"/>
    <row r="501" customFormat="1" ht="15" customHeight="1" x14ac:dyDescent="0.25"/>
    <row r="502" customFormat="1" ht="15" customHeight="1" x14ac:dyDescent="0.25"/>
    <row r="503" customFormat="1" ht="15" customHeight="1" x14ac:dyDescent="0.25"/>
    <row r="504" customFormat="1" ht="15" customHeight="1" x14ac:dyDescent="0.25"/>
    <row r="505" customFormat="1" ht="15" customHeight="1" x14ac:dyDescent="0.25"/>
    <row r="506" customFormat="1" ht="15" customHeight="1" x14ac:dyDescent="0.25"/>
    <row r="507" customFormat="1" ht="15" customHeight="1" x14ac:dyDescent="0.25"/>
    <row r="508" customFormat="1" ht="15" customHeight="1" x14ac:dyDescent="0.25"/>
    <row r="509" customFormat="1" ht="15" customHeight="1" x14ac:dyDescent="0.25"/>
    <row r="510" customFormat="1" ht="15" customHeight="1" x14ac:dyDescent="0.25"/>
    <row r="511" customFormat="1" ht="15" customHeight="1" x14ac:dyDescent="0.25"/>
    <row r="512" customFormat="1" ht="15" customHeight="1" x14ac:dyDescent="0.25"/>
    <row r="513" customFormat="1" ht="15" customHeight="1" x14ac:dyDescent="0.25"/>
    <row r="514" customFormat="1" ht="15" customHeight="1" x14ac:dyDescent="0.25"/>
    <row r="515" customFormat="1" ht="15" customHeight="1" x14ac:dyDescent="0.25"/>
    <row r="516" customFormat="1" ht="15" customHeight="1" x14ac:dyDescent="0.25"/>
    <row r="517" customFormat="1" ht="15" customHeight="1" x14ac:dyDescent="0.25"/>
    <row r="518" customFormat="1" ht="15" customHeight="1" x14ac:dyDescent="0.25"/>
    <row r="519" customFormat="1" ht="15" customHeight="1" x14ac:dyDescent="0.25"/>
    <row r="520" customFormat="1" ht="15" customHeight="1" x14ac:dyDescent="0.25"/>
    <row r="521" customFormat="1" ht="15" customHeight="1" x14ac:dyDescent="0.25"/>
    <row r="522" customFormat="1" ht="15" customHeight="1" x14ac:dyDescent="0.25"/>
    <row r="523" customFormat="1" ht="15" customHeight="1" x14ac:dyDescent="0.25"/>
    <row r="524" customFormat="1" ht="15" customHeight="1" x14ac:dyDescent="0.25"/>
    <row r="525" customFormat="1" ht="15" customHeight="1" x14ac:dyDescent="0.25"/>
    <row r="526" customFormat="1" ht="15" customHeight="1" x14ac:dyDescent="0.25"/>
    <row r="527" customFormat="1" ht="15" customHeight="1" x14ac:dyDescent="0.25"/>
    <row r="528" customFormat="1" ht="15" customHeight="1" x14ac:dyDescent="0.25"/>
    <row r="529" customFormat="1" ht="15" customHeight="1" x14ac:dyDescent="0.25"/>
    <row r="530" customFormat="1" ht="15" customHeight="1" x14ac:dyDescent="0.25"/>
    <row r="531" customFormat="1" ht="15" customHeight="1" x14ac:dyDescent="0.25"/>
    <row r="532" customFormat="1" ht="15" customHeight="1" x14ac:dyDescent="0.25"/>
    <row r="533" customFormat="1" ht="15" customHeight="1" x14ac:dyDescent="0.25"/>
    <row r="534" customFormat="1" ht="15" customHeight="1" x14ac:dyDescent="0.25"/>
    <row r="535" customFormat="1" ht="15" customHeight="1" x14ac:dyDescent="0.25"/>
    <row r="536" customFormat="1" ht="15" customHeight="1" x14ac:dyDescent="0.25"/>
    <row r="537" customFormat="1" ht="15" customHeight="1" x14ac:dyDescent="0.25"/>
    <row r="538" customFormat="1" ht="15" customHeight="1" x14ac:dyDescent="0.25"/>
    <row r="539" customFormat="1" ht="15" customHeight="1" x14ac:dyDescent="0.25"/>
    <row r="540" customFormat="1" ht="15" customHeight="1" x14ac:dyDescent="0.25"/>
    <row r="541" customFormat="1" ht="15" customHeight="1" x14ac:dyDescent="0.25"/>
    <row r="542" customFormat="1" ht="15" customHeight="1" x14ac:dyDescent="0.25"/>
    <row r="543" customFormat="1" ht="15" customHeight="1" x14ac:dyDescent="0.25"/>
    <row r="544" customFormat="1" ht="15" customHeight="1" x14ac:dyDescent="0.25"/>
    <row r="545" customFormat="1" ht="15" customHeight="1" x14ac:dyDescent="0.25"/>
    <row r="546" customFormat="1" ht="15" customHeight="1" x14ac:dyDescent="0.25"/>
    <row r="547" customFormat="1" ht="15" customHeight="1" x14ac:dyDescent="0.25"/>
    <row r="548" customFormat="1" ht="15" customHeight="1" x14ac:dyDescent="0.25"/>
    <row r="549" customFormat="1" ht="15" customHeight="1" x14ac:dyDescent="0.25"/>
    <row r="550" customFormat="1" ht="15" customHeight="1" x14ac:dyDescent="0.25"/>
    <row r="551" customFormat="1" ht="15" customHeight="1" x14ac:dyDescent="0.25"/>
    <row r="552" customFormat="1" ht="15" customHeight="1" x14ac:dyDescent="0.25"/>
    <row r="553" customFormat="1" ht="15" customHeight="1" x14ac:dyDescent="0.25"/>
    <row r="554" customFormat="1" ht="15" customHeight="1" x14ac:dyDescent="0.25"/>
    <row r="555" customFormat="1" ht="15" customHeight="1" x14ac:dyDescent="0.25"/>
    <row r="556" customFormat="1" ht="15" customHeight="1" x14ac:dyDescent="0.25"/>
    <row r="557" customFormat="1" ht="15" customHeight="1" x14ac:dyDescent="0.25"/>
    <row r="558" customFormat="1" ht="15" customHeight="1" x14ac:dyDescent="0.25"/>
    <row r="559" customFormat="1" ht="15" customHeight="1" x14ac:dyDescent="0.25"/>
    <row r="560" customFormat="1" ht="15" customHeight="1" x14ac:dyDescent="0.25"/>
    <row r="561" customFormat="1" ht="15" customHeight="1" x14ac:dyDescent="0.25"/>
    <row r="562" customFormat="1" ht="15" customHeight="1" x14ac:dyDescent="0.25"/>
    <row r="563" customFormat="1" ht="15" customHeight="1" x14ac:dyDescent="0.25"/>
    <row r="564" customFormat="1" ht="15" customHeight="1" x14ac:dyDescent="0.25"/>
    <row r="565" customFormat="1" ht="15" customHeight="1" x14ac:dyDescent="0.25"/>
    <row r="566" customFormat="1" ht="15" customHeight="1" x14ac:dyDescent="0.25"/>
    <row r="567" customFormat="1" ht="15" customHeight="1" x14ac:dyDescent="0.25"/>
    <row r="568" customFormat="1" ht="15" customHeight="1" x14ac:dyDescent="0.25"/>
    <row r="569" customFormat="1" ht="15" customHeight="1" x14ac:dyDescent="0.25"/>
    <row r="570" customFormat="1" ht="15" customHeight="1" x14ac:dyDescent="0.25"/>
    <row r="571" customFormat="1" ht="15" customHeight="1" x14ac:dyDescent="0.25"/>
    <row r="572" customFormat="1" ht="15" customHeight="1" x14ac:dyDescent="0.25"/>
    <row r="573" customFormat="1" ht="15" customHeight="1" x14ac:dyDescent="0.25"/>
    <row r="574" customFormat="1" ht="15" customHeight="1" x14ac:dyDescent="0.25"/>
    <row r="575" customFormat="1" ht="15" customHeight="1" x14ac:dyDescent="0.25"/>
    <row r="576" customFormat="1" ht="15" customHeight="1" x14ac:dyDescent="0.25"/>
    <row r="577" customFormat="1" ht="15" customHeight="1" x14ac:dyDescent="0.25"/>
    <row r="578" customFormat="1" ht="15" customHeight="1" x14ac:dyDescent="0.25"/>
    <row r="579" customFormat="1" ht="15" customHeight="1" x14ac:dyDescent="0.25"/>
    <row r="580" customFormat="1" ht="15" customHeight="1" x14ac:dyDescent="0.25"/>
    <row r="581" customFormat="1" ht="15" customHeight="1" x14ac:dyDescent="0.25"/>
    <row r="582" customFormat="1" ht="15" customHeight="1" x14ac:dyDescent="0.25"/>
    <row r="583" customFormat="1" ht="15" customHeight="1" x14ac:dyDescent="0.25"/>
    <row r="584" customFormat="1" ht="15" customHeight="1" x14ac:dyDescent="0.25"/>
    <row r="585" customFormat="1" ht="15" customHeight="1" x14ac:dyDescent="0.25"/>
    <row r="586" customFormat="1" ht="15" customHeight="1" x14ac:dyDescent="0.25"/>
    <row r="587" customFormat="1" ht="15" customHeight="1" x14ac:dyDescent="0.25"/>
    <row r="588" customFormat="1" ht="15" customHeight="1" x14ac:dyDescent="0.25"/>
    <row r="589" customFormat="1" ht="15" customHeight="1" x14ac:dyDescent="0.25"/>
    <row r="590" customFormat="1" ht="15" customHeight="1" x14ac:dyDescent="0.25"/>
    <row r="591" customFormat="1" ht="15" customHeight="1" x14ac:dyDescent="0.25"/>
    <row r="592" customFormat="1" ht="15" customHeight="1" x14ac:dyDescent="0.25"/>
    <row r="593" customFormat="1" ht="15" customHeight="1" x14ac:dyDescent="0.25"/>
    <row r="594" customFormat="1" ht="15" customHeight="1" x14ac:dyDescent="0.25"/>
    <row r="595" customFormat="1" ht="15" customHeight="1" x14ac:dyDescent="0.25"/>
    <row r="596" customFormat="1" ht="15" customHeight="1" x14ac:dyDescent="0.25"/>
    <row r="597" customFormat="1" ht="15" customHeight="1" x14ac:dyDescent="0.25"/>
    <row r="598" customFormat="1" ht="15" customHeight="1" x14ac:dyDescent="0.25"/>
    <row r="599" customFormat="1" ht="15" customHeight="1" x14ac:dyDescent="0.25"/>
    <row r="600" customFormat="1" ht="15" customHeight="1" x14ac:dyDescent="0.25"/>
    <row r="601" customFormat="1" ht="15" customHeight="1" x14ac:dyDescent="0.25"/>
    <row r="602" customFormat="1" ht="15" customHeight="1" x14ac:dyDescent="0.25"/>
    <row r="603" customFormat="1" ht="15" customHeight="1" x14ac:dyDescent="0.25"/>
    <row r="604" customFormat="1" ht="15" customHeight="1" x14ac:dyDescent="0.25"/>
    <row r="605" customFormat="1" ht="15" customHeight="1" x14ac:dyDescent="0.25"/>
    <row r="606" customFormat="1" ht="15" customHeight="1" x14ac:dyDescent="0.25"/>
    <row r="607" customFormat="1" ht="15" customHeight="1" x14ac:dyDescent="0.25"/>
    <row r="608" customFormat="1" ht="15" customHeight="1" x14ac:dyDescent="0.25"/>
    <row r="609" customFormat="1" ht="15" customHeight="1" x14ac:dyDescent="0.25"/>
    <row r="610" customFormat="1" ht="15" customHeight="1" x14ac:dyDescent="0.25"/>
    <row r="611" customFormat="1" ht="15" customHeight="1" x14ac:dyDescent="0.25"/>
    <row r="612" customFormat="1" ht="15" customHeight="1" x14ac:dyDescent="0.25"/>
    <row r="613" customFormat="1" ht="15" customHeight="1" x14ac:dyDescent="0.25"/>
    <row r="614" customFormat="1" ht="15" customHeight="1" x14ac:dyDescent="0.25"/>
    <row r="615" customFormat="1" ht="15" customHeight="1" x14ac:dyDescent="0.25"/>
    <row r="616" customFormat="1" ht="15" customHeight="1" x14ac:dyDescent="0.25"/>
    <row r="617" customFormat="1" ht="15" customHeight="1" x14ac:dyDescent="0.25"/>
    <row r="618" customFormat="1" ht="15" customHeight="1" x14ac:dyDescent="0.25"/>
    <row r="619" customFormat="1" ht="15" customHeight="1" x14ac:dyDescent="0.25"/>
    <row r="620" customFormat="1" ht="15" customHeight="1" x14ac:dyDescent="0.25"/>
    <row r="621" customFormat="1" ht="15" customHeight="1" x14ac:dyDescent="0.25"/>
    <row r="622" customFormat="1" ht="15" customHeight="1" x14ac:dyDescent="0.25"/>
    <row r="623" customFormat="1" ht="15" customHeight="1" x14ac:dyDescent="0.25"/>
    <row r="624" customFormat="1" ht="15" customHeight="1" x14ac:dyDescent="0.25"/>
    <row r="625" customFormat="1" ht="15" customHeight="1" x14ac:dyDescent="0.25"/>
    <row r="626" customFormat="1" ht="15" customHeight="1" x14ac:dyDescent="0.25"/>
    <row r="627" customFormat="1" ht="15" customHeight="1" x14ac:dyDescent="0.25"/>
    <row r="628" customFormat="1" ht="15" customHeight="1" x14ac:dyDescent="0.25"/>
    <row r="629" customFormat="1" ht="15" customHeight="1" x14ac:dyDescent="0.25"/>
    <row r="630" customFormat="1" ht="15" customHeight="1" x14ac:dyDescent="0.25"/>
    <row r="631" customFormat="1" ht="15" customHeight="1" x14ac:dyDescent="0.25"/>
    <row r="632" customFormat="1" ht="15" customHeight="1" x14ac:dyDescent="0.25"/>
    <row r="633" customFormat="1" ht="15" customHeight="1" x14ac:dyDescent="0.25"/>
    <row r="634" customFormat="1" ht="15" customHeight="1" x14ac:dyDescent="0.25"/>
    <row r="635" customFormat="1" ht="15" customHeight="1" x14ac:dyDescent="0.25"/>
    <row r="636" customFormat="1" ht="15" customHeight="1" x14ac:dyDescent="0.25"/>
    <row r="637" customFormat="1" ht="15" customHeight="1" x14ac:dyDescent="0.25"/>
    <row r="638" customFormat="1" ht="15" customHeight="1" x14ac:dyDescent="0.25"/>
    <row r="639" customFormat="1" ht="15" customHeight="1" x14ac:dyDescent="0.25"/>
    <row r="640" customFormat="1" ht="15" customHeight="1" x14ac:dyDescent="0.25"/>
    <row r="641" customFormat="1" ht="15" customHeight="1" x14ac:dyDescent="0.25"/>
    <row r="642" customFormat="1" ht="15" customHeight="1" x14ac:dyDescent="0.25"/>
    <row r="643" customFormat="1" ht="15" customHeight="1" x14ac:dyDescent="0.25"/>
    <row r="644" customFormat="1" ht="15" customHeight="1" x14ac:dyDescent="0.25"/>
    <row r="645" customFormat="1" ht="15" customHeight="1" x14ac:dyDescent="0.25"/>
    <row r="646" customFormat="1" ht="15" customHeight="1" x14ac:dyDescent="0.25"/>
    <row r="647" customFormat="1" ht="15" customHeight="1" x14ac:dyDescent="0.25"/>
    <row r="648" customFormat="1" ht="15" customHeight="1" x14ac:dyDescent="0.25"/>
    <row r="649" customFormat="1" ht="15" customHeight="1" x14ac:dyDescent="0.25"/>
    <row r="650" customFormat="1" ht="15" customHeight="1" x14ac:dyDescent="0.25"/>
    <row r="651" customFormat="1" ht="15" customHeight="1" x14ac:dyDescent="0.25"/>
    <row r="652" customFormat="1" ht="15" customHeight="1" x14ac:dyDescent="0.25"/>
    <row r="653" customFormat="1" ht="15" customHeight="1" x14ac:dyDescent="0.25"/>
    <row r="654" customFormat="1" ht="15" customHeight="1" x14ac:dyDescent="0.25"/>
    <row r="655" customFormat="1" ht="15" customHeight="1" x14ac:dyDescent="0.25"/>
    <row r="656" customFormat="1" ht="15" customHeight="1" x14ac:dyDescent="0.25"/>
    <row r="657" customFormat="1" ht="15" customHeight="1" x14ac:dyDescent="0.25"/>
    <row r="658" customFormat="1" ht="15" customHeight="1" x14ac:dyDescent="0.25"/>
    <row r="659" customFormat="1" ht="15" customHeight="1" x14ac:dyDescent="0.25"/>
    <row r="660" customFormat="1" ht="15" customHeight="1" x14ac:dyDescent="0.25"/>
    <row r="661" customFormat="1" ht="15" customHeight="1" x14ac:dyDescent="0.25"/>
    <row r="662" customFormat="1" ht="15" customHeight="1" x14ac:dyDescent="0.25"/>
    <row r="663" customFormat="1" ht="15" customHeight="1" x14ac:dyDescent="0.25"/>
    <row r="664" customFormat="1" ht="15" customHeight="1" x14ac:dyDescent="0.25"/>
    <row r="665" customFormat="1" ht="15" customHeight="1" x14ac:dyDescent="0.25"/>
    <row r="666" customFormat="1" ht="15" customHeight="1" x14ac:dyDescent="0.25"/>
    <row r="667" customFormat="1" ht="15" customHeight="1" x14ac:dyDescent="0.25"/>
    <row r="668" customFormat="1" ht="15" customHeight="1" x14ac:dyDescent="0.25"/>
    <row r="669" customFormat="1" ht="15" customHeight="1" x14ac:dyDescent="0.25"/>
    <row r="670" customFormat="1" ht="15" customHeight="1" x14ac:dyDescent="0.25"/>
    <row r="671" customFormat="1" ht="15" customHeight="1" x14ac:dyDescent="0.25"/>
    <row r="672" customFormat="1" ht="15" customHeight="1" x14ac:dyDescent="0.25"/>
    <row r="673" customFormat="1" ht="15" customHeight="1" x14ac:dyDescent="0.25"/>
    <row r="674" customFormat="1" ht="15" customHeight="1" x14ac:dyDescent="0.25"/>
    <row r="675" customFormat="1" ht="15" customHeight="1" x14ac:dyDescent="0.25"/>
    <row r="676" customFormat="1" ht="15" customHeight="1" x14ac:dyDescent="0.25"/>
    <row r="677" customFormat="1" ht="15" customHeight="1" x14ac:dyDescent="0.25"/>
    <row r="678" customFormat="1" ht="15" customHeight="1" x14ac:dyDescent="0.25"/>
    <row r="679" customFormat="1" ht="15" customHeight="1" x14ac:dyDescent="0.25"/>
    <row r="680" customFormat="1" ht="15" customHeight="1" x14ac:dyDescent="0.25"/>
    <row r="681" customFormat="1" ht="15" customHeight="1" x14ac:dyDescent="0.25"/>
    <row r="682" customFormat="1" ht="15" customHeight="1" x14ac:dyDescent="0.25"/>
    <row r="683" customFormat="1" ht="15" customHeight="1" x14ac:dyDescent="0.25"/>
    <row r="684" customFormat="1" ht="15" customHeight="1" x14ac:dyDescent="0.25"/>
    <row r="685" customFormat="1" ht="15" customHeight="1" x14ac:dyDescent="0.25"/>
    <row r="686" customFormat="1" ht="15" customHeight="1" x14ac:dyDescent="0.25"/>
    <row r="687" customFormat="1" ht="15" customHeight="1" x14ac:dyDescent="0.25"/>
    <row r="688" customFormat="1" ht="15" customHeight="1" x14ac:dyDescent="0.25"/>
    <row r="689" customFormat="1" ht="15" customHeight="1" x14ac:dyDescent="0.25"/>
    <row r="690" customFormat="1" ht="15" customHeight="1" x14ac:dyDescent="0.25"/>
    <row r="691" customFormat="1" ht="15" customHeight="1" x14ac:dyDescent="0.25"/>
    <row r="692" customFormat="1" ht="15" customHeight="1" x14ac:dyDescent="0.25"/>
    <row r="693" customFormat="1" ht="15" customHeight="1" x14ac:dyDescent="0.25"/>
    <row r="694" customFormat="1" ht="15" customHeight="1" x14ac:dyDescent="0.25"/>
    <row r="695" customFormat="1" ht="15" customHeight="1" x14ac:dyDescent="0.25"/>
    <row r="696" customFormat="1" ht="15" customHeight="1" x14ac:dyDescent="0.25"/>
    <row r="697" customFormat="1" ht="15" customHeight="1" x14ac:dyDescent="0.25"/>
    <row r="698" customFormat="1" ht="15" customHeight="1" x14ac:dyDescent="0.25"/>
    <row r="699" customFormat="1" ht="15" customHeight="1" x14ac:dyDescent="0.25"/>
    <row r="700" customFormat="1" ht="15" customHeight="1" x14ac:dyDescent="0.25"/>
    <row r="701" customFormat="1" ht="15" customHeight="1" x14ac:dyDescent="0.25"/>
    <row r="702" customFormat="1" ht="15" customHeight="1" x14ac:dyDescent="0.25"/>
    <row r="703" customFormat="1" ht="15" customHeight="1" x14ac:dyDescent="0.25"/>
    <row r="704" customFormat="1" ht="15" customHeight="1" x14ac:dyDescent="0.25"/>
    <row r="705" customFormat="1" ht="15" customHeight="1" x14ac:dyDescent="0.25"/>
    <row r="706" customFormat="1" ht="15" customHeight="1" x14ac:dyDescent="0.25"/>
    <row r="707" customFormat="1" ht="15" customHeight="1" x14ac:dyDescent="0.25"/>
    <row r="708" customFormat="1" ht="15" customHeight="1" x14ac:dyDescent="0.25"/>
    <row r="709" customFormat="1" ht="15" customHeight="1" x14ac:dyDescent="0.25"/>
    <row r="710" customFormat="1" ht="15" customHeight="1" x14ac:dyDescent="0.25"/>
    <row r="711" customFormat="1" ht="15" customHeight="1" x14ac:dyDescent="0.25"/>
    <row r="712" customFormat="1" ht="15" customHeight="1" x14ac:dyDescent="0.25"/>
    <row r="713" customFormat="1" ht="15" customHeight="1" x14ac:dyDescent="0.25"/>
    <row r="714" customFormat="1" ht="15" customHeight="1" x14ac:dyDescent="0.25"/>
    <row r="715" customFormat="1" ht="15" customHeight="1" x14ac:dyDescent="0.25"/>
    <row r="716" customFormat="1" ht="15" customHeight="1" x14ac:dyDescent="0.25"/>
    <row r="717" customFormat="1" ht="15" customHeight="1" x14ac:dyDescent="0.25"/>
    <row r="718" customFormat="1" ht="15" customHeight="1" x14ac:dyDescent="0.25"/>
    <row r="719" customFormat="1" ht="15" customHeight="1" x14ac:dyDescent="0.25"/>
    <row r="720" customFormat="1" ht="15" customHeight="1" x14ac:dyDescent="0.25"/>
    <row r="721" customFormat="1" ht="15" customHeight="1" x14ac:dyDescent="0.25"/>
    <row r="722" customFormat="1" ht="15" customHeight="1" x14ac:dyDescent="0.25"/>
    <row r="723" customFormat="1" ht="15" customHeight="1" x14ac:dyDescent="0.25"/>
    <row r="724" customFormat="1" ht="15" customHeight="1" x14ac:dyDescent="0.25"/>
    <row r="725" customFormat="1" ht="15" customHeight="1" x14ac:dyDescent="0.25"/>
    <row r="726" customFormat="1" ht="15" customHeight="1" x14ac:dyDescent="0.25"/>
    <row r="727" customFormat="1" ht="15" customHeight="1" x14ac:dyDescent="0.25"/>
    <row r="728" customFormat="1" ht="15" customHeight="1" x14ac:dyDescent="0.25"/>
    <row r="729" customFormat="1" ht="15" customHeight="1" x14ac:dyDescent="0.25"/>
    <row r="730" customFormat="1" ht="15" customHeight="1" x14ac:dyDescent="0.25"/>
    <row r="731" customFormat="1" ht="15" customHeight="1" x14ac:dyDescent="0.25"/>
    <row r="732" customFormat="1" ht="15" customHeight="1" x14ac:dyDescent="0.25"/>
    <row r="733" customFormat="1" ht="15" customHeight="1" x14ac:dyDescent="0.25"/>
    <row r="734" customFormat="1" ht="15" customHeight="1" x14ac:dyDescent="0.25"/>
    <row r="735" customFormat="1" ht="15" customHeight="1" x14ac:dyDescent="0.25"/>
    <row r="736" customFormat="1" ht="15" customHeight="1" x14ac:dyDescent="0.25"/>
    <row r="737" customFormat="1" ht="15" customHeight="1" x14ac:dyDescent="0.25"/>
    <row r="738" customFormat="1" ht="15" customHeight="1" x14ac:dyDescent="0.25"/>
    <row r="739" customFormat="1" ht="15" customHeight="1" x14ac:dyDescent="0.25"/>
    <row r="740" customFormat="1" ht="15" customHeight="1" x14ac:dyDescent="0.25"/>
    <row r="741" customFormat="1" ht="15" customHeight="1" x14ac:dyDescent="0.25"/>
    <row r="742" customFormat="1" ht="15" customHeight="1" x14ac:dyDescent="0.25"/>
    <row r="743" customFormat="1" ht="15" customHeight="1" x14ac:dyDescent="0.25"/>
    <row r="744" customFormat="1" ht="15" customHeight="1" x14ac:dyDescent="0.25"/>
    <row r="745" customFormat="1" ht="15" customHeight="1" x14ac:dyDescent="0.25"/>
    <row r="746" customFormat="1" ht="15" customHeight="1" x14ac:dyDescent="0.25"/>
    <row r="747" customFormat="1" ht="15" customHeight="1" x14ac:dyDescent="0.25"/>
    <row r="748" customFormat="1" ht="15" customHeight="1" x14ac:dyDescent="0.25"/>
    <row r="749" customFormat="1" ht="15" customHeight="1" x14ac:dyDescent="0.25"/>
    <row r="750" customFormat="1" ht="15" customHeight="1" x14ac:dyDescent="0.25"/>
    <row r="751" customFormat="1" ht="15" customHeight="1" x14ac:dyDescent="0.25"/>
    <row r="752" customFormat="1" ht="15" customHeight="1" x14ac:dyDescent="0.25"/>
    <row r="753" customFormat="1" ht="15" customHeight="1" x14ac:dyDescent="0.25"/>
    <row r="754" customFormat="1" ht="15" customHeight="1" x14ac:dyDescent="0.25"/>
    <row r="755" customFormat="1" ht="15" customHeight="1" x14ac:dyDescent="0.25"/>
    <row r="756" customFormat="1" ht="15" customHeight="1" x14ac:dyDescent="0.25"/>
    <row r="757" customFormat="1" ht="15" customHeight="1" x14ac:dyDescent="0.25"/>
    <row r="758" customFormat="1" ht="15" customHeight="1" x14ac:dyDescent="0.25"/>
    <row r="759" customFormat="1" ht="15" customHeight="1" x14ac:dyDescent="0.25"/>
    <row r="760" customFormat="1" ht="15" customHeight="1" x14ac:dyDescent="0.25"/>
    <row r="761" customFormat="1" ht="15" customHeight="1" x14ac:dyDescent="0.25"/>
    <row r="762" customFormat="1" ht="15" customHeight="1" x14ac:dyDescent="0.25"/>
    <row r="763" customFormat="1" ht="15" customHeight="1" x14ac:dyDescent="0.25"/>
    <row r="764" customFormat="1" ht="15" customHeight="1" x14ac:dyDescent="0.25"/>
    <row r="765" customFormat="1" ht="15" customHeight="1" x14ac:dyDescent="0.25"/>
    <row r="766" customFormat="1" ht="15" customHeight="1" x14ac:dyDescent="0.25"/>
    <row r="767" customFormat="1" ht="15" customHeight="1" x14ac:dyDescent="0.25"/>
    <row r="768" customFormat="1" ht="15" customHeight="1" x14ac:dyDescent="0.25"/>
    <row r="769" customFormat="1" ht="15" customHeight="1" x14ac:dyDescent="0.25"/>
    <row r="770" customFormat="1" ht="15" customHeight="1" x14ac:dyDescent="0.25"/>
    <row r="771" customFormat="1" ht="15" customHeight="1" x14ac:dyDescent="0.25"/>
    <row r="772" customFormat="1" ht="15" customHeight="1" x14ac:dyDescent="0.25"/>
    <row r="773" customFormat="1" ht="15" customHeight="1" x14ac:dyDescent="0.25"/>
    <row r="774" customFormat="1" ht="15" customHeight="1" x14ac:dyDescent="0.25"/>
    <row r="775" customFormat="1" ht="15" customHeight="1" x14ac:dyDescent="0.25"/>
    <row r="776" customFormat="1" ht="15" customHeight="1" x14ac:dyDescent="0.25"/>
    <row r="777" customFormat="1" ht="15" customHeight="1" x14ac:dyDescent="0.25"/>
    <row r="778" customFormat="1" ht="15" customHeight="1" x14ac:dyDescent="0.25"/>
    <row r="779" customFormat="1" ht="15" customHeight="1" x14ac:dyDescent="0.25"/>
    <row r="780" customFormat="1" ht="15" customHeight="1" x14ac:dyDescent="0.25"/>
    <row r="781" customFormat="1" ht="15" customHeight="1" x14ac:dyDescent="0.25"/>
    <row r="782" customFormat="1" ht="15" customHeight="1" x14ac:dyDescent="0.25"/>
    <row r="783" customFormat="1" ht="15" customHeight="1" x14ac:dyDescent="0.25"/>
    <row r="784" customFormat="1" ht="15" customHeight="1" x14ac:dyDescent="0.25"/>
    <row r="785" customFormat="1" ht="15" customHeight="1" x14ac:dyDescent="0.25"/>
    <row r="786" customFormat="1" ht="15" customHeight="1" x14ac:dyDescent="0.25"/>
    <row r="787" customFormat="1" ht="15" customHeight="1" x14ac:dyDescent="0.25"/>
    <row r="788" customFormat="1" ht="15" customHeight="1" x14ac:dyDescent="0.25"/>
    <row r="789" customFormat="1" ht="15" customHeight="1" x14ac:dyDescent="0.25"/>
    <row r="790" customFormat="1" ht="15" customHeight="1" x14ac:dyDescent="0.25"/>
    <row r="791" customFormat="1" ht="15" customHeight="1" x14ac:dyDescent="0.25"/>
    <row r="792" customFormat="1" ht="15" customHeight="1" x14ac:dyDescent="0.25"/>
    <row r="793" customFormat="1" ht="15" customHeight="1" x14ac:dyDescent="0.25"/>
    <row r="794" customFormat="1" ht="15" customHeight="1" x14ac:dyDescent="0.25"/>
    <row r="795" customFormat="1" ht="15" customHeight="1" x14ac:dyDescent="0.25"/>
    <row r="796" customFormat="1" ht="15" customHeight="1" x14ac:dyDescent="0.25"/>
    <row r="797" customFormat="1" ht="15" customHeight="1" x14ac:dyDescent="0.25"/>
    <row r="798" customFormat="1" ht="15" customHeight="1" x14ac:dyDescent="0.25"/>
    <row r="799" customFormat="1" ht="15" customHeight="1" x14ac:dyDescent="0.25"/>
    <row r="800" customFormat="1" ht="15" customHeight="1" x14ac:dyDescent="0.25"/>
    <row r="801" customFormat="1" ht="15" customHeight="1" x14ac:dyDescent="0.25"/>
    <row r="802" customFormat="1" ht="15" customHeight="1" x14ac:dyDescent="0.25"/>
    <row r="803" customFormat="1" ht="15" customHeight="1" x14ac:dyDescent="0.25"/>
    <row r="804" customFormat="1" ht="15" customHeight="1" x14ac:dyDescent="0.25"/>
    <row r="805" customFormat="1" ht="15" customHeight="1" x14ac:dyDescent="0.25"/>
    <row r="806" customFormat="1" ht="15" customHeight="1" x14ac:dyDescent="0.25"/>
    <row r="807" customFormat="1" ht="15" customHeight="1" x14ac:dyDescent="0.25"/>
    <row r="808" customFormat="1" ht="15" customHeight="1" x14ac:dyDescent="0.25"/>
    <row r="809" customFormat="1" ht="15" customHeight="1" x14ac:dyDescent="0.25"/>
    <row r="810" customFormat="1" ht="15" customHeight="1" x14ac:dyDescent="0.25"/>
    <row r="811" customFormat="1" ht="15" customHeight="1" x14ac:dyDescent="0.25"/>
    <row r="812" customFormat="1" ht="15" customHeight="1" x14ac:dyDescent="0.25"/>
    <row r="813" customFormat="1" ht="15" customHeight="1" x14ac:dyDescent="0.25"/>
    <row r="814" customFormat="1" ht="15" customHeight="1" x14ac:dyDescent="0.25"/>
    <row r="815" customFormat="1" ht="15" customHeight="1" x14ac:dyDescent="0.25"/>
    <row r="816" customFormat="1" ht="15" customHeight="1" x14ac:dyDescent="0.25"/>
    <row r="817" customFormat="1" ht="15" customHeight="1" x14ac:dyDescent="0.25"/>
    <row r="818" customFormat="1" ht="15" customHeight="1" x14ac:dyDescent="0.25"/>
    <row r="819" customFormat="1" ht="15" customHeight="1" x14ac:dyDescent="0.25"/>
    <row r="820" customFormat="1" ht="15" customHeight="1" x14ac:dyDescent="0.25"/>
    <row r="821" customFormat="1" ht="15" customHeight="1" x14ac:dyDescent="0.25"/>
    <row r="822" customFormat="1" ht="15" customHeight="1" x14ac:dyDescent="0.25"/>
    <row r="823" customFormat="1" ht="15" customHeight="1" x14ac:dyDescent="0.25"/>
    <row r="824" customFormat="1" ht="15" customHeight="1" x14ac:dyDescent="0.25"/>
    <row r="825" customFormat="1" ht="15" customHeight="1" x14ac:dyDescent="0.25"/>
    <row r="826" customFormat="1" ht="15" customHeight="1" x14ac:dyDescent="0.25"/>
    <row r="827" customFormat="1" ht="15" customHeight="1" x14ac:dyDescent="0.25"/>
    <row r="828" customFormat="1" ht="15" customHeight="1" x14ac:dyDescent="0.25"/>
    <row r="829" customFormat="1" ht="15" customHeight="1" x14ac:dyDescent="0.25"/>
    <row r="830" customFormat="1" ht="15" customHeight="1" x14ac:dyDescent="0.25"/>
    <row r="831" customFormat="1" ht="15" customHeight="1" x14ac:dyDescent="0.25"/>
    <row r="832" customFormat="1" ht="15" customHeight="1" x14ac:dyDescent="0.25"/>
    <row r="833" customFormat="1" ht="15" customHeight="1" x14ac:dyDescent="0.25"/>
    <row r="834" customFormat="1" ht="15" customHeight="1" x14ac:dyDescent="0.25"/>
    <row r="835" customFormat="1" ht="15" customHeight="1" x14ac:dyDescent="0.25"/>
    <row r="836" customFormat="1" ht="15" customHeight="1" x14ac:dyDescent="0.25"/>
    <row r="837" customFormat="1" ht="15" customHeight="1" x14ac:dyDescent="0.25"/>
    <row r="838" customFormat="1" ht="15" customHeight="1" x14ac:dyDescent="0.25"/>
    <row r="839" customFormat="1" ht="15" customHeight="1" x14ac:dyDescent="0.25"/>
    <row r="840" customFormat="1" ht="15" customHeight="1" x14ac:dyDescent="0.25"/>
    <row r="841" customFormat="1" ht="15" customHeight="1" x14ac:dyDescent="0.25"/>
    <row r="842" customFormat="1" ht="15" customHeight="1" x14ac:dyDescent="0.25"/>
    <row r="843" customFormat="1" ht="15" customHeight="1" x14ac:dyDescent="0.25"/>
    <row r="844" customFormat="1" ht="15" customHeight="1" x14ac:dyDescent="0.25"/>
    <row r="845" customFormat="1" ht="15" customHeight="1" x14ac:dyDescent="0.25"/>
    <row r="846" customFormat="1" ht="15" customHeight="1" x14ac:dyDescent="0.25"/>
    <row r="847" customFormat="1" ht="15" customHeight="1" x14ac:dyDescent="0.25"/>
    <row r="848" customFormat="1" ht="15" customHeight="1" x14ac:dyDescent="0.25"/>
    <row r="849" customFormat="1" ht="15" customHeight="1" x14ac:dyDescent="0.25"/>
    <row r="850" customFormat="1" ht="15" customHeight="1" x14ac:dyDescent="0.25"/>
    <row r="851" customFormat="1" ht="15" customHeight="1" x14ac:dyDescent="0.25"/>
    <row r="852" customFormat="1" ht="15" customHeight="1" x14ac:dyDescent="0.25"/>
    <row r="853" customFormat="1" ht="15" customHeight="1" x14ac:dyDescent="0.25"/>
    <row r="854" customFormat="1" ht="15" customHeight="1" x14ac:dyDescent="0.25"/>
    <row r="855" customFormat="1" ht="15" customHeight="1" x14ac:dyDescent="0.25"/>
    <row r="856" customFormat="1" ht="15" customHeight="1" x14ac:dyDescent="0.25"/>
    <row r="857" customFormat="1" ht="15" customHeight="1" x14ac:dyDescent="0.25"/>
    <row r="858" customFormat="1" ht="15" customHeight="1" x14ac:dyDescent="0.25"/>
    <row r="859" customFormat="1" ht="15" customHeight="1" x14ac:dyDescent="0.25"/>
    <row r="860" customFormat="1" ht="15" customHeight="1" x14ac:dyDescent="0.25"/>
    <row r="861" customFormat="1" ht="15" customHeight="1" x14ac:dyDescent="0.25"/>
    <row r="862" customFormat="1" ht="15" customHeight="1" x14ac:dyDescent="0.25"/>
    <row r="863" customFormat="1" ht="15" customHeight="1" x14ac:dyDescent="0.25"/>
    <row r="864" customFormat="1" ht="15" customHeight="1" x14ac:dyDescent="0.25"/>
    <row r="865" customFormat="1" ht="15" customHeight="1" x14ac:dyDescent="0.25"/>
    <row r="866" customFormat="1" ht="15" customHeight="1" x14ac:dyDescent="0.25"/>
    <row r="867" customFormat="1" ht="15" customHeight="1" x14ac:dyDescent="0.25"/>
    <row r="868" customFormat="1" ht="15" customHeight="1" x14ac:dyDescent="0.25"/>
    <row r="869" customFormat="1" ht="15" customHeight="1" x14ac:dyDescent="0.25"/>
    <row r="870" customFormat="1" ht="15" customHeight="1" x14ac:dyDescent="0.25"/>
    <row r="871" customFormat="1" ht="15" customHeight="1" x14ac:dyDescent="0.25"/>
    <row r="872" customFormat="1" ht="15" customHeight="1" x14ac:dyDescent="0.25"/>
    <row r="873" customFormat="1" ht="15" customHeight="1" x14ac:dyDescent="0.25"/>
    <row r="874" customFormat="1" ht="15" customHeight="1" x14ac:dyDescent="0.25"/>
    <row r="875" customFormat="1" ht="15" customHeight="1" x14ac:dyDescent="0.25"/>
    <row r="876" customFormat="1" ht="15" customHeight="1" x14ac:dyDescent="0.25"/>
    <row r="877" customFormat="1" ht="15" customHeight="1" x14ac:dyDescent="0.25"/>
    <row r="878" customFormat="1" ht="15" customHeight="1" x14ac:dyDescent="0.25"/>
    <row r="879" customFormat="1" ht="15" customHeight="1" x14ac:dyDescent="0.25"/>
    <row r="880" customFormat="1" ht="15" customHeight="1" x14ac:dyDescent="0.25"/>
    <row r="881" customFormat="1" ht="15" customHeight="1" x14ac:dyDescent="0.25"/>
    <row r="882" customFormat="1" ht="15" customHeight="1" x14ac:dyDescent="0.25"/>
    <row r="883" customFormat="1" ht="15" customHeight="1" x14ac:dyDescent="0.25"/>
    <row r="884" customFormat="1" ht="15" customHeight="1" x14ac:dyDescent="0.25"/>
    <row r="885" customFormat="1" ht="15" customHeight="1" x14ac:dyDescent="0.25"/>
    <row r="886" customFormat="1" ht="15" customHeight="1" x14ac:dyDescent="0.25"/>
    <row r="887" customFormat="1" ht="15" customHeight="1" x14ac:dyDescent="0.25"/>
    <row r="888" customFormat="1" ht="15" customHeight="1" x14ac:dyDescent="0.25"/>
    <row r="889" customFormat="1" ht="15" customHeight="1" x14ac:dyDescent="0.25"/>
    <row r="890" customFormat="1" ht="15" customHeight="1" x14ac:dyDescent="0.25"/>
    <row r="891" customFormat="1" ht="15" customHeight="1" x14ac:dyDescent="0.25"/>
    <row r="892" customFormat="1" ht="15" customHeight="1" x14ac:dyDescent="0.25"/>
    <row r="893" customFormat="1" ht="15" customHeight="1" x14ac:dyDescent="0.25"/>
    <row r="894" customFormat="1" ht="15" customHeight="1" x14ac:dyDescent="0.25"/>
    <row r="895" customFormat="1" ht="15" customHeight="1" x14ac:dyDescent="0.25"/>
    <row r="896" customFormat="1" ht="15" customHeight="1" x14ac:dyDescent="0.25"/>
    <row r="897" customFormat="1" ht="15" customHeight="1" x14ac:dyDescent="0.25"/>
    <row r="898" customFormat="1" ht="15" customHeight="1" x14ac:dyDescent="0.25"/>
    <row r="899" customFormat="1" ht="15" customHeight="1" x14ac:dyDescent="0.25"/>
    <row r="900" customFormat="1" ht="15" customHeight="1" x14ac:dyDescent="0.25"/>
    <row r="901" customFormat="1" ht="15" customHeight="1" x14ac:dyDescent="0.25"/>
    <row r="902" customFormat="1" ht="15" customHeight="1" x14ac:dyDescent="0.25"/>
    <row r="903" customFormat="1" ht="15" customHeight="1" x14ac:dyDescent="0.25"/>
    <row r="904" customFormat="1" ht="15" customHeight="1" x14ac:dyDescent="0.25"/>
    <row r="905" customFormat="1" ht="15" customHeight="1" x14ac:dyDescent="0.25"/>
    <row r="906" customFormat="1" ht="15" customHeight="1" x14ac:dyDescent="0.25"/>
    <row r="907" customFormat="1" ht="15" customHeight="1" x14ac:dyDescent="0.25"/>
    <row r="908" customFormat="1" ht="15" customHeight="1" x14ac:dyDescent="0.25"/>
    <row r="909" customFormat="1" ht="15" customHeight="1" x14ac:dyDescent="0.25"/>
    <row r="910" customFormat="1" ht="15" customHeight="1" x14ac:dyDescent="0.25"/>
    <row r="911" customFormat="1" ht="15" customHeight="1" x14ac:dyDescent="0.25"/>
    <row r="912" customFormat="1" ht="15" customHeight="1" x14ac:dyDescent="0.25"/>
    <row r="913" customFormat="1" ht="15" customHeight="1" x14ac:dyDescent="0.25"/>
    <row r="914" customFormat="1" ht="15" customHeight="1" x14ac:dyDescent="0.25"/>
    <row r="915" customFormat="1" ht="15" customHeight="1" x14ac:dyDescent="0.25"/>
    <row r="916" customFormat="1" ht="15" customHeight="1" x14ac:dyDescent="0.25"/>
    <row r="917" customFormat="1" ht="15" customHeight="1" x14ac:dyDescent="0.25"/>
    <row r="918" customFormat="1" ht="15" customHeight="1" x14ac:dyDescent="0.25"/>
    <row r="919" customFormat="1" ht="15" customHeight="1" x14ac:dyDescent="0.25"/>
    <row r="920" customFormat="1" ht="15" customHeight="1" x14ac:dyDescent="0.25"/>
    <row r="921" customFormat="1" ht="15" customHeight="1" x14ac:dyDescent="0.25"/>
    <row r="922" customFormat="1" ht="15" customHeight="1" x14ac:dyDescent="0.25"/>
    <row r="923" customFormat="1" ht="15" customHeight="1" x14ac:dyDescent="0.25"/>
    <row r="924" customFormat="1" ht="15" customHeight="1" x14ac:dyDescent="0.25"/>
    <row r="925" customFormat="1" ht="15" customHeight="1" x14ac:dyDescent="0.25"/>
    <row r="926" customFormat="1" ht="15" customHeight="1" x14ac:dyDescent="0.25"/>
    <row r="927" customFormat="1" ht="15" customHeight="1" x14ac:dyDescent="0.25"/>
    <row r="928" customFormat="1" ht="15" customHeight="1" x14ac:dyDescent="0.25"/>
    <row r="929" customFormat="1" ht="15" customHeight="1" x14ac:dyDescent="0.25"/>
    <row r="930" customFormat="1" ht="15" customHeight="1" x14ac:dyDescent="0.25"/>
    <row r="931" customFormat="1" ht="15" customHeight="1" x14ac:dyDescent="0.25"/>
    <row r="932" customFormat="1" ht="15" customHeight="1" x14ac:dyDescent="0.25"/>
    <row r="933" customFormat="1" ht="15" customHeight="1" x14ac:dyDescent="0.25"/>
    <row r="934" customFormat="1" ht="15" customHeight="1" x14ac:dyDescent="0.25"/>
    <row r="935" customFormat="1" ht="15" customHeight="1" x14ac:dyDescent="0.25"/>
    <row r="936" customFormat="1" ht="15" customHeight="1" x14ac:dyDescent="0.25"/>
    <row r="937" customFormat="1" ht="15" customHeight="1" x14ac:dyDescent="0.25"/>
    <row r="938" customFormat="1" ht="15" customHeight="1" x14ac:dyDescent="0.25"/>
    <row r="939" customFormat="1" ht="15" customHeight="1" x14ac:dyDescent="0.25"/>
    <row r="940" customFormat="1" ht="15" customHeight="1" x14ac:dyDescent="0.25"/>
    <row r="941" customFormat="1" ht="15" customHeight="1" x14ac:dyDescent="0.25"/>
    <row r="942" customFormat="1" ht="15" customHeight="1" x14ac:dyDescent="0.25"/>
    <row r="943" customFormat="1" ht="15" customHeight="1" x14ac:dyDescent="0.25"/>
    <row r="944" customFormat="1" ht="15" customHeight="1" x14ac:dyDescent="0.25"/>
    <row r="945" customFormat="1" ht="15" customHeight="1" x14ac:dyDescent="0.25"/>
    <row r="946" customFormat="1" ht="15" customHeight="1" x14ac:dyDescent="0.25"/>
    <row r="947" customFormat="1" ht="15" customHeight="1" x14ac:dyDescent="0.25"/>
    <row r="948" customFormat="1" ht="15" customHeight="1" x14ac:dyDescent="0.25"/>
    <row r="949" customFormat="1" ht="15" customHeight="1" x14ac:dyDescent="0.25"/>
    <row r="950" customFormat="1" ht="15" customHeight="1" x14ac:dyDescent="0.25"/>
    <row r="951" customFormat="1" ht="15" customHeight="1" x14ac:dyDescent="0.25"/>
    <row r="952" customFormat="1" ht="15" customHeight="1" x14ac:dyDescent="0.25"/>
    <row r="953" customFormat="1" ht="15" customHeight="1" x14ac:dyDescent="0.25"/>
    <row r="954" customFormat="1" ht="15" customHeight="1" x14ac:dyDescent="0.25"/>
    <row r="955" customFormat="1" ht="15" customHeight="1" x14ac:dyDescent="0.25"/>
    <row r="956" customFormat="1" ht="15" customHeight="1" x14ac:dyDescent="0.25"/>
    <row r="957" customFormat="1" ht="15" customHeight="1" x14ac:dyDescent="0.25"/>
    <row r="958" customFormat="1" ht="15" customHeight="1" x14ac:dyDescent="0.25"/>
    <row r="959" customFormat="1" ht="15" customHeight="1" x14ac:dyDescent="0.25"/>
    <row r="960" customFormat="1" ht="15" customHeight="1" x14ac:dyDescent="0.25"/>
    <row r="961" customFormat="1" ht="15" customHeight="1" x14ac:dyDescent="0.25"/>
    <row r="962" customFormat="1" ht="15" customHeight="1" x14ac:dyDescent="0.25"/>
    <row r="963" customFormat="1" ht="15" customHeight="1" x14ac:dyDescent="0.25"/>
    <row r="964" customFormat="1" ht="15" customHeight="1" x14ac:dyDescent="0.25"/>
    <row r="965" customFormat="1" ht="15" customHeight="1" x14ac:dyDescent="0.25"/>
    <row r="966" customFormat="1" ht="15" customHeight="1" x14ac:dyDescent="0.25"/>
    <row r="967" customFormat="1" ht="15" customHeight="1" x14ac:dyDescent="0.25"/>
    <row r="968" customFormat="1" ht="15" customHeight="1" x14ac:dyDescent="0.25"/>
    <row r="969" customFormat="1" ht="15" customHeight="1" x14ac:dyDescent="0.25"/>
    <row r="970" customFormat="1" ht="15" customHeight="1" x14ac:dyDescent="0.25"/>
    <row r="971" customFormat="1" ht="15" customHeight="1" x14ac:dyDescent="0.25"/>
    <row r="972" customFormat="1" ht="15" customHeight="1" x14ac:dyDescent="0.25"/>
    <row r="973" customFormat="1" ht="15" customHeight="1" x14ac:dyDescent="0.25"/>
    <row r="974" customFormat="1" ht="15" customHeight="1" x14ac:dyDescent="0.25"/>
    <row r="975" customFormat="1" ht="15" customHeight="1" x14ac:dyDescent="0.25"/>
    <row r="976" customFormat="1" ht="15" customHeight="1" x14ac:dyDescent="0.25"/>
    <row r="977" customFormat="1" ht="15" customHeight="1" x14ac:dyDescent="0.25"/>
    <row r="978" customFormat="1" ht="15" customHeight="1" x14ac:dyDescent="0.25"/>
    <row r="979" customFormat="1" ht="15" customHeight="1" x14ac:dyDescent="0.25"/>
    <row r="980" customFormat="1" ht="15" customHeight="1" x14ac:dyDescent="0.25"/>
    <row r="981" customFormat="1" ht="15" customHeight="1" x14ac:dyDescent="0.25"/>
    <row r="982" customFormat="1" ht="15" customHeight="1" x14ac:dyDescent="0.25"/>
    <row r="983" customFormat="1" ht="15" customHeight="1" x14ac:dyDescent="0.25"/>
    <row r="984" customFormat="1" ht="15" customHeight="1" x14ac:dyDescent="0.25"/>
    <row r="985" customFormat="1" ht="15" customHeight="1" x14ac:dyDescent="0.25"/>
    <row r="986" customFormat="1" ht="15" customHeight="1" x14ac:dyDescent="0.25"/>
    <row r="987" customFormat="1" ht="15" customHeight="1" x14ac:dyDescent="0.25"/>
    <row r="988" customFormat="1" ht="15" customHeight="1" x14ac:dyDescent="0.25"/>
    <row r="989" customFormat="1" ht="15" customHeight="1" x14ac:dyDescent="0.25"/>
    <row r="990" customFormat="1" ht="15" customHeight="1" x14ac:dyDescent="0.25"/>
    <row r="991" customFormat="1" ht="15" customHeight="1" x14ac:dyDescent="0.25"/>
    <row r="992" customFormat="1" ht="15" customHeight="1" x14ac:dyDescent="0.25"/>
    <row r="993" customFormat="1" ht="15" customHeight="1" x14ac:dyDescent="0.25"/>
    <row r="994" customFormat="1" ht="15" customHeight="1" x14ac:dyDescent="0.25"/>
    <row r="995" customFormat="1" ht="15" customHeight="1" x14ac:dyDescent="0.25"/>
    <row r="996" customFormat="1" ht="15" customHeight="1" x14ac:dyDescent="0.25"/>
    <row r="997" customFormat="1" ht="15" customHeight="1" x14ac:dyDescent="0.25"/>
    <row r="998" customFormat="1" ht="15" customHeight="1" x14ac:dyDescent="0.25"/>
    <row r="999" customFormat="1" ht="15" customHeight="1" x14ac:dyDescent="0.25"/>
    <row r="1000" customFormat="1" ht="15" customHeight="1" x14ac:dyDescent="0.25"/>
    <row r="1001" customFormat="1" ht="15" customHeight="1" x14ac:dyDescent="0.25"/>
    <row r="1002" customFormat="1" ht="15" customHeight="1" x14ac:dyDescent="0.25"/>
    <row r="1003" customFormat="1" ht="15" customHeight="1" x14ac:dyDescent="0.25"/>
    <row r="1004" customFormat="1" ht="15" customHeight="1" x14ac:dyDescent="0.25"/>
    <row r="1005" customFormat="1" ht="15" customHeight="1" x14ac:dyDescent="0.25"/>
    <row r="1006" customFormat="1" ht="15" customHeight="1" x14ac:dyDescent="0.25"/>
    <row r="1007" customFormat="1" ht="15" customHeight="1" x14ac:dyDescent="0.25"/>
    <row r="1008" customFormat="1" ht="15" customHeight="1" x14ac:dyDescent="0.25"/>
    <row r="1009" customFormat="1" ht="15" customHeight="1" x14ac:dyDescent="0.25"/>
    <row r="1010" customFormat="1" ht="15" customHeight="1" x14ac:dyDescent="0.25"/>
    <row r="1011" customFormat="1" ht="15" customHeight="1" x14ac:dyDescent="0.25"/>
    <row r="1012" customFormat="1" ht="15" customHeight="1" x14ac:dyDescent="0.25"/>
    <row r="1013" customFormat="1" ht="15" customHeight="1" x14ac:dyDescent="0.25"/>
    <row r="1014" customFormat="1" ht="15" customHeight="1" x14ac:dyDescent="0.25"/>
    <row r="1015" customFormat="1" ht="15" customHeight="1" x14ac:dyDescent="0.25"/>
    <row r="1016" customFormat="1" ht="15" customHeight="1" x14ac:dyDescent="0.25"/>
    <row r="1017" customFormat="1" ht="15" customHeight="1" x14ac:dyDescent="0.25"/>
    <row r="1018" customFormat="1" ht="15" customHeight="1" x14ac:dyDescent="0.25"/>
    <row r="1019" customFormat="1" ht="15" customHeight="1" x14ac:dyDescent="0.25"/>
    <row r="1020" customFormat="1" ht="15" customHeight="1" x14ac:dyDescent="0.25"/>
    <row r="1021" customFormat="1" ht="15" customHeight="1" x14ac:dyDescent="0.25"/>
    <row r="1022" customFormat="1" ht="15" customHeight="1" x14ac:dyDescent="0.25"/>
    <row r="1023" customFormat="1" ht="15" customHeight="1" x14ac:dyDescent="0.25"/>
    <row r="1024" customFormat="1" ht="15" customHeight="1" x14ac:dyDescent="0.25"/>
    <row r="1025" customFormat="1" ht="15" customHeight="1" x14ac:dyDescent="0.25"/>
    <row r="1026" customFormat="1" ht="15" customHeight="1" x14ac:dyDescent="0.25"/>
    <row r="1027" customFormat="1" ht="15" customHeight="1" x14ac:dyDescent="0.25"/>
    <row r="1028" customFormat="1" ht="15" customHeight="1" x14ac:dyDescent="0.25"/>
    <row r="1029" customFormat="1" ht="15" customHeight="1" x14ac:dyDescent="0.25"/>
    <row r="1030" customFormat="1" ht="15" customHeight="1" x14ac:dyDescent="0.25"/>
    <row r="1031" customFormat="1" ht="15" customHeight="1" x14ac:dyDescent="0.25"/>
    <row r="1032" customFormat="1" ht="15" customHeight="1" x14ac:dyDescent="0.25"/>
    <row r="1033" customFormat="1" ht="15" customHeight="1" x14ac:dyDescent="0.25"/>
    <row r="1034" customFormat="1" ht="15" customHeight="1" x14ac:dyDescent="0.25"/>
    <row r="1035" customFormat="1" ht="15" customHeight="1" x14ac:dyDescent="0.25"/>
    <row r="1036" customFormat="1" ht="15" customHeight="1" x14ac:dyDescent="0.25"/>
    <row r="1037" customFormat="1" ht="15" customHeight="1" x14ac:dyDescent="0.25"/>
    <row r="1038" customFormat="1" ht="15" customHeight="1" x14ac:dyDescent="0.25"/>
    <row r="1039" customFormat="1" ht="15" customHeight="1" x14ac:dyDescent="0.25"/>
    <row r="1040" customFormat="1" ht="15" customHeight="1" x14ac:dyDescent="0.25"/>
    <row r="1041" customFormat="1" ht="15" customHeight="1" x14ac:dyDescent="0.25"/>
    <row r="1042" customFormat="1" ht="15" customHeight="1" x14ac:dyDescent="0.25"/>
    <row r="1043" customFormat="1" ht="15" customHeight="1" x14ac:dyDescent="0.25"/>
    <row r="1044" customFormat="1" ht="15" customHeight="1" x14ac:dyDescent="0.25"/>
    <row r="1045" customFormat="1" ht="15" customHeight="1" x14ac:dyDescent="0.25"/>
    <row r="1046" customFormat="1" ht="15" customHeight="1" x14ac:dyDescent="0.25"/>
    <row r="1047" customFormat="1" ht="15" customHeight="1" x14ac:dyDescent="0.25"/>
    <row r="1048" customFormat="1" ht="15" customHeight="1" x14ac:dyDescent="0.25"/>
    <row r="1049" customFormat="1" ht="15" customHeight="1" x14ac:dyDescent="0.25"/>
    <row r="1050" customFormat="1" ht="15" customHeight="1" x14ac:dyDescent="0.25"/>
    <row r="1051" customFormat="1" ht="15" customHeight="1" x14ac:dyDescent="0.25"/>
    <row r="1052" customFormat="1" ht="15" customHeight="1" x14ac:dyDescent="0.25"/>
    <row r="1053" customFormat="1" ht="15" customHeight="1" x14ac:dyDescent="0.25"/>
    <row r="1054" customFormat="1" ht="15" customHeight="1" x14ac:dyDescent="0.25"/>
    <row r="1055" customFormat="1" ht="15" customHeight="1" x14ac:dyDescent="0.25"/>
    <row r="1056" customFormat="1" ht="15" customHeight="1" x14ac:dyDescent="0.25"/>
    <row r="1057" customFormat="1" ht="15" customHeight="1" x14ac:dyDescent="0.25"/>
    <row r="1058" customFormat="1" ht="15" customHeight="1" x14ac:dyDescent="0.25"/>
    <row r="1059" customFormat="1" ht="15" customHeight="1" x14ac:dyDescent="0.25"/>
    <row r="1060" customFormat="1" ht="15" customHeight="1" x14ac:dyDescent="0.25"/>
    <row r="1061" customFormat="1" ht="15" customHeight="1" x14ac:dyDescent="0.25"/>
    <row r="1062" customFormat="1" ht="15" customHeight="1" x14ac:dyDescent="0.25"/>
    <row r="1063" customFormat="1" ht="15" customHeight="1" x14ac:dyDescent="0.25"/>
    <row r="1064" customFormat="1" ht="15" customHeight="1" x14ac:dyDescent="0.25"/>
    <row r="1065" customFormat="1" ht="15" customHeight="1" x14ac:dyDescent="0.25"/>
    <row r="1066" customFormat="1" ht="15" customHeight="1" x14ac:dyDescent="0.25"/>
    <row r="1067" customFormat="1" ht="15" customHeight="1" x14ac:dyDescent="0.25"/>
    <row r="1068" customFormat="1" ht="15" customHeight="1" x14ac:dyDescent="0.25"/>
    <row r="1069" customFormat="1" ht="15" customHeight="1" x14ac:dyDescent="0.25"/>
    <row r="1070" customFormat="1" ht="15" customHeight="1" x14ac:dyDescent="0.25"/>
    <row r="1071" customFormat="1" ht="15" customHeight="1" x14ac:dyDescent="0.25"/>
    <row r="1072" customFormat="1" ht="15" customHeight="1" x14ac:dyDescent="0.25"/>
    <row r="1073" customFormat="1" ht="15" customHeight="1" x14ac:dyDescent="0.25"/>
    <row r="1074" customFormat="1" ht="15" customHeight="1" x14ac:dyDescent="0.25"/>
    <row r="1075" customFormat="1" ht="15" customHeight="1" x14ac:dyDescent="0.25"/>
    <row r="1076" customFormat="1" ht="15" customHeight="1" x14ac:dyDescent="0.25"/>
    <row r="1077" customFormat="1" ht="15" customHeight="1" x14ac:dyDescent="0.25"/>
    <row r="1078" customFormat="1" ht="15" customHeight="1" x14ac:dyDescent="0.25"/>
    <row r="1079" customFormat="1" ht="15" customHeight="1" x14ac:dyDescent="0.25"/>
    <row r="1080" customFormat="1" ht="15" customHeight="1" x14ac:dyDescent="0.25"/>
    <row r="1081" customFormat="1" ht="15" customHeight="1" x14ac:dyDescent="0.25"/>
    <row r="1082" customFormat="1" ht="15" customHeight="1" x14ac:dyDescent="0.25"/>
    <row r="1083" customFormat="1" ht="15" customHeight="1" x14ac:dyDescent="0.25"/>
    <row r="1084" customFormat="1" ht="15" customHeight="1" x14ac:dyDescent="0.25"/>
    <row r="1085" customFormat="1" ht="15" customHeight="1" x14ac:dyDescent="0.25"/>
    <row r="1086" customFormat="1" ht="15" customHeight="1" x14ac:dyDescent="0.25"/>
    <row r="1087" customFormat="1" ht="15" customHeight="1" x14ac:dyDescent="0.25"/>
    <row r="1088" customFormat="1" ht="15" customHeight="1" x14ac:dyDescent="0.25"/>
    <row r="1089" customFormat="1" ht="15" customHeight="1" x14ac:dyDescent="0.25"/>
    <row r="1090" customFormat="1" ht="15" customHeight="1" x14ac:dyDescent="0.25"/>
    <row r="1091" customFormat="1" ht="15" customHeight="1" x14ac:dyDescent="0.25"/>
    <row r="1092" customFormat="1" ht="15" customHeight="1" x14ac:dyDescent="0.25"/>
    <row r="1093" customFormat="1" ht="15" customHeight="1" x14ac:dyDescent="0.25"/>
    <row r="1094" customFormat="1" ht="15" customHeight="1" x14ac:dyDescent="0.25"/>
    <row r="1095" customFormat="1" ht="15" customHeight="1" x14ac:dyDescent="0.25"/>
    <row r="1096" customFormat="1" ht="15" customHeight="1" x14ac:dyDescent="0.25"/>
    <row r="1097" customFormat="1" ht="15" customHeight="1" x14ac:dyDescent="0.25"/>
    <row r="1098" customFormat="1" ht="15" customHeight="1" x14ac:dyDescent="0.25"/>
    <row r="1099" customFormat="1" ht="15" customHeight="1" x14ac:dyDescent="0.25"/>
    <row r="1100" customFormat="1" ht="15" customHeight="1" x14ac:dyDescent="0.25"/>
    <row r="1101" customFormat="1" ht="15" customHeight="1" x14ac:dyDescent="0.25"/>
    <row r="1102" customFormat="1" ht="15" customHeight="1" x14ac:dyDescent="0.25"/>
    <row r="1103" customFormat="1" ht="15" customHeight="1" x14ac:dyDescent="0.25"/>
    <row r="1104" customFormat="1" ht="15" customHeight="1" x14ac:dyDescent="0.25"/>
    <row r="1105" customFormat="1" ht="15" customHeight="1" x14ac:dyDescent="0.25"/>
    <row r="1106" customFormat="1" ht="15" customHeight="1" x14ac:dyDescent="0.25"/>
    <row r="1107" customFormat="1" ht="15" customHeight="1" x14ac:dyDescent="0.25"/>
    <row r="1108" customFormat="1" ht="15" customHeight="1" x14ac:dyDescent="0.25"/>
    <row r="1109" customFormat="1" ht="15" customHeight="1" x14ac:dyDescent="0.25"/>
    <row r="1110" customFormat="1" ht="15" customHeight="1" x14ac:dyDescent="0.25"/>
    <row r="1111" customFormat="1" ht="15" customHeight="1" x14ac:dyDescent="0.25"/>
    <row r="1112" customFormat="1" ht="15" customHeight="1" x14ac:dyDescent="0.25"/>
    <row r="1113" customFormat="1" ht="15" customHeight="1" x14ac:dyDescent="0.25"/>
    <row r="1114" customFormat="1" ht="15" customHeight="1" x14ac:dyDescent="0.25"/>
    <row r="1115" customFormat="1" ht="15" customHeight="1" x14ac:dyDescent="0.25"/>
    <row r="1116" customFormat="1" ht="15" customHeight="1" x14ac:dyDescent="0.25"/>
    <row r="1117" customFormat="1" ht="15" customHeight="1" x14ac:dyDescent="0.25"/>
    <row r="1118" customFormat="1" ht="15" customHeight="1" x14ac:dyDescent="0.25"/>
    <row r="1119" customFormat="1" ht="15" customHeight="1" x14ac:dyDescent="0.25"/>
    <row r="1120" customFormat="1" ht="15" customHeight="1" x14ac:dyDescent="0.25"/>
    <row r="1121" customFormat="1" ht="15" customHeight="1" x14ac:dyDescent="0.25"/>
    <row r="1122" customFormat="1" ht="15" customHeight="1" x14ac:dyDescent="0.25"/>
    <row r="1123" customFormat="1" ht="15" customHeight="1" x14ac:dyDescent="0.25"/>
    <row r="1124" customFormat="1" ht="15" customHeight="1" x14ac:dyDescent="0.25"/>
    <row r="1125" customFormat="1" ht="15" customHeight="1" x14ac:dyDescent="0.25"/>
    <row r="1126" customFormat="1" ht="15" customHeight="1" x14ac:dyDescent="0.25"/>
    <row r="1127" customFormat="1" ht="15" customHeight="1" x14ac:dyDescent="0.25"/>
    <row r="1128" customFormat="1" ht="15" customHeight="1" x14ac:dyDescent="0.25"/>
    <row r="1129" customFormat="1" ht="15" customHeight="1" x14ac:dyDescent="0.25"/>
    <row r="1130" customFormat="1" ht="15" customHeight="1" x14ac:dyDescent="0.25"/>
    <row r="1131" customFormat="1" ht="15" customHeight="1" x14ac:dyDescent="0.25"/>
    <row r="1132" customFormat="1" ht="15" customHeight="1" x14ac:dyDescent="0.25"/>
    <row r="1133" customFormat="1" ht="15" customHeight="1" x14ac:dyDescent="0.25"/>
    <row r="1134" customFormat="1" ht="15" customHeight="1" x14ac:dyDescent="0.25"/>
    <row r="1135" customFormat="1" ht="15" customHeight="1" x14ac:dyDescent="0.25"/>
    <row r="1136" customFormat="1" ht="15" customHeight="1" x14ac:dyDescent="0.25"/>
    <row r="1137" customFormat="1" ht="15" customHeight="1" x14ac:dyDescent="0.25"/>
    <row r="1138" customFormat="1" ht="15" customHeight="1" x14ac:dyDescent="0.25"/>
    <row r="1139" customFormat="1" ht="15" customHeight="1" x14ac:dyDescent="0.25"/>
    <row r="1140" customFormat="1" ht="15" customHeight="1" x14ac:dyDescent="0.25"/>
    <row r="1141" customFormat="1" ht="15" customHeight="1" x14ac:dyDescent="0.25"/>
    <row r="1142" customFormat="1" ht="15" customHeight="1" x14ac:dyDescent="0.25"/>
    <row r="1143" customFormat="1" ht="15" customHeight="1" x14ac:dyDescent="0.25"/>
    <row r="1144" customFormat="1" ht="15" customHeight="1" x14ac:dyDescent="0.25"/>
    <row r="1145" customFormat="1" ht="15" customHeight="1" x14ac:dyDescent="0.25"/>
    <row r="1146" customFormat="1" ht="15" customHeight="1" x14ac:dyDescent="0.25"/>
    <row r="1147" customFormat="1" ht="15" customHeight="1" x14ac:dyDescent="0.25"/>
    <row r="1148" customFormat="1" ht="15" customHeight="1" x14ac:dyDescent="0.25"/>
    <row r="1149" customFormat="1" ht="15" customHeight="1" x14ac:dyDescent="0.25"/>
    <row r="1150" customFormat="1" ht="15" customHeight="1" x14ac:dyDescent="0.25"/>
    <row r="1151" customFormat="1" ht="15" customHeight="1" x14ac:dyDescent="0.25"/>
    <row r="1152" customFormat="1" ht="15" customHeight="1" x14ac:dyDescent="0.25"/>
    <row r="1153" customFormat="1" ht="15" customHeight="1" x14ac:dyDescent="0.25"/>
    <row r="1154" customFormat="1" ht="15" customHeight="1" x14ac:dyDescent="0.25"/>
    <row r="1155" customFormat="1" ht="15" customHeight="1" x14ac:dyDescent="0.25"/>
    <row r="1156" customFormat="1" ht="15" customHeight="1" x14ac:dyDescent="0.25"/>
    <row r="1157" customFormat="1" ht="15" customHeight="1" x14ac:dyDescent="0.25"/>
    <row r="1158" customFormat="1" ht="15" customHeight="1" x14ac:dyDescent="0.25"/>
    <row r="1159" customFormat="1" ht="15" customHeight="1" x14ac:dyDescent="0.25"/>
    <row r="1160" customFormat="1" ht="15" customHeight="1" x14ac:dyDescent="0.25"/>
    <row r="1161" customFormat="1" ht="15" customHeight="1" x14ac:dyDescent="0.25"/>
    <row r="1162" customFormat="1" ht="15" customHeight="1" x14ac:dyDescent="0.25"/>
    <row r="1163" customFormat="1" ht="15" customHeight="1" x14ac:dyDescent="0.25"/>
    <row r="1164" customFormat="1" ht="15" customHeight="1" x14ac:dyDescent="0.25"/>
    <row r="1165" customFormat="1" ht="15" customHeight="1" x14ac:dyDescent="0.25"/>
    <row r="1166" customFormat="1" ht="15" customHeight="1" x14ac:dyDescent="0.25"/>
    <row r="1167" customFormat="1" ht="15" customHeight="1" x14ac:dyDescent="0.25"/>
    <row r="1168" customFormat="1" ht="15" customHeight="1" x14ac:dyDescent="0.25"/>
    <row r="1169" customFormat="1" ht="15" customHeight="1" x14ac:dyDescent="0.25"/>
    <row r="1170" customFormat="1" ht="15" customHeight="1" x14ac:dyDescent="0.25"/>
    <row r="1171" customFormat="1" ht="15" customHeight="1" x14ac:dyDescent="0.25"/>
    <row r="1172" customFormat="1" ht="15" customHeight="1" x14ac:dyDescent="0.25"/>
    <row r="1173" customFormat="1" ht="15" customHeight="1" x14ac:dyDescent="0.25"/>
    <row r="1174" customFormat="1" ht="15" customHeight="1" x14ac:dyDescent="0.25"/>
    <row r="1175" customFormat="1" ht="15" customHeight="1" x14ac:dyDescent="0.25"/>
    <row r="1176" customFormat="1" ht="15" customHeight="1" x14ac:dyDescent="0.25"/>
    <row r="1177" customFormat="1" ht="15" customHeight="1" x14ac:dyDescent="0.25"/>
    <row r="1178" customFormat="1" ht="15" customHeight="1" x14ac:dyDescent="0.25"/>
    <row r="1179" customFormat="1" ht="15" customHeight="1" x14ac:dyDescent="0.25"/>
    <row r="1180" customFormat="1" ht="15" customHeight="1" x14ac:dyDescent="0.25"/>
    <row r="1181" customFormat="1" ht="15" customHeight="1" x14ac:dyDescent="0.25"/>
    <row r="1182" customFormat="1" ht="15" customHeight="1" x14ac:dyDescent="0.25"/>
    <row r="1183" customFormat="1" ht="15" customHeight="1" x14ac:dyDescent="0.25"/>
    <row r="1184" customFormat="1" ht="15" customHeight="1" x14ac:dyDescent="0.25"/>
    <row r="1185" customFormat="1" ht="15" customHeight="1" x14ac:dyDescent="0.25"/>
    <row r="1186" customFormat="1" ht="15" customHeight="1" x14ac:dyDescent="0.25"/>
    <row r="1187" customFormat="1" ht="15" customHeight="1" x14ac:dyDescent="0.25"/>
    <row r="1188" customFormat="1" ht="15" customHeight="1" x14ac:dyDescent="0.25"/>
    <row r="1189" customFormat="1" ht="15" customHeight="1" x14ac:dyDescent="0.25"/>
    <row r="1190" customFormat="1" ht="15" customHeight="1" x14ac:dyDescent="0.25"/>
    <row r="1191" customFormat="1" ht="15" customHeight="1" x14ac:dyDescent="0.25"/>
    <row r="1192" customFormat="1" ht="15" customHeight="1" x14ac:dyDescent="0.25"/>
    <row r="1193" customFormat="1" ht="15" customHeight="1" x14ac:dyDescent="0.25"/>
    <row r="1194" customFormat="1" ht="15" customHeight="1" x14ac:dyDescent="0.25"/>
    <row r="1195" customFormat="1" ht="15" customHeight="1" x14ac:dyDescent="0.25"/>
    <row r="1196" customFormat="1" ht="15" customHeight="1" x14ac:dyDescent="0.25"/>
    <row r="1197" customFormat="1" ht="15" customHeight="1" x14ac:dyDescent="0.25"/>
    <row r="1198" customFormat="1" ht="15" customHeight="1" x14ac:dyDescent="0.25"/>
    <row r="1199" customFormat="1" ht="15" customHeight="1" x14ac:dyDescent="0.25"/>
    <row r="1200" customFormat="1" ht="15" customHeight="1" x14ac:dyDescent="0.25"/>
    <row r="1201" customFormat="1" ht="15" customHeight="1" x14ac:dyDescent="0.25"/>
    <row r="1202" customFormat="1" ht="15" customHeight="1" x14ac:dyDescent="0.25"/>
    <row r="1203" customFormat="1" ht="15" customHeight="1" x14ac:dyDescent="0.25"/>
    <row r="1204" customFormat="1" ht="15" customHeight="1" x14ac:dyDescent="0.25"/>
    <row r="1205" customFormat="1" ht="15" customHeight="1" x14ac:dyDescent="0.25"/>
    <row r="1206" customFormat="1" ht="15" customHeight="1" x14ac:dyDescent="0.25"/>
    <row r="1207" customFormat="1" ht="15" customHeight="1" x14ac:dyDescent="0.25"/>
    <row r="1208" customFormat="1" ht="15" customHeight="1" x14ac:dyDescent="0.25"/>
    <row r="1209" customFormat="1" ht="15" customHeight="1" x14ac:dyDescent="0.25"/>
    <row r="1210" customFormat="1" ht="15" customHeight="1" x14ac:dyDescent="0.25"/>
    <row r="1211" customFormat="1" ht="15" customHeight="1" x14ac:dyDescent="0.25"/>
    <row r="1212" customFormat="1" ht="15" customHeight="1" x14ac:dyDescent="0.25"/>
    <row r="1213" customFormat="1" ht="15" customHeight="1" x14ac:dyDescent="0.25"/>
    <row r="1214" customFormat="1" ht="15" customHeight="1" x14ac:dyDescent="0.25"/>
    <row r="1215" customFormat="1" ht="15" customHeight="1" x14ac:dyDescent="0.25"/>
    <row r="1216" customFormat="1" ht="15" customHeight="1" x14ac:dyDescent="0.25"/>
    <row r="1217" customFormat="1" ht="15" customHeight="1" x14ac:dyDescent="0.25"/>
    <row r="1218" customFormat="1" ht="15" customHeight="1" x14ac:dyDescent="0.25"/>
    <row r="1219" customFormat="1" ht="15" customHeight="1" x14ac:dyDescent="0.25"/>
    <row r="1220" customFormat="1" ht="15" customHeight="1" x14ac:dyDescent="0.25"/>
    <row r="1221" customFormat="1" ht="15" customHeight="1" x14ac:dyDescent="0.25"/>
    <row r="1222" customFormat="1" ht="15" customHeight="1" x14ac:dyDescent="0.25"/>
    <row r="1223" customFormat="1" ht="15" customHeight="1" x14ac:dyDescent="0.25"/>
    <row r="1224" customFormat="1" ht="15" customHeight="1" x14ac:dyDescent="0.25"/>
    <row r="1225" customFormat="1" ht="15" customHeight="1" x14ac:dyDescent="0.25"/>
    <row r="1226" customFormat="1" ht="15" customHeight="1" x14ac:dyDescent="0.25"/>
    <row r="1227" customFormat="1" ht="15" customHeight="1" x14ac:dyDescent="0.25"/>
    <row r="1228" customFormat="1" ht="15" customHeight="1" x14ac:dyDescent="0.25"/>
    <row r="1229" customFormat="1" ht="15" customHeight="1" x14ac:dyDescent="0.25"/>
    <row r="1230" customFormat="1" ht="15" customHeight="1" x14ac:dyDescent="0.25"/>
    <row r="1231" customFormat="1" ht="15" customHeight="1" x14ac:dyDescent="0.25"/>
    <row r="1232" customFormat="1" ht="15" customHeight="1" x14ac:dyDescent="0.25"/>
    <row r="1233" customFormat="1" ht="15" customHeight="1" x14ac:dyDescent="0.25"/>
    <row r="1234" customFormat="1" ht="15" customHeight="1" x14ac:dyDescent="0.25"/>
    <row r="1235" customFormat="1" ht="15" customHeight="1" x14ac:dyDescent="0.25"/>
    <row r="1236" customFormat="1" ht="15" customHeight="1" x14ac:dyDescent="0.25"/>
    <row r="1237" customFormat="1" ht="15" customHeight="1" x14ac:dyDescent="0.25"/>
    <row r="1238" customFormat="1" ht="15" customHeight="1" x14ac:dyDescent="0.25"/>
    <row r="1239" customFormat="1" ht="15" customHeight="1" x14ac:dyDescent="0.25"/>
    <row r="1240" customFormat="1" ht="15" customHeight="1" x14ac:dyDescent="0.25"/>
    <row r="1241" customFormat="1" ht="15" customHeight="1" x14ac:dyDescent="0.25"/>
    <row r="1242" customFormat="1" ht="15" customHeight="1" x14ac:dyDescent="0.25"/>
    <row r="1243" customFormat="1" ht="15" customHeight="1" x14ac:dyDescent="0.25"/>
    <row r="1244" customFormat="1" ht="15" customHeight="1" x14ac:dyDescent="0.25"/>
    <row r="1245" customFormat="1" ht="15" customHeight="1" x14ac:dyDescent="0.25"/>
    <row r="1246" customFormat="1" ht="15" customHeight="1" x14ac:dyDescent="0.25"/>
    <row r="1247" customFormat="1" ht="15" customHeight="1" x14ac:dyDescent="0.25"/>
    <row r="1248" customFormat="1" ht="15" customHeight="1" x14ac:dyDescent="0.25"/>
    <row r="1249" customFormat="1" ht="15" customHeight="1" x14ac:dyDescent="0.25"/>
    <row r="1250" customFormat="1" ht="15" customHeight="1" x14ac:dyDescent="0.25"/>
    <row r="1251" customFormat="1" ht="15" customHeight="1" x14ac:dyDescent="0.25"/>
    <row r="1252" customFormat="1" ht="15" customHeight="1" x14ac:dyDescent="0.25"/>
    <row r="1253" customFormat="1" ht="15" customHeight="1" x14ac:dyDescent="0.25"/>
    <row r="1254" customFormat="1" ht="15" customHeight="1" x14ac:dyDescent="0.25"/>
    <row r="1255" customFormat="1" ht="15" customHeight="1" x14ac:dyDescent="0.25"/>
    <row r="1256" customFormat="1" ht="15" customHeight="1" x14ac:dyDescent="0.25"/>
    <row r="1257" customFormat="1" ht="15" customHeight="1" x14ac:dyDescent="0.25"/>
    <row r="1258" customFormat="1" ht="15" customHeight="1" x14ac:dyDescent="0.25"/>
    <row r="1259" customFormat="1" ht="15" customHeight="1" x14ac:dyDescent="0.25"/>
    <row r="1260" customFormat="1" ht="15" customHeight="1" x14ac:dyDescent="0.25"/>
    <row r="1261" customFormat="1" ht="15" customHeight="1" x14ac:dyDescent="0.25"/>
    <row r="1262" customFormat="1" ht="15" customHeight="1" x14ac:dyDescent="0.25"/>
    <row r="1263" customFormat="1" ht="15" customHeight="1" x14ac:dyDescent="0.25"/>
    <row r="1264" customFormat="1" ht="15" customHeight="1" x14ac:dyDescent="0.25"/>
    <row r="1265" customFormat="1" ht="15" customHeight="1" x14ac:dyDescent="0.25"/>
    <row r="1266" customFormat="1" ht="15" customHeight="1" x14ac:dyDescent="0.25"/>
    <row r="1267" customFormat="1" ht="15" customHeight="1" x14ac:dyDescent="0.25"/>
    <row r="1268" customFormat="1" ht="15" customHeight="1" x14ac:dyDescent="0.25"/>
    <row r="1269" customFormat="1" ht="15" customHeight="1" x14ac:dyDescent="0.25"/>
    <row r="1270" customFormat="1" ht="15" customHeight="1" x14ac:dyDescent="0.25"/>
    <row r="1271" customFormat="1" ht="15" customHeight="1" x14ac:dyDescent="0.25"/>
    <row r="1272" customFormat="1" ht="15" customHeight="1" x14ac:dyDescent="0.25"/>
    <row r="1273" customFormat="1" ht="15" customHeight="1" x14ac:dyDescent="0.25"/>
    <row r="1274" customFormat="1" ht="15" customHeight="1" x14ac:dyDescent="0.25"/>
    <row r="1275" customFormat="1" ht="15" customHeight="1" x14ac:dyDescent="0.25"/>
    <row r="1276" customFormat="1" ht="15" customHeight="1" x14ac:dyDescent="0.25"/>
    <row r="1277" customFormat="1" ht="15" customHeight="1" x14ac:dyDescent="0.25"/>
    <row r="1278" customFormat="1" ht="15" customHeight="1" x14ac:dyDescent="0.25"/>
    <row r="1279" customFormat="1" ht="15" customHeight="1" x14ac:dyDescent="0.25"/>
    <row r="1280" customFormat="1" ht="15" customHeight="1" x14ac:dyDescent="0.25"/>
    <row r="1281" customFormat="1" ht="15" customHeight="1" x14ac:dyDescent="0.25"/>
    <row r="1282" customFormat="1" ht="15" customHeight="1" x14ac:dyDescent="0.25"/>
    <row r="1283" customFormat="1" ht="15" customHeight="1" x14ac:dyDescent="0.25"/>
    <row r="1284" customFormat="1" ht="15" customHeight="1" x14ac:dyDescent="0.25"/>
    <row r="1285" customFormat="1" ht="15" customHeight="1" x14ac:dyDescent="0.25"/>
    <row r="1286" customFormat="1" ht="15" customHeight="1" x14ac:dyDescent="0.25"/>
    <row r="1287" customFormat="1" ht="15" customHeight="1" x14ac:dyDescent="0.25"/>
    <row r="1288" customFormat="1" ht="15" customHeight="1" x14ac:dyDescent="0.25"/>
    <row r="1289" customFormat="1" ht="15" customHeight="1" x14ac:dyDescent="0.25"/>
    <row r="1290" customFormat="1" ht="15" customHeight="1" x14ac:dyDescent="0.25"/>
    <row r="1291" customFormat="1" ht="15" customHeight="1" x14ac:dyDescent="0.25"/>
    <row r="1292" customFormat="1" ht="15" customHeight="1" x14ac:dyDescent="0.25"/>
    <row r="1293" customFormat="1" ht="15" customHeight="1" x14ac:dyDescent="0.25"/>
    <row r="1294" customFormat="1" ht="15" customHeight="1" x14ac:dyDescent="0.25"/>
    <row r="1295" customFormat="1" ht="15" customHeight="1" x14ac:dyDescent="0.25"/>
    <row r="1296" customFormat="1" ht="15" customHeight="1" x14ac:dyDescent="0.25"/>
    <row r="1297" customFormat="1" ht="15" customHeight="1" x14ac:dyDescent="0.25"/>
    <row r="1298" customFormat="1" ht="15" customHeight="1" x14ac:dyDescent="0.25"/>
    <row r="1299" customFormat="1" ht="15" customHeight="1" x14ac:dyDescent="0.25"/>
    <row r="1300" customFormat="1" ht="15" customHeight="1" x14ac:dyDescent="0.25"/>
    <row r="1301" customFormat="1" ht="15" customHeight="1" x14ac:dyDescent="0.25"/>
    <row r="1302" customFormat="1" ht="15" customHeight="1" x14ac:dyDescent="0.25"/>
    <row r="1303" customFormat="1" ht="15" customHeight="1" x14ac:dyDescent="0.25"/>
    <row r="1304" customFormat="1" ht="15" customHeight="1" x14ac:dyDescent="0.25"/>
    <row r="1305" customFormat="1" ht="15" customHeight="1" x14ac:dyDescent="0.25"/>
    <row r="1306" customFormat="1" ht="15" customHeight="1" x14ac:dyDescent="0.25"/>
    <row r="1307" customFormat="1" ht="15" customHeight="1" x14ac:dyDescent="0.25"/>
    <row r="1308" customFormat="1" ht="15" customHeight="1" x14ac:dyDescent="0.25"/>
    <row r="1309" customFormat="1" ht="15" customHeight="1" x14ac:dyDescent="0.25"/>
    <row r="1310" customFormat="1" ht="15" customHeight="1" x14ac:dyDescent="0.25"/>
    <row r="1311" customFormat="1" ht="15" customHeight="1" x14ac:dyDescent="0.25"/>
    <row r="1312" customFormat="1" ht="15" customHeight="1" x14ac:dyDescent="0.25"/>
    <row r="1313" customFormat="1" ht="15" customHeight="1" x14ac:dyDescent="0.25"/>
    <row r="1314" customFormat="1" ht="15" customHeight="1" x14ac:dyDescent="0.25"/>
    <row r="1315" customFormat="1" ht="15" customHeight="1" x14ac:dyDescent="0.25"/>
    <row r="1316" customFormat="1" ht="15" customHeight="1" x14ac:dyDescent="0.25"/>
    <row r="1317" customFormat="1" ht="15" customHeight="1" x14ac:dyDescent="0.25"/>
    <row r="1318" customFormat="1" ht="15" customHeight="1" x14ac:dyDescent="0.25"/>
    <row r="1319" customFormat="1" ht="15" customHeight="1" x14ac:dyDescent="0.25"/>
    <row r="1320" customFormat="1" ht="15" customHeight="1" x14ac:dyDescent="0.25"/>
    <row r="1321" customFormat="1" ht="15" customHeight="1" x14ac:dyDescent="0.25"/>
    <row r="1322" customFormat="1" ht="15" customHeight="1" x14ac:dyDescent="0.25"/>
    <row r="1323" customFormat="1" ht="15" customHeight="1" x14ac:dyDescent="0.25"/>
    <row r="1324" customFormat="1" ht="15" customHeight="1" x14ac:dyDescent="0.25"/>
    <row r="1325" customFormat="1" ht="15" customHeight="1" x14ac:dyDescent="0.25"/>
    <row r="1326" customFormat="1" ht="15" customHeight="1" x14ac:dyDescent="0.25"/>
    <row r="1327" customFormat="1" ht="15" customHeight="1" x14ac:dyDescent="0.25"/>
    <row r="1328" customFormat="1" ht="15" customHeight="1" x14ac:dyDescent="0.25"/>
    <row r="1329" customFormat="1" ht="15" customHeight="1" x14ac:dyDescent="0.25"/>
    <row r="1330" customFormat="1" ht="15" customHeight="1" x14ac:dyDescent="0.25"/>
    <row r="1331" customFormat="1" ht="15" customHeight="1" x14ac:dyDescent="0.25"/>
    <row r="1332" customFormat="1" ht="15" customHeight="1" x14ac:dyDescent="0.25"/>
    <row r="1333" customFormat="1" ht="15" customHeight="1" x14ac:dyDescent="0.25"/>
    <row r="1334" customFormat="1" ht="15" customHeight="1" x14ac:dyDescent="0.25"/>
    <row r="1335" customFormat="1" ht="15" customHeight="1" x14ac:dyDescent="0.25"/>
    <row r="1336" customFormat="1" ht="15" customHeight="1" x14ac:dyDescent="0.25"/>
    <row r="1337" customFormat="1" ht="15" customHeight="1" x14ac:dyDescent="0.25"/>
    <row r="1338" customFormat="1" ht="15" customHeight="1" x14ac:dyDescent="0.25"/>
    <row r="1339" customFormat="1" ht="15" customHeight="1" x14ac:dyDescent="0.25"/>
    <row r="1340" customFormat="1" ht="15" customHeight="1" x14ac:dyDescent="0.25"/>
    <row r="1341" customFormat="1" ht="15" customHeight="1" x14ac:dyDescent="0.25"/>
    <row r="1342" customFormat="1" ht="15" customHeight="1" x14ac:dyDescent="0.25"/>
    <row r="1343" customFormat="1" ht="15" customHeight="1" x14ac:dyDescent="0.25"/>
    <row r="1344" customFormat="1" ht="15" customHeight="1" x14ac:dyDescent="0.25"/>
    <row r="1345" customFormat="1" ht="15" customHeight="1" x14ac:dyDescent="0.25"/>
    <row r="1346" customFormat="1" ht="15" customHeight="1" x14ac:dyDescent="0.25"/>
    <row r="1347" customFormat="1" ht="15" customHeight="1" x14ac:dyDescent="0.25"/>
    <row r="1348" customFormat="1" ht="15" customHeight="1" x14ac:dyDescent="0.25"/>
    <row r="1349" customFormat="1" ht="15" customHeight="1" x14ac:dyDescent="0.25"/>
    <row r="1350" customFormat="1" ht="15" customHeight="1" x14ac:dyDescent="0.25"/>
    <row r="1351" customFormat="1" ht="15" customHeight="1" x14ac:dyDescent="0.25"/>
    <row r="1352" customFormat="1" ht="15" customHeight="1" x14ac:dyDescent="0.25"/>
    <row r="1353" customFormat="1" ht="15" customHeight="1" x14ac:dyDescent="0.25"/>
    <row r="1354" customFormat="1" ht="15" customHeight="1" x14ac:dyDescent="0.25"/>
    <row r="1355" customFormat="1" ht="15" customHeight="1" x14ac:dyDescent="0.25"/>
    <row r="1356" customFormat="1" ht="15" customHeight="1" x14ac:dyDescent="0.25"/>
    <row r="1357" customFormat="1" ht="15" customHeight="1" x14ac:dyDescent="0.25"/>
    <row r="1358" customFormat="1" ht="15" customHeight="1" x14ac:dyDescent="0.25"/>
    <row r="1359" customFormat="1" ht="15" customHeight="1" x14ac:dyDescent="0.25"/>
    <row r="1360" customFormat="1" ht="15" customHeight="1" x14ac:dyDescent="0.25"/>
    <row r="1361" customFormat="1" ht="15" customHeight="1" x14ac:dyDescent="0.25"/>
    <row r="1362" customFormat="1" ht="15" customHeight="1" x14ac:dyDescent="0.25"/>
    <row r="1363" customFormat="1" ht="15" customHeight="1" x14ac:dyDescent="0.25"/>
    <row r="1364" customFormat="1" ht="15" customHeight="1" x14ac:dyDescent="0.25"/>
    <row r="1365" customFormat="1" ht="15" customHeight="1" x14ac:dyDescent="0.25"/>
    <row r="1366" customFormat="1" ht="15" customHeight="1" x14ac:dyDescent="0.25"/>
    <row r="1367" customFormat="1" ht="15" customHeight="1" x14ac:dyDescent="0.25"/>
    <row r="1368" customFormat="1" ht="15" customHeight="1" x14ac:dyDescent="0.25"/>
    <row r="1369" customFormat="1" ht="15" customHeight="1" x14ac:dyDescent="0.25"/>
    <row r="1370" customFormat="1" ht="15" customHeight="1" x14ac:dyDescent="0.25"/>
    <row r="1371" customFormat="1" ht="15" customHeight="1" x14ac:dyDescent="0.25"/>
    <row r="1372" customFormat="1" ht="15" customHeight="1" x14ac:dyDescent="0.25"/>
    <row r="1373" customFormat="1" ht="15" customHeight="1" x14ac:dyDescent="0.25"/>
    <row r="1374" customFormat="1" ht="15" customHeight="1" x14ac:dyDescent="0.25"/>
    <row r="1375" customFormat="1" ht="15" customHeight="1" x14ac:dyDescent="0.25"/>
    <row r="1376" customFormat="1" ht="15" customHeight="1" x14ac:dyDescent="0.25"/>
    <row r="1377" customFormat="1" ht="15" customHeight="1" x14ac:dyDescent="0.25"/>
    <row r="1378" customFormat="1" ht="15" customHeight="1" x14ac:dyDescent="0.25"/>
    <row r="1379" customFormat="1" ht="15" customHeight="1" x14ac:dyDescent="0.25"/>
    <row r="1380" customFormat="1" ht="15" customHeight="1" x14ac:dyDescent="0.25"/>
    <row r="1381" customFormat="1" ht="15" customHeight="1" x14ac:dyDescent="0.25"/>
    <row r="1382" customFormat="1" ht="15" customHeight="1" x14ac:dyDescent="0.25"/>
    <row r="1383" customFormat="1" ht="15" customHeight="1" x14ac:dyDescent="0.25"/>
    <row r="1384" customFormat="1" ht="15" customHeight="1" x14ac:dyDescent="0.25"/>
    <row r="1385" customFormat="1" ht="15" customHeight="1" x14ac:dyDescent="0.25"/>
    <row r="1386" customFormat="1" ht="15" customHeight="1" x14ac:dyDescent="0.25"/>
    <row r="1387" customFormat="1" ht="15" customHeight="1" x14ac:dyDescent="0.25"/>
    <row r="1388" customFormat="1" ht="15" customHeight="1" x14ac:dyDescent="0.25"/>
    <row r="1389" customFormat="1" ht="15" customHeight="1" x14ac:dyDescent="0.25"/>
    <row r="1390" customFormat="1" ht="15" customHeight="1" x14ac:dyDescent="0.25"/>
    <row r="1391" customFormat="1" ht="15" customHeight="1" x14ac:dyDescent="0.25"/>
    <row r="1392" customFormat="1" ht="15" customHeight="1" x14ac:dyDescent="0.25"/>
    <row r="1393" spans="1:34" customFormat="1" ht="15" customHeight="1" x14ac:dyDescent="0.25"/>
    <row r="1394" spans="1:34" customFormat="1" ht="15" customHeight="1" x14ac:dyDescent="0.25"/>
    <row r="1395" spans="1:34" customFormat="1" ht="15" customHeight="1" x14ac:dyDescent="0.25"/>
    <row r="1396" spans="1:34" customFormat="1" ht="15" customHeight="1" x14ac:dyDescent="0.25"/>
    <row r="1397" spans="1:34" customFormat="1" ht="15" customHeight="1" x14ac:dyDescent="0.25"/>
    <row r="1398" spans="1:34" customFormat="1" ht="15" customHeight="1" x14ac:dyDescent="0.25"/>
    <row r="1399" spans="1:34" customFormat="1" ht="15" customHeight="1" x14ac:dyDescent="0.25"/>
    <row r="1400" spans="1:34" ht="15" customHeight="1" x14ac:dyDescent="0.25">
      <c r="A1400"/>
      <c r="B1400"/>
      <c r="C1400"/>
      <c r="D1400"/>
      <c r="E1400"/>
      <c r="F1400"/>
      <c r="G1400"/>
      <c r="H1400"/>
      <c r="I1400"/>
      <c r="J1400"/>
      <c r="K1400"/>
      <c r="L1400"/>
      <c r="M1400"/>
      <c r="N1400"/>
      <c r="O1400"/>
      <c r="P1400"/>
      <c r="Q1400"/>
      <c r="R1400"/>
      <c r="S1400"/>
      <c r="T1400"/>
      <c r="U1400"/>
      <c r="V1400"/>
      <c r="W1400"/>
      <c r="X1400"/>
      <c r="Y1400"/>
      <c r="Z1400"/>
      <c r="AA1400"/>
      <c r="AB1400"/>
      <c r="AC1400"/>
      <c r="AD1400"/>
      <c r="AE1400"/>
      <c r="AF1400"/>
      <c r="AG1400"/>
      <c r="AH1400" s="14"/>
    </row>
    <row r="1401" spans="1:34" ht="15" customHeight="1" x14ac:dyDescent="0.25">
      <c r="A1401"/>
      <c r="B1401"/>
      <c r="C1401"/>
      <c r="D1401"/>
      <c r="E1401"/>
      <c r="F1401"/>
      <c r="G1401"/>
      <c r="H1401"/>
      <c r="I1401"/>
      <c r="J1401"/>
      <c r="K1401"/>
      <c r="L1401"/>
      <c r="M1401"/>
      <c r="N1401"/>
      <c r="O1401"/>
      <c r="P1401"/>
      <c r="Q1401"/>
      <c r="R1401"/>
      <c r="S1401"/>
      <c r="T1401"/>
      <c r="U1401"/>
      <c r="V1401"/>
      <c r="W1401"/>
      <c r="X1401"/>
      <c r="Y1401"/>
      <c r="Z1401"/>
      <c r="AA1401"/>
      <c r="AB1401"/>
      <c r="AC1401"/>
      <c r="AD1401"/>
      <c r="AE1401"/>
      <c r="AF1401"/>
      <c r="AG1401"/>
      <c r="AH1401" s="14"/>
    </row>
    <row r="1402" spans="1:34" ht="15" customHeight="1" x14ac:dyDescent="0.25">
      <c r="A1402"/>
      <c r="B1402"/>
      <c r="C1402"/>
      <c r="D1402"/>
      <c r="E1402"/>
      <c r="F1402"/>
      <c r="G1402"/>
      <c r="H1402"/>
      <c r="I1402"/>
      <c r="J1402"/>
      <c r="K1402"/>
      <c r="L1402"/>
      <c r="M1402"/>
      <c r="N1402"/>
      <c r="O1402"/>
      <c r="P1402"/>
      <c r="Q1402"/>
      <c r="R1402"/>
      <c r="S1402"/>
      <c r="T1402"/>
      <c r="U1402"/>
      <c r="V1402"/>
      <c r="W1402"/>
      <c r="X1402"/>
      <c r="Y1402"/>
      <c r="Z1402"/>
      <c r="AA1402"/>
      <c r="AB1402"/>
      <c r="AC1402"/>
      <c r="AD1402"/>
      <c r="AE1402"/>
      <c r="AF1402"/>
      <c r="AG1402"/>
      <c r="AH1402" s="14"/>
    </row>
    <row r="1403" spans="1:34" ht="15" customHeight="1" x14ac:dyDescent="0.25">
      <c r="A1403"/>
      <c r="B1403"/>
      <c r="C1403"/>
      <c r="D1403"/>
      <c r="E1403"/>
      <c r="F1403"/>
      <c r="G1403"/>
      <c r="H1403"/>
      <c r="I1403"/>
      <c r="J1403"/>
      <c r="K1403"/>
      <c r="L1403"/>
      <c r="M1403"/>
      <c r="N1403"/>
      <c r="O1403"/>
      <c r="P1403"/>
      <c r="Q1403"/>
      <c r="R1403"/>
      <c r="S1403"/>
      <c r="T1403"/>
      <c r="U1403"/>
      <c r="V1403"/>
      <c r="W1403"/>
      <c r="X1403"/>
      <c r="Y1403"/>
      <c r="Z1403"/>
      <c r="AA1403"/>
      <c r="AB1403"/>
      <c r="AC1403"/>
      <c r="AD1403"/>
      <c r="AE1403"/>
      <c r="AF1403"/>
      <c r="AG1403"/>
      <c r="AH1403" s="14"/>
    </row>
    <row r="1404" spans="1:34" ht="15" customHeight="1" x14ac:dyDescent="0.25">
      <c r="A1404"/>
      <c r="B1404"/>
      <c r="C1404"/>
      <c r="D1404"/>
      <c r="E1404"/>
      <c r="F1404"/>
      <c r="G1404"/>
      <c r="H1404"/>
      <c r="I1404"/>
      <c r="J1404"/>
      <c r="K1404"/>
      <c r="L1404"/>
      <c r="M1404"/>
      <c r="N1404"/>
      <c r="O1404"/>
      <c r="P1404"/>
      <c r="Q1404"/>
      <c r="R1404"/>
      <c r="S1404"/>
      <c r="T1404"/>
      <c r="U1404"/>
      <c r="V1404"/>
      <c r="W1404"/>
      <c r="X1404"/>
      <c r="Y1404"/>
      <c r="Z1404"/>
      <c r="AA1404"/>
      <c r="AB1404"/>
      <c r="AC1404"/>
      <c r="AD1404"/>
      <c r="AE1404"/>
      <c r="AF1404"/>
      <c r="AG1404"/>
      <c r="AH1404" s="14"/>
    </row>
    <row r="1405" spans="1:34" ht="15" customHeight="1" x14ac:dyDescent="0.25">
      <c r="A1405"/>
      <c r="B1405"/>
      <c r="C1405"/>
      <c r="D1405"/>
      <c r="E1405"/>
      <c r="F1405"/>
      <c r="G1405"/>
      <c r="H1405"/>
      <c r="I1405"/>
      <c r="J1405"/>
      <c r="K1405"/>
      <c r="L1405"/>
      <c r="M1405"/>
      <c r="N1405"/>
      <c r="O1405"/>
      <c r="P1405"/>
      <c r="Q1405"/>
      <c r="R1405"/>
      <c r="S1405"/>
      <c r="T1405"/>
      <c r="U1405"/>
      <c r="V1405"/>
      <c r="W1405"/>
      <c r="X1405"/>
      <c r="Y1405"/>
      <c r="Z1405"/>
      <c r="AA1405"/>
      <c r="AB1405"/>
      <c r="AC1405"/>
      <c r="AD1405"/>
      <c r="AE1405"/>
      <c r="AF1405"/>
      <c r="AG1405"/>
      <c r="AH1405" s="14"/>
    </row>
    <row r="1406" spans="1:34" ht="15" customHeight="1" x14ac:dyDescent="0.25">
      <c r="A1406"/>
      <c r="B1406"/>
      <c r="C1406"/>
      <c r="D1406"/>
      <c r="E1406"/>
      <c r="F1406"/>
      <c r="G1406"/>
      <c r="H1406"/>
      <c r="I1406"/>
      <c r="J1406"/>
      <c r="K1406"/>
      <c r="L1406"/>
      <c r="M1406"/>
      <c r="N1406"/>
      <c r="O1406"/>
      <c r="P1406"/>
      <c r="Q1406"/>
      <c r="R1406"/>
      <c r="S1406"/>
      <c r="T1406"/>
      <c r="U1406"/>
      <c r="V1406"/>
      <c r="W1406"/>
      <c r="X1406"/>
      <c r="Y1406"/>
      <c r="Z1406"/>
      <c r="AA1406"/>
      <c r="AB1406"/>
      <c r="AC1406"/>
      <c r="AD1406"/>
      <c r="AE1406"/>
      <c r="AF1406"/>
      <c r="AG1406"/>
      <c r="AH1406" s="14"/>
    </row>
  </sheetData>
  <mergeCells count="5">
    <mergeCell ref="A18:AG18"/>
    <mergeCell ref="A1:AK1"/>
    <mergeCell ref="A3:A4"/>
    <mergeCell ref="B3:AF3"/>
    <mergeCell ref="AG3:AK4"/>
  </mergeCells>
  <conditionalFormatting sqref="B6:AF17">
    <cfRule type="cellIs" dxfId="19" priority="1" operator="equal">
      <formula>"M"</formula>
    </cfRule>
    <cfRule type="cellIs" dxfId="18" priority="2" operator="equal">
      <formula>"A"</formula>
    </cfRule>
    <cfRule type="cellIs" dxfId="17" priority="3" operator="equal">
      <formula>"A"</formula>
    </cfRule>
    <cfRule type="cellIs" dxfId="16" priority="6" operator="equal">
      <formula>"D"</formula>
    </cfRule>
    <cfRule type="cellIs" dxfId="15" priority="7" operator="equal">
      <formula>"H"</formula>
    </cfRule>
    <cfRule type="expression" priority="8" stopIfTrue="1">
      <formula>B6=""</formula>
    </cfRule>
    <cfRule type="expression" dxfId="14" priority="9" stopIfTrue="1">
      <formula>B6=CléPersonnalisée2</formula>
    </cfRule>
    <cfRule type="expression" dxfId="13" priority="10" stopIfTrue="1">
      <formula>B6=CléPersonnalisée1</formula>
    </cfRule>
    <cfRule type="expression" dxfId="12" priority="11" stopIfTrue="1">
      <formula>B6=CléMaladie</formula>
    </cfRule>
    <cfRule type="expression" dxfId="11" priority="12" stopIfTrue="1">
      <formula>B6=CléPersonnelle</formula>
    </cfRule>
    <cfRule type="expression" dxfId="10" priority="13" stopIfTrue="1">
      <formula>B6=CléCongés</formula>
    </cfRule>
  </conditionalFormatting>
  <conditionalFormatting sqref="AG6:AK17">
    <cfRule type="dataBar" priority="14">
      <dataBar>
        <cfvo type="min"/>
        <cfvo type="num" val="31"/>
        <color theme="2" tint="-0.249977111117893"/>
      </dataBar>
      <extLst>
        <ext xmlns:x14="http://schemas.microsoft.com/office/spreadsheetml/2009/9/main" uri="{B025F937-C7B1-47D3-B67F-A62EFF666E3E}">
          <x14:id>{4FE14AE3-BA7E-4071-808D-F9C85B3FD604}</x14:id>
        </ext>
      </extLst>
    </cfRule>
  </conditionalFormatting>
  <conditionalFormatting sqref="B21:AF21">
    <cfRule type="colorScale" priority="15">
      <colorScale>
        <cfvo type="min"/>
        <cfvo type="max"/>
        <color rgb="FF63BE7B"/>
        <color rgb="FFFCFCFF"/>
      </colorScale>
    </cfRule>
  </conditionalFormatting>
  <conditionalFormatting sqref="B21:AF21">
    <cfRule type="colorScale" priority="5">
      <colorScale>
        <cfvo type="min"/>
        <cfvo type="max"/>
        <color rgb="FF63BE7B"/>
        <color rgb="FFFCFCFF"/>
      </colorScale>
    </cfRule>
  </conditionalFormatting>
  <conditionalFormatting sqref="M21">
    <cfRule type="cellIs" dxfId="9" priority="4" operator="equal">
      <formula>"A"</formula>
    </cfRule>
  </conditionalFormatting>
  <printOptions horizontalCentered="1" verticalCentered="1"/>
  <pageMargins left="0" right="0" top="0" bottom="0" header="0.31496062992125984" footer="0.31496062992125984"/>
  <pageSetup scale="70" fitToHeight="0"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4FE14AE3-BA7E-4071-808D-F9C85B3FD604}">
            <x14:dataBar minLength="0" maxLength="100">
              <x14:cfvo type="autoMin"/>
              <x14:cfvo type="num">
                <xm:f>31</xm:f>
              </x14:cfvo>
              <x14:negativeFillColor rgb="FFFF0000"/>
              <x14:axisColor rgb="FF000000"/>
            </x14:dataBar>
          </x14:cfRule>
          <xm:sqref>AG6:AK17</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AK1406"/>
  <sheetViews>
    <sheetView showGridLines="0" zoomScaleNormal="100" workbookViewId="0">
      <selection activeCell="A2" sqref="A2"/>
    </sheetView>
  </sheetViews>
  <sheetFormatPr baseColWidth="10" defaultColWidth="9.140625" defaultRowHeight="15" customHeight="1" x14ac:dyDescent="0.25"/>
  <cols>
    <col min="1" max="1" width="24.28515625" style="15" customWidth="1"/>
    <col min="2" max="21" width="4" style="13" customWidth="1"/>
    <col min="22" max="22" width="4.42578125" style="13" customWidth="1"/>
    <col min="23" max="25" width="4" style="13" customWidth="1"/>
    <col min="26" max="26" width="4.42578125" style="13" customWidth="1"/>
    <col min="27" max="27" width="4.42578125" style="13" bestFit="1" customWidth="1"/>
    <col min="28" max="31" width="4" style="13" customWidth="1"/>
    <col min="32" max="32" width="4.42578125" style="13" bestFit="1" customWidth="1"/>
    <col min="33" max="33" width="8.7109375" style="12" customWidth="1"/>
    <col min="34" max="34" width="8.7109375" style="13" customWidth="1"/>
    <col min="35" max="37" width="8.7109375" style="14" customWidth="1"/>
    <col min="38" max="16384" width="9.140625" style="14"/>
  </cols>
  <sheetData>
    <row r="1" spans="1:37" s="30" customFormat="1" ht="50.25" customHeight="1" x14ac:dyDescent="0.25">
      <c r="A1" s="49" t="s">
        <v>90</v>
      </c>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row>
    <row r="2" spans="1:37" s="30" customFormat="1" ht="50.25" customHeight="1" x14ac:dyDescent="0.25">
      <c r="A2" s="48"/>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row>
    <row r="3" spans="1:37" s="2" customFormat="1" ht="30" customHeight="1" x14ac:dyDescent="0.25">
      <c r="A3" s="56" t="s">
        <v>91</v>
      </c>
      <c r="B3" s="41" t="s">
        <v>1</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51">
        <v>2017</v>
      </c>
      <c r="AH3" s="51"/>
      <c r="AI3" s="51"/>
      <c r="AJ3" s="51"/>
      <c r="AK3" s="51"/>
    </row>
    <row r="4" spans="1:37" s="4" customFormat="1" ht="21" customHeight="1" x14ac:dyDescent="0.3">
      <c r="A4" s="57"/>
      <c r="B4" s="55">
        <f>DATE($AG$3,10,tblJanvier192021222324252627[[#Headers],[1]])</f>
        <v>43009</v>
      </c>
      <c r="C4" s="55">
        <f>DATE($AG$3,10,tblJanvier192021222324252627[[#Headers],[2]])</f>
        <v>43010</v>
      </c>
      <c r="D4" s="55">
        <f>DATE($AG$3,10,tblJanvier192021222324252627[[#Headers],[3]])</f>
        <v>43011</v>
      </c>
      <c r="E4" s="55">
        <f>DATE($AG$3,10,tblJanvier192021222324252627[[#Headers],[4]])</f>
        <v>43012</v>
      </c>
      <c r="F4" s="55">
        <f>DATE($AG$3,10,tblJanvier192021222324252627[[#Headers],[5]])</f>
        <v>43013</v>
      </c>
      <c r="G4" s="55">
        <f>DATE($AG$3,10,tblJanvier192021222324252627[[#Headers],[6]])</f>
        <v>43014</v>
      </c>
      <c r="H4" s="55">
        <f>DATE($AG$3,10,tblJanvier192021222324252627[[#Headers],[7]])</f>
        <v>43015</v>
      </c>
      <c r="I4" s="55">
        <f>DATE($AG$3,10,tblJanvier192021222324252627[[#Headers],[8]])</f>
        <v>43016</v>
      </c>
      <c r="J4" s="55">
        <f>DATE($AG$3,10,tblJanvier192021222324252627[[#Headers],[9]])</f>
        <v>43017</v>
      </c>
      <c r="K4" s="55">
        <f>DATE($AG$3,10,tblJanvier192021222324252627[[#Headers],[10]])</f>
        <v>43018</v>
      </c>
      <c r="L4" s="55">
        <f>DATE($AG$3,10,tblJanvier192021222324252627[[#Headers],[11]])</f>
        <v>43019</v>
      </c>
      <c r="M4" s="55">
        <f>DATE($AG$3,10,tblJanvier192021222324252627[[#Headers],[12]])</f>
        <v>43020</v>
      </c>
      <c r="N4" s="55">
        <f>DATE($AG$3,10,tblJanvier192021222324252627[[#Headers],[13]])</f>
        <v>43021</v>
      </c>
      <c r="O4" s="55">
        <f>DATE($AG$3,10,tblJanvier192021222324252627[[#Headers],[14]])</f>
        <v>43022</v>
      </c>
      <c r="P4" s="55">
        <f>DATE($AG$3,10,tblJanvier192021222324252627[[#Headers],[15]])</f>
        <v>43023</v>
      </c>
      <c r="Q4" s="55">
        <f>DATE($AG$3,10,tblJanvier192021222324252627[[#Headers],[16]])</f>
        <v>43024</v>
      </c>
      <c r="R4" s="55">
        <f>DATE($AG$3,10,tblJanvier192021222324252627[[#Headers],[17]])</f>
        <v>43025</v>
      </c>
      <c r="S4" s="55">
        <f>DATE($AG$3,10,tblJanvier192021222324252627[[#Headers],[18]])</f>
        <v>43026</v>
      </c>
      <c r="T4" s="55">
        <f>DATE($AG$3,10,tblJanvier192021222324252627[[#Headers],[19]])</f>
        <v>43027</v>
      </c>
      <c r="U4" s="55">
        <f>DATE($AG$3,10,tblJanvier192021222324252627[[#Headers],[20]])</f>
        <v>43028</v>
      </c>
      <c r="V4" s="55">
        <f>DATE($AG$3,10,tblJanvier192021222324252627[[#Headers],[21]])</f>
        <v>43029</v>
      </c>
      <c r="W4" s="55">
        <f>DATE($AG$3,10,tblJanvier192021222324252627[[#Headers],[22]])</f>
        <v>43030</v>
      </c>
      <c r="X4" s="55">
        <f>DATE($AG$3,10,tblJanvier192021222324252627[[#Headers],[23]])</f>
        <v>43031</v>
      </c>
      <c r="Y4" s="55">
        <f>DATE($AG$3,10,tblJanvier192021222324252627[[#Headers],[24]])</f>
        <v>43032</v>
      </c>
      <c r="Z4" s="55">
        <f>DATE($AG$3,10,tblJanvier192021222324252627[[#Headers],[25]])</f>
        <v>43033</v>
      </c>
      <c r="AA4" s="55">
        <f>DATE($AG$3,10,tblJanvier192021222324252627[[#Headers],[26]])</f>
        <v>43034</v>
      </c>
      <c r="AB4" s="55">
        <f>DATE($AG$3,10,tblJanvier192021222324252627[[#Headers],[27]])</f>
        <v>43035</v>
      </c>
      <c r="AC4" s="55">
        <f>DATE($AG$3,10,tblJanvier192021222324252627[[#Headers],[28]])</f>
        <v>43036</v>
      </c>
      <c r="AD4" s="55">
        <f>DATE($AG$3,10,tblJanvier192021222324252627[[#Headers],[29]])</f>
        <v>43037</v>
      </c>
      <c r="AE4" s="55">
        <f>DATE($AG$3,10,tblJanvier192021222324252627[[#Headers],[30]])</f>
        <v>43038</v>
      </c>
      <c r="AF4" s="55">
        <f>DATE($AG$3,10,tblJanvier192021222324252627[[#Headers],[31]])</f>
        <v>43039</v>
      </c>
      <c r="AG4" s="51"/>
      <c r="AH4" s="51"/>
      <c r="AI4" s="51"/>
      <c r="AJ4" s="51"/>
      <c r="AK4" s="51"/>
    </row>
    <row r="5" spans="1:37" s="8" customFormat="1" ht="21" customHeight="1" x14ac:dyDescent="0.25">
      <c r="A5" s="50" t="s">
        <v>69</v>
      </c>
      <c r="B5" s="40" t="s">
        <v>2</v>
      </c>
      <c r="C5" s="40" t="s">
        <v>3</v>
      </c>
      <c r="D5" s="40" t="s">
        <v>4</v>
      </c>
      <c r="E5" s="40" t="s">
        <v>5</v>
      </c>
      <c r="F5" s="40" t="s">
        <v>6</v>
      </c>
      <c r="G5" s="40" t="s">
        <v>7</v>
      </c>
      <c r="H5" s="40" t="s">
        <v>8</v>
      </c>
      <c r="I5" s="40" t="s">
        <v>9</v>
      </c>
      <c r="J5" s="40" t="s">
        <v>10</v>
      </c>
      <c r="K5" s="40" t="s">
        <v>11</v>
      </c>
      <c r="L5" s="40" t="s">
        <v>12</v>
      </c>
      <c r="M5" s="40" t="s">
        <v>13</v>
      </c>
      <c r="N5" s="40" t="s">
        <v>14</v>
      </c>
      <c r="O5" s="40" t="s">
        <v>15</v>
      </c>
      <c r="P5" s="40" t="s">
        <v>16</v>
      </c>
      <c r="Q5" s="40" t="s">
        <v>17</v>
      </c>
      <c r="R5" s="40" t="s">
        <v>18</v>
      </c>
      <c r="S5" s="40" t="s">
        <v>19</v>
      </c>
      <c r="T5" s="40" t="s">
        <v>20</v>
      </c>
      <c r="U5" s="40" t="s">
        <v>21</v>
      </c>
      <c r="V5" s="40" t="s">
        <v>22</v>
      </c>
      <c r="W5" s="40" t="s">
        <v>23</v>
      </c>
      <c r="X5" s="40" t="s">
        <v>24</v>
      </c>
      <c r="Y5" s="40" t="s">
        <v>25</v>
      </c>
      <c r="Z5" s="40" t="s">
        <v>26</v>
      </c>
      <c r="AA5" s="40" t="s">
        <v>27</v>
      </c>
      <c r="AB5" s="40" t="s">
        <v>28</v>
      </c>
      <c r="AC5" s="40" t="s">
        <v>29</v>
      </c>
      <c r="AD5" s="40" t="s">
        <v>30</v>
      </c>
      <c r="AE5" s="40" t="s">
        <v>31</v>
      </c>
      <c r="AF5" s="40" t="s">
        <v>32</v>
      </c>
      <c r="AG5" s="40" t="s">
        <v>70</v>
      </c>
      <c r="AH5" s="45" t="s">
        <v>71</v>
      </c>
      <c r="AI5" s="45" t="s">
        <v>35</v>
      </c>
      <c r="AJ5" s="45" t="s">
        <v>63</v>
      </c>
      <c r="AK5" s="45" t="s">
        <v>66</v>
      </c>
    </row>
    <row r="6" spans="1:37" s="8" customFormat="1" ht="18" customHeight="1" x14ac:dyDescent="0.25">
      <c r="A6" s="38" t="s">
        <v>61</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9">
        <f>COUNTIF(tblJanvier192021222324252627[[#This Row],[1]:[31]],"C")</f>
        <v>0</v>
      </c>
      <c r="AH6" s="47">
        <f>COUNTIF(tblJanvier192021222324252627[[#This Row],[1]:[31]],"A")</f>
        <v>0</v>
      </c>
      <c r="AI6" s="46">
        <f>COUNTIF(tblJanvier192021222324252627[[#This Row],[1]:[31]],"M")</f>
        <v>0</v>
      </c>
      <c r="AJ6" s="47">
        <f>COUNTIF(tblJanvier192021222324252627[[#This Row],[1]:[31]],"H")</f>
        <v>0</v>
      </c>
      <c r="AK6" s="46">
        <f>COUNTIF(tblJanvier192021222324252627[[#This Row],[1]:[31]],"D")</f>
        <v>0</v>
      </c>
    </row>
    <row r="7" spans="1:37" s="8" customFormat="1" ht="18" customHeight="1" x14ac:dyDescent="0.25">
      <c r="A7" s="38" t="s">
        <v>59</v>
      </c>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9">
        <f>COUNTIF(tblJanvier192021222324252627[[#This Row],[1]:[31]],"C")</f>
        <v>0</v>
      </c>
      <c r="AH7" s="47">
        <f>COUNTIF(tblJanvier192021222324252627[[#This Row],[1]:[31]],"A")</f>
        <v>0</v>
      </c>
      <c r="AI7" s="46">
        <f>COUNTIF(tblJanvier192021222324252627[[#This Row],[1]:[31]],"M")</f>
        <v>0</v>
      </c>
      <c r="AJ7" s="47">
        <f>COUNTIF(tblJanvier192021222324252627[[#This Row],[1]:[31]],"H")</f>
        <v>0</v>
      </c>
      <c r="AK7" s="46">
        <f>COUNTIF(tblJanvier192021222324252627[[#This Row],[1]:[31]],"D")</f>
        <v>0</v>
      </c>
    </row>
    <row r="8" spans="1:37" s="11" customFormat="1" ht="18" customHeight="1" x14ac:dyDescent="0.25">
      <c r="A8" s="38" t="s">
        <v>52</v>
      </c>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9">
        <f>COUNTIF(tblJanvier192021222324252627[[#This Row],[1]:[31]],"C")</f>
        <v>0</v>
      </c>
      <c r="AH8" s="47">
        <f>COUNTIF(tblJanvier192021222324252627[[#This Row],[1]:[31]],"A")</f>
        <v>0</v>
      </c>
      <c r="AI8" s="46">
        <f>COUNTIF(tblJanvier192021222324252627[[#This Row],[1]:[31]],"M")</f>
        <v>0</v>
      </c>
      <c r="AJ8" s="47">
        <f>COUNTIF(tblJanvier192021222324252627[[#This Row],[1]:[31]],"H")</f>
        <v>0</v>
      </c>
      <c r="AK8" s="46">
        <f>COUNTIF(tblJanvier192021222324252627[[#This Row],[1]:[31]],"D")</f>
        <v>0</v>
      </c>
    </row>
    <row r="9" spans="1:37" s="11" customFormat="1" ht="18" customHeight="1" x14ac:dyDescent="0.25">
      <c r="A9" s="38" t="s">
        <v>50</v>
      </c>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9">
        <f>COUNTIF(tblJanvier192021222324252627[[#This Row],[1]:[31]],"C")</f>
        <v>0</v>
      </c>
      <c r="AH9" s="47">
        <f>COUNTIF(tblJanvier192021222324252627[[#This Row],[1]:[31]],"A")</f>
        <v>0</v>
      </c>
      <c r="AI9" s="46">
        <f>COUNTIF(tblJanvier192021222324252627[[#This Row],[1]:[31]],"M")</f>
        <v>0</v>
      </c>
      <c r="AJ9" s="47">
        <f>COUNTIF(tblJanvier192021222324252627[[#This Row],[1]:[31]],"H")</f>
        <v>0</v>
      </c>
      <c r="AK9" s="46">
        <f>COUNTIF(tblJanvier192021222324252627[[#This Row],[1]:[31]],"D")</f>
        <v>0</v>
      </c>
    </row>
    <row r="10" spans="1:37" s="11" customFormat="1" ht="18" customHeight="1" x14ac:dyDescent="0.25">
      <c r="A10" s="38" t="s">
        <v>55</v>
      </c>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9">
        <f>COUNTIF(tblJanvier192021222324252627[[#This Row],[1]:[31]],"C")</f>
        <v>0</v>
      </c>
      <c r="AH10" s="47">
        <f>COUNTIF(tblJanvier192021222324252627[[#This Row],[1]:[31]],"A")</f>
        <v>0</v>
      </c>
      <c r="AI10" s="46">
        <f>COUNTIF(tblJanvier192021222324252627[[#This Row],[1]:[31]],"M")</f>
        <v>0</v>
      </c>
      <c r="AJ10" s="47">
        <f>COUNTIF(tblJanvier192021222324252627[[#This Row],[1]:[31]],"H")</f>
        <v>0</v>
      </c>
      <c r="AK10" s="46">
        <f>COUNTIF(tblJanvier192021222324252627[[#This Row],[1]:[31]],"D")</f>
        <v>0</v>
      </c>
    </row>
    <row r="11" spans="1:37" ht="18" customHeight="1" x14ac:dyDescent="0.25">
      <c r="A11" s="38" t="s">
        <v>57</v>
      </c>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9">
        <f>COUNTIF(tblJanvier192021222324252627[[#This Row],[1]:[31]],"C")</f>
        <v>0</v>
      </c>
      <c r="AH11" s="47">
        <f>COUNTIF(tblJanvier192021222324252627[[#This Row],[1]:[31]],"A")</f>
        <v>0</v>
      </c>
      <c r="AI11" s="46">
        <f>COUNTIF(tblJanvier192021222324252627[[#This Row],[1]:[31]],"M")</f>
        <v>0</v>
      </c>
      <c r="AJ11" s="47">
        <f>COUNTIF(tblJanvier192021222324252627[[#This Row],[1]:[31]],"H")</f>
        <v>0</v>
      </c>
      <c r="AK11" s="46">
        <f>COUNTIF(tblJanvier192021222324252627[[#This Row],[1]:[31]],"D")</f>
        <v>0</v>
      </c>
    </row>
    <row r="12" spans="1:37" customFormat="1" ht="18" customHeight="1" x14ac:dyDescent="0.25">
      <c r="A12" s="38" t="s">
        <v>58</v>
      </c>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9">
        <f>COUNTIF(tblJanvier192021222324252627[[#This Row],[1]:[31]],"C")</f>
        <v>0</v>
      </c>
      <c r="AH12" s="47">
        <f>COUNTIF(tblJanvier192021222324252627[[#This Row],[1]:[31]],"A")</f>
        <v>0</v>
      </c>
      <c r="AI12" s="46">
        <f>COUNTIF(tblJanvier192021222324252627[[#This Row],[1]:[31]],"M")</f>
        <v>0</v>
      </c>
      <c r="AJ12" s="47">
        <f>COUNTIF(tblJanvier192021222324252627[[#This Row],[1]:[31]],"H")</f>
        <v>0</v>
      </c>
      <c r="AK12" s="46">
        <f>COUNTIF(tblJanvier192021222324252627[[#This Row],[1]:[31]],"D")</f>
        <v>0</v>
      </c>
    </row>
    <row r="13" spans="1:37" customFormat="1" ht="18" customHeight="1" x14ac:dyDescent="0.25">
      <c r="A13" s="38" t="s">
        <v>60</v>
      </c>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9">
        <f>COUNTIF(tblJanvier192021222324252627[[#This Row],[1]:[31]],"C")</f>
        <v>0</v>
      </c>
      <c r="AH13" s="47">
        <f>COUNTIF(tblJanvier192021222324252627[[#This Row],[1]:[31]],"A")</f>
        <v>0</v>
      </c>
      <c r="AI13" s="46">
        <f>COUNTIF(tblJanvier192021222324252627[[#This Row],[1]:[31]],"M")</f>
        <v>0</v>
      </c>
      <c r="AJ13" s="47">
        <f>COUNTIF(tblJanvier192021222324252627[[#This Row],[1]:[31]],"H")</f>
        <v>0</v>
      </c>
      <c r="AK13" s="46">
        <f>COUNTIF(tblJanvier192021222324252627[[#This Row],[1]:[31]],"D")</f>
        <v>0</v>
      </c>
    </row>
    <row r="14" spans="1:37" customFormat="1" ht="18" customHeight="1" x14ac:dyDescent="0.25">
      <c r="A14" s="38" t="s">
        <v>53</v>
      </c>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9">
        <f>COUNTIF(tblJanvier192021222324252627[[#This Row],[1]:[31]],"C")</f>
        <v>0</v>
      </c>
      <c r="AH14" s="47">
        <f>COUNTIF(tblJanvier192021222324252627[[#This Row],[1]:[31]],"A")</f>
        <v>0</v>
      </c>
      <c r="AI14" s="46">
        <f>COUNTIF(tblJanvier192021222324252627[[#This Row],[1]:[31]],"M")</f>
        <v>0</v>
      </c>
      <c r="AJ14" s="47">
        <f>COUNTIF(tblJanvier192021222324252627[[#This Row],[1]:[31]],"H")</f>
        <v>0</v>
      </c>
      <c r="AK14" s="46">
        <f>COUNTIF(tblJanvier192021222324252627[[#This Row],[1]:[31]],"D")</f>
        <v>0</v>
      </c>
    </row>
    <row r="15" spans="1:37" customFormat="1" ht="18" customHeight="1" x14ac:dyDescent="0.25">
      <c r="A15" s="38" t="s">
        <v>51</v>
      </c>
      <c r="B15" s="40"/>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9">
        <f>COUNTIF(tblJanvier192021222324252627[[#This Row],[1]:[31]],"C")</f>
        <v>0</v>
      </c>
      <c r="AH15" s="47">
        <f>COUNTIF(tblJanvier192021222324252627[[#This Row],[1]:[31]],"A")</f>
        <v>0</v>
      </c>
      <c r="AI15" s="46">
        <f>COUNTIF(tblJanvier192021222324252627[[#This Row],[1]:[31]],"M")</f>
        <v>0</v>
      </c>
      <c r="AJ15" s="47">
        <f>COUNTIF(tblJanvier192021222324252627[[#This Row],[1]:[31]],"H")</f>
        <v>0</v>
      </c>
      <c r="AK15" s="46">
        <f>COUNTIF(tblJanvier192021222324252627[[#This Row],[1]:[31]],"D")</f>
        <v>0</v>
      </c>
    </row>
    <row r="16" spans="1:37" customFormat="1" ht="18" customHeight="1" x14ac:dyDescent="0.25">
      <c r="A16" s="38" t="s">
        <v>54</v>
      </c>
      <c r="B16" s="40"/>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9">
        <f>COUNTIF(tblJanvier192021222324252627[[#This Row],[1]:[31]],"C")</f>
        <v>0</v>
      </c>
      <c r="AH16" s="47">
        <f>COUNTIF(tblJanvier192021222324252627[[#This Row],[1]:[31]],"A")</f>
        <v>0</v>
      </c>
      <c r="AI16" s="46">
        <f>COUNTIF(tblJanvier192021222324252627[[#This Row],[1]:[31]],"M")</f>
        <v>0</v>
      </c>
      <c r="AJ16" s="47">
        <f>COUNTIF(tblJanvier192021222324252627[[#This Row],[1]:[31]],"H")</f>
        <v>0</v>
      </c>
      <c r="AK16" s="46">
        <f>COUNTIF(tblJanvier192021222324252627[[#This Row],[1]:[31]],"D")</f>
        <v>0</v>
      </c>
    </row>
    <row r="17" spans="1:37" customFormat="1" ht="18" customHeight="1" x14ac:dyDescent="0.25">
      <c r="A17" s="38" t="s">
        <v>56</v>
      </c>
      <c r="B17" s="40"/>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9">
        <f>COUNTIF(tblJanvier192021222324252627[[#This Row],[1]:[31]],"C")</f>
        <v>0</v>
      </c>
      <c r="AH17" s="47">
        <f>COUNTIF(tblJanvier192021222324252627[[#This Row],[1]:[31]],"A")</f>
        <v>0</v>
      </c>
      <c r="AI17" s="46">
        <f>COUNTIF(tblJanvier192021222324252627[[#This Row],[1]:[31]],"M")</f>
        <v>0</v>
      </c>
      <c r="AJ17" s="47">
        <f>COUNTIF(tblJanvier192021222324252627[[#This Row],[1]:[31]],"H")</f>
        <v>0</v>
      </c>
      <c r="AK17" s="46">
        <f>COUNTIF(tblJanvier192021222324252627[[#This Row],[1]:[31]],"D")</f>
        <v>0</v>
      </c>
    </row>
    <row r="18" spans="1:37" customFormat="1" ht="15" customHeight="1" x14ac:dyDescent="0.25">
      <c r="A18" s="42"/>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row>
    <row r="19" spans="1:37" customFormat="1" ht="15" customHeight="1" x14ac:dyDescent="0.25">
      <c r="A19" s="6"/>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2"/>
    </row>
    <row r="20" spans="1:37" customFormat="1" ht="15" customHeight="1" x14ac:dyDescent="0.25"/>
    <row r="21" spans="1:37" customFormat="1" ht="15" customHeight="1" x14ac:dyDescent="0.25">
      <c r="B21" s="36"/>
      <c r="C21" s="36"/>
      <c r="D21" s="36"/>
      <c r="E21" s="36"/>
      <c r="F21" s="37"/>
      <c r="G21" s="20" t="s">
        <v>36</v>
      </c>
      <c r="H21" s="33" t="s">
        <v>62</v>
      </c>
      <c r="I21" s="34"/>
      <c r="J21" s="34"/>
      <c r="K21" s="34"/>
      <c r="L21" s="34"/>
      <c r="M21" s="16" t="s">
        <v>68</v>
      </c>
      <c r="N21" s="33" t="s">
        <v>67</v>
      </c>
      <c r="O21" s="34"/>
      <c r="P21" s="34"/>
      <c r="Q21" s="34"/>
      <c r="R21" s="34"/>
      <c r="S21" s="34"/>
      <c r="T21" s="17" t="s">
        <v>35</v>
      </c>
      <c r="U21" s="33" t="s">
        <v>42</v>
      </c>
      <c r="V21" s="35"/>
      <c r="W21" s="35"/>
      <c r="X21" s="18" t="s">
        <v>65</v>
      </c>
      <c r="Y21" s="39" t="s">
        <v>63</v>
      </c>
      <c r="Z21" s="39"/>
      <c r="AA21" s="19" t="s">
        <v>66</v>
      </c>
      <c r="AB21" s="39" t="s">
        <v>64</v>
      </c>
      <c r="AC21" s="35"/>
      <c r="AD21" s="35"/>
      <c r="AE21" s="35"/>
      <c r="AF21" s="35"/>
    </row>
    <row r="22" spans="1:37" customFormat="1" ht="15" customHeight="1" x14ac:dyDescent="0.25"/>
    <row r="23" spans="1:37" customFormat="1" ht="15" customHeight="1" x14ac:dyDescent="0.25"/>
    <row r="24" spans="1:37" customFormat="1" ht="15" customHeight="1" x14ac:dyDescent="0.25"/>
    <row r="25" spans="1:37" customFormat="1" ht="15" customHeight="1" x14ac:dyDescent="0.25"/>
    <row r="26" spans="1:37" customFormat="1" ht="15" customHeight="1" x14ac:dyDescent="0.25"/>
    <row r="27" spans="1:37" customFormat="1" ht="15" customHeight="1" x14ac:dyDescent="0.25"/>
    <row r="28" spans="1:37" customFormat="1" ht="15" customHeight="1" x14ac:dyDescent="0.25"/>
    <row r="29" spans="1:37" customFormat="1" ht="15" customHeight="1" x14ac:dyDescent="0.25"/>
    <row r="30" spans="1:37" customFormat="1" ht="15" customHeight="1" x14ac:dyDescent="0.25"/>
    <row r="31" spans="1:37" customFormat="1" ht="15" customHeight="1" x14ac:dyDescent="0.25"/>
    <row r="32" spans="1:37" customFormat="1" ht="15" customHeight="1" x14ac:dyDescent="0.25"/>
    <row r="33" customFormat="1" ht="15" customHeight="1" x14ac:dyDescent="0.25"/>
    <row r="34" customFormat="1" ht="15" customHeight="1" x14ac:dyDescent="0.25"/>
    <row r="35" customFormat="1" ht="15" customHeight="1" x14ac:dyDescent="0.25"/>
    <row r="36" customFormat="1" ht="15" customHeight="1" x14ac:dyDescent="0.25"/>
    <row r="37" customFormat="1" ht="15" customHeight="1" x14ac:dyDescent="0.25"/>
    <row r="38" customFormat="1" ht="15" customHeight="1" x14ac:dyDescent="0.25"/>
    <row r="39" customFormat="1" ht="15" customHeight="1" x14ac:dyDescent="0.25"/>
    <row r="40" customFormat="1" ht="15" customHeight="1" x14ac:dyDescent="0.25"/>
    <row r="41" customFormat="1" ht="15" customHeight="1" x14ac:dyDescent="0.25"/>
    <row r="42" customFormat="1" ht="15" customHeight="1" x14ac:dyDescent="0.25"/>
    <row r="43" customFormat="1" ht="15" customHeight="1" x14ac:dyDescent="0.25"/>
    <row r="44" customFormat="1" ht="15" customHeight="1" x14ac:dyDescent="0.25"/>
    <row r="45" customFormat="1" ht="15" customHeight="1" x14ac:dyDescent="0.25"/>
    <row r="46" customFormat="1" ht="15" customHeight="1" x14ac:dyDescent="0.25"/>
    <row r="47" customFormat="1" ht="15" customHeight="1" x14ac:dyDescent="0.25"/>
    <row r="48" customFormat="1" ht="15" customHeight="1" x14ac:dyDescent="0.25"/>
    <row r="49" customFormat="1" ht="15" customHeight="1" x14ac:dyDescent="0.25"/>
    <row r="50" customFormat="1" ht="15" customHeight="1" x14ac:dyDescent="0.25"/>
    <row r="51" customFormat="1" ht="15" customHeight="1" x14ac:dyDescent="0.25"/>
    <row r="52" customFormat="1" ht="15" customHeight="1" x14ac:dyDescent="0.25"/>
    <row r="53" customFormat="1" ht="15" customHeight="1" x14ac:dyDescent="0.25"/>
    <row r="54" customFormat="1" ht="15" customHeight="1" x14ac:dyDescent="0.25"/>
    <row r="55" customFormat="1" ht="15" customHeight="1" x14ac:dyDescent="0.25"/>
    <row r="56" customFormat="1" ht="15" customHeight="1" x14ac:dyDescent="0.25"/>
    <row r="57" customFormat="1" ht="15" customHeight="1" x14ac:dyDescent="0.25"/>
    <row r="58" customFormat="1" ht="15" customHeight="1" x14ac:dyDescent="0.25"/>
    <row r="59" customFormat="1" ht="15" customHeight="1" x14ac:dyDescent="0.25"/>
    <row r="60" customFormat="1" ht="15" customHeight="1" x14ac:dyDescent="0.25"/>
    <row r="61" customFormat="1" ht="15" customHeight="1" x14ac:dyDescent="0.25"/>
    <row r="62" customFormat="1" ht="15" customHeight="1" x14ac:dyDescent="0.25"/>
    <row r="63" customFormat="1" ht="15" customHeight="1" x14ac:dyDescent="0.25"/>
    <row r="64" customFormat="1" ht="15" customHeight="1" x14ac:dyDescent="0.25"/>
    <row r="65" customFormat="1" ht="15" customHeight="1" x14ac:dyDescent="0.25"/>
    <row r="66" customFormat="1" ht="15" customHeight="1" x14ac:dyDescent="0.25"/>
    <row r="67" customFormat="1" ht="15" customHeight="1" x14ac:dyDescent="0.25"/>
    <row r="68" customFormat="1" ht="15" customHeight="1" x14ac:dyDescent="0.25"/>
    <row r="69" customFormat="1" ht="15" customHeight="1" x14ac:dyDescent="0.25"/>
    <row r="70" customFormat="1" ht="15" customHeight="1" x14ac:dyDescent="0.25"/>
    <row r="71" customFormat="1" ht="15" customHeight="1" x14ac:dyDescent="0.25"/>
    <row r="72" customFormat="1" ht="15" customHeight="1" x14ac:dyDescent="0.25"/>
    <row r="73" customFormat="1" ht="15" customHeight="1" x14ac:dyDescent="0.25"/>
    <row r="74" customFormat="1" ht="15" customHeight="1" x14ac:dyDescent="0.25"/>
    <row r="75" customFormat="1" ht="15" customHeight="1" x14ac:dyDescent="0.25"/>
    <row r="76" customFormat="1" ht="15" customHeight="1" x14ac:dyDescent="0.25"/>
    <row r="77" customFormat="1" ht="15" customHeight="1" x14ac:dyDescent="0.25"/>
    <row r="78" customFormat="1" ht="15" customHeight="1" x14ac:dyDescent="0.25"/>
    <row r="79" customFormat="1" ht="15" customHeight="1" x14ac:dyDescent="0.25"/>
    <row r="80" customFormat="1" ht="15" customHeight="1" x14ac:dyDescent="0.25"/>
    <row r="81" customFormat="1" ht="15" customHeight="1" x14ac:dyDescent="0.25"/>
    <row r="82" customFormat="1" ht="15" customHeight="1" x14ac:dyDescent="0.25"/>
    <row r="83" customFormat="1" ht="15" customHeight="1" x14ac:dyDescent="0.25"/>
    <row r="84" customFormat="1" ht="15" customHeight="1" x14ac:dyDescent="0.25"/>
    <row r="85" customFormat="1" ht="15" customHeight="1" x14ac:dyDescent="0.25"/>
    <row r="86" customFormat="1" ht="15" customHeight="1" x14ac:dyDescent="0.25"/>
    <row r="87" customFormat="1" ht="15" customHeight="1" x14ac:dyDescent="0.25"/>
    <row r="88" customFormat="1" ht="15" customHeight="1" x14ac:dyDescent="0.25"/>
    <row r="89" customFormat="1" ht="15" customHeight="1" x14ac:dyDescent="0.25"/>
    <row r="90" customFormat="1" ht="15" customHeight="1" x14ac:dyDescent="0.25"/>
    <row r="91" customFormat="1" ht="15" customHeight="1" x14ac:dyDescent="0.25"/>
    <row r="92" customFormat="1" ht="15" customHeight="1" x14ac:dyDescent="0.25"/>
    <row r="93" customFormat="1" ht="15" customHeight="1" x14ac:dyDescent="0.25"/>
    <row r="94" customFormat="1" ht="15" customHeight="1" x14ac:dyDescent="0.25"/>
    <row r="95" customFormat="1" ht="15" customHeight="1" x14ac:dyDescent="0.25"/>
    <row r="96" customFormat="1" ht="15" customHeight="1" x14ac:dyDescent="0.25"/>
    <row r="97" customFormat="1" ht="15" customHeight="1" x14ac:dyDescent="0.25"/>
    <row r="98" customFormat="1" ht="15" customHeight="1" x14ac:dyDescent="0.25"/>
    <row r="99" customFormat="1" ht="15" customHeight="1" x14ac:dyDescent="0.25"/>
    <row r="100" customFormat="1" ht="15" customHeight="1" x14ac:dyDescent="0.25"/>
    <row r="101" customFormat="1" ht="15" customHeight="1" x14ac:dyDescent="0.25"/>
    <row r="102" customFormat="1" ht="15" customHeight="1" x14ac:dyDescent="0.25"/>
    <row r="103" customFormat="1" ht="15" customHeight="1" x14ac:dyDescent="0.25"/>
    <row r="104" customFormat="1" ht="15" customHeight="1" x14ac:dyDescent="0.25"/>
    <row r="105" customFormat="1" ht="15" customHeight="1" x14ac:dyDescent="0.25"/>
    <row r="106" customFormat="1" ht="15" customHeight="1" x14ac:dyDescent="0.25"/>
    <row r="107" customFormat="1" ht="15" customHeight="1" x14ac:dyDescent="0.25"/>
    <row r="108" customFormat="1" ht="15" customHeight="1" x14ac:dyDescent="0.25"/>
    <row r="109" customFormat="1" ht="15" customHeight="1" x14ac:dyDescent="0.25"/>
    <row r="110" customFormat="1" ht="15" customHeight="1" x14ac:dyDescent="0.25"/>
    <row r="111" customFormat="1" ht="15" customHeight="1" x14ac:dyDescent="0.25"/>
    <row r="112" customFormat="1" ht="15" customHeight="1" x14ac:dyDescent="0.25"/>
    <row r="113" customFormat="1" ht="15" customHeight="1" x14ac:dyDescent="0.25"/>
    <row r="114" customFormat="1" ht="15" customHeight="1" x14ac:dyDescent="0.25"/>
    <row r="115" customFormat="1" ht="15" customHeight="1" x14ac:dyDescent="0.25"/>
    <row r="116" customFormat="1" ht="15" customHeight="1" x14ac:dyDescent="0.25"/>
    <row r="117" customFormat="1" ht="15" customHeight="1" x14ac:dyDescent="0.25"/>
    <row r="118" customFormat="1" ht="15" customHeight="1" x14ac:dyDescent="0.25"/>
    <row r="119" customFormat="1" ht="15" customHeight="1" x14ac:dyDescent="0.25"/>
    <row r="120" customFormat="1" ht="15" customHeight="1" x14ac:dyDescent="0.25"/>
    <row r="121" customFormat="1" ht="15" customHeight="1" x14ac:dyDescent="0.25"/>
    <row r="122" customFormat="1" ht="15" customHeight="1" x14ac:dyDescent="0.25"/>
    <row r="123" customFormat="1" ht="15" customHeight="1" x14ac:dyDescent="0.25"/>
    <row r="124" customFormat="1" ht="15" customHeight="1" x14ac:dyDescent="0.25"/>
    <row r="125" customFormat="1" ht="15" customHeight="1" x14ac:dyDescent="0.25"/>
    <row r="126" customFormat="1" ht="15" customHeight="1" x14ac:dyDescent="0.25"/>
    <row r="127" customFormat="1" ht="15" customHeight="1" x14ac:dyDescent="0.25"/>
    <row r="128" customFormat="1" ht="15" customHeight="1" x14ac:dyDescent="0.25"/>
    <row r="129" customFormat="1" ht="15" customHeight="1" x14ac:dyDescent="0.25"/>
    <row r="130" customFormat="1" ht="15" customHeight="1" x14ac:dyDescent="0.25"/>
    <row r="131" customFormat="1" ht="15" customHeight="1" x14ac:dyDescent="0.25"/>
    <row r="132" customFormat="1" ht="15" customHeight="1" x14ac:dyDescent="0.25"/>
    <row r="133" customFormat="1" ht="15" customHeight="1" x14ac:dyDescent="0.25"/>
    <row r="134" customFormat="1" ht="15" customHeight="1" x14ac:dyDescent="0.25"/>
    <row r="135" customFormat="1" ht="15" customHeight="1" x14ac:dyDescent="0.25"/>
    <row r="136" customFormat="1" ht="15" customHeight="1" x14ac:dyDescent="0.25"/>
    <row r="137" customFormat="1" ht="15" customHeight="1" x14ac:dyDescent="0.25"/>
    <row r="138" customFormat="1" ht="15" customHeight="1" x14ac:dyDescent="0.25"/>
    <row r="139" customFormat="1" ht="15" customHeight="1" x14ac:dyDescent="0.25"/>
    <row r="140" customFormat="1" ht="15" customHeight="1" x14ac:dyDescent="0.25"/>
    <row r="141" customFormat="1" ht="15" customHeight="1" x14ac:dyDescent="0.25"/>
    <row r="142" customFormat="1" ht="15" customHeight="1" x14ac:dyDescent="0.25"/>
    <row r="143" customFormat="1" ht="15" customHeight="1" x14ac:dyDescent="0.25"/>
    <row r="144" customFormat="1" ht="15" customHeight="1" x14ac:dyDescent="0.25"/>
    <row r="145" customFormat="1" ht="15" customHeight="1" x14ac:dyDescent="0.25"/>
    <row r="146" customFormat="1" ht="15" customHeight="1" x14ac:dyDescent="0.25"/>
    <row r="147" customFormat="1" ht="15" customHeight="1" x14ac:dyDescent="0.25"/>
    <row r="148" customFormat="1" ht="15" customHeight="1" x14ac:dyDescent="0.25"/>
    <row r="149" customFormat="1" ht="15" customHeight="1" x14ac:dyDescent="0.25"/>
    <row r="150" customFormat="1" ht="15" customHeight="1" x14ac:dyDescent="0.25"/>
    <row r="151" customFormat="1" ht="15" customHeight="1" x14ac:dyDescent="0.25"/>
    <row r="152" customFormat="1" ht="15" customHeight="1" x14ac:dyDescent="0.25"/>
    <row r="153" customFormat="1" ht="15" customHeight="1" x14ac:dyDescent="0.25"/>
    <row r="154" customFormat="1" ht="15" customHeight="1" x14ac:dyDescent="0.25"/>
    <row r="155" customFormat="1" ht="15" customHeight="1" x14ac:dyDescent="0.25"/>
    <row r="156" customFormat="1" ht="15" customHeight="1" x14ac:dyDescent="0.25"/>
    <row r="157" customFormat="1" ht="15" customHeight="1" x14ac:dyDescent="0.25"/>
    <row r="158" customFormat="1" ht="15" customHeight="1" x14ac:dyDescent="0.25"/>
    <row r="159" customFormat="1" ht="15" customHeight="1" x14ac:dyDescent="0.25"/>
    <row r="160" customFormat="1" ht="15" customHeight="1" x14ac:dyDescent="0.25"/>
    <row r="161" customFormat="1" ht="15" customHeight="1" x14ac:dyDescent="0.25"/>
    <row r="162" customFormat="1" ht="15" customHeight="1" x14ac:dyDescent="0.25"/>
    <row r="163" customFormat="1" ht="15" customHeight="1" x14ac:dyDescent="0.25"/>
    <row r="164" customFormat="1" ht="15" customHeight="1" x14ac:dyDescent="0.25"/>
    <row r="165" customFormat="1" ht="15" customHeight="1" x14ac:dyDescent="0.25"/>
    <row r="166" customFormat="1" ht="15" customHeight="1" x14ac:dyDescent="0.25"/>
    <row r="167" customFormat="1" ht="15" customHeight="1" x14ac:dyDescent="0.25"/>
    <row r="168" customFormat="1" ht="15" customHeight="1" x14ac:dyDescent="0.25"/>
    <row r="169" customFormat="1" ht="15" customHeight="1" x14ac:dyDescent="0.25"/>
    <row r="170" customFormat="1" ht="15" customHeight="1" x14ac:dyDescent="0.25"/>
    <row r="171" customFormat="1" ht="15" customHeight="1" x14ac:dyDescent="0.25"/>
    <row r="172" customFormat="1" ht="15" customHeight="1" x14ac:dyDescent="0.25"/>
    <row r="173" customFormat="1" ht="15" customHeight="1" x14ac:dyDescent="0.25"/>
    <row r="174" customFormat="1" ht="15" customHeight="1" x14ac:dyDescent="0.25"/>
    <row r="175" customFormat="1" ht="15" customHeight="1" x14ac:dyDescent="0.25"/>
    <row r="176" customFormat="1" ht="15" customHeight="1" x14ac:dyDescent="0.25"/>
    <row r="177" customFormat="1" ht="15" customHeight="1" x14ac:dyDescent="0.25"/>
    <row r="178" customFormat="1" ht="15" customHeight="1" x14ac:dyDescent="0.25"/>
    <row r="179" customFormat="1" ht="15" customHeight="1" x14ac:dyDescent="0.25"/>
    <row r="180" customFormat="1" ht="15" customHeight="1" x14ac:dyDescent="0.25"/>
    <row r="181" customFormat="1" ht="15" customHeight="1" x14ac:dyDescent="0.25"/>
    <row r="182" customFormat="1" ht="15" customHeight="1" x14ac:dyDescent="0.25"/>
    <row r="183" customFormat="1" ht="15" customHeight="1" x14ac:dyDescent="0.25"/>
    <row r="184" customFormat="1" ht="15" customHeight="1" x14ac:dyDescent="0.25"/>
    <row r="185" customFormat="1" ht="15" customHeight="1" x14ac:dyDescent="0.25"/>
    <row r="186" customFormat="1" ht="15" customHeight="1" x14ac:dyDescent="0.25"/>
    <row r="187" customFormat="1" ht="15" customHeight="1" x14ac:dyDescent="0.25"/>
    <row r="188" customFormat="1" ht="15" customHeight="1" x14ac:dyDescent="0.25"/>
    <row r="189" customFormat="1" ht="15" customHeight="1" x14ac:dyDescent="0.25"/>
    <row r="190" customFormat="1" ht="15" customHeight="1" x14ac:dyDescent="0.25"/>
    <row r="191" customFormat="1" ht="15" customHeight="1" x14ac:dyDescent="0.25"/>
    <row r="192" customFormat="1" ht="15" customHeight="1" x14ac:dyDescent="0.25"/>
    <row r="193" customFormat="1" ht="15" customHeight="1" x14ac:dyDescent="0.25"/>
    <row r="194" customFormat="1" ht="15" customHeight="1" x14ac:dyDescent="0.25"/>
    <row r="195" customFormat="1" ht="15" customHeight="1" x14ac:dyDescent="0.25"/>
    <row r="196" customFormat="1" ht="15" customHeight="1" x14ac:dyDescent="0.25"/>
    <row r="197" customFormat="1" ht="15" customHeight="1" x14ac:dyDescent="0.25"/>
    <row r="198" customFormat="1" ht="15" customHeight="1" x14ac:dyDescent="0.25"/>
    <row r="199" customFormat="1" ht="15" customHeight="1" x14ac:dyDescent="0.25"/>
    <row r="200" customFormat="1" ht="15" customHeight="1" x14ac:dyDescent="0.25"/>
    <row r="201" customFormat="1" ht="15" customHeight="1" x14ac:dyDescent="0.25"/>
    <row r="202" customFormat="1" ht="15" customHeight="1" x14ac:dyDescent="0.25"/>
    <row r="203" customFormat="1" ht="15" customHeight="1" x14ac:dyDescent="0.25"/>
    <row r="204" customFormat="1" ht="15" customHeight="1" x14ac:dyDescent="0.25"/>
    <row r="205" customFormat="1" ht="15" customHeight="1" x14ac:dyDescent="0.25"/>
    <row r="206" customFormat="1" ht="15" customHeight="1" x14ac:dyDescent="0.25"/>
    <row r="207" customFormat="1" ht="15" customHeight="1" x14ac:dyDescent="0.25"/>
    <row r="208" customFormat="1" ht="15" customHeight="1" x14ac:dyDescent="0.25"/>
    <row r="209" customFormat="1" ht="15" customHeight="1" x14ac:dyDescent="0.25"/>
    <row r="210" customFormat="1" ht="15" customHeight="1" x14ac:dyDescent="0.25"/>
    <row r="211" customFormat="1" ht="15" customHeight="1" x14ac:dyDescent="0.25"/>
    <row r="212" customFormat="1" ht="15" customHeight="1" x14ac:dyDescent="0.25"/>
    <row r="213" customFormat="1" ht="15" customHeight="1" x14ac:dyDescent="0.25"/>
    <row r="214" customFormat="1" ht="15" customHeight="1" x14ac:dyDescent="0.25"/>
    <row r="215" customFormat="1" ht="15" customHeight="1" x14ac:dyDescent="0.25"/>
    <row r="216" customFormat="1" ht="15" customHeight="1" x14ac:dyDescent="0.25"/>
    <row r="217" customFormat="1" ht="15" customHeight="1" x14ac:dyDescent="0.25"/>
    <row r="218" customFormat="1" ht="15" customHeight="1" x14ac:dyDescent="0.25"/>
    <row r="219" customFormat="1" ht="15" customHeight="1" x14ac:dyDescent="0.25"/>
    <row r="220" customFormat="1" ht="15" customHeight="1" x14ac:dyDescent="0.25"/>
    <row r="221" customFormat="1" ht="15" customHeight="1" x14ac:dyDescent="0.25"/>
    <row r="222" customFormat="1" ht="15" customHeight="1" x14ac:dyDescent="0.25"/>
    <row r="223" customFormat="1" ht="15" customHeight="1" x14ac:dyDescent="0.25"/>
    <row r="224" customFormat="1" ht="15" customHeight="1" x14ac:dyDescent="0.25"/>
    <row r="225" customFormat="1" ht="15" customHeight="1" x14ac:dyDescent="0.25"/>
    <row r="226" customFormat="1" ht="15" customHeight="1" x14ac:dyDescent="0.25"/>
    <row r="227" customFormat="1" ht="15" customHeight="1" x14ac:dyDescent="0.25"/>
    <row r="228" customFormat="1" ht="15" customHeight="1" x14ac:dyDescent="0.25"/>
    <row r="229" customFormat="1" ht="15" customHeight="1" x14ac:dyDescent="0.25"/>
    <row r="230" customFormat="1" ht="15" customHeight="1" x14ac:dyDescent="0.25"/>
    <row r="231" customFormat="1" ht="15" customHeight="1" x14ac:dyDescent="0.25"/>
    <row r="232" customFormat="1" ht="15" customHeight="1" x14ac:dyDescent="0.25"/>
    <row r="233" customFormat="1" ht="15" customHeight="1" x14ac:dyDescent="0.25"/>
    <row r="234" customFormat="1" ht="15" customHeight="1" x14ac:dyDescent="0.25"/>
    <row r="235" customFormat="1" ht="15" customHeight="1" x14ac:dyDescent="0.25"/>
    <row r="236" customFormat="1" ht="15" customHeight="1" x14ac:dyDescent="0.25"/>
    <row r="237" customFormat="1" ht="15" customHeight="1" x14ac:dyDescent="0.25"/>
    <row r="238" customFormat="1" ht="15" customHeight="1" x14ac:dyDescent="0.25"/>
    <row r="239" customFormat="1" ht="15" customHeight="1" x14ac:dyDescent="0.25"/>
    <row r="240" customFormat="1" ht="15" customHeight="1" x14ac:dyDescent="0.25"/>
    <row r="241" customFormat="1" ht="15" customHeight="1" x14ac:dyDescent="0.25"/>
    <row r="242" customFormat="1" ht="15" customHeight="1" x14ac:dyDescent="0.25"/>
    <row r="243" customFormat="1" ht="15" customHeight="1" x14ac:dyDescent="0.25"/>
    <row r="244" customFormat="1" ht="15" customHeight="1" x14ac:dyDescent="0.25"/>
    <row r="245" customFormat="1" ht="15" customHeight="1" x14ac:dyDescent="0.25"/>
    <row r="246" customFormat="1" ht="15" customHeight="1" x14ac:dyDescent="0.25"/>
    <row r="247" customFormat="1" ht="15" customHeight="1" x14ac:dyDescent="0.25"/>
    <row r="248" customFormat="1" ht="15" customHeight="1" x14ac:dyDescent="0.25"/>
    <row r="249" customFormat="1" ht="15" customHeight="1" x14ac:dyDescent="0.25"/>
    <row r="250" customFormat="1" ht="15" customHeight="1" x14ac:dyDescent="0.25"/>
    <row r="251" customFormat="1" ht="15" customHeight="1" x14ac:dyDescent="0.25"/>
    <row r="252" customFormat="1" ht="15" customHeight="1" x14ac:dyDescent="0.25"/>
    <row r="253" customFormat="1" ht="15" customHeight="1" x14ac:dyDescent="0.25"/>
    <row r="254" customFormat="1" ht="15" customHeight="1" x14ac:dyDescent="0.25"/>
    <row r="255" customFormat="1" ht="15" customHeight="1" x14ac:dyDescent="0.25"/>
    <row r="256" customFormat="1" ht="15" customHeight="1" x14ac:dyDescent="0.25"/>
    <row r="257" customFormat="1" ht="15" customHeight="1" x14ac:dyDescent="0.25"/>
    <row r="258" customFormat="1" ht="15" customHeight="1" x14ac:dyDescent="0.25"/>
    <row r="259" customFormat="1" ht="15" customHeight="1" x14ac:dyDescent="0.25"/>
    <row r="260" customFormat="1" ht="15" customHeight="1" x14ac:dyDescent="0.25"/>
    <row r="261" customFormat="1" ht="15" customHeight="1" x14ac:dyDescent="0.25"/>
    <row r="262" customFormat="1" ht="15" customHeight="1" x14ac:dyDescent="0.25"/>
    <row r="263" customFormat="1" ht="15" customHeight="1" x14ac:dyDescent="0.25"/>
    <row r="264" customFormat="1" ht="15" customHeight="1" x14ac:dyDescent="0.25"/>
    <row r="265" customFormat="1" ht="15" customHeight="1" x14ac:dyDescent="0.25"/>
    <row r="266" customFormat="1" ht="15" customHeight="1" x14ac:dyDescent="0.25"/>
    <row r="267" customFormat="1" ht="15" customHeight="1" x14ac:dyDescent="0.25"/>
    <row r="268" customFormat="1" ht="15" customHeight="1" x14ac:dyDescent="0.25"/>
    <row r="269" customFormat="1" ht="15" customHeight="1" x14ac:dyDescent="0.25"/>
    <row r="270" customFormat="1" ht="15" customHeight="1" x14ac:dyDescent="0.25"/>
    <row r="271" customFormat="1" ht="15" customHeight="1" x14ac:dyDescent="0.25"/>
    <row r="272" customFormat="1" ht="15" customHeight="1" x14ac:dyDescent="0.25"/>
    <row r="273" customFormat="1" ht="15" customHeight="1" x14ac:dyDescent="0.25"/>
    <row r="274" customFormat="1" ht="15" customHeight="1" x14ac:dyDescent="0.25"/>
    <row r="275" customFormat="1" ht="15" customHeight="1" x14ac:dyDescent="0.25"/>
    <row r="276" customFormat="1" ht="15" customHeight="1" x14ac:dyDescent="0.25"/>
    <row r="277" customFormat="1" ht="15" customHeight="1" x14ac:dyDescent="0.25"/>
    <row r="278" customFormat="1" ht="15" customHeight="1" x14ac:dyDescent="0.25"/>
    <row r="279" customFormat="1" ht="15" customHeight="1" x14ac:dyDescent="0.25"/>
    <row r="280" customFormat="1" ht="15" customHeight="1" x14ac:dyDescent="0.25"/>
    <row r="281" customFormat="1" ht="15" customHeight="1" x14ac:dyDescent="0.25"/>
    <row r="282" customFormat="1" ht="15" customHeight="1" x14ac:dyDescent="0.25"/>
    <row r="283" customFormat="1" ht="15" customHeight="1" x14ac:dyDescent="0.25"/>
    <row r="284" customFormat="1" ht="15" customHeight="1" x14ac:dyDescent="0.25"/>
    <row r="285" customFormat="1" ht="15" customHeight="1" x14ac:dyDescent="0.25"/>
    <row r="286" customFormat="1" ht="15" customHeight="1" x14ac:dyDescent="0.25"/>
    <row r="287" customFormat="1" ht="15" customHeight="1" x14ac:dyDescent="0.25"/>
    <row r="288" customFormat="1" ht="15" customHeight="1" x14ac:dyDescent="0.25"/>
    <row r="289" customFormat="1" ht="15" customHeight="1" x14ac:dyDescent="0.25"/>
    <row r="290" customFormat="1" ht="15" customHeight="1" x14ac:dyDescent="0.25"/>
    <row r="291" customFormat="1" ht="15" customHeight="1" x14ac:dyDescent="0.25"/>
    <row r="292" customFormat="1" ht="15" customHeight="1" x14ac:dyDescent="0.25"/>
    <row r="293" customFormat="1" ht="15" customHeight="1" x14ac:dyDescent="0.25"/>
    <row r="294" customFormat="1" ht="15" customHeight="1" x14ac:dyDescent="0.25"/>
    <row r="295" customFormat="1" ht="15" customHeight="1" x14ac:dyDescent="0.25"/>
    <row r="296" customFormat="1" ht="15" customHeight="1" x14ac:dyDescent="0.25"/>
    <row r="297" customFormat="1" ht="15" customHeight="1" x14ac:dyDescent="0.25"/>
    <row r="298" customFormat="1" ht="15" customHeight="1" x14ac:dyDescent="0.25"/>
    <row r="299" customFormat="1" ht="15" customHeight="1" x14ac:dyDescent="0.25"/>
    <row r="300" customFormat="1" ht="15" customHeight="1" x14ac:dyDescent="0.25"/>
    <row r="301" customFormat="1" ht="15" customHeight="1" x14ac:dyDescent="0.25"/>
    <row r="302" customFormat="1" ht="15" customHeight="1" x14ac:dyDescent="0.25"/>
    <row r="303" customFormat="1" ht="15" customHeight="1" x14ac:dyDescent="0.25"/>
    <row r="304" customFormat="1" ht="15" customHeight="1" x14ac:dyDescent="0.25"/>
    <row r="305" customFormat="1" ht="15" customHeight="1" x14ac:dyDescent="0.25"/>
    <row r="306" customFormat="1" ht="15" customHeight="1" x14ac:dyDescent="0.25"/>
    <row r="307" customFormat="1" ht="15" customHeight="1" x14ac:dyDescent="0.25"/>
    <row r="308" customFormat="1" ht="15" customHeight="1" x14ac:dyDescent="0.25"/>
    <row r="309" customFormat="1" ht="15" customHeight="1" x14ac:dyDescent="0.25"/>
    <row r="310" customFormat="1" ht="15" customHeight="1" x14ac:dyDescent="0.25"/>
    <row r="311" customFormat="1" ht="15" customHeight="1" x14ac:dyDescent="0.25"/>
    <row r="312" customFormat="1" ht="15" customHeight="1" x14ac:dyDescent="0.25"/>
    <row r="313" customFormat="1" ht="15" customHeight="1" x14ac:dyDescent="0.25"/>
    <row r="314" customFormat="1" ht="15" customHeight="1" x14ac:dyDescent="0.25"/>
    <row r="315" customFormat="1" ht="15" customHeight="1" x14ac:dyDescent="0.25"/>
    <row r="316" customFormat="1" ht="15" customHeight="1" x14ac:dyDescent="0.25"/>
    <row r="317" customFormat="1" ht="15" customHeight="1" x14ac:dyDescent="0.25"/>
    <row r="318" customFormat="1" ht="15" customHeight="1" x14ac:dyDescent="0.25"/>
    <row r="319" customFormat="1" ht="15" customHeight="1" x14ac:dyDescent="0.25"/>
    <row r="320" customFormat="1" ht="15" customHeight="1" x14ac:dyDescent="0.25"/>
    <row r="321" customFormat="1" ht="15" customHeight="1" x14ac:dyDescent="0.25"/>
    <row r="322" customFormat="1" ht="15" customHeight="1" x14ac:dyDescent="0.25"/>
    <row r="323" customFormat="1" ht="15" customHeight="1" x14ac:dyDescent="0.25"/>
    <row r="324" customFormat="1" ht="15" customHeight="1" x14ac:dyDescent="0.25"/>
    <row r="325" customFormat="1" ht="15" customHeight="1" x14ac:dyDescent="0.25"/>
    <row r="326" customFormat="1" ht="15" customHeight="1" x14ac:dyDescent="0.25"/>
    <row r="327" customFormat="1" ht="15" customHeight="1" x14ac:dyDescent="0.25"/>
    <row r="328" customFormat="1" ht="15" customHeight="1" x14ac:dyDescent="0.25"/>
    <row r="329" customFormat="1" ht="15" customHeight="1" x14ac:dyDescent="0.25"/>
    <row r="330" customFormat="1" ht="15" customHeight="1" x14ac:dyDescent="0.25"/>
    <row r="331" customFormat="1" ht="15" customHeight="1" x14ac:dyDescent="0.25"/>
    <row r="332" customFormat="1" ht="15" customHeight="1" x14ac:dyDescent="0.25"/>
    <row r="333" customFormat="1" ht="15" customHeight="1" x14ac:dyDescent="0.25"/>
    <row r="334" customFormat="1" ht="15" customHeight="1" x14ac:dyDescent="0.25"/>
    <row r="335" customFormat="1" ht="15" customHeight="1" x14ac:dyDescent="0.25"/>
    <row r="336" customFormat="1" ht="15" customHeight="1" x14ac:dyDescent="0.25"/>
    <row r="337" customFormat="1" ht="15" customHeight="1" x14ac:dyDescent="0.25"/>
    <row r="338" customFormat="1" ht="15" customHeight="1" x14ac:dyDescent="0.25"/>
    <row r="339" customFormat="1" ht="15" customHeight="1" x14ac:dyDescent="0.25"/>
    <row r="340" customFormat="1" ht="15" customHeight="1" x14ac:dyDescent="0.25"/>
    <row r="341" customFormat="1" ht="15" customHeight="1" x14ac:dyDescent="0.25"/>
    <row r="342" customFormat="1" ht="15" customHeight="1" x14ac:dyDescent="0.25"/>
    <row r="343" customFormat="1" ht="15" customHeight="1" x14ac:dyDescent="0.25"/>
    <row r="344" customFormat="1" ht="15" customHeight="1" x14ac:dyDescent="0.25"/>
    <row r="345" customFormat="1" ht="15" customHeight="1" x14ac:dyDescent="0.25"/>
    <row r="346" customFormat="1" ht="15" customHeight="1" x14ac:dyDescent="0.25"/>
    <row r="347" customFormat="1" ht="15" customHeight="1" x14ac:dyDescent="0.25"/>
    <row r="348" customFormat="1" ht="15" customHeight="1" x14ac:dyDescent="0.25"/>
    <row r="349" customFormat="1" ht="15" customHeight="1" x14ac:dyDescent="0.25"/>
    <row r="350" customFormat="1" ht="15" customHeight="1" x14ac:dyDescent="0.25"/>
    <row r="351" customFormat="1" ht="15" customHeight="1" x14ac:dyDescent="0.25"/>
    <row r="352" customFormat="1" ht="15" customHeight="1" x14ac:dyDescent="0.25"/>
    <row r="353" customFormat="1" ht="15" customHeight="1" x14ac:dyDescent="0.25"/>
    <row r="354" customFormat="1" ht="15" customHeight="1" x14ac:dyDescent="0.25"/>
    <row r="355" customFormat="1" ht="15" customHeight="1" x14ac:dyDescent="0.25"/>
    <row r="356" customFormat="1" ht="15" customHeight="1" x14ac:dyDescent="0.25"/>
    <row r="357" customFormat="1" ht="15" customHeight="1" x14ac:dyDescent="0.25"/>
    <row r="358" customFormat="1" ht="15" customHeight="1" x14ac:dyDescent="0.25"/>
    <row r="359" customFormat="1" ht="15" customHeight="1" x14ac:dyDescent="0.25"/>
    <row r="360" customFormat="1" ht="15" customHeight="1" x14ac:dyDescent="0.25"/>
    <row r="361" customFormat="1" ht="15" customHeight="1" x14ac:dyDescent="0.25"/>
    <row r="362" customFormat="1" ht="15" customHeight="1" x14ac:dyDescent="0.25"/>
    <row r="363" customFormat="1" ht="15" customHeight="1" x14ac:dyDescent="0.25"/>
    <row r="364" customFormat="1" ht="15" customHeight="1" x14ac:dyDescent="0.25"/>
    <row r="365" customFormat="1" ht="15" customHeight="1" x14ac:dyDescent="0.25"/>
    <row r="366" customFormat="1" ht="15" customHeight="1" x14ac:dyDescent="0.25"/>
    <row r="367" customFormat="1" ht="15" customHeight="1" x14ac:dyDescent="0.25"/>
    <row r="368" customFormat="1" ht="15" customHeight="1" x14ac:dyDescent="0.25"/>
    <row r="369" customFormat="1" ht="15" customHeight="1" x14ac:dyDescent="0.25"/>
    <row r="370" customFormat="1" ht="15" customHeight="1" x14ac:dyDescent="0.25"/>
    <row r="371" customFormat="1" ht="15" customHeight="1" x14ac:dyDescent="0.25"/>
    <row r="372" customFormat="1" ht="15" customHeight="1" x14ac:dyDescent="0.25"/>
    <row r="373" customFormat="1" ht="15" customHeight="1" x14ac:dyDescent="0.25"/>
    <row r="374" customFormat="1" ht="15" customHeight="1" x14ac:dyDescent="0.25"/>
    <row r="375" customFormat="1" ht="15" customHeight="1" x14ac:dyDescent="0.25"/>
    <row r="376" customFormat="1" ht="15" customHeight="1" x14ac:dyDescent="0.25"/>
    <row r="377" customFormat="1" ht="15" customHeight="1" x14ac:dyDescent="0.25"/>
    <row r="378" customFormat="1" ht="15" customHeight="1" x14ac:dyDescent="0.25"/>
    <row r="379" customFormat="1" ht="15" customHeight="1" x14ac:dyDescent="0.25"/>
    <row r="380" customFormat="1" ht="15" customHeight="1" x14ac:dyDescent="0.25"/>
    <row r="381" customFormat="1" ht="15" customHeight="1" x14ac:dyDescent="0.25"/>
    <row r="382" customFormat="1" ht="15" customHeight="1" x14ac:dyDescent="0.25"/>
    <row r="383" customFormat="1" ht="15" customHeight="1" x14ac:dyDescent="0.25"/>
    <row r="384" customFormat="1" ht="15" customHeight="1" x14ac:dyDescent="0.25"/>
    <row r="385" customFormat="1" ht="15" customHeight="1" x14ac:dyDescent="0.25"/>
    <row r="386" customFormat="1" ht="15" customHeight="1" x14ac:dyDescent="0.25"/>
    <row r="387" customFormat="1" ht="15" customHeight="1" x14ac:dyDescent="0.25"/>
    <row r="388" customFormat="1" ht="15" customHeight="1" x14ac:dyDescent="0.25"/>
    <row r="389" customFormat="1" ht="15" customHeight="1" x14ac:dyDescent="0.25"/>
    <row r="390" customFormat="1" ht="15" customHeight="1" x14ac:dyDescent="0.25"/>
    <row r="391" customFormat="1" ht="15" customHeight="1" x14ac:dyDescent="0.25"/>
    <row r="392" customFormat="1" ht="15" customHeight="1" x14ac:dyDescent="0.25"/>
    <row r="393" customFormat="1" ht="15" customHeight="1" x14ac:dyDescent="0.25"/>
    <row r="394" customFormat="1" ht="15" customHeight="1" x14ac:dyDescent="0.25"/>
    <row r="395" customFormat="1" ht="15" customHeight="1" x14ac:dyDescent="0.25"/>
    <row r="396" customFormat="1" ht="15" customHeight="1" x14ac:dyDescent="0.25"/>
    <row r="397" customFormat="1" ht="15" customHeight="1" x14ac:dyDescent="0.25"/>
    <row r="398" customFormat="1" ht="15" customHeight="1" x14ac:dyDescent="0.25"/>
    <row r="399" customFormat="1" ht="15" customHeight="1" x14ac:dyDescent="0.25"/>
    <row r="400" customFormat="1" ht="15" customHeight="1" x14ac:dyDescent="0.25"/>
    <row r="401" customFormat="1" ht="15" customHeight="1" x14ac:dyDescent="0.25"/>
    <row r="402" customFormat="1" ht="15" customHeight="1" x14ac:dyDescent="0.25"/>
    <row r="403" customFormat="1" ht="15" customHeight="1" x14ac:dyDescent="0.25"/>
    <row r="404" customFormat="1" ht="15" customHeight="1" x14ac:dyDescent="0.25"/>
    <row r="405" customFormat="1" ht="15" customHeight="1" x14ac:dyDescent="0.25"/>
    <row r="406" customFormat="1" ht="15" customHeight="1" x14ac:dyDescent="0.25"/>
    <row r="407" customFormat="1" ht="15" customHeight="1" x14ac:dyDescent="0.25"/>
    <row r="408" customFormat="1" ht="15" customHeight="1" x14ac:dyDescent="0.25"/>
    <row r="409" customFormat="1" ht="15" customHeight="1" x14ac:dyDescent="0.25"/>
    <row r="410" customFormat="1" ht="15" customHeight="1" x14ac:dyDescent="0.25"/>
    <row r="411" customFormat="1" ht="15" customHeight="1" x14ac:dyDescent="0.25"/>
    <row r="412" customFormat="1" ht="15" customHeight="1" x14ac:dyDescent="0.25"/>
    <row r="413" customFormat="1" ht="15" customHeight="1" x14ac:dyDescent="0.25"/>
    <row r="414" customFormat="1" ht="15" customHeight="1" x14ac:dyDescent="0.25"/>
    <row r="415" customFormat="1" ht="15" customHeight="1" x14ac:dyDescent="0.25"/>
    <row r="416" customFormat="1" ht="15" customHeight="1" x14ac:dyDescent="0.25"/>
    <row r="417" customFormat="1" ht="15" customHeight="1" x14ac:dyDescent="0.25"/>
    <row r="418" customFormat="1" ht="15" customHeight="1" x14ac:dyDescent="0.25"/>
    <row r="419" customFormat="1" ht="15" customHeight="1" x14ac:dyDescent="0.25"/>
    <row r="420" customFormat="1" ht="15" customHeight="1" x14ac:dyDescent="0.25"/>
    <row r="421" customFormat="1" ht="15" customHeight="1" x14ac:dyDescent="0.25"/>
    <row r="422" customFormat="1" ht="15" customHeight="1" x14ac:dyDescent="0.25"/>
    <row r="423" customFormat="1" ht="15" customHeight="1" x14ac:dyDescent="0.25"/>
    <row r="424" customFormat="1" ht="15" customHeight="1" x14ac:dyDescent="0.25"/>
    <row r="425" customFormat="1" ht="15" customHeight="1" x14ac:dyDescent="0.25"/>
    <row r="426" customFormat="1" ht="15" customHeight="1" x14ac:dyDescent="0.25"/>
    <row r="427" customFormat="1" ht="15" customHeight="1" x14ac:dyDescent="0.25"/>
    <row r="428" customFormat="1" ht="15" customHeight="1" x14ac:dyDescent="0.25"/>
    <row r="429" customFormat="1" ht="15" customHeight="1" x14ac:dyDescent="0.25"/>
    <row r="430" customFormat="1" ht="15" customHeight="1" x14ac:dyDescent="0.25"/>
    <row r="431" customFormat="1" ht="15" customHeight="1" x14ac:dyDescent="0.25"/>
    <row r="432" customFormat="1" ht="15" customHeight="1" x14ac:dyDescent="0.25"/>
    <row r="433" customFormat="1" ht="15" customHeight="1" x14ac:dyDescent="0.25"/>
    <row r="434" customFormat="1" ht="15" customHeight="1" x14ac:dyDescent="0.25"/>
    <row r="435" customFormat="1" ht="15" customHeight="1" x14ac:dyDescent="0.25"/>
    <row r="436" customFormat="1" ht="15" customHeight="1" x14ac:dyDescent="0.25"/>
    <row r="437" customFormat="1" ht="15" customHeight="1" x14ac:dyDescent="0.25"/>
    <row r="438" customFormat="1" ht="15" customHeight="1" x14ac:dyDescent="0.25"/>
    <row r="439" customFormat="1" ht="15" customHeight="1" x14ac:dyDescent="0.25"/>
    <row r="440" customFormat="1" ht="15" customHeight="1" x14ac:dyDescent="0.25"/>
    <row r="441" customFormat="1" ht="15" customHeight="1" x14ac:dyDescent="0.25"/>
    <row r="442" customFormat="1" ht="15" customHeight="1" x14ac:dyDescent="0.25"/>
    <row r="443" customFormat="1" ht="15" customHeight="1" x14ac:dyDescent="0.25"/>
    <row r="444" customFormat="1" ht="15" customHeight="1" x14ac:dyDescent="0.25"/>
    <row r="445" customFormat="1" ht="15" customHeight="1" x14ac:dyDescent="0.25"/>
    <row r="446" customFormat="1" ht="15" customHeight="1" x14ac:dyDescent="0.25"/>
    <row r="447" customFormat="1" ht="15" customHeight="1" x14ac:dyDescent="0.25"/>
    <row r="448" customFormat="1" ht="15" customHeight="1" x14ac:dyDescent="0.25"/>
    <row r="449" customFormat="1" ht="15" customHeight="1" x14ac:dyDescent="0.25"/>
    <row r="450" customFormat="1" ht="15" customHeight="1" x14ac:dyDescent="0.25"/>
    <row r="451" customFormat="1" ht="15" customHeight="1" x14ac:dyDescent="0.25"/>
    <row r="452" customFormat="1" ht="15" customHeight="1" x14ac:dyDescent="0.25"/>
    <row r="453" customFormat="1" ht="15" customHeight="1" x14ac:dyDescent="0.25"/>
    <row r="454" customFormat="1" ht="15" customHeight="1" x14ac:dyDescent="0.25"/>
    <row r="455" customFormat="1" ht="15" customHeight="1" x14ac:dyDescent="0.25"/>
    <row r="456" customFormat="1" ht="15" customHeight="1" x14ac:dyDescent="0.25"/>
    <row r="457" customFormat="1" ht="15" customHeight="1" x14ac:dyDescent="0.25"/>
    <row r="458" customFormat="1" ht="15" customHeight="1" x14ac:dyDescent="0.25"/>
    <row r="459" customFormat="1" ht="15" customHeight="1" x14ac:dyDescent="0.25"/>
    <row r="460" customFormat="1" ht="15" customHeight="1" x14ac:dyDescent="0.25"/>
    <row r="461" customFormat="1" ht="15" customHeight="1" x14ac:dyDescent="0.25"/>
    <row r="462" customFormat="1" ht="15" customHeight="1" x14ac:dyDescent="0.25"/>
    <row r="463" customFormat="1" ht="15" customHeight="1" x14ac:dyDescent="0.25"/>
    <row r="464" customFormat="1" ht="15" customHeight="1" x14ac:dyDescent="0.25"/>
    <row r="465" customFormat="1" ht="15" customHeight="1" x14ac:dyDescent="0.25"/>
    <row r="466" customFormat="1" ht="15" customHeight="1" x14ac:dyDescent="0.25"/>
    <row r="467" customFormat="1" ht="15" customHeight="1" x14ac:dyDescent="0.25"/>
    <row r="468" customFormat="1" ht="15" customHeight="1" x14ac:dyDescent="0.25"/>
    <row r="469" customFormat="1" ht="15" customHeight="1" x14ac:dyDescent="0.25"/>
    <row r="470" customFormat="1" ht="15" customHeight="1" x14ac:dyDescent="0.25"/>
    <row r="471" customFormat="1" ht="15" customHeight="1" x14ac:dyDescent="0.25"/>
    <row r="472" customFormat="1" ht="15" customHeight="1" x14ac:dyDescent="0.25"/>
    <row r="473" customFormat="1" ht="15" customHeight="1" x14ac:dyDescent="0.25"/>
    <row r="474" customFormat="1" ht="15" customHeight="1" x14ac:dyDescent="0.25"/>
    <row r="475" customFormat="1" ht="15" customHeight="1" x14ac:dyDescent="0.25"/>
    <row r="476" customFormat="1" ht="15" customHeight="1" x14ac:dyDescent="0.25"/>
    <row r="477" customFormat="1" ht="15" customHeight="1" x14ac:dyDescent="0.25"/>
    <row r="478" customFormat="1" ht="15" customHeight="1" x14ac:dyDescent="0.25"/>
    <row r="479" customFormat="1" ht="15" customHeight="1" x14ac:dyDescent="0.25"/>
    <row r="480" customFormat="1" ht="15" customHeight="1" x14ac:dyDescent="0.25"/>
    <row r="481" customFormat="1" ht="15" customHeight="1" x14ac:dyDescent="0.25"/>
    <row r="482" customFormat="1" ht="15" customHeight="1" x14ac:dyDescent="0.25"/>
    <row r="483" customFormat="1" ht="15" customHeight="1" x14ac:dyDescent="0.25"/>
    <row r="484" customFormat="1" ht="15" customHeight="1" x14ac:dyDescent="0.25"/>
    <row r="485" customFormat="1" ht="15" customHeight="1" x14ac:dyDescent="0.25"/>
    <row r="486" customFormat="1" ht="15" customHeight="1" x14ac:dyDescent="0.25"/>
    <row r="487" customFormat="1" ht="15" customHeight="1" x14ac:dyDescent="0.25"/>
    <row r="488" customFormat="1" ht="15" customHeight="1" x14ac:dyDescent="0.25"/>
    <row r="489" customFormat="1" ht="15" customHeight="1" x14ac:dyDescent="0.25"/>
    <row r="490" customFormat="1" ht="15" customHeight="1" x14ac:dyDescent="0.25"/>
    <row r="491" customFormat="1" ht="15" customHeight="1" x14ac:dyDescent="0.25"/>
    <row r="492" customFormat="1" ht="15" customHeight="1" x14ac:dyDescent="0.25"/>
    <row r="493" customFormat="1" ht="15" customHeight="1" x14ac:dyDescent="0.25"/>
    <row r="494" customFormat="1" ht="15" customHeight="1" x14ac:dyDescent="0.25"/>
    <row r="495" customFormat="1" ht="15" customHeight="1" x14ac:dyDescent="0.25"/>
    <row r="496" customFormat="1" ht="15" customHeight="1" x14ac:dyDescent="0.25"/>
    <row r="497" customFormat="1" ht="15" customHeight="1" x14ac:dyDescent="0.25"/>
    <row r="498" customFormat="1" ht="15" customHeight="1" x14ac:dyDescent="0.25"/>
    <row r="499" customFormat="1" ht="15" customHeight="1" x14ac:dyDescent="0.25"/>
    <row r="500" customFormat="1" ht="15" customHeight="1" x14ac:dyDescent="0.25"/>
    <row r="501" customFormat="1" ht="15" customHeight="1" x14ac:dyDescent="0.25"/>
    <row r="502" customFormat="1" ht="15" customHeight="1" x14ac:dyDescent="0.25"/>
    <row r="503" customFormat="1" ht="15" customHeight="1" x14ac:dyDescent="0.25"/>
    <row r="504" customFormat="1" ht="15" customHeight="1" x14ac:dyDescent="0.25"/>
    <row r="505" customFormat="1" ht="15" customHeight="1" x14ac:dyDescent="0.25"/>
    <row r="506" customFormat="1" ht="15" customHeight="1" x14ac:dyDescent="0.25"/>
    <row r="507" customFormat="1" ht="15" customHeight="1" x14ac:dyDescent="0.25"/>
    <row r="508" customFormat="1" ht="15" customHeight="1" x14ac:dyDescent="0.25"/>
    <row r="509" customFormat="1" ht="15" customHeight="1" x14ac:dyDescent="0.25"/>
    <row r="510" customFormat="1" ht="15" customHeight="1" x14ac:dyDescent="0.25"/>
    <row r="511" customFormat="1" ht="15" customHeight="1" x14ac:dyDescent="0.25"/>
    <row r="512" customFormat="1" ht="15" customHeight="1" x14ac:dyDescent="0.25"/>
    <row r="513" customFormat="1" ht="15" customHeight="1" x14ac:dyDescent="0.25"/>
    <row r="514" customFormat="1" ht="15" customHeight="1" x14ac:dyDescent="0.25"/>
    <row r="515" customFormat="1" ht="15" customHeight="1" x14ac:dyDescent="0.25"/>
    <row r="516" customFormat="1" ht="15" customHeight="1" x14ac:dyDescent="0.25"/>
    <row r="517" customFormat="1" ht="15" customHeight="1" x14ac:dyDescent="0.25"/>
    <row r="518" customFormat="1" ht="15" customHeight="1" x14ac:dyDescent="0.25"/>
    <row r="519" customFormat="1" ht="15" customHeight="1" x14ac:dyDescent="0.25"/>
    <row r="520" customFormat="1" ht="15" customHeight="1" x14ac:dyDescent="0.25"/>
    <row r="521" customFormat="1" ht="15" customHeight="1" x14ac:dyDescent="0.25"/>
    <row r="522" customFormat="1" ht="15" customHeight="1" x14ac:dyDescent="0.25"/>
    <row r="523" customFormat="1" ht="15" customHeight="1" x14ac:dyDescent="0.25"/>
    <row r="524" customFormat="1" ht="15" customHeight="1" x14ac:dyDescent="0.25"/>
    <row r="525" customFormat="1" ht="15" customHeight="1" x14ac:dyDescent="0.25"/>
    <row r="526" customFormat="1" ht="15" customHeight="1" x14ac:dyDescent="0.25"/>
    <row r="527" customFormat="1" ht="15" customHeight="1" x14ac:dyDescent="0.25"/>
    <row r="528" customFormat="1" ht="15" customHeight="1" x14ac:dyDescent="0.25"/>
    <row r="529" customFormat="1" ht="15" customHeight="1" x14ac:dyDescent="0.25"/>
    <row r="530" customFormat="1" ht="15" customHeight="1" x14ac:dyDescent="0.25"/>
    <row r="531" customFormat="1" ht="15" customHeight="1" x14ac:dyDescent="0.25"/>
    <row r="532" customFormat="1" ht="15" customHeight="1" x14ac:dyDescent="0.25"/>
    <row r="533" customFormat="1" ht="15" customHeight="1" x14ac:dyDescent="0.25"/>
    <row r="534" customFormat="1" ht="15" customHeight="1" x14ac:dyDescent="0.25"/>
    <row r="535" customFormat="1" ht="15" customHeight="1" x14ac:dyDescent="0.25"/>
    <row r="536" customFormat="1" ht="15" customHeight="1" x14ac:dyDescent="0.25"/>
    <row r="537" customFormat="1" ht="15" customHeight="1" x14ac:dyDescent="0.25"/>
    <row r="538" customFormat="1" ht="15" customHeight="1" x14ac:dyDescent="0.25"/>
    <row r="539" customFormat="1" ht="15" customHeight="1" x14ac:dyDescent="0.25"/>
    <row r="540" customFormat="1" ht="15" customHeight="1" x14ac:dyDescent="0.25"/>
    <row r="541" customFormat="1" ht="15" customHeight="1" x14ac:dyDescent="0.25"/>
    <row r="542" customFormat="1" ht="15" customHeight="1" x14ac:dyDescent="0.25"/>
    <row r="543" customFormat="1" ht="15" customHeight="1" x14ac:dyDescent="0.25"/>
    <row r="544" customFormat="1" ht="15" customHeight="1" x14ac:dyDescent="0.25"/>
    <row r="545" customFormat="1" ht="15" customHeight="1" x14ac:dyDescent="0.25"/>
    <row r="546" customFormat="1" ht="15" customHeight="1" x14ac:dyDescent="0.25"/>
    <row r="547" customFormat="1" ht="15" customHeight="1" x14ac:dyDescent="0.25"/>
    <row r="548" customFormat="1" ht="15" customHeight="1" x14ac:dyDescent="0.25"/>
    <row r="549" customFormat="1" ht="15" customHeight="1" x14ac:dyDescent="0.25"/>
    <row r="550" customFormat="1" ht="15" customHeight="1" x14ac:dyDescent="0.25"/>
    <row r="551" customFormat="1" ht="15" customHeight="1" x14ac:dyDescent="0.25"/>
    <row r="552" customFormat="1" ht="15" customHeight="1" x14ac:dyDescent="0.25"/>
    <row r="553" customFormat="1" ht="15" customHeight="1" x14ac:dyDescent="0.25"/>
    <row r="554" customFormat="1" ht="15" customHeight="1" x14ac:dyDescent="0.25"/>
    <row r="555" customFormat="1" ht="15" customHeight="1" x14ac:dyDescent="0.25"/>
    <row r="556" customFormat="1" ht="15" customHeight="1" x14ac:dyDescent="0.25"/>
    <row r="557" customFormat="1" ht="15" customHeight="1" x14ac:dyDescent="0.25"/>
    <row r="558" customFormat="1" ht="15" customHeight="1" x14ac:dyDescent="0.25"/>
    <row r="559" customFormat="1" ht="15" customHeight="1" x14ac:dyDescent="0.25"/>
    <row r="560" customFormat="1" ht="15" customHeight="1" x14ac:dyDescent="0.25"/>
    <row r="561" customFormat="1" ht="15" customHeight="1" x14ac:dyDescent="0.25"/>
    <row r="562" customFormat="1" ht="15" customHeight="1" x14ac:dyDescent="0.25"/>
    <row r="563" customFormat="1" ht="15" customHeight="1" x14ac:dyDescent="0.25"/>
    <row r="564" customFormat="1" ht="15" customHeight="1" x14ac:dyDescent="0.25"/>
    <row r="565" customFormat="1" ht="15" customHeight="1" x14ac:dyDescent="0.25"/>
    <row r="566" customFormat="1" ht="15" customHeight="1" x14ac:dyDescent="0.25"/>
    <row r="567" customFormat="1" ht="15" customHeight="1" x14ac:dyDescent="0.25"/>
    <row r="568" customFormat="1" ht="15" customHeight="1" x14ac:dyDescent="0.25"/>
    <row r="569" customFormat="1" ht="15" customHeight="1" x14ac:dyDescent="0.25"/>
    <row r="570" customFormat="1" ht="15" customHeight="1" x14ac:dyDescent="0.25"/>
    <row r="571" customFormat="1" ht="15" customHeight="1" x14ac:dyDescent="0.25"/>
    <row r="572" customFormat="1" ht="15" customHeight="1" x14ac:dyDescent="0.25"/>
    <row r="573" customFormat="1" ht="15" customHeight="1" x14ac:dyDescent="0.25"/>
    <row r="574" customFormat="1" ht="15" customHeight="1" x14ac:dyDescent="0.25"/>
    <row r="575" customFormat="1" ht="15" customHeight="1" x14ac:dyDescent="0.25"/>
    <row r="576" customFormat="1" ht="15" customHeight="1" x14ac:dyDescent="0.25"/>
    <row r="577" customFormat="1" ht="15" customHeight="1" x14ac:dyDescent="0.25"/>
    <row r="578" customFormat="1" ht="15" customHeight="1" x14ac:dyDescent="0.25"/>
    <row r="579" customFormat="1" ht="15" customHeight="1" x14ac:dyDescent="0.25"/>
    <row r="580" customFormat="1" ht="15" customHeight="1" x14ac:dyDescent="0.25"/>
    <row r="581" customFormat="1" ht="15" customHeight="1" x14ac:dyDescent="0.25"/>
    <row r="582" customFormat="1" ht="15" customHeight="1" x14ac:dyDescent="0.25"/>
    <row r="583" customFormat="1" ht="15" customHeight="1" x14ac:dyDescent="0.25"/>
    <row r="584" customFormat="1" ht="15" customHeight="1" x14ac:dyDescent="0.25"/>
    <row r="585" customFormat="1" ht="15" customHeight="1" x14ac:dyDescent="0.25"/>
    <row r="586" customFormat="1" ht="15" customHeight="1" x14ac:dyDescent="0.25"/>
    <row r="587" customFormat="1" ht="15" customHeight="1" x14ac:dyDescent="0.25"/>
    <row r="588" customFormat="1" ht="15" customHeight="1" x14ac:dyDescent="0.25"/>
    <row r="589" customFormat="1" ht="15" customHeight="1" x14ac:dyDescent="0.25"/>
    <row r="590" customFormat="1" ht="15" customHeight="1" x14ac:dyDescent="0.25"/>
    <row r="591" customFormat="1" ht="15" customHeight="1" x14ac:dyDescent="0.25"/>
    <row r="592" customFormat="1" ht="15" customHeight="1" x14ac:dyDescent="0.25"/>
    <row r="593" customFormat="1" ht="15" customHeight="1" x14ac:dyDescent="0.25"/>
    <row r="594" customFormat="1" ht="15" customHeight="1" x14ac:dyDescent="0.25"/>
    <row r="595" customFormat="1" ht="15" customHeight="1" x14ac:dyDescent="0.25"/>
    <row r="596" customFormat="1" ht="15" customHeight="1" x14ac:dyDescent="0.25"/>
    <row r="597" customFormat="1" ht="15" customHeight="1" x14ac:dyDescent="0.25"/>
    <row r="598" customFormat="1" ht="15" customHeight="1" x14ac:dyDescent="0.25"/>
    <row r="599" customFormat="1" ht="15" customHeight="1" x14ac:dyDescent="0.25"/>
    <row r="600" customFormat="1" ht="15" customHeight="1" x14ac:dyDescent="0.25"/>
    <row r="601" customFormat="1" ht="15" customHeight="1" x14ac:dyDescent="0.25"/>
    <row r="602" customFormat="1" ht="15" customHeight="1" x14ac:dyDescent="0.25"/>
    <row r="603" customFormat="1" ht="15" customHeight="1" x14ac:dyDescent="0.25"/>
    <row r="604" customFormat="1" ht="15" customHeight="1" x14ac:dyDescent="0.25"/>
    <row r="605" customFormat="1" ht="15" customHeight="1" x14ac:dyDescent="0.25"/>
    <row r="606" customFormat="1" ht="15" customHeight="1" x14ac:dyDescent="0.25"/>
    <row r="607" customFormat="1" ht="15" customHeight="1" x14ac:dyDescent="0.25"/>
    <row r="608" customFormat="1" ht="15" customHeight="1" x14ac:dyDescent="0.25"/>
    <row r="609" customFormat="1" ht="15" customHeight="1" x14ac:dyDescent="0.25"/>
    <row r="610" customFormat="1" ht="15" customHeight="1" x14ac:dyDescent="0.25"/>
    <row r="611" customFormat="1" ht="15" customHeight="1" x14ac:dyDescent="0.25"/>
    <row r="612" customFormat="1" ht="15" customHeight="1" x14ac:dyDescent="0.25"/>
    <row r="613" customFormat="1" ht="15" customHeight="1" x14ac:dyDescent="0.25"/>
    <row r="614" customFormat="1" ht="15" customHeight="1" x14ac:dyDescent="0.25"/>
    <row r="615" customFormat="1" ht="15" customHeight="1" x14ac:dyDescent="0.25"/>
    <row r="616" customFormat="1" ht="15" customHeight="1" x14ac:dyDescent="0.25"/>
    <row r="617" customFormat="1" ht="15" customHeight="1" x14ac:dyDescent="0.25"/>
    <row r="618" customFormat="1" ht="15" customHeight="1" x14ac:dyDescent="0.25"/>
    <row r="619" customFormat="1" ht="15" customHeight="1" x14ac:dyDescent="0.25"/>
    <row r="620" customFormat="1" ht="15" customHeight="1" x14ac:dyDescent="0.25"/>
    <row r="621" customFormat="1" ht="15" customHeight="1" x14ac:dyDescent="0.25"/>
    <row r="622" customFormat="1" ht="15" customHeight="1" x14ac:dyDescent="0.25"/>
    <row r="623" customFormat="1" ht="15" customHeight="1" x14ac:dyDescent="0.25"/>
    <row r="624" customFormat="1" ht="15" customHeight="1" x14ac:dyDescent="0.25"/>
    <row r="625" customFormat="1" ht="15" customHeight="1" x14ac:dyDescent="0.25"/>
    <row r="626" customFormat="1" ht="15" customHeight="1" x14ac:dyDescent="0.25"/>
    <row r="627" customFormat="1" ht="15" customHeight="1" x14ac:dyDescent="0.25"/>
    <row r="628" customFormat="1" ht="15" customHeight="1" x14ac:dyDescent="0.25"/>
    <row r="629" customFormat="1" ht="15" customHeight="1" x14ac:dyDescent="0.25"/>
    <row r="630" customFormat="1" ht="15" customHeight="1" x14ac:dyDescent="0.25"/>
    <row r="631" customFormat="1" ht="15" customHeight="1" x14ac:dyDescent="0.25"/>
    <row r="632" customFormat="1" ht="15" customHeight="1" x14ac:dyDescent="0.25"/>
    <row r="633" customFormat="1" ht="15" customHeight="1" x14ac:dyDescent="0.25"/>
    <row r="634" customFormat="1" ht="15" customHeight="1" x14ac:dyDescent="0.25"/>
    <row r="635" customFormat="1" ht="15" customHeight="1" x14ac:dyDescent="0.25"/>
    <row r="636" customFormat="1" ht="15" customHeight="1" x14ac:dyDescent="0.25"/>
    <row r="637" customFormat="1" ht="15" customHeight="1" x14ac:dyDescent="0.25"/>
    <row r="638" customFormat="1" ht="15" customHeight="1" x14ac:dyDescent="0.25"/>
    <row r="639" customFormat="1" ht="15" customHeight="1" x14ac:dyDescent="0.25"/>
    <row r="640" customFormat="1" ht="15" customHeight="1" x14ac:dyDescent="0.25"/>
    <row r="641" customFormat="1" ht="15" customHeight="1" x14ac:dyDescent="0.25"/>
    <row r="642" customFormat="1" ht="15" customHeight="1" x14ac:dyDescent="0.25"/>
    <row r="643" customFormat="1" ht="15" customHeight="1" x14ac:dyDescent="0.25"/>
    <row r="644" customFormat="1" ht="15" customHeight="1" x14ac:dyDescent="0.25"/>
    <row r="645" customFormat="1" ht="15" customHeight="1" x14ac:dyDescent="0.25"/>
    <row r="646" customFormat="1" ht="15" customHeight="1" x14ac:dyDescent="0.25"/>
    <row r="647" customFormat="1" ht="15" customHeight="1" x14ac:dyDescent="0.25"/>
    <row r="648" customFormat="1" ht="15" customHeight="1" x14ac:dyDescent="0.25"/>
    <row r="649" customFormat="1" ht="15" customHeight="1" x14ac:dyDescent="0.25"/>
    <row r="650" customFormat="1" ht="15" customHeight="1" x14ac:dyDescent="0.25"/>
    <row r="651" customFormat="1" ht="15" customHeight="1" x14ac:dyDescent="0.25"/>
    <row r="652" customFormat="1" ht="15" customHeight="1" x14ac:dyDescent="0.25"/>
    <row r="653" customFormat="1" ht="15" customHeight="1" x14ac:dyDescent="0.25"/>
    <row r="654" customFormat="1" ht="15" customHeight="1" x14ac:dyDescent="0.25"/>
    <row r="655" customFormat="1" ht="15" customHeight="1" x14ac:dyDescent="0.25"/>
    <row r="656" customFormat="1" ht="15" customHeight="1" x14ac:dyDescent="0.25"/>
    <row r="657" customFormat="1" ht="15" customHeight="1" x14ac:dyDescent="0.25"/>
    <row r="658" customFormat="1" ht="15" customHeight="1" x14ac:dyDescent="0.25"/>
    <row r="659" customFormat="1" ht="15" customHeight="1" x14ac:dyDescent="0.25"/>
    <row r="660" customFormat="1" ht="15" customHeight="1" x14ac:dyDescent="0.25"/>
    <row r="661" customFormat="1" ht="15" customHeight="1" x14ac:dyDescent="0.25"/>
    <row r="662" customFormat="1" ht="15" customHeight="1" x14ac:dyDescent="0.25"/>
    <row r="663" customFormat="1" ht="15" customHeight="1" x14ac:dyDescent="0.25"/>
    <row r="664" customFormat="1" ht="15" customHeight="1" x14ac:dyDescent="0.25"/>
    <row r="665" customFormat="1" ht="15" customHeight="1" x14ac:dyDescent="0.25"/>
    <row r="666" customFormat="1" ht="15" customHeight="1" x14ac:dyDescent="0.25"/>
    <row r="667" customFormat="1" ht="15" customHeight="1" x14ac:dyDescent="0.25"/>
    <row r="668" customFormat="1" ht="15" customHeight="1" x14ac:dyDescent="0.25"/>
    <row r="669" customFormat="1" ht="15" customHeight="1" x14ac:dyDescent="0.25"/>
    <row r="670" customFormat="1" ht="15" customHeight="1" x14ac:dyDescent="0.25"/>
    <row r="671" customFormat="1" ht="15" customHeight="1" x14ac:dyDescent="0.25"/>
    <row r="672" customFormat="1" ht="15" customHeight="1" x14ac:dyDescent="0.25"/>
    <row r="673" customFormat="1" ht="15" customHeight="1" x14ac:dyDescent="0.25"/>
    <row r="674" customFormat="1" ht="15" customHeight="1" x14ac:dyDescent="0.25"/>
    <row r="675" customFormat="1" ht="15" customHeight="1" x14ac:dyDescent="0.25"/>
    <row r="676" customFormat="1" ht="15" customHeight="1" x14ac:dyDescent="0.25"/>
    <row r="677" customFormat="1" ht="15" customHeight="1" x14ac:dyDescent="0.25"/>
    <row r="678" customFormat="1" ht="15" customHeight="1" x14ac:dyDescent="0.25"/>
    <row r="679" customFormat="1" ht="15" customHeight="1" x14ac:dyDescent="0.25"/>
    <row r="680" customFormat="1" ht="15" customHeight="1" x14ac:dyDescent="0.25"/>
    <row r="681" customFormat="1" ht="15" customHeight="1" x14ac:dyDescent="0.25"/>
    <row r="682" customFormat="1" ht="15" customHeight="1" x14ac:dyDescent="0.25"/>
    <row r="683" customFormat="1" ht="15" customHeight="1" x14ac:dyDescent="0.25"/>
    <row r="684" customFormat="1" ht="15" customHeight="1" x14ac:dyDescent="0.25"/>
    <row r="685" customFormat="1" ht="15" customHeight="1" x14ac:dyDescent="0.25"/>
    <row r="686" customFormat="1" ht="15" customHeight="1" x14ac:dyDescent="0.25"/>
    <row r="687" customFormat="1" ht="15" customHeight="1" x14ac:dyDescent="0.25"/>
    <row r="688" customFormat="1" ht="15" customHeight="1" x14ac:dyDescent="0.25"/>
    <row r="689" customFormat="1" ht="15" customHeight="1" x14ac:dyDescent="0.25"/>
    <row r="690" customFormat="1" ht="15" customHeight="1" x14ac:dyDescent="0.25"/>
    <row r="691" customFormat="1" ht="15" customHeight="1" x14ac:dyDescent="0.25"/>
    <row r="692" customFormat="1" ht="15" customHeight="1" x14ac:dyDescent="0.25"/>
    <row r="693" customFormat="1" ht="15" customHeight="1" x14ac:dyDescent="0.25"/>
    <row r="694" customFormat="1" ht="15" customHeight="1" x14ac:dyDescent="0.25"/>
    <row r="695" customFormat="1" ht="15" customHeight="1" x14ac:dyDescent="0.25"/>
    <row r="696" customFormat="1" ht="15" customHeight="1" x14ac:dyDescent="0.25"/>
    <row r="697" customFormat="1" ht="15" customHeight="1" x14ac:dyDescent="0.25"/>
    <row r="698" customFormat="1" ht="15" customHeight="1" x14ac:dyDescent="0.25"/>
    <row r="699" customFormat="1" ht="15" customHeight="1" x14ac:dyDescent="0.25"/>
    <row r="700" customFormat="1" ht="15" customHeight="1" x14ac:dyDescent="0.25"/>
    <row r="701" customFormat="1" ht="15" customHeight="1" x14ac:dyDescent="0.25"/>
    <row r="702" customFormat="1" ht="15" customHeight="1" x14ac:dyDescent="0.25"/>
    <row r="703" customFormat="1" ht="15" customHeight="1" x14ac:dyDescent="0.25"/>
    <row r="704" customFormat="1" ht="15" customHeight="1" x14ac:dyDescent="0.25"/>
    <row r="705" customFormat="1" ht="15" customHeight="1" x14ac:dyDescent="0.25"/>
    <row r="706" customFormat="1" ht="15" customHeight="1" x14ac:dyDescent="0.25"/>
    <row r="707" customFormat="1" ht="15" customHeight="1" x14ac:dyDescent="0.25"/>
    <row r="708" customFormat="1" ht="15" customHeight="1" x14ac:dyDescent="0.25"/>
    <row r="709" customFormat="1" ht="15" customHeight="1" x14ac:dyDescent="0.25"/>
    <row r="710" customFormat="1" ht="15" customHeight="1" x14ac:dyDescent="0.25"/>
    <row r="711" customFormat="1" ht="15" customHeight="1" x14ac:dyDescent="0.25"/>
    <row r="712" customFormat="1" ht="15" customHeight="1" x14ac:dyDescent="0.25"/>
    <row r="713" customFormat="1" ht="15" customHeight="1" x14ac:dyDescent="0.25"/>
    <row r="714" customFormat="1" ht="15" customHeight="1" x14ac:dyDescent="0.25"/>
    <row r="715" customFormat="1" ht="15" customHeight="1" x14ac:dyDescent="0.25"/>
    <row r="716" customFormat="1" ht="15" customHeight="1" x14ac:dyDescent="0.25"/>
    <row r="717" customFormat="1" ht="15" customHeight="1" x14ac:dyDescent="0.25"/>
    <row r="718" customFormat="1" ht="15" customHeight="1" x14ac:dyDescent="0.25"/>
    <row r="719" customFormat="1" ht="15" customHeight="1" x14ac:dyDescent="0.25"/>
    <row r="720" customFormat="1" ht="15" customHeight="1" x14ac:dyDescent="0.25"/>
    <row r="721" customFormat="1" ht="15" customHeight="1" x14ac:dyDescent="0.25"/>
    <row r="722" customFormat="1" ht="15" customHeight="1" x14ac:dyDescent="0.25"/>
    <row r="723" customFormat="1" ht="15" customHeight="1" x14ac:dyDescent="0.25"/>
    <row r="724" customFormat="1" ht="15" customHeight="1" x14ac:dyDescent="0.25"/>
    <row r="725" customFormat="1" ht="15" customHeight="1" x14ac:dyDescent="0.25"/>
    <row r="726" customFormat="1" ht="15" customHeight="1" x14ac:dyDescent="0.25"/>
    <row r="727" customFormat="1" ht="15" customHeight="1" x14ac:dyDescent="0.25"/>
    <row r="728" customFormat="1" ht="15" customHeight="1" x14ac:dyDescent="0.25"/>
    <row r="729" customFormat="1" ht="15" customHeight="1" x14ac:dyDescent="0.25"/>
    <row r="730" customFormat="1" ht="15" customHeight="1" x14ac:dyDescent="0.25"/>
    <row r="731" customFormat="1" ht="15" customHeight="1" x14ac:dyDescent="0.25"/>
    <row r="732" customFormat="1" ht="15" customHeight="1" x14ac:dyDescent="0.25"/>
    <row r="733" customFormat="1" ht="15" customHeight="1" x14ac:dyDescent="0.25"/>
    <row r="734" customFormat="1" ht="15" customHeight="1" x14ac:dyDescent="0.25"/>
    <row r="735" customFormat="1" ht="15" customHeight="1" x14ac:dyDescent="0.25"/>
    <row r="736" customFormat="1" ht="15" customHeight="1" x14ac:dyDescent="0.25"/>
    <row r="737" customFormat="1" ht="15" customHeight="1" x14ac:dyDescent="0.25"/>
    <row r="738" customFormat="1" ht="15" customHeight="1" x14ac:dyDescent="0.25"/>
    <row r="739" customFormat="1" ht="15" customHeight="1" x14ac:dyDescent="0.25"/>
    <row r="740" customFormat="1" ht="15" customHeight="1" x14ac:dyDescent="0.25"/>
    <row r="741" customFormat="1" ht="15" customHeight="1" x14ac:dyDescent="0.25"/>
    <row r="742" customFormat="1" ht="15" customHeight="1" x14ac:dyDescent="0.25"/>
    <row r="743" customFormat="1" ht="15" customHeight="1" x14ac:dyDescent="0.25"/>
    <row r="744" customFormat="1" ht="15" customHeight="1" x14ac:dyDescent="0.25"/>
    <row r="745" customFormat="1" ht="15" customHeight="1" x14ac:dyDescent="0.25"/>
    <row r="746" customFormat="1" ht="15" customHeight="1" x14ac:dyDescent="0.25"/>
    <row r="747" customFormat="1" ht="15" customHeight="1" x14ac:dyDescent="0.25"/>
    <row r="748" customFormat="1" ht="15" customHeight="1" x14ac:dyDescent="0.25"/>
    <row r="749" customFormat="1" ht="15" customHeight="1" x14ac:dyDescent="0.25"/>
    <row r="750" customFormat="1" ht="15" customHeight="1" x14ac:dyDescent="0.25"/>
    <row r="751" customFormat="1" ht="15" customHeight="1" x14ac:dyDescent="0.25"/>
    <row r="752" customFormat="1" ht="15" customHeight="1" x14ac:dyDescent="0.25"/>
    <row r="753" customFormat="1" ht="15" customHeight="1" x14ac:dyDescent="0.25"/>
    <row r="754" customFormat="1" ht="15" customHeight="1" x14ac:dyDescent="0.25"/>
    <row r="755" customFormat="1" ht="15" customHeight="1" x14ac:dyDescent="0.25"/>
    <row r="756" customFormat="1" ht="15" customHeight="1" x14ac:dyDescent="0.25"/>
    <row r="757" customFormat="1" ht="15" customHeight="1" x14ac:dyDescent="0.25"/>
    <row r="758" customFormat="1" ht="15" customHeight="1" x14ac:dyDescent="0.25"/>
    <row r="759" customFormat="1" ht="15" customHeight="1" x14ac:dyDescent="0.25"/>
    <row r="760" customFormat="1" ht="15" customHeight="1" x14ac:dyDescent="0.25"/>
    <row r="761" customFormat="1" ht="15" customHeight="1" x14ac:dyDescent="0.25"/>
    <row r="762" customFormat="1" ht="15" customHeight="1" x14ac:dyDescent="0.25"/>
    <row r="763" customFormat="1" ht="15" customHeight="1" x14ac:dyDescent="0.25"/>
    <row r="764" customFormat="1" ht="15" customHeight="1" x14ac:dyDescent="0.25"/>
    <row r="765" customFormat="1" ht="15" customHeight="1" x14ac:dyDescent="0.25"/>
    <row r="766" customFormat="1" ht="15" customHeight="1" x14ac:dyDescent="0.25"/>
    <row r="767" customFormat="1" ht="15" customHeight="1" x14ac:dyDescent="0.25"/>
    <row r="768" customFormat="1" ht="15" customHeight="1" x14ac:dyDescent="0.25"/>
    <row r="769" customFormat="1" ht="15" customHeight="1" x14ac:dyDescent="0.25"/>
    <row r="770" customFormat="1" ht="15" customHeight="1" x14ac:dyDescent="0.25"/>
    <row r="771" customFormat="1" ht="15" customHeight="1" x14ac:dyDescent="0.25"/>
    <row r="772" customFormat="1" ht="15" customHeight="1" x14ac:dyDescent="0.25"/>
    <row r="773" customFormat="1" ht="15" customHeight="1" x14ac:dyDescent="0.25"/>
    <row r="774" customFormat="1" ht="15" customHeight="1" x14ac:dyDescent="0.25"/>
    <row r="775" customFormat="1" ht="15" customHeight="1" x14ac:dyDescent="0.25"/>
    <row r="776" customFormat="1" ht="15" customHeight="1" x14ac:dyDescent="0.25"/>
    <row r="777" customFormat="1" ht="15" customHeight="1" x14ac:dyDescent="0.25"/>
    <row r="778" customFormat="1" ht="15" customHeight="1" x14ac:dyDescent="0.25"/>
    <row r="779" customFormat="1" ht="15" customHeight="1" x14ac:dyDescent="0.25"/>
    <row r="780" customFormat="1" ht="15" customHeight="1" x14ac:dyDescent="0.25"/>
    <row r="781" customFormat="1" ht="15" customHeight="1" x14ac:dyDescent="0.25"/>
    <row r="782" customFormat="1" ht="15" customHeight="1" x14ac:dyDescent="0.25"/>
    <row r="783" customFormat="1" ht="15" customHeight="1" x14ac:dyDescent="0.25"/>
    <row r="784" customFormat="1" ht="15" customHeight="1" x14ac:dyDescent="0.25"/>
    <row r="785" customFormat="1" ht="15" customHeight="1" x14ac:dyDescent="0.25"/>
    <row r="786" customFormat="1" ht="15" customHeight="1" x14ac:dyDescent="0.25"/>
    <row r="787" customFormat="1" ht="15" customHeight="1" x14ac:dyDescent="0.25"/>
    <row r="788" customFormat="1" ht="15" customHeight="1" x14ac:dyDescent="0.25"/>
    <row r="789" customFormat="1" ht="15" customHeight="1" x14ac:dyDescent="0.25"/>
    <row r="790" customFormat="1" ht="15" customHeight="1" x14ac:dyDescent="0.25"/>
    <row r="791" customFormat="1" ht="15" customHeight="1" x14ac:dyDescent="0.25"/>
    <row r="792" customFormat="1" ht="15" customHeight="1" x14ac:dyDescent="0.25"/>
    <row r="793" customFormat="1" ht="15" customHeight="1" x14ac:dyDescent="0.25"/>
    <row r="794" customFormat="1" ht="15" customHeight="1" x14ac:dyDescent="0.25"/>
    <row r="795" customFormat="1" ht="15" customHeight="1" x14ac:dyDescent="0.25"/>
    <row r="796" customFormat="1" ht="15" customHeight="1" x14ac:dyDescent="0.25"/>
    <row r="797" customFormat="1" ht="15" customHeight="1" x14ac:dyDescent="0.25"/>
    <row r="798" customFormat="1" ht="15" customHeight="1" x14ac:dyDescent="0.25"/>
    <row r="799" customFormat="1" ht="15" customHeight="1" x14ac:dyDescent="0.25"/>
    <row r="800" customFormat="1" ht="15" customHeight="1" x14ac:dyDescent="0.25"/>
    <row r="801" customFormat="1" ht="15" customHeight="1" x14ac:dyDescent="0.25"/>
    <row r="802" customFormat="1" ht="15" customHeight="1" x14ac:dyDescent="0.25"/>
    <row r="803" customFormat="1" ht="15" customHeight="1" x14ac:dyDescent="0.25"/>
    <row r="804" customFormat="1" ht="15" customHeight="1" x14ac:dyDescent="0.25"/>
    <row r="805" customFormat="1" ht="15" customHeight="1" x14ac:dyDescent="0.25"/>
    <row r="806" customFormat="1" ht="15" customHeight="1" x14ac:dyDescent="0.25"/>
    <row r="807" customFormat="1" ht="15" customHeight="1" x14ac:dyDescent="0.25"/>
    <row r="808" customFormat="1" ht="15" customHeight="1" x14ac:dyDescent="0.25"/>
    <row r="809" customFormat="1" ht="15" customHeight="1" x14ac:dyDescent="0.25"/>
    <row r="810" customFormat="1" ht="15" customHeight="1" x14ac:dyDescent="0.25"/>
    <row r="811" customFormat="1" ht="15" customHeight="1" x14ac:dyDescent="0.25"/>
    <row r="812" customFormat="1" ht="15" customHeight="1" x14ac:dyDescent="0.25"/>
    <row r="813" customFormat="1" ht="15" customHeight="1" x14ac:dyDescent="0.25"/>
    <row r="814" customFormat="1" ht="15" customHeight="1" x14ac:dyDescent="0.25"/>
    <row r="815" customFormat="1" ht="15" customHeight="1" x14ac:dyDescent="0.25"/>
    <row r="816" customFormat="1" ht="15" customHeight="1" x14ac:dyDescent="0.25"/>
    <row r="817" customFormat="1" ht="15" customHeight="1" x14ac:dyDescent="0.25"/>
    <row r="818" customFormat="1" ht="15" customHeight="1" x14ac:dyDescent="0.25"/>
    <row r="819" customFormat="1" ht="15" customHeight="1" x14ac:dyDescent="0.25"/>
    <row r="820" customFormat="1" ht="15" customHeight="1" x14ac:dyDescent="0.25"/>
    <row r="821" customFormat="1" ht="15" customHeight="1" x14ac:dyDescent="0.25"/>
    <row r="822" customFormat="1" ht="15" customHeight="1" x14ac:dyDescent="0.25"/>
    <row r="823" customFormat="1" ht="15" customHeight="1" x14ac:dyDescent="0.25"/>
    <row r="824" customFormat="1" ht="15" customHeight="1" x14ac:dyDescent="0.25"/>
    <row r="825" customFormat="1" ht="15" customHeight="1" x14ac:dyDescent="0.25"/>
    <row r="826" customFormat="1" ht="15" customHeight="1" x14ac:dyDescent="0.25"/>
    <row r="827" customFormat="1" ht="15" customHeight="1" x14ac:dyDescent="0.25"/>
    <row r="828" customFormat="1" ht="15" customHeight="1" x14ac:dyDescent="0.25"/>
    <row r="829" customFormat="1" ht="15" customHeight="1" x14ac:dyDescent="0.25"/>
    <row r="830" customFormat="1" ht="15" customHeight="1" x14ac:dyDescent="0.25"/>
    <row r="831" customFormat="1" ht="15" customHeight="1" x14ac:dyDescent="0.25"/>
    <row r="832" customFormat="1" ht="15" customHeight="1" x14ac:dyDescent="0.25"/>
    <row r="833" customFormat="1" ht="15" customHeight="1" x14ac:dyDescent="0.25"/>
    <row r="834" customFormat="1" ht="15" customHeight="1" x14ac:dyDescent="0.25"/>
    <row r="835" customFormat="1" ht="15" customHeight="1" x14ac:dyDescent="0.25"/>
    <row r="836" customFormat="1" ht="15" customHeight="1" x14ac:dyDescent="0.25"/>
    <row r="837" customFormat="1" ht="15" customHeight="1" x14ac:dyDescent="0.25"/>
    <row r="838" customFormat="1" ht="15" customHeight="1" x14ac:dyDescent="0.25"/>
    <row r="839" customFormat="1" ht="15" customHeight="1" x14ac:dyDescent="0.25"/>
    <row r="840" customFormat="1" ht="15" customHeight="1" x14ac:dyDescent="0.25"/>
    <row r="841" customFormat="1" ht="15" customHeight="1" x14ac:dyDescent="0.25"/>
    <row r="842" customFormat="1" ht="15" customHeight="1" x14ac:dyDescent="0.25"/>
    <row r="843" customFormat="1" ht="15" customHeight="1" x14ac:dyDescent="0.25"/>
    <row r="844" customFormat="1" ht="15" customHeight="1" x14ac:dyDescent="0.25"/>
    <row r="845" customFormat="1" ht="15" customHeight="1" x14ac:dyDescent="0.25"/>
    <row r="846" customFormat="1" ht="15" customHeight="1" x14ac:dyDescent="0.25"/>
    <row r="847" customFormat="1" ht="15" customHeight="1" x14ac:dyDescent="0.25"/>
    <row r="848" customFormat="1" ht="15" customHeight="1" x14ac:dyDescent="0.25"/>
    <row r="849" customFormat="1" ht="15" customHeight="1" x14ac:dyDescent="0.25"/>
    <row r="850" customFormat="1" ht="15" customHeight="1" x14ac:dyDescent="0.25"/>
    <row r="851" customFormat="1" ht="15" customHeight="1" x14ac:dyDescent="0.25"/>
    <row r="852" customFormat="1" ht="15" customHeight="1" x14ac:dyDescent="0.25"/>
    <row r="853" customFormat="1" ht="15" customHeight="1" x14ac:dyDescent="0.25"/>
    <row r="854" customFormat="1" ht="15" customHeight="1" x14ac:dyDescent="0.25"/>
    <row r="855" customFormat="1" ht="15" customHeight="1" x14ac:dyDescent="0.25"/>
    <row r="856" customFormat="1" ht="15" customHeight="1" x14ac:dyDescent="0.25"/>
    <row r="857" customFormat="1" ht="15" customHeight="1" x14ac:dyDescent="0.25"/>
    <row r="858" customFormat="1" ht="15" customHeight="1" x14ac:dyDescent="0.25"/>
    <row r="859" customFormat="1" ht="15" customHeight="1" x14ac:dyDescent="0.25"/>
    <row r="860" customFormat="1" ht="15" customHeight="1" x14ac:dyDescent="0.25"/>
    <row r="861" customFormat="1" ht="15" customHeight="1" x14ac:dyDescent="0.25"/>
    <row r="862" customFormat="1" ht="15" customHeight="1" x14ac:dyDescent="0.25"/>
    <row r="863" customFormat="1" ht="15" customHeight="1" x14ac:dyDescent="0.25"/>
    <row r="864" customFormat="1" ht="15" customHeight="1" x14ac:dyDescent="0.25"/>
    <row r="865" customFormat="1" ht="15" customHeight="1" x14ac:dyDescent="0.25"/>
    <row r="866" customFormat="1" ht="15" customHeight="1" x14ac:dyDescent="0.25"/>
    <row r="867" customFormat="1" ht="15" customHeight="1" x14ac:dyDescent="0.25"/>
    <row r="868" customFormat="1" ht="15" customHeight="1" x14ac:dyDescent="0.25"/>
    <row r="869" customFormat="1" ht="15" customHeight="1" x14ac:dyDescent="0.25"/>
    <row r="870" customFormat="1" ht="15" customHeight="1" x14ac:dyDescent="0.25"/>
    <row r="871" customFormat="1" ht="15" customHeight="1" x14ac:dyDescent="0.25"/>
    <row r="872" customFormat="1" ht="15" customHeight="1" x14ac:dyDescent="0.25"/>
    <row r="873" customFormat="1" ht="15" customHeight="1" x14ac:dyDescent="0.25"/>
    <row r="874" customFormat="1" ht="15" customHeight="1" x14ac:dyDescent="0.25"/>
    <row r="875" customFormat="1" ht="15" customHeight="1" x14ac:dyDescent="0.25"/>
    <row r="876" customFormat="1" ht="15" customHeight="1" x14ac:dyDescent="0.25"/>
    <row r="877" customFormat="1" ht="15" customHeight="1" x14ac:dyDescent="0.25"/>
    <row r="878" customFormat="1" ht="15" customHeight="1" x14ac:dyDescent="0.25"/>
    <row r="879" customFormat="1" ht="15" customHeight="1" x14ac:dyDescent="0.25"/>
    <row r="880" customFormat="1" ht="15" customHeight="1" x14ac:dyDescent="0.25"/>
    <row r="881" customFormat="1" ht="15" customHeight="1" x14ac:dyDescent="0.25"/>
    <row r="882" customFormat="1" ht="15" customHeight="1" x14ac:dyDescent="0.25"/>
    <row r="883" customFormat="1" ht="15" customHeight="1" x14ac:dyDescent="0.25"/>
    <row r="884" customFormat="1" ht="15" customHeight="1" x14ac:dyDescent="0.25"/>
    <row r="885" customFormat="1" ht="15" customHeight="1" x14ac:dyDescent="0.25"/>
    <row r="886" customFormat="1" ht="15" customHeight="1" x14ac:dyDescent="0.25"/>
    <row r="887" customFormat="1" ht="15" customHeight="1" x14ac:dyDescent="0.25"/>
    <row r="888" customFormat="1" ht="15" customHeight="1" x14ac:dyDescent="0.25"/>
    <row r="889" customFormat="1" ht="15" customHeight="1" x14ac:dyDescent="0.25"/>
    <row r="890" customFormat="1" ht="15" customHeight="1" x14ac:dyDescent="0.25"/>
    <row r="891" customFormat="1" ht="15" customHeight="1" x14ac:dyDescent="0.25"/>
    <row r="892" customFormat="1" ht="15" customHeight="1" x14ac:dyDescent="0.25"/>
    <row r="893" customFormat="1" ht="15" customHeight="1" x14ac:dyDescent="0.25"/>
    <row r="894" customFormat="1" ht="15" customHeight="1" x14ac:dyDescent="0.25"/>
    <row r="895" customFormat="1" ht="15" customHeight="1" x14ac:dyDescent="0.25"/>
    <row r="896" customFormat="1" ht="15" customHeight="1" x14ac:dyDescent="0.25"/>
    <row r="897" customFormat="1" ht="15" customHeight="1" x14ac:dyDescent="0.25"/>
    <row r="898" customFormat="1" ht="15" customHeight="1" x14ac:dyDescent="0.25"/>
    <row r="899" customFormat="1" ht="15" customHeight="1" x14ac:dyDescent="0.25"/>
    <row r="900" customFormat="1" ht="15" customHeight="1" x14ac:dyDescent="0.25"/>
    <row r="901" customFormat="1" ht="15" customHeight="1" x14ac:dyDescent="0.25"/>
    <row r="902" customFormat="1" ht="15" customHeight="1" x14ac:dyDescent="0.25"/>
    <row r="903" customFormat="1" ht="15" customHeight="1" x14ac:dyDescent="0.25"/>
    <row r="904" customFormat="1" ht="15" customHeight="1" x14ac:dyDescent="0.25"/>
    <row r="905" customFormat="1" ht="15" customHeight="1" x14ac:dyDescent="0.25"/>
    <row r="906" customFormat="1" ht="15" customHeight="1" x14ac:dyDescent="0.25"/>
    <row r="907" customFormat="1" ht="15" customHeight="1" x14ac:dyDescent="0.25"/>
    <row r="908" customFormat="1" ht="15" customHeight="1" x14ac:dyDescent="0.25"/>
    <row r="909" customFormat="1" ht="15" customHeight="1" x14ac:dyDescent="0.25"/>
    <row r="910" customFormat="1" ht="15" customHeight="1" x14ac:dyDescent="0.25"/>
    <row r="911" customFormat="1" ht="15" customHeight="1" x14ac:dyDescent="0.25"/>
    <row r="912" customFormat="1" ht="15" customHeight="1" x14ac:dyDescent="0.25"/>
    <row r="913" customFormat="1" ht="15" customHeight="1" x14ac:dyDescent="0.25"/>
    <row r="914" customFormat="1" ht="15" customHeight="1" x14ac:dyDescent="0.25"/>
    <row r="915" customFormat="1" ht="15" customHeight="1" x14ac:dyDescent="0.25"/>
    <row r="916" customFormat="1" ht="15" customHeight="1" x14ac:dyDescent="0.25"/>
    <row r="917" customFormat="1" ht="15" customHeight="1" x14ac:dyDescent="0.25"/>
    <row r="918" customFormat="1" ht="15" customHeight="1" x14ac:dyDescent="0.25"/>
    <row r="919" customFormat="1" ht="15" customHeight="1" x14ac:dyDescent="0.25"/>
    <row r="920" customFormat="1" ht="15" customHeight="1" x14ac:dyDescent="0.25"/>
    <row r="921" customFormat="1" ht="15" customHeight="1" x14ac:dyDescent="0.25"/>
    <row r="922" customFormat="1" ht="15" customHeight="1" x14ac:dyDescent="0.25"/>
    <row r="923" customFormat="1" ht="15" customHeight="1" x14ac:dyDescent="0.25"/>
    <row r="924" customFormat="1" ht="15" customHeight="1" x14ac:dyDescent="0.25"/>
    <row r="925" customFormat="1" ht="15" customHeight="1" x14ac:dyDescent="0.25"/>
    <row r="926" customFormat="1" ht="15" customHeight="1" x14ac:dyDescent="0.25"/>
    <row r="927" customFormat="1" ht="15" customHeight="1" x14ac:dyDescent="0.25"/>
    <row r="928" customFormat="1" ht="15" customHeight="1" x14ac:dyDescent="0.25"/>
    <row r="929" customFormat="1" ht="15" customHeight="1" x14ac:dyDescent="0.25"/>
    <row r="930" customFormat="1" ht="15" customHeight="1" x14ac:dyDescent="0.25"/>
    <row r="931" customFormat="1" ht="15" customHeight="1" x14ac:dyDescent="0.25"/>
    <row r="932" customFormat="1" ht="15" customHeight="1" x14ac:dyDescent="0.25"/>
    <row r="933" customFormat="1" ht="15" customHeight="1" x14ac:dyDescent="0.25"/>
    <row r="934" customFormat="1" ht="15" customHeight="1" x14ac:dyDescent="0.25"/>
    <row r="935" customFormat="1" ht="15" customHeight="1" x14ac:dyDescent="0.25"/>
    <row r="936" customFormat="1" ht="15" customHeight="1" x14ac:dyDescent="0.25"/>
    <row r="937" customFormat="1" ht="15" customHeight="1" x14ac:dyDescent="0.25"/>
    <row r="938" customFormat="1" ht="15" customHeight="1" x14ac:dyDescent="0.25"/>
    <row r="939" customFormat="1" ht="15" customHeight="1" x14ac:dyDescent="0.25"/>
    <row r="940" customFormat="1" ht="15" customHeight="1" x14ac:dyDescent="0.25"/>
    <row r="941" customFormat="1" ht="15" customHeight="1" x14ac:dyDescent="0.25"/>
    <row r="942" customFormat="1" ht="15" customHeight="1" x14ac:dyDescent="0.25"/>
    <row r="943" customFormat="1" ht="15" customHeight="1" x14ac:dyDescent="0.25"/>
    <row r="944" customFormat="1" ht="15" customHeight="1" x14ac:dyDescent="0.25"/>
    <row r="945" customFormat="1" ht="15" customHeight="1" x14ac:dyDescent="0.25"/>
    <row r="946" customFormat="1" ht="15" customHeight="1" x14ac:dyDescent="0.25"/>
    <row r="947" customFormat="1" ht="15" customHeight="1" x14ac:dyDescent="0.25"/>
    <row r="948" customFormat="1" ht="15" customHeight="1" x14ac:dyDescent="0.25"/>
    <row r="949" customFormat="1" ht="15" customHeight="1" x14ac:dyDescent="0.25"/>
    <row r="950" customFormat="1" ht="15" customHeight="1" x14ac:dyDescent="0.25"/>
    <row r="951" customFormat="1" ht="15" customHeight="1" x14ac:dyDescent="0.25"/>
    <row r="952" customFormat="1" ht="15" customHeight="1" x14ac:dyDescent="0.25"/>
    <row r="953" customFormat="1" ht="15" customHeight="1" x14ac:dyDescent="0.25"/>
    <row r="954" customFormat="1" ht="15" customHeight="1" x14ac:dyDescent="0.25"/>
    <row r="955" customFormat="1" ht="15" customHeight="1" x14ac:dyDescent="0.25"/>
    <row r="956" customFormat="1" ht="15" customHeight="1" x14ac:dyDescent="0.25"/>
    <row r="957" customFormat="1" ht="15" customHeight="1" x14ac:dyDescent="0.25"/>
    <row r="958" customFormat="1" ht="15" customHeight="1" x14ac:dyDescent="0.25"/>
    <row r="959" customFormat="1" ht="15" customHeight="1" x14ac:dyDescent="0.25"/>
    <row r="960" customFormat="1" ht="15" customHeight="1" x14ac:dyDescent="0.25"/>
    <row r="961" customFormat="1" ht="15" customHeight="1" x14ac:dyDescent="0.25"/>
    <row r="962" customFormat="1" ht="15" customHeight="1" x14ac:dyDescent="0.25"/>
    <row r="963" customFormat="1" ht="15" customHeight="1" x14ac:dyDescent="0.25"/>
    <row r="964" customFormat="1" ht="15" customHeight="1" x14ac:dyDescent="0.25"/>
    <row r="965" customFormat="1" ht="15" customHeight="1" x14ac:dyDescent="0.25"/>
    <row r="966" customFormat="1" ht="15" customHeight="1" x14ac:dyDescent="0.25"/>
    <row r="967" customFormat="1" ht="15" customHeight="1" x14ac:dyDescent="0.25"/>
    <row r="968" customFormat="1" ht="15" customHeight="1" x14ac:dyDescent="0.25"/>
    <row r="969" customFormat="1" ht="15" customHeight="1" x14ac:dyDescent="0.25"/>
    <row r="970" customFormat="1" ht="15" customHeight="1" x14ac:dyDescent="0.25"/>
    <row r="971" customFormat="1" ht="15" customHeight="1" x14ac:dyDescent="0.25"/>
    <row r="972" customFormat="1" ht="15" customHeight="1" x14ac:dyDescent="0.25"/>
    <row r="973" customFormat="1" ht="15" customHeight="1" x14ac:dyDescent="0.25"/>
    <row r="974" customFormat="1" ht="15" customHeight="1" x14ac:dyDescent="0.25"/>
    <row r="975" customFormat="1" ht="15" customHeight="1" x14ac:dyDescent="0.25"/>
    <row r="976" customFormat="1" ht="15" customHeight="1" x14ac:dyDescent="0.25"/>
    <row r="977" customFormat="1" ht="15" customHeight="1" x14ac:dyDescent="0.25"/>
    <row r="978" customFormat="1" ht="15" customHeight="1" x14ac:dyDescent="0.25"/>
    <row r="979" customFormat="1" ht="15" customHeight="1" x14ac:dyDescent="0.25"/>
    <row r="980" customFormat="1" ht="15" customHeight="1" x14ac:dyDescent="0.25"/>
    <row r="981" customFormat="1" ht="15" customHeight="1" x14ac:dyDescent="0.25"/>
    <row r="982" customFormat="1" ht="15" customHeight="1" x14ac:dyDescent="0.25"/>
    <row r="983" customFormat="1" ht="15" customHeight="1" x14ac:dyDescent="0.25"/>
    <row r="984" customFormat="1" ht="15" customHeight="1" x14ac:dyDescent="0.25"/>
    <row r="985" customFormat="1" ht="15" customHeight="1" x14ac:dyDescent="0.25"/>
    <row r="986" customFormat="1" ht="15" customHeight="1" x14ac:dyDescent="0.25"/>
    <row r="987" customFormat="1" ht="15" customHeight="1" x14ac:dyDescent="0.25"/>
    <row r="988" customFormat="1" ht="15" customHeight="1" x14ac:dyDescent="0.25"/>
    <row r="989" customFormat="1" ht="15" customHeight="1" x14ac:dyDescent="0.25"/>
    <row r="990" customFormat="1" ht="15" customHeight="1" x14ac:dyDescent="0.25"/>
    <row r="991" customFormat="1" ht="15" customHeight="1" x14ac:dyDescent="0.25"/>
    <row r="992" customFormat="1" ht="15" customHeight="1" x14ac:dyDescent="0.25"/>
    <row r="993" customFormat="1" ht="15" customHeight="1" x14ac:dyDescent="0.25"/>
    <row r="994" customFormat="1" ht="15" customHeight="1" x14ac:dyDescent="0.25"/>
    <row r="995" customFormat="1" ht="15" customHeight="1" x14ac:dyDescent="0.25"/>
    <row r="996" customFormat="1" ht="15" customHeight="1" x14ac:dyDescent="0.25"/>
    <row r="997" customFormat="1" ht="15" customHeight="1" x14ac:dyDescent="0.25"/>
    <row r="998" customFormat="1" ht="15" customHeight="1" x14ac:dyDescent="0.25"/>
    <row r="999" customFormat="1" ht="15" customHeight="1" x14ac:dyDescent="0.25"/>
    <row r="1000" customFormat="1" ht="15" customHeight="1" x14ac:dyDescent="0.25"/>
    <row r="1001" customFormat="1" ht="15" customHeight="1" x14ac:dyDescent="0.25"/>
    <row r="1002" customFormat="1" ht="15" customHeight="1" x14ac:dyDescent="0.25"/>
    <row r="1003" customFormat="1" ht="15" customHeight="1" x14ac:dyDescent="0.25"/>
    <row r="1004" customFormat="1" ht="15" customHeight="1" x14ac:dyDescent="0.25"/>
    <row r="1005" customFormat="1" ht="15" customHeight="1" x14ac:dyDescent="0.25"/>
    <row r="1006" customFormat="1" ht="15" customHeight="1" x14ac:dyDescent="0.25"/>
    <row r="1007" customFormat="1" ht="15" customHeight="1" x14ac:dyDescent="0.25"/>
    <row r="1008" customFormat="1" ht="15" customHeight="1" x14ac:dyDescent="0.25"/>
    <row r="1009" customFormat="1" ht="15" customHeight="1" x14ac:dyDescent="0.25"/>
    <row r="1010" customFormat="1" ht="15" customHeight="1" x14ac:dyDescent="0.25"/>
    <row r="1011" customFormat="1" ht="15" customHeight="1" x14ac:dyDescent="0.25"/>
    <row r="1012" customFormat="1" ht="15" customHeight="1" x14ac:dyDescent="0.25"/>
    <row r="1013" customFormat="1" ht="15" customHeight="1" x14ac:dyDescent="0.25"/>
    <row r="1014" customFormat="1" ht="15" customHeight="1" x14ac:dyDescent="0.25"/>
    <row r="1015" customFormat="1" ht="15" customHeight="1" x14ac:dyDescent="0.25"/>
    <row r="1016" customFormat="1" ht="15" customHeight="1" x14ac:dyDescent="0.25"/>
    <row r="1017" customFormat="1" ht="15" customHeight="1" x14ac:dyDescent="0.25"/>
    <row r="1018" customFormat="1" ht="15" customHeight="1" x14ac:dyDescent="0.25"/>
    <row r="1019" customFormat="1" ht="15" customHeight="1" x14ac:dyDescent="0.25"/>
    <row r="1020" customFormat="1" ht="15" customHeight="1" x14ac:dyDescent="0.25"/>
    <row r="1021" customFormat="1" ht="15" customHeight="1" x14ac:dyDescent="0.25"/>
    <row r="1022" customFormat="1" ht="15" customHeight="1" x14ac:dyDescent="0.25"/>
    <row r="1023" customFormat="1" ht="15" customHeight="1" x14ac:dyDescent="0.25"/>
    <row r="1024" customFormat="1" ht="15" customHeight="1" x14ac:dyDescent="0.25"/>
    <row r="1025" customFormat="1" ht="15" customHeight="1" x14ac:dyDescent="0.25"/>
    <row r="1026" customFormat="1" ht="15" customHeight="1" x14ac:dyDescent="0.25"/>
    <row r="1027" customFormat="1" ht="15" customHeight="1" x14ac:dyDescent="0.25"/>
    <row r="1028" customFormat="1" ht="15" customHeight="1" x14ac:dyDescent="0.25"/>
    <row r="1029" customFormat="1" ht="15" customHeight="1" x14ac:dyDescent="0.25"/>
    <row r="1030" customFormat="1" ht="15" customHeight="1" x14ac:dyDescent="0.25"/>
    <row r="1031" customFormat="1" ht="15" customHeight="1" x14ac:dyDescent="0.25"/>
    <row r="1032" customFormat="1" ht="15" customHeight="1" x14ac:dyDescent="0.25"/>
    <row r="1033" customFormat="1" ht="15" customHeight="1" x14ac:dyDescent="0.25"/>
    <row r="1034" customFormat="1" ht="15" customHeight="1" x14ac:dyDescent="0.25"/>
    <row r="1035" customFormat="1" ht="15" customHeight="1" x14ac:dyDescent="0.25"/>
    <row r="1036" customFormat="1" ht="15" customHeight="1" x14ac:dyDescent="0.25"/>
    <row r="1037" customFormat="1" ht="15" customHeight="1" x14ac:dyDescent="0.25"/>
    <row r="1038" customFormat="1" ht="15" customHeight="1" x14ac:dyDescent="0.25"/>
    <row r="1039" customFormat="1" ht="15" customHeight="1" x14ac:dyDescent="0.25"/>
    <row r="1040" customFormat="1" ht="15" customHeight="1" x14ac:dyDescent="0.25"/>
    <row r="1041" customFormat="1" ht="15" customHeight="1" x14ac:dyDescent="0.25"/>
    <row r="1042" customFormat="1" ht="15" customHeight="1" x14ac:dyDescent="0.25"/>
    <row r="1043" customFormat="1" ht="15" customHeight="1" x14ac:dyDescent="0.25"/>
    <row r="1044" customFormat="1" ht="15" customHeight="1" x14ac:dyDescent="0.25"/>
    <row r="1045" customFormat="1" ht="15" customHeight="1" x14ac:dyDescent="0.25"/>
    <row r="1046" customFormat="1" ht="15" customHeight="1" x14ac:dyDescent="0.25"/>
    <row r="1047" customFormat="1" ht="15" customHeight="1" x14ac:dyDescent="0.25"/>
    <row r="1048" customFormat="1" ht="15" customHeight="1" x14ac:dyDescent="0.25"/>
    <row r="1049" customFormat="1" ht="15" customHeight="1" x14ac:dyDescent="0.25"/>
    <row r="1050" customFormat="1" ht="15" customHeight="1" x14ac:dyDescent="0.25"/>
    <row r="1051" customFormat="1" ht="15" customHeight="1" x14ac:dyDescent="0.25"/>
    <row r="1052" customFormat="1" ht="15" customHeight="1" x14ac:dyDescent="0.25"/>
    <row r="1053" customFormat="1" ht="15" customHeight="1" x14ac:dyDescent="0.25"/>
    <row r="1054" customFormat="1" ht="15" customHeight="1" x14ac:dyDescent="0.25"/>
    <row r="1055" customFormat="1" ht="15" customHeight="1" x14ac:dyDescent="0.25"/>
    <row r="1056" customFormat="1" ht="15" customHeight="1" x14ac:dyDescent="0.25"/>
    <row r="1057" customFormat="1" ht="15" customHeight="1" x14ac:dyDescent="0.25"/>
    <row r="1058" customFormat="1" ht="15" customHeight="1" x14ac:dyDescent="0.25"/>
    <row r="1059" customFormat="1" ht="15" customHeight="1" x14ac:dyDescent="0.25"/>
    <row r="1060" customFormat="1" ht="15" customHeight="1" x14ac:dyDescent="0.25"/>
    <row r="1061" customFormat="1" ht="15" customHeight="1" x14ac:dyDescent="0.25"/>
    <row r="1062" customFormat="1" ht="15" customHeight="1" x14ac:dyDescent="0.25"/>
    <row r="1063" customFormat="1" ht="15" customHeight="1" x14ac:dyDescent="0.25"/>
    <row r="1064" customFormat="1" ht="15" customHeight="1" x14ac:dyDescent="0.25"/>
    <row r="1065" customFormat="1" ht="15" customHeight="1" x14ac:dyDescent="0.25"/>
    <row r="1066" customFormat="1" ht="15" customHeight="1" x14ac:dyDescent="0.25"/>
    <row r="1067" customFormat="1" ht="15" customHeight="1" x14ac:dyDescent="0.25"/>
    <row r="1068" customFormat="1" ht="15" customHeight="1" x14ac:dyDescent="0.25"/>
    <row r="1069" customFormat="1" ht="15" customHeight="1" x14ac:dyDescent="0.25"/>
    <row r="1070" customFormat="1" ht="15" customHeight="1" x14ac:dyDescent="0.25"/>
    <row r="1071" customFormat="1" ht="15" customHeight="1" x14ac:dyDescent="0.25"/>
    <row r="1072" customFormat="1" ht="15" customHeight="1" x14ac:dyDescent="0.25"/>
    <row r="1073" customFormat="1" ht="15" customHeight="1" x14ac:dyDescent="0.25"/>
    <row r="1074" customFormat="1" ht="15" customHeight="1" x14ac:dyDescent="0.25"/>
    <row r="1075" customFormat="1" ht="15" customHeight="1" x14ac:dyDescent="0.25"/>
    <row r="1076" customFormat="1" ht="15" customHeight="1" x14ac:dyDescent="0.25"/>
    <row r="1077" customFormat="1" ht="15" customHeight="1" x14ac:dyDescent="0.25"/>
    <row r="1078" customFormat="1" ht="15" customHeight="1" x14ac:dyDescent="0.25"/>
    <row r="1079" customFormat="1" ht="15" customHeight="1" x14ac:dyDescent="0.25"/>
    <row r="1080" customFormat="1" ht="15" customHeight="1" x14ac:dyDescent="0.25"/>
    <row r="1081" customFormat="1" ht="15" customHeight="1" x14ac:dyDescent="0.25"/>
    <row r="1082" customFormat="1" ht="15" customHeight="1" x14ac:dyDescent="0.25"/>
    <row r="1083" customFormat="1" ht="15" customHeight="1" x14ac:dyDescent="0.25"/>
    <row r="1084" customFormat="1" ht="15" customHeight="1" x14ac:dyDescent="0.25"/>
    <row r="1085" customFormat="1" ht="15" customHeight="1" x14ac:dyDescent="0.25"/>
    <row r="1086" customFormat="1" ht="15" customHeight="1" x14ac:dyDescent="0.25"/>
    <row r="1087" customFormat="1" ht="15" customHeight="1" x14ac:dyDescent="0.25"/>
    <row r="1088" customFormat="1" ht="15" customHeight="1" x14ac:dyDescent="0.25"/>
    <row r="1089" customFormat="1" ht="15" customHeight="1" x14ac:dyDescent="0.25"/>
    <row r="1090" customFormat="1" ht="15" customHeight="1" x14ac:dyDescent="0.25"/>
    <row r="1091" customFormat="1" ht="15" customHeight="1" x14ac:dyDescent="0.25"/>
    <row r="1092" customFormat="1" ht="15" customHeight="1" x14ac:dyDescent="0.25"/>
    <row r="1093" customFormat="1" ht="15" customHeight="1" x14ac:dyDescent="0.25"/>
    <row r="1094" customFormat="1" ht="15" customHeight="1" x14ac:dyDescent="0.25"/>
    <row r="1095" customFormat="1" ht="15" customHeight="1" x14ac:dyDescent="0.25"/>
    <row r="1096" customFormat="1" ht="15" customHeight="1" x14ac:dyDescent="0.25"/>
    <row r="1097" customFormat="1" ht="15" customHeight="1" x14ac:dyDescent="0.25"/>
    <row r="1098" customFormat="1" ht="15" customHeight="1" x14ac:dyDescent="0.25"/>
    <row r="1099" customFormat="1" ht="15" customHeight="1" x14ac:dyDescent="0.25"/>
    <row r="1100" customFormat="1" ht="15" customHeight="1" x14ac:dyDescent="0.25"/>
    <row r="1101" customFormat="1" ht="15" customHeight="1" x14ac:dyDescent="0.25"/>
    <row r="1102" customFormat="1" ht="15" customHeight="1" x14ac:dyDescent="0.25"/>
    <row r="1103" customFormat="1" ht="15" customHeight="1" x14ac:dyDescent="0.25"/>
    <row r="1104" customFormat="1" ht="15" customHeight="1" x14ac:dyDescent="0.25"/>
    <row r="1105" customFormat="1" ht="15" customHeight="1" x14ac:dyDescent="0.25"/>
    <row r="1106" customFormat="1" ht="15" customHeight="1" x14ac:dyDescent="0.25"/>
    <row r="1107" customFormat="1" ht="15" customHeight="1" x14ac:dyDescent="0.25"/>
    <row r="1108" customFormat="1" ht="15" customHeight="1" x14ac:dyDescent="0.25"/>
    <row r="1109" customFormat="1" ht="15" customHeight="1" x14ac:dyDescent="0.25"/>
    <row r="1110" customFormat="1" ht="15" customHeight="1" x14ac:dyDescent="0.25"/>
    <row r="1111" customFormat="1" ht="15" customHeight="1" x14ac:dyDescent="0.25"/>
    <row r="1112" customFormat="1" ht="15" customHeight="1" x14ac:dyDescent="0.25"/>
    <row r="1113" customFormat="1" ht="15" customHeight="1" x14ac:dyDescent="0.25"/>
    <row r="1114" customFormat="1" ht="15" customHeight="1" x14ac:dyDescent="0.25"/>
    <row r="1115" customFormat="1" ht="15" customHeight="1" x14ac:dyDescent="0.25"/>
    <row r="1116" customFormat="1" ht="15" customHeight="1" x14ac:dyDescent="0.25"/>
    <row r="1117" customFormat="1" ht="15" customHeight="1" x14ac:dyDescent="0.25"/>
    <row r="1118" customFormat="1" ht="15" customHeight="1" x14ac:dyDescent="0.25"/>
    <row r="1119" customFormat="1" ht="15" customHeight="1" x14ac:dyDescent="0.25"/>
    <row r="1120" customFormat="1" ht="15" customHeight="1" x14ac:dyDescent="0.25"/>
    <row r="1121" customFormat="1" ht="15" customHeight="1" x14ac:dyDescent="0.25"/>
    <row r="1122" customFormat="1" ht="15" customHeight="1" x14ac:dyDescent="0.25"/>
    <row r="1123" customFormat="1" ht="15" customHeight="1" x14ac:dyDescent="0.25"/>
    <row r="1124" customFormat="1" ht="15" customHeight="1" x14ac:dyDescent="0.25"/>
    <row r="1125" customFormat="1" ht="15" customHeight="1" x14ac:dyDescent="0.25"/>
    <row r="1126" customFormat="1" ht="15" customHeight="1" x14ac:dyDescent="0.25"/>
    <row r="1127" customFormat="1" ht="15" customHeight="1" x14ac:dyDescent="0.25"/>
    <row r="1128" customFormat="1" ht="15" customHeight="1" x14ac:dyDescent="0.25"/>
    <row r="1129" customFormat="1" ht="15" customHeight="1" x14ac:dyDescent="0.25"/>
    <row r="1130" customFormat="1" ht="15" customHeight="1" x14ac:dyDescent="0.25"/>
    <row r="1131" customFormat="1" ht="15" customHeight="1" x14ac:dyDescent="0.25"/>
    <row r="1132" customFormat="1" ht="15" customHeight="1" x14ac:dyDescent="0.25"/>
    <row r="1133" customFormat="1" ht="15" customHeight="1" x14ac:dyDescent="0.25"/>
    <row r="1134" customFormat="1" ht="15" customHeight="1" x14ac:dyDescent="0.25"/>
    <row r="1135" customFormat="1" ht="15" customHeight="1" x14ac:dyDescent="0.25"/>
    <row r="1136" customFormat="1" ht="15" customHeight="1" x14ac:dyDescent="0.25"/>
    <row r="1137" customFormat="1" ht="15" customHeight="1" x14ac:dyDescent="0.25"/>
    <row r="1138" customFormat="1" ht="15" customHeight="1" x14ac:dyDescent="0.25"/>
    <row r="1139" customFormat="1" ht="15" customHeight="1" x14ac:dyDescent="0.25"/>
    <row r="1140" customFormat="1" ht="15" customHeight="1" x14ac:dyDescent="0.25"/>
    <row r="1141" customFormat="1" ht="15" customHeight="1" x14ac:dyDescent="0.25"/>
    <row r="1142" customFormat="1" ht="15" customHeight="1" x14ac:dyDescent="0.25"/>
    <row r="1143" customFormat="1" ht="15" customHeight="1" x14ac:dyDescent="0.25"/>
    <row r="1144" customFormat="1" ht="15" customHeight="1" x14ac:dyDescent="0.25"/>
    <row r="1145" customFormat="1" ht="15" customHeight="1" x14ac:dyDescent="0.25"/>
    <row r="1146" customFormat="1" ht="15" customHeight="1" x14ac:dyDescent="0.25"/>
    <row r="1147" customFormat="1" ht="15" customHeight="1" x14ac:dyDescent="0.25"/>
    <row r="1148" customFormat="1" ht="15" customHeight="1" x14ac:dyDescent="0.25"/>
    <row r="1149" customFormat="1" ht="15" customHeight="1" x14ac:dyDescent="0.25"/>
    <row r="1150" customFormat="1" ht="15" customHeight="1" x14ac:dyDescent="0.25"/>
    <row r="1151" customFormat="1" ht="15" customHeight="1" x14ac:dyDescent="0.25"/>
    <row r="1152" customFormat="1" ht="15" customHeight="1" x14ac:dyDescent="0.25"/>
    <row r="1153" customFormat="1" ht="15" customHeight="1" x14ac:dyDescent="0.25"/>
    <row r="1154" customFormat="1" ht="15" customHeight="1" x14ac:dyDescent="0.25"/>
    <row r="1155" customFormat="1" ht="15" customHeight="1" x14ac:dyDescent="0.25"/>
    <row r="1156" customFormat="1" ht="15" customHeight="1" x14ac:dyDescent="0.25"/>
    <row r="1157" customFormat="1" ht="15" customHeight="1" x14ac:dyDescent="0.25"/>
    <row r="1158" customFormat="1" ht="15" customHeight="1" x14ac:dyDescent="0.25"/>
    <row r="1159" customFormat="1" ht="15" customHeight="1" x14ac:dyDescent="0.25"/>
    <row r="1160" customFormat="1" ht="15" customHeight="1" x14ac:dyDescent="0.25"/>
    <row r="1161" customFormat="1" ht="15" customHeight="1" x14ac:dyDescent="0.25"/>
    <row r="1162" customFormat="1" ht="15" customHeight="1" x14ac:dyDescent="0.25"/>
    <row r="1163" customFormat="1" ht="15" customHeight="1" x14ac:dyDescent="0.25"/>
    <row r="1164" customFormat="1" ht="15" customHeight="1" x14ac:dyDescent="0.25"/>
    <row r="1165" customFormat="1" ht="15" customHeight="1" x14ac:dyDescent="0.25"/>
    <row r="1166" customFormat="1" ht="15" customHeight="1" x14ac:dyDescent="0.25"/>
    <row r="1167" customFormat="1" ht="15" customHeight="1" x14ac:dyDescent="0.25"/>
    <row r="1168" customFormat="1" ht="15" customHeight="1" x14ac:dyDescent="0.25"/>
    <row r="1169" customFormat="1" ht="15" customHeight="1" x14ac:dyDescent="0.25"/>
    <row r="1170" customFormat="1" ht="15" customHeight="1" x14ac:dyDescent="0.25"/>
    <row r="1171" customFormat="1" ht="15" customHeight="1" x14ac:dyDescent="0.25"/>
    <row r="1172" customFormat="1" ht="15" customHeight="1" x14ac:dyDescent="0.25"/>
    <row r="1173" customFormat="1" ht="15" customHeight="1" x14ac:dyDescent="0.25"/>
    <row r="1174" customFormat="1" ht="15" customHeight="1" x14ac:dyDescent="0.25"/>
    <row r="1175" customFormat="1" ht="15" customHeight="1" x14ac:dyDescent="0.25"/>
    <row r="1176" customFormat="1" ht="15" customHeight="1" x14ac:dyDescent="0.25"/>
    <row r="1177" customFormat="1" ht="15" customHeight="1" x14ac:dyDescent="0.25"/>
    <row r="1178" customFormat="1" ht="15" customHeight="1" x14ac:dyDescent="0.25"/>
    <row r="1179" customFormat="1" ht="15" customHeight="1" x14ac:dyDescent="0.25"/>
    <row r="1180" customFormat="1" ht="15" customHeight="1" x14ac:dyDescent="0.25"/>
    <row r="1181" customFormat="1" ht="15" customHeight="1" x14ac:dyDescent="0.25"/>
    <row r="1182" customFormat="1" ht="15" customHeight="1" x14ac:dyDescent="0.25"/>
    <row r="1183" customFormat="1" ht="15" customHeight="1" x14ac:dyDescent="0.25"/>
    <row r="1184" customFormat="1" ht="15" customHeight="1" x14ac:dyDescent="0.25"/>
    <row r="1185" customFormat="1" ht="15" customHeight="1" x14ac:dyDescent="0.25"/>
    <row r="1186" customFormat="1" ht="15" customHeight="1" x14ac:dyDescent="0.25"/>
    <row r="1187" customFormat="1" ht="15" customHeight="1" x14ac:dyDescent="0.25"/>
    <row r="1188" customFormat="1" ht="15" customHeight="1" x14ac:dyDescent="0.25"/>
    <row r="1189" customFormat="1" ht="15" customHeight="1" x14ac:dyDescent="0.25"/>
    <row r="1190" customFormat="1" ht="15" customHeight="1" x14ac:dyDescent="0.25"/>
    <row r="1191" customFormat="1" ht="15" customHeight="1" x14ac:dyDescent="0.25"/>
    <row r="1192" customFormat="1" ht="15" customHeight="1" x14ac:dyDescent="0.25"/>
    <row r="1193" customFormat="1" ht="15" customHeight="1" x14ac:dyDescent="0.25"/>
    <row r="1194" customFormat="1" ht="15" customHeight="1" x14ac:dyDescent="0.25"/>
    <row r="1195" customFormat="1" ht="15" customHeight="1" x14ac:dyDescent="0.25"/>
    <row r="1196" customFormat="1" ht="15" customHeight="1" x14ac:dyDescent="0.25"/>
    <row r="1197" customFormat="1" ht="15" customHeight="1" x14ac:dyDescent="0.25"/>
    <row r="1198" customFormat="1" ht="15" customHeight="1" x14ac:dyDescent="0.25"/>
    <row r="1199" customFormat="1" ht="15" customHeight="1" x14ac:dyDescent="0.25"/>
    <row r="1200" customFormat="1" ht="15" customHeight="1" x14ac:dyDescent="0.25"/>
    <row r="1201" customFormat="1" ht="15" customHeight="1" x14ac:dyDescent="0.25"/>
    <row r="1202" customFormat="1" ht="15" customHeight="1" x14ac:dyDescent="0.25"/>
    <row r="1203" customFormat="1" ht="15" customHeight="1" x14ac:dyDescent="0.25"/>
    <row r="1204" customFormat="1" ht="15" customHeight="1" x14ac:dyDescent="0.25"/>
    <row r="1205" customFormat="1" ht="15" customHeight="1" x14ac:dyDescent="0.25"/>
    <row r="1206" customFormat="1" ht="15" customHeight="1" x14ac:dyDescent="0.25"/>
    <row r="1207" customFormat="1" ht="15" customHeight="1" x14ac:dyDescent="0.25"/>
    <row r="1208" customFormat="1" ht="15" customHeight="1" x14ac:dyDescent="0.25"/>
    <row r="1209" customFormat="1" ht="15" customHeight="1" x14ac:dyDescent="0.25"/>
    <row r="1210" customFormat="1" ht="15" customHeight="1" x14ac:dyDescent="0.25"/>
    <row r="1211" customFormat="1" ht="15" customHeight="1" x14ac:dyDescent="0.25"/>
    <row r="1212" customFormat="1" ht="15" customHeight="1" x14ac:dyDescent="0.25"/>
    <row r="1213" customFormat="1" ht="15" customHeight="1" x14ac:dyDescent="0.25"/>
    <row r="1214" customFormat="1" ht="15" customHeight="1" x14ac:dyDescent="0.25"/>
    <row r="1215" customFormat="1" ht="15" customHeight="1" x14ac:dyDescent="0.25"/>
    <row r="1216" customFormat="1" ht="15" customHeight="1" x14ac:dyDescent="0.25"/>
    <row r="1217" customFormat="1" ht="15" customHeight="1" x14ac:dyDescent="0.25"/>
    <row r="1218" customFormat="1" ht="15" customHeight="1" x14ac:dyDescent="0.25"/>
    <row r="1219" customFormat="1" ht="15" customHeight="1" x14ac:dyDescent="0.25"/>
    <row r="1220" customFormat="1" ht="15" customHeight="1" x14ac:dyDescent="0.25"/>
    <row r="1221" customFormat="1" ht="15" customHeight="1" x14ac:dyDescent="0.25"/>
    <row r="1222" customFormat="1" ht="15" customHeight="1" x14ac:dyDescent="0.25"/>
    <row r="1223" customFormat="1" ht="15" customHeight="1" x14ac:dyDescent="0.25"/>
    <row r="1224" customFormat="1" ht="15" customHeight="1" x14ac:dyDescent="0.25"/>
    <row r="1225" customFormat="1" ht="15" customHeight="1" x14ac:dyDescent="0.25"/>
    <row r="1226" customFormat="1" ht="15" customHeight="1" x14ac:dyDescent="0.25"/>
    <row r="1227" customFormat="1" ht="15" customHeight="1" x14ac:dyDescent="0.25"/>
    <row r="1228" customFormat="1" ht="15" customHeight="1" x14ac:dyDescent="0.25"/>
    <row r="1229" customFormat="1" ht="15" customHeight="1" x14ac:dyDescent="0.25"/>
    <row r="1230" customFormat="1" ht="15" customHeight="1" x14ac:dyDescent="0.25"/>
    <row r="1231" customFormat="1" ht="15" customHeight="1" x14ac:dyDescent="0.25"/>
    <row r="1232" customFormat="1" ht="15" customHeight="1" x14ac:dyDescent="0.25"/>
    <row r="1233" customFormat="1" ht="15" customHeight="1" x14ac:dyDescent="0.25"/>
    <row r="1234" customFormat="1" ht="15" customHeight="1" x14ac:dyDescent="0.25"/>
    <row r="1235" customFormat="1" ht="15" customHeight="1" x14ac:dyDescent="0.25"/>
    <row r="1236" customFormat="1" ht="15" customHeight="1" x14ac:dyDescent="0.25"/>
    <row r="1237" customFormat="1" ht="15" customHeight="1" x14ac:dyDescent="0.25"/>
    <row r="1238" customFormat="1" ht="15" customHeight="1" x14ac:dyDescent="0.25"/>
    <row r="1239" customFormat="1" ht="15" customHeight="1" x14ac:dyDescent="0.25"/>
    <row r="1240" customFormat="1" ht="15" customHeight="1" x14ac:dyDescent="0.25"/>
    <row r="1241" customFormat="1" ht="15" customHeight="1" x14ac:dyDescent="0.25"/>
    <row r="1242" customFormat="1" ht="15" customHeight="1" x14ac:dyDescent="0.25"/>
    <row r="1243" customFormat="1" ht="15" customHeight="1" x14ac:dyDescent="0.25"/>
    <row r="1244" customFormat="1" ht="15" customHeight="1" x14ac:dyDescent="0.25"/>
    <row r="1245" customFormat="1" ht="15" customHeight="1" x14ac:dyDescent="0.25"/>
    <row r="1246" customFormat="1" ht="15" customHeight="1" x14ac:dyDescent="0.25"/>
    <row r="1247" customFormat="1" ht="15" customHeight="1" x14ac:dyDescent="0.25"/>
    <row r="1248" customFormat="1" ht="15" customHeight="1" x14ac:dyDescent="0.25"/>
    <row r="1249" customFormat="1" ht="15" customHeight="1" x14ac:dyDescent="0.25"/>
    <row r="1250" customFormat="1" ht="15" customHeight="1" x14ac:dyDescent="0.25"/>
    <row r="1251" customFormat="1" ht="15" customHeight="1" x14ac:dyDescent="0.25"/>
    <row r="1252" customFormat="1" ht="15" customHeight="1" x14ac:dyDescent="0.25"/>
    <row r="1253" customFormat="1" ht="15" customHeight="1" x14ac:dyDescent="0.25"/>
    <row r="1254" customFormat="1" ht="15" customHeight="1" x14ac:dyDescent="0.25"/>
    <row r="1255" customFormat="1" ht="15" customHeight="1" x14ac:dyDescent="0.25"/>
    <row r="1256" customFormat="1" ht="15" customHeight="1" x14ac:dyDescent="0.25"/>
    <row r="1257" customFormat="1" ht="15" customHeight="1" x14ac:dyDescent="0.25"/>
    <row r="1258" customFormat="1" ht="15" customHeight="1" x14ac:dyDescent="0.25"/>
    <row r="1259" customFormat="1" ht="15" customHeight="1" x14ac:dyDescent="0.25"/>
    <row r="1260" customFormat="1" ht="15" customHeight="1" x14ac:dyDescent="0.25"/>
    <row r="1261" customFormat="1" ht="15" customHeight="1" x14ac:dyDescent="0.25"/>
    <row r="1262" customFormat="1" ht="15" customHeight="1" x14ac:dyDescent="0.25"/>
    <row r="1263" customFormat="1" ht="15" customHeight="1" x14ac:dyDescent="0.25"/>
    <row r="1264" customFormat="1" ht="15" customHeight="1" x14ac:dyDescent="0.25"/>
    <row r="1265" customFormat="1" ht="15" customHeight="1" x14ac:dyDescent="0.25"/>
    <row r="1266" customFormat="1" ht="15" customHeight="1" x14ac:dyDescent="0.25"/>
    <row r="1267" customFormat="1" ht="15" customHeight="1" x14ac:dyDescent="0.25"/>
    <row r="1268" customFormat="1" ht="15" customHeight="1" x14ac:dyDescent="0.25"/>
    <row r="1269" customFormat="1" ht="15" customHeight="1" x14ac:dyDescent="0.25"/>
    <row r="1270" customFormat="1" ht="15" customHeight="1" x14ac:dyDescent="0.25"/>
    <row r="1271" customFormat="1" ht="15" customHeight="1" x14ac:dyDescent="0.25"/>
    <row r="1272" customFormat="1" ht="15" customHeight="1" x14ac:dyDescent="0.25"/>
    <row r="1273" customFormat="1" ht="15" customHeight="1" x14ac:dyDescent="0.25"/>
    <row r="1274" customFormat="1" ht="15" customHeight="1" x14ac:dyDescent="0.25"/>
    <row r="1275" customFormat="1" ht="15" customHeight="1" x14ac:dyDescent="0.25"/>
    <row r="1276" customFormat="1" ht="15" customHeight="1" x14ac:dyDescent="0.25"/>
    <row r="1277" customFormat="1" ht="15" customHeight="1" x14ac:dyDescent="0.25"/>
    <row r="1278" customFormat="1" ht="15" customHeight="1" x14ac:dyDescent="0.25"/>
    <row r="1279" customFormat="1" ht="15" customHeight="1" x14ac:dyDescent="0.25"/>
    <row r="1280" customFormat="1" ht="15" customHeight="1" x14ac:dyDescent="0.25"/>
    <row r="1281" customFormat="1" ht="15" customHeight="1" x14ac:dyDescent="0.25"/>
    <row r="1282" customFormat="1" ht="15" customHeight="1" x14ac:dyDescent="0.25"/>
    <row r="1283" customFormat="1" ht="15" customHeight="1" x14ac:dyDescent="0.25"/>
    <row r="1284" customFormat="1" ht="15" customHeight="1" x14ac:dyDescent="0.25"/>
    <row r="1285" customFormat="1" ht="15" customHeight="1" x14ac:dyDescent="0.25"/>
    <row r="1286" customFormat="1" ht="15" customHeight="1" x14ac:dyDescent="0.25"/>
    <row r="1287" customFormat="1" ht="15" customHeight="1" x14ac:dyDescent="0.25"/>
    <row r="1288" customFormat="1" ht="15" customHeight="1" x14ac:dyDescent="0.25"/>
    <row r="1289" customFormat="1" ht="15" customHeight="1" x14ac:dyDescent="0.25"/>
    <row r="1290" customFormat="1" ht="15" customHeight="1" x14ac:dyDescent="0.25"/>
    <row r="1291" customFormat="1" ht="15" customHeight="1" x14ac:dyDescent="0.25"/>
    <row r="1292" customFormat="1" ht="15" customHeight="1" x14ac:dyDescent="0.25"/>
    <row r="1293" customFormat="1" ht="15" customHeight="1" x14ac:dyDescent="0.25"/>
    <row r="1294" customFormat="1" ht="15" customHeight="1" x14ac:dyDescent="0.25"/>
    <row r="1295" customFormat="1" ht="15" customHeight="1" x14ac:dyDescent="0.25"/>
    <row r="1296" customFormat="1" ht="15" customHeight="1" x14ac:dyDescent="0.25"/>
    <row r="1297" customFormat="1" ht="15" customHeight="1" x14ac:dyDescent="0.25"/>
    <row r="1298" customFormat="1" ht="15" customHeight="1" x14ac:dyDescent="0.25"/>
    <row r="1299" customFormat="1" ht="15" customHeight="1" x14ac:dyDescent="0.25"/>
    <row r="1300" customFormat="1" ht="15" customHeight="1" x14ac:dyDescent="0.25"/>
    <row r="1301" customFormat="1" ht="15" customHeight="1" x14ac:dyDescent="0.25"/>
    <row r="1302" customFormat="1" ht="15" customHeight="1" x14ac:dyDescent="0.25"/>
    <row r="1303" customFormat="1" ht="15" customHeight="1" x14ac:dyDescent="0.25"/>
    <row r="1304" customFormat="1" ht="15" customHeight="1" x14ac:dyDescent="0.25"/>
    <row r="1305" customFormat="1" ht="15" customHeight="1" x14ac:dyDescent="0.25"/>
    <row r="1306" customFormat="1" ht="15" customHeight="1" x14ac:dyDescent="0.25"/>
    <row r="1307" customFormat="1" ht="15" customHeight="1" x14ac:dyDescent="0.25"/>
    <row r="1308" customFormat="1" ht="15" customHeight="1" x14ac:dyDescent="0.25"/>
    <row r="1309" customFormat="1" ht="15" customHeight="1" x14ac:dyDescent="0.25"/>
    <row r="1310" customFormat="1" ht="15" customHeight="1" x14ac:dyDescent="0.25"/>
    <row r="1311" customFormat="1" ht="15" customHeight="1" x14ac:dyDescent="0.25"/>
    <row r="1312" customFormat="1" ht="15" customHeight="1" x14ac:dyDescent="0.25"/>
    <row r="1313" customFormat="1" ht="15" customHeight="1" x14ac:dyDescent="0.25"/>
    <row r="1314" customFormat="1" ht="15" customHeight="1" x14ac:dyDescent="0.25"/>
    <row r="1315" customFormat="1" ht="15" customHeight="1" x14ac:dyDescent="0.25"/>
    <row r="1316" customFormat="1" ht="15" customHeight="1" x14ac:dyDescent="0.25"/>
    <row r="1317" customFormat="1" ht="15" customHeight="1" x14ac:dyDescent="0.25"/>
    <row r="1318" customFormat="1" ht="15" customHeight="1" x14ac:dyDescent="0.25"/>
    <row r="1319" customFormat="1" ht="15" customHeight="1" x14ac:dyDescent="0.25"/>
    <row r="1320" customFormat="1" ht="15" customHeight="1" x14ac:dyDescent="0.25"/>
    <row r="1321" customFormat="1" ht="15" customHeight="1" x14ac:dyDescent="0.25"/>
    <row r="1322" customFormat="1" ht="15" customHeight="1" x14ac:dyDescent="0.25"/>
    <row r="1323" customFormat="1" ht="15" customHeight="1" x14ac:dyDescent="0.25"/>
    <row r="1324" customFormat="1" ht="15" customHeight="1" x14ac:dyDescent="0.25"/>
    <row r="1325" customFormat="1" ht="15" customHeight="1" x14ac:dyDescent="0.25"/>
    <row r="1326" customFormat="1" ht="15" customHeight="1" x14ac:dyDescent="0.25"/>
    <row r="1327" customFormat="1" ht="15" customHeight="1" x14ac:dyDescent="0.25"/>
    <row r="1328" customFormat="1" ht="15" customHeight="1" x14ac:dyDescent="0.25"/>
    <row r="1329" customFormat="1" ht="15" customHeight="1" x14ac:dyDescent="0.25"/>
    <row r="1330" customFormat="1" ht="15" customHeight="1" x14ac:dyDescent="0.25"/>
    <row r="1331" customFormat="1" ht="15" customHeight="1" x14ac:dyDescent="0.25"/>
    <row r="1332" customFormat="1" ht="15" customHeight="1" x14ac:dyDescent="0.25"/>
    <row r="1333" customFormat="1" ht="15" customHeight="1" x14ac:dyDescent="0.25"/>
    <row r="1334" customFormat="1" ht="15" customHeight="1" x14ac:dyDescent="0.25"/>
    <row r="1335" customFormat="1" ht="15" customHeight="1" x14ac:dyDescent="0.25"/>
    <row r="1336" customFormat="1" ht="15" customHeight="1" x14ac:dyDescent="0.25"/>
    <row r="1337" customFormat="1" ht="15" customHeight="1" x14ac:dyDescent="0.25"/>
    <row r="1338" customFormat="1" ht="15" customHeight="1" x14ac:dyDescent="0.25"/>
    <row r="1339" customFormat="1" ht="15" customHeight="1" x14ac:dyDescent="0.25"/>
    <row r="1340" customFormat="1" ht="15" customHeight="1" x14ac:dyDescent="0.25"/>
    <row r="1341" customFormat="1" ht="15" customHeight="1" x14ac:dyDescent="0.25"/>
    <row r="1342" customFormat="1" ht="15" customHeight="1" x14ac:dyDescent="0.25"/>
    <row r="1343" customFormat="1" ht="15" customHeight="1" x14ac:dyDescent="0.25"/>
    <row r="1344" customFormat="1" ht="15" customHeight="1" x14ac:dyDescent="0.25"/>
    <row r="1345" customFormat="1" ht="15" customHeight="1" x14ac:dyDescent="0.25"/>
    <row r="1346" customFormat="1" ht="15" customHeight="1" x14ac:dyDescent="0.25"/>
    <row r="1347" customFormat="1" ht="15" customHeight="1" x14ac:dyDescent="0.25"/>
    <row r="1348" customFormat="1" ht="15" customHeight="1" x14ac:dyDescent="0.25"/>
    <row r="1349" customFormat="1" ht="15" customHeight="1" x14ac:dyDescent="0.25"/>
    <row r="1350" customFormat="1" ht="15" customHeight="1" x14ac:dyDescent="0.25"/>
    <row r="1351" customFormat="1" ht="15" customHeight="1" x14ac:dyDescent="0.25"/>
    <row r="1352" customFormat="1" ht="15" customHeight="1" x14ac:dyDescent="0.25"/>
    <row r="1353" customFormat="1" ht="15" customHeight="1" x14ac:dyDescent="0.25"/>
    <row r="1354" customFormat="1" ht="15" customHeight="1" x14ac:dyDescent="0.25"/>
    <row r="1355" customFormat="1" ht="15" customHeight="1" x14ac:dyDescent="0.25"/>
    <row r="1356" customFormat="1" ht="15" customHeight="1" x14ac:dyDescent="0.25"/>
    <row r="1357" customFormat="1" ht="15" customHeight="1" x14ac:dyDescent="0.25"/>
    <row r="1358" customFormat="1" ht="15" customHeight="1" x14ac:dyDescent="0.25"/>
    <row r="1359" customFormat="1" ht="15" customHeight="1" x14ac:dyDescent="0.25"/>
    <row r="1360" customFormat="1" ht="15" customHeight="1" x14ac:dyDescent="0.25"/>
    <row r="1361" customFormat="1" ht="15" customHeight="1" x14ac:dyDescent="0.25"/>
    <row r="1362" customFormat="1" ht="15" customHeight="1" x14ac:dyDescent="0.25"/>
    <row r="1363" customFormat="1" ht="15" customHeight="1" x14ac:dyDescent="0.25"/>
    <row r="1364" customFormat="1" ht="15" customHeight="1" x14ac:dyDescent="0.25"/>
    <row r="1365" customFormat="1" ht="15" customHeight="1" x14ac:dyDescent="0.25"/>
    <row r="1366" customFormat="1" ht="15" customHeight="1" x14ac:dyDescent="0.25"/>
    <row r="1367" customFormat="1" ht="15" customHeight="1" x14ac:dyDescent="0.25"/>
    <row r="1368" customFormat="1" ht="15" customHeight="1" x14ac:dyDescent="0.25"/>
    <row r="1369" customFormat="1" ht="15" customHeight="1" x14ac:dyDescent="0.25"/>
    <row r="1370" customFormat="1" ht="15" customHeight="1" x14ac:dyDescent="0.25"/>
    <row r="1371" customFormat="1" ht="15" customHeight="1" x14ac:dyDescent="0.25"/>
    <row r="1372" customFormat="1" ht="15" customHeight="1" x14ac:dyDescent="0.25"/>
    <row r="1373" customFormat="1" ht="15" customHeight="1" x14ac:dyDescent="0.25"/>
    <row r="1374" customFormat="1" ht="15" customHeight="1" x14ac:dyDescent="0.25"/>
    <row r="1375" customFormat="1" ht="15" customHeight="1" x14ac:dyDescent="0.25"/>
    <row r="1376" customFormat="1" ht="15" customHeight="1" x14ac:dyDescent="0.25"/>
    <row r="1377" customFormat="1" ht="15" customHeight="1" x14ac:dyDescent="0.25"/>
    <row r="1378" customFormat="1" ht="15" customHeight="1" x14ac:dyDescent="0.25"/>
    <row r="1379" customFormat="1" ht="15" customHeight="1" x14ac:dyDescent="0.25"/>
    <row r="1380" customFormat="1" ht="15" customHeight="1" x14ac:dyDescent="0.25"/>
    <row r="1381" customFormat="1" ht="15" customHeight="1" x14ac:dyDescent="0.25"/>
    <row r="1382" customFormat="1" ht="15" customHeight="1" x14ac:dyDescent="0.25"/>
    <row r="1383" customFormat="1" ht="15" customHeight="1" x14ac:dyDescent="0.25"/>
    <row r="1384" customFormat="1" ht="15" customHeight="1" x14ac:dyDescent="0.25"/>
    <row r="1385" customFormat="1" ht="15" customHeight="1" x14ac:dyDescent="0.25"/>
    <row r="1386" customFormat="1" ht="15" customHeight="1" x14ac:dyDescent="0.25"/>
    <row r="1387" customFormat="1" ht="15" customHeight="1" x14ac:dyDescent="0.25"/>
    <row r="1388" customFormat="1" ht="15" customHeight="1" x14ac:dyDescent="0.25"/>
    <row r="1389" customFormat="1" ht="15" customHeight="1" x14ac:dyDescent="0.25"/>
    <row r="1390" customFormat="1" ht="15" customHeight="1" x14ac:dyDescent="0.25"/>
    <row r="1391" customFormat="1" ht="15" customHeight="1" x14ac:dyDescent="0.25"/>
    <row r="1392" customFormat="1" ht="15" customHeight="1" x14ac:dyDescent="0.25"/>
    <row r="1393" spans="1:34" customFormat="1" ht="15" customHeight="1" x14ac:dyDescent="0.25"/>
    <row r="1394" spans="1:34" customFormat="1" ht="15" customHeight="1" x14ac:dyDescent="0.25"/>
    <row r="1395" spans="1:34" customFormat="1" ht="15" customHeight="1" x14ac:dyDescent="0.25"/>
    <row r="1396" spans="1:34" customFormat="1" ht="15" customHeight="1" x14ac:dyDescent="0.25"/>
    <row r="1397" spans="1:34" customFormat="1" ht="15" customHeight="1" x14ac:dyDescent="0.25"/>
    <row r="1398" spans="1:34" customFormat="1" ht="15" customHeight="1" x14ac:dyDescent="0.25"/>
    <row r="1399" spans="1:34" customFormat="1" ht="15" customHeight="1" x14ac:dyDescent="0.25"/>
    <row r="1400" spans="1:34" ht="15" customHeight="1" x14ac:dyDescent="0.25">
      <c r="A1400"/>
      <c r="B1400"/>
      <c r="C1400"/>
      <c r="D1400"/>
      <c r="E1400"/>
      <c r="F1400"/>
      <c r="G1400"/>
      <c r="H1400"/>
      <c r="I1400"/>
      <c r="J1400"/>
      <c r="K1400"/>
      <c r="L1400"/>
      <c r="M1400"/>
      <c r="N1400"/>
      <c r="O1400"/>
      <c r="P1400"/>
      <c r="Q1400"/>
      <c r="R1400"/>
      <c r="S1400"/>
      <c r="T1400"/>
      <c r="U1400"/>
      <c r="V1400"/>
      <c r="W1400"/>
      <c r="X1400"/>
      <c r="Y1400"/>
      <c r="Z1400"/>
      <c r="AA1400"/>
      <c r="AB1400"/>
      <c r="AC1400"/>
      <c r="AD1400"/>
      <c r="AE1400"/>
      <c r="AF1400"/>
      <c r="AG1400"/>
      <c r="AH1400" s="14"/>
    </row>
    <row r="1401" spans="1:34" ht="15" customHeight="1" x14ac:dyDescent="0.25">
      <c r="A1401"/>
      <c r="B1401"/>
      <c r="C1401"/>
      <c r="D1401"/>
      <c r="E1401"/>
      <c r="F1401"/>
      <c r="G1401"/>
      <c r="H1401"/>
      <c r="I1401"/>
      <c r="J1401"/>
      <c r="K1401"/>
      <c r="L1401"/>
      <c r="M1401"/>
      <c r="N1401"/>
      <c r="O1401"/>
      <c r="P1401"/>
      <c r="Q1401"/>
      <c r="R1401"/>
      <c r="S1401"/>
      <c r="T1401"/>
      <c r="U1401"/>
      <c r="V1401"/>
      <c r="W1401"/>
      <c r="X1401"/>
      <c r="Y1401"/>
      <c r="Z1401"/>
      <c r="AA1401"/>
      <c r="AB1401"/>
      <c r="AC1401"/>
      <c r="AD1401"/>
      <c r="AE1401"/>
      <c r="AF1401"/>
      <c r="AG1401"/>
      <c r="AH1401" s="14"/>
    </row>
    <row r="1402" spans="1:34" ht="15" customHeight="1" x14ac:dyDescent="0.25">
      <c r="A1402"/>
      <c r="B1402"/>
      <c r="C1402"/>
      <c r="D1402"/>
      <c r="E1402"/>
      <c r="F1402"/>
      <c r="G1402"/>
      <c r="H1402"/>
      <c r="I1402"/>
      <c r="J1402"/>
      <c r="K1402"/>
      <c r="L1402"/>
      <c r="M1402"/>
      <c r="N1402"/>
      <c r="O1402"/>
      <c r="P1402"/>
      <c r="Q1402"/>
      <c r="R1402"/>
      <c r="S1402"/>
      <c r="T1402"/>
      <c r="U1402"/>
      <c r="V1402"/>
      <c r="W1402"/>
      <c r="X1402"/>
      <c r="Y1402"/>
      <c r="Z1402"/>
      <c r="AA1402"/>
      <c r="AB1402"/>
      <c r="AC1402"/>
      <c r="AD1402"/>
      <c r="AE1402"/>
      <c r="AF1402"/>
      <c r="AG1402"/>
      <c r="AH1402" s="14"/>
    </row>
    <row r="1403" spans="1:34" ht="15" customHeight="1" x14ac:dyDescent="0.25">
      <c r="A1403"/>
      <c r="B1403"/>
      <c r="C1403"/>
      <c r="D1403"/>
      <c r="E1403"/>
      <c r="F1403"/>
      <c r="G1403"/>
      <c r="H1403"/>
      <c r="I1403"/>
      <c r="J1403"/>
      <c r="K1403"/>
      <c r="L1403"/>
      <c r="M1403"/>
      <c r="N1403"/>
      <c r="O1403"/>
      <c r="P1403"/>
      <c r="Q1403"/>
      <c r="R1403"/>
      <c r="S1403"/>
      <c r="T1403"/>
      <c r="U1403"/>
      <c r="V1403"/>
      <c r="W1403"/>
      <c r="X1403"/>
      <c r="Y1403"/>
      <c r="Z1403"/>
      <c r="AA1403"/>
      <c r="AB1403"/>
      <c r="AC1403"/>
      <c r="AD1403"/>
      <c r="AE1403"/>
      <c r="AF1403"/>
      <c r="AG1403"/>
      <c r="AH1403" s="14"/>
    </row>
    <row r="1404" spans="1:34" ht="15" customHeight="1" x14ac:dyDescent="0.25">
      <c r="A1404"/>
      <c r="B1404"/>
      <c r="C1404"/>
      <c r="D1404"/>
      <c r="E1404"/>
      <c r="F1404"/>
      <c r="G1404"/>
      <c r="H1404"/>
      <c r="I1404"/>
      <c r="J1404"/>
      <c r="K1404"/>
      <c r="L1404"/>
      <c r="M1404"/>
      <c r="N1404"/>
      <c r="O1404"/>
      <c r="P1404"/>
      <c r="Q1404"/>
      <c r="R1404"/>
      <c r="S1404"/>
      <c r="T1404"/>
      <c r="U1404"/>
      <c r="V1404"/>
      <c r="W1404"/>
      <c r="X1404"/>
      <c r="Y1404"/>
      <c r="Z1404"/>
      <c r="AA1404"/>
      <c r="AB1404"/>
      <c r="AC1404"/>
      <c r="AD1404"/>
      <c r="AE1404"/>
      <c r="AF1404"/>
      <c r="AG1404"/>
      <c r="AH1404" s="14"/>
    </row>
    <row r="1405" spans="1:34" ht="15" customHeight="1" x14ac:dyDescent="0.25">
      <c r="A1405"/>
      <c r="B1405"/>
      <c r="C1405"/>
      <c r="D1405"/>
      <c r="E1405"/>
      <c r="F1405"/>
      <c r="G1405"/>
      <c r="H1405"/>
      <c r="I1405"/>
      <c r="J1405"/>
      <c r="K1405"/>
      <c r="L1405"/>
      <c r="M1405"/>
      <c r="N1405"/>
      <c r="O1405"/>
      <c r="P1405"/>
      <c r="Q1405"/>
      <c r="R1405"/>
      <c r="S1405"/>
      <c r="T1405"/>
      <c r="U1405"/>
      <c r="V1405"/>
      <c r="W1405"/>
      <c r="X1405"/>
      <c r="Y1405"/>
      <c r="Z1405"/>
      <c r="AA1405"/>
      <c r="AB1405"/>
      <c r="AC1405"/>
      <c r="AD1405"/>
      <c r="AE1405"/>
      <c r="AF1405"/>
      <c r="AG1405"/>
      <c r="AH1405" s="14"/>
    </row>
    <row r="1406" spans="1:34" ht="15" customHeight="1" x14ac:dyDescent="0.25">
      <c r="A1406"/>
      <c r="B1406"/>
      <c r="C1406"/>
      <c r="D1406"/>
      <c r="E1406"/>
      <c r="F1406"/>
      <c r="G1406"/>
      <c r="H1406"/>
      <c r="I1406"/>
      <c r="J1406"/>
      <c r="K1406"/>
      <c r="L1406"/>
      <c r="M1406"/>
      <c r="N1406"/>
      <c r="O1406"/>
      <c r="P1406"/>
      <c r="Q1406"/>
      <c r="R1406"/>
      <c r="S1406"/>
      <c r="T1406"/>
      <c r="U1406"/>
      <c r="V1406"/>
      <c r="W1406"/>
      <c r="X1406"/>
      <c r="Y1406"/>
      <c r="Z1406"/>
      <c r="AA1406"/>
      <c r="AB1406"/>
      <c r="AC1406"/>
      <c r="AD1406"/>
      <c r="AE1406"/>
      <c r="AF1406"/>
      <c r="AG1406"/>
      <c r="AH1406" s="14"/>
    </row>
  </sheetData>
  <mergeCells count="5">
    <mergeCell ref="A18:AG18"/>
    <mergeCell ref="A1:AK1"/>
    <mergeCell ref="A3:A4"/>
    <mergeCell ref="B3:AF3"/>
    <mergeCell ref="AG3:AK4"/>
  </mergeCells>
  <conditionalFormatting sqref="B6:AF17">
    <cfRule type="cellIs" dxfId="266" priority="1" operator="equal">
      <formula>"M"</formula>
    </cfRule>
    <cfRule type="cellIs" dxfId="265" priority="2" operator="equal">
      <formula>"A"</formula>
    </cfRule>
    <cfRule type="cellIs" dxfId="264" priority="3" operator="equal">
      <formula>"A"</formula>
    </cfRule>
    <cfRule type="cellIs" dxfId="263" priority="6" operator="equal">
      <formula>"D"</formula>
    </cfRule>
    <cfRule type="cellIs" dxfId="262" priority="7" operator="equal">
      <formula>"H"</formula>
    </cfRule>
    <cfRule type="expression" priority="8" stopIfTrue="1">
      <formula>B6=""</formula>
    </cfRule>
    <cfRule type="expression" dxfId="261" priority="9" stopIfTrue="1">
      <formula>B6=CléPersonnalisée2</formula>
    </cfRule>
    <cfRule type="expression" dxfId="260" priority="10" stopIfTrue="1">
      <formula>B6=CléPersonnalisée1</formula>
    </cfRule>
    <cfRule type="expression" dxfId="259" priority="11" stopIfTrue="1">
      <formula>B6=CléMaladie</formula>
    </cfRule>
    <cfRule type="expression" dxfId="258" priority="12" stopIfTrue="1">
      <formula>B6=CléPersonnelle</formula>
    </cfRule>
    <cfRule type="expression" dxfId="257" priority="13" stopIfTrue="1">
      <formula>B6=CléCongés</formula>
    </cfRule>
  </conditionalFormatting>
  <conditionalFormatting sqref="AG6:AK17">
    <cfRule type="dataBar" priority="14">
      <dataBar>
        <cfvo type="min"/>
        <cfvo type="num" val="31"/>
        <color theme="2" tint="-0.249977111117893"/>
      </dataBar>
      <extLst>
        <ext xmlns:x14="http://schemas.microsoft.com/office/spreadsheetml/2009/9/main" uri="{B025F937-C7B1-47D3-B67F-A62EFF666E3E}">
          <x14:id>{D2F618C0-A82C-4D2D-95BC-19A4A25911C8}</x14:id>
        </ext>
      </extLst>
    </cfRule>
  </conditionalFormatting>
  <conditionalFormatting sqref="B21:AF21">
    <cfRule type="colorScale" priority="15">
      <colorScale>
        <cfvo type="min"/>
        <cfvo type="max"/>
        <color rgb="FF63BE7B"/>
        <color rgb="FFFCFCFF"/>
      </colorScale>
    </cfRule>
  </conditionalFormatting>
  <conditionalFormatting sqref="B21:AF21">
    <cfRule type="colorScale" priority="5">
      <colorScale>
        <cfvo type="min"/>
        <cfvo type="max"/>
        <color rgb="FF63BE7B"/>
        <color rgb="FFFCFCFF"/>
      </colorScale>
    </cfRule>
  </conditionalFormatting>
  <conditionalFormatting sqref="M21">
    <cfRule type="cellIs" dxfId="256" priority="4" operator="equal">
      <formula>"A"</formula>
    </cfRule>
  </conditionalFormatting>
  <printOptions horizontalCentered="1" verticalCentered="1"/>
  <pageMargins left="0" right="0" top="0" bottom="0" header="0.31496062992125984" footer="0.31496062992125984"/>
  <pageSetup scale="70" fitToHeight="0"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D2F618C0-A82C-4D2D-95BC-19A4A25911C8}">
            <x14:dataBar minLength="0" maxLength="100">
              <x14:cfvo type="autoMin"/>
              <x14:cfvo type="num">
                <xm:f>31</xm:f>
              </x14:cfvo>
              <x14:negativeFillColor rgb="FFFF0000"/>
              <x14:axisColor rgb="FF000000"/>
            </x14:dataBar>
          </x14:cfRule>
          <xm:sqref>AG6:AK17</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AK1406"/>
  <sheetViews>
    <sheetView showGridLines="0" zoomScaleNormal="100" workbookViewId="0">
      <selection activeCell="A2" sqref="A2"/>
    </sheetView>
  </sheetViews>
  <sheetFormatPr baseColWidth="10" defaultColWidth="9.140625" defaultRowHeight="15" customHeight="1" x14ac:dyDescent="0.25"/>
  <cols>
    <col min="1" max="1" width="24.28515625" style="15" customWidth="1"/>
    <col min="2" max="21" width="4" style="13" customWidth="1"/>
    <col min="22" max="22" width="4.42578125" style="13" customWidth="1"/>
    <col min="23" max="25" width="4" style="13" customWidth="1"/>
    <col min="26" max="26" width="4.42578125" style="13" customWidth="1"/>
    <col min="27" max="27" width="4.42578125" style="13" bestFit="1" customWidth="1"/>
    <col min="28" max="31" width="4" style="13" customWidth="1"/>
    <col min="32" max="32" width="4.42578125" style="13" bestFit="1" customWidth="1"/>
    <col min="33" max="33" width="8.7109375" style="12" customWidth="1"/>
    <col min="34" max="34" width="8.7109375" style="13" customWidth="1"/>
    <col min="35" max="37" width="8.7109375" style="14" customWidth="1"/>
    <col min="38" max="16384" width="9.140625" style="14"/>
  </cols>
  <sheetData>
    <row r="1" spans="1:37" s="30" customFormat="1" ht="50.25" customHeight="1" x14ac:dyDescent="0.25">
      <c r="A1" s="49" t="s">
        <v>92</v>
      </c>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row>
    <row r="2" spans="1:37" s="30" customFormat="1" ht="50.25" customHeight="1" x14ac:dyDescent="0.25">
      <c r="A2" s="48"/>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row>
    <row r="3" spans="1:37" s="2" customFormat="1" ht="30" customHeight="1" x14ac:dyDescent="0.25">
      <c r="A3" s="56" t="s">
        <v>93</v>
      </c>
      <c r="B3" s="41" t="s">
        <v>1</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51">
        <v>2017</v>
      </c>
      <c r="AH3" s="51"/>
      <c r="AI3" s="51"/>
      <c r="AJ3" s="51"/>
      <c r="AK3" s="51"/>
    </row>
    <row r="4" spans="1:37" s="4" customFormat="1" ht="21" customHeight="1" x14ac:dyDescent="0.3">
      <c r="A4" s="57"/>
      <c r="B4" s="55">
        <f>DATE($AG$3,11,tblJanvier19202122232425262728[[#Headers],[1]])</f>
        <v>43040</v>
      </c>
      <c r="C4" s="55">
        <f>DATE($AG$3,11,tblJanvier19202122232425262728[[#Headers],[2]])</f>
        <v>43041</v>
      </c>
      <c r="D4" s="55">
        <f>DATE($AG$3,11,tblJanvier19202122232425262728[[#Headers],[3]])</f>
        <v>43042</v>
      </c>
      <c r="E4" s="55">
        <f>DATE($AG$3,11,tblJanvier19202122232425262728[[#Headers],[4]])</f>
        <v>43043</v>
      </c>
      <c r="F4" s="55">
        <f>DATE($AG$3,11,tblJanvier19202122232425262728[[#Headers],[5]])</f>
        <v>43044</v>
      </c>
      <c r="G4" s="55">
        <f>DATE($AG$3,11,tblJanvier19202122232425262728[[#Headers],[6]])</f>
        <v>43045</v>
      </c>
      <c r="H4" s="55">
        <f>DATE($AG$3,11,tblJanvier19202122232425262728[[#Headers],[7]])</f>
        <v>43046</v>
      </c>
      <c r="I4" s="55">
        <f>DATE($AG$3,11,tblJanvier19202122232425262728[[#Headers],[8]])</f>
        <v>43047</v>
      </c>
      <c r="J4" s="55">
        <f>DATE($AG$3,11,tblJanvier19202122232425262728[[#Headers],[9]])</f>
        <v>43048</v>
      </c>
      <c r="K4" s="55">
        <f>DATE($AG$3,11,tblJanvier19202122232425262728[[#Headers],[10]])</f>
        <v>43049</v>
      </c>
      <c r="L4" s="55">
        <f>DATE($AG$3,11,tblJanvier19202122232425262728[[#Headers],[11]])</f>
        <v>43050</v>
      </c>
      <c r="M4" s="55">
        <f>DATE($AG$3,11,tblJanvier19202122232425262728[[#Headers],[12]])</f>
        <v>43051</v>
      </c>
      <c r="N4" s="55">
        <f>DATE($AG$3,11,tblJanvier19202122232425262728[[#Headers],[13]])</f>
        <v>43052</v>
      </c>
      <c r="O4" s="55">
        <f>DATE($AG$3,11,tblJanvier19202122232425262728[[#Headers],[14]])</f>
        <v>43053</v>
      </c>
      <c r="P4" s="55">
        <f>DATE($AG$3,11,tblJanvier19202122232425262728[[#Headers],[15]])</f>
        <v>43054</v>
      </c>
      <c r="Q4" s="55">
        <f>DATE($AG$3,11,tblJanvier19202122232425262728[[#Headers],[16]])</f>
        <v>43055</v>
      </c>
      <c r="R4" s="55">
        <f>DATE($AG$3,11,tblJanvier19202122232425262728[[#Headers],[17]])</f>
        <v>43056</v>
      </c>
      <c r="S4" s="55">
        <f>DATE($AG$3,11,tblJanvier19202122232425262728[[#Headers],[18]])</f>
        <v>43057</v>
      </c>
      <c r="T4" s="55">
        <f>DATE($AG$3,11,tblJanvier19202122232425262728[[#Headers],[19]])</f>
        <v>43058</v>
      </c>
      <c r="U4" s="55">
        <f>DATE($AG$3,11,tblJanvier19202122232425262728[[#Headers],[20]])</f>
        <v>43059</v>
      </c>
      <c r="V4" s="55">
        <f>DATE($AG$3,11,tblJanvier19202122232425262728[[#Headers],[21]])</f>
        <v>43060</v>
      </c>
      <c r="W4" s="55">
        <f>DATE($AG$3,11,tblJanvier19202122232425262728[[#Headers],[22]])</f>
        <v>43061</v>
      </c>
      <c r="X4" s="55">
        <f>DATE($AG$3,11,tblJanvier19202122232425262728[[#Headers],[23]])</f>
        <v>43062</v>
      </c>
      <c r="Y4" s="55">
        <f>DATE($AG$3,11,tblJanvier19202122232425262728[[#Headers],[24]])</f>
        <v>43063</v>
      </c>
      <c r="Z4" s="55">
        <f>DATE($AG$3,11,tblJanvier19202122232425262728[[#Headers],[25]])</f>
        <v>43064</v>
      </c>
      <c r="AA4" s="55">
        <f>DATE($AG$3,11,tblJanvier19202122232425262728[[#Headers],[26]])</f>
        <v>43065</v>
      </c>
      <c r="AB4" s="55">
        <f>DATE($AG$3,11,tblJanvier19202122232425262728[[#Headers],[27]])</f>
        <v>43066</v>
      </c>
      <c r="AC4" s="55">
        <f>DATE($AG$3,11,tblJanvier19202122232425262728[[#Headers],[28]])</f>
        <v>43067</v>
      </c>
      <c r="AD4" s="55">
        <f>DATE($AG$3,11,tblJanvier19202122232425262728[[#Headers],[29]])</f>
        <v>43068</v>
      </c>
      <c r="AE4" s="55">
        <f>DATE($AG$3,11,tblJanvier19202122232425262728[[#Headers],[30]])</f>
        <v>43069</v>
      </c>
      <c r="AF4" s="55">
        <f>DATE($AG$3,11,tblJanvier19202122232425262728[[#Headers],[31]])</f>
        <v>43070</v>
      </c>
      <c r="AG4" s="51"/>
      <c r="AH4" s="51"/>
      <c r="AI4" s="51"/>
      <c r="AJ4" s="51"/>
      <c r="AK4" s="51"/>
    </row>
    <row r="5" spans="1:37" s="8" customFormat="1" ht="21" customHeight="1" x14ac:dyDescent="0.25">
      <c r="A5" s="50" t="s">
        <v>69</v>
      </c>
      <c r="B5" s="40" t="s">
        <v>2</v>
      </c>
      <c r="C5" s="40" t="s">
        <v>3</v>
      </c>
      <c r="D5" s="40" t="s">
        <v>4</v>
      </c>
      <c r="E5" s="40" t="s">
        <v>5</v>
      </c>
      <c r="F5" s="40" t="s">
        <v>6</v>
      </c>
      <c r="G5" s="40" t="s">
        <v>7</v>
      </c>
      <c r="H5" s="40" t="s">
        <v>8</v>
      </c>
      <c r="I5" s="40" t="s">
        <v>9</v>
      </c>
      <c r="J5" s="40" t="s">
        <v>10</v>
      </c>
      <c r="K5" s="40" t="s">
        <v>11</v>
      </c>
      <c r="L5" s="40" t="s">
        <v>12</v>
      </c>
      <c r="M5" s="40" t="s">
        <v>13</v>
      </c>
      <c r="N5" s="40" t="s">
        <v>14</v>
      </c>
      <c r="O5" s="40" t="s">
        <v>15</v>
      </c>
      <c r="P5" s="40" t="s">
        <v>16</v>
      </c>
      <c r="Q5" s="40" t="s">
        <v>17</v>
      </c>
      <c r="R5" s="40" t="s">
        <v>18</v>
      </c>
      <c r="S5" s="40" t="s">
        <v>19</v>
      </c>
      <c r="T5" s="40" t="s">
        <v>20</v>
      </c>
      <c r="U5" s="40" t="s">
        <v>21</v>
      </c>
      <c r="V5" s="40" t="s">
        <v>22</v>
      </c>
      <c r="W5" s="40" t="s">
        <v>23</v>
      </c>
      <c r="X5" s="40" t="s">
        <v>24</v>
      </c>
      <c r="Y5" s="40" t="s">
        <v>25</v>
      </c>
      <c r="Z5" s="40" t="s">
        <v>26</v>
      </c>
      <c r="AA5" s="40" t="s">
        <v>27</v>
      </c>
      <c r="AB5" s="40" t="s">
        <v>28</v>
      </c>
      <c r="AC5" s="40" t="s">
        <v>29</v>
      </c>
      <c r="AD5" s="40" t="s">
        <v>30</v>
      </c>
      <c r="AE5" s="40" t="s">
        <v>31</v>
      </c>
      <c r="AF5" s="40" t="s">
        <v>32</v>
      </c>
      <c r="AG5" s="40" t="s">
        <v>70</v>
      </c>
      <c r="AH5" s="45" t="s">
        <v>71</v>
      </c>
      <c r="AI5" s="45" t="s">
        <v>35</v>
      </c>
      <c r="AJ5" s="45" t="s">
        <v>63</v>
      </c>
      <c r="AK5" s="45" t="s">
        <v>66</v>
      </c>
    </row>
    <row r="6" spans="1:37" s="8" customFormat="1" ht="18" customHeight="1" x14ac:dyDescent="0.25">
      <c r="A6" s="38" t="s">
        <v>61</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9">
        <f>COUNTIF(tblJanvier19202122232425262728[[#This Row],[1]:[31]],"C")</f>
        <v>0</v>
      </c>
      <c r="AH6" s="47">
        <f>COUNTIF(tblJanvier19202122232425262728[[#This Row],[1]:[31]],"A")</f>
        <v>0</v>
      </c>
      <c r="AI6" s="46">
        <f>COUNTIF(tblJanvier19202122232425262728[[#This Row],[1]:[31]],"M")</f>
        <v>0</v>
      </c>
      <c r="AJ6" s="47">
        <f>COUNTIF(tblJanvier19202122232425262728[[#This Row],[1]:[31]],"H")</f>
        <v>0</v>
      </c>
      <c r="AK6" s="46">
        <f>COUNTIF(tblJanvier19202122232425262728[[#This Row],[1]:[31]],"D")</f>
        <v>0</v>
      </c>
    </row>
    <row r="7" spans="1:37" s="8" customFormat="1" ht="18" customHeight="1" x14ac:dyDescent="0.25">
      <c r="A7" s="38" t="s">
        <v>59</v>
      </c>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9">
        <f>COUNTIF(tblJanvier19202122232425262728[[#This Row],[1]:[31]],"C")</f>
        <v>0</v>
      </c>
      <c r="AH7" s="47">
        <f>COUNTIF(tblJanvier19202122232425262728[[#This Row],[1]:[31]],"A")</f>
        <v>0</v>
      </c>
      <c r="AI7" s="46">
        <f>COUNTIF(tblJanvier19202122232425262728[[#This Row],[1]:[31]],"M")</f>
        <v>0</v>
      </c>
      <c r="AJ7" s="47">
        <f>COUNTIF(tblJanvier19202122232425262728[[#This Row],[1]:[31]],"H")</f>
        <v>0</v>
      </c>
      <c r="AK7" s="46">
        <f>COUNTIF(tblJanvier19202122232425262728[[#This Row],[1]:[31]],"D")</f>
        <v>0</v>
      </c>
    </row>
    <row r="8" spans="1:37" s="11" customFormat="1" ht="18" customHeight="1" x14ac:dyDescent="0.25">
      <c r="A8" s="38" t="s">
        <v>52</v>
      </c>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9">
        <f>COUNTIF(tblJanvier19202122232425262728[[#This Row],[1]:[31]],"C")</f>
        <v>0</v>
      </c>
      <c r="AH8" s="47">
        <f>COUNTIF(tblJanvier19202122232425262728[[#This Row],[1]:[31]],"A")</f>
        <v>0</v>
      </c>
      <c r="AI8" s="46">
        <f>COUNTIF(tblJanvier19202122232425262728[[#This Row],[1]:[31]],"M")</f>
        <v>0</v>
      </c>
      <c r="AJ8" s="47">
        <f>COUNTIF(tblJanvier19202122232425262728[[#This Row],[1]:[31]],"H")</f>
        <v>0</v>
      </c>
      <c r="AK8" s="46">
        <f>COUNTIF(tblJanvier19202122232425262728[[#This Row],[1]:[31]],"D")</f>
        <v>0</v>
      </c>
    </row>
    <row r="9" spans="1:37" s="11" customFormat="1" ht="18" customHeight="1" x14ac:dyDescent="0.25">
      <c r="A9" s="38" t="s">
        <v>50</v>
      </c>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9">
        <f>COUNTIF(tblJanvier19202122232425262728[[#This Row],[1]:[31]],"C")</f>
        <v>0</v>
      </c>
      <c r="AH9" s="47">
        <f>COUNTIF(tblJanvier19202122232425262728[[#This Row],[1]:[31]],"A")</f>
        <v>0</v>
      </c>
      <c r="AI9" s="46">
        <f>COUNTIF(tblJanvier19202122232425262728[[#This Row],[1]:[31]],"M")</f>
        <v>0</v>
      </c>
      <c r="AJ9" s="47">
        <f>COUNTIF(tblJanvier19202122232425262728[[#This Row],[1]:[31]],"H")</f>
        <v>0</v>
      </c>
      <c r="AK9" s="46">
        <f>COUNTIF(tblJanvier19202122232425262728[[#This Row],[1]:[31]],"D")</f>
        <v>0</v>
      </c>
    </row>
    <row r="10" spans="1:37" s="11" customFormat="1" ht="18" customHeight="1" x14ac:dyDescent="0.25">
      <c r="A10" s="38" t="s">
        <v>55</v>
      </c>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9">
        <f>COUNTIF(tblJanvier19202122232425262728[[#This Row],[1]:[31]],"C")</f>
        <v>0</v>
      </c>
      <c r="AH10" s="47">
        <f>COUNTIF(tblJanvier19202122232425262728[[#This Row],[1]:[31]],"A")</f>
        <v>0</v>
      </c>
      <c r="AI10" s="46">
        <f>COUNTIF(tblJanvier19202122232425262728[[#This Row],[1]:[31]],"M")</f>
        <v>0</v>
      </c>
      <c r="AJ10" s="47">
        <f>COUNTIF(tblJanvier19202122232425262728[[#This Row],[1]:[31]],"H")</f>
        <v>0</v>
      </c>
      <c r="AK10" s="46">
        <f>COUNTIF(tblJanvier19202122232425262728[[#This Row],[1]:[31]],"D")</f>
        <v>0</v>
      </c>
    </row>
    <row r="11" spans="1:37" ht="18" customHeight="1" x14ac:dyDescent="0.25">
      <c r="A11" s="38" t="s">
        <v>57</v>
      </c>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9">
        <f>COUNTIF(tblJanvier19202122232425262728[[#This Row],[1]:[31]],"C")</f>
        <v>0</v>
      </c>
      <c r="AH11" s="47">
        <f>COUNTIF(tblJanvier19202122232425262728[[#This Row],[1]:[31]],"A")</f>
        <v>0</v>
      </c>
      <c r="AI11" s="46">
        <f>COUNTIF(tblJanvier19202122232425262728[[#This Row],[1]:[31]],"M")</f>
        <v>0</v>
      </c>
      <c r="AJ11" s="47">
        <f>COUNTIF(tblJanvier19202122232425262728[[#This Row],[1]:[31]],"H")</f>
        <v>0</v>
      </c>
      <c r="AK11" s="46">
        <f>COUNTIF(tblJanvier19202122232425262728[[#This Row],[1]:[31]],"D")</f>
        <v>0</v>
      </c>
    </row>
    <row r="12" spans="1:37" customFormat="1" ht="18" customHeight="1" x14ac:dyDescent="0.25">
      <c r="A12" s="38" t="s">
        <v>58</v>
      </c>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9">
        <f>COUNTIF(tblJanvier19202122232425262728[[#This Row],[1]:[31]],"C")</f>
        <v>0</v>
      </c>
      <c r="AH12" s="47">
        <f>COUNTIF(tblJanvier19202122232425262728[[#This Row],[1]:[31]],"A")</f>
        <v>0</v>
      </c>
      <c r="AI12" s="46">
        <f>COUNTIF(tblJanvier19202122232425262728[[#This Row],[1]:[31]],"M")</f>
        <v>0</v>
      </c>
      <c r="AJ12" s="47">
        <f>COUNTIF(tblJanvier19202122232425262728[[#This Row],[1]:[31]],"H")</f>
        <v>0</v>
      </c>
      <c r="AK12" s="46">
        <f>COUNTIF(tblJanvier19202122232425262728[[#This Row],[1]:[31]],"D")</f>
        <v>0</v>
      </c>
    </row>
    <row r="13" spans="1:37" customFormat="1" ht="18" customHeight="1" x14ac:dyDescent="0.25">
      <c r="A13" s="38" t="s">
        <v>60</v>
      </c>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9">
        <f>COUNTIF(tblJanvier19202122232425262728[[#This Row],[1]:[31]],"C")</f>
        <v>0</v>
      </c>
      <c r="AH13" s="47">
        <f>COUNTIF(tblJanvier19202122232425262728[[#This Row],[1]:[31]],"A")</f>
        <v>0</v>
      </c>
      <c r="AI13" s="46">
        <f>COUNTIF(tblJanvier19202122232425262728[[#This Row],[1]:[31]],"M")</f>
        <v>0</v>
      </c>
      <c r="AJ13" s="47">
        <f>COUNTIF(tblJanvier19202122232425262728[[#This Row],[1]:[31]],"H")</f>
        <v>0</v>
      </c>
      <c r="AK13" s="46">
        <f>COUNTIF(tblJanvier19202122232425262728[[#This Row],[1]:[31]],"D")</f>
        <v>0</v>
      </c>
    </row>
    <row r="14" spans="1:37" customFormat="1" ht="18" customHeight="1" x14ac:dyDescent="0.25">
      <c r="A14" s="38" t="s">
        <v>53</v>
      </c>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9">
        <f>COUNTIF(tblJanvier19202122232425262728[[#This Row],[1]:[31]],"C")</f>
        <v>0</v>
      </c>
      <c r="AH14" s="47">
        <f>COUNTIF(tblJanvier19202122232425262728[[#This Row],[1]:[31]],"A")</f>
        <v>0</v>
      </c>
      <c r="AI14" s="46">
        <f>COUNTIF(tblJanvier19202122232425262728[[#This Row],[1]:[31]],"M")</f>
        <v>0</v>
      </c>
      <c r="AJ14" s="47">
        <f>COUNTIF(tblJanvier19202122232425262728[[#This Row],[1]:[31]],"H")</f>
        <v>0</v>
      </c>
      <c r="AK14" s="46">
        <f>COUNTIF(tblJanvier19202122232425262728[[#This Row],[1]:[31]],"D")</f>
        <v>0</v>
      </c>
    </row>
    <row r="15" spans="1:37" customFormat="1" ht="18" customHeight="1" x14ac:dyDescent="0.25">
      <c r="A15" s="38" t="s">
        <v>51</v>
      </c>
      <c r="B15" s="40"/>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9">
        <f>COUNTIF(tblJanvier19202122232425262728[[#This Row],[1]:[31]],"C")</f>
        <v>0</v>
      </c>
      <c r="AH15" s="47">
        <f>COUNTIF(tblJanvier19202122232425262728[[#This Row],[1]:[31]],"A")</f>
        <v>0</v>
      </c>
      <c r="AI15" s="46">
        <f>COUNTIF(tblJanvier19202122232425262728[[#This Row],[1]:[31]],"M")</f>
        <v>0</v>
      </c>
      <c r="AJ15" s="47">
        <f>COUNTIF(tblJanvier19202122232425262728[[#This Row],[1]:[31]],"H")</f>
        <v>0</v>
      </c>
      <c r="AK15" s="46">
        <f>COUNTIF(tblJanvier19202122232425262728[[#This Row],[1]:[31]],"D")</f>
        <v>0</v>
      </c>
    </row>
    <row r="16" spans="1:37" customFormat="1" ht="18" customHeight="1" x14ac:dyDescent="0.25">
      <c r="A16" s="38" t="s">
        <v>54</v>
      </c>
      <c r="B16" s="40"/>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9">
        <f>COUNTIF(tblJanvier19202122232425262728[[#This Row],[1]:[31]],"C")</f>
        <v>0</v>
      </c>
      <c r="AH16" s="47">
        <f>COUNTIF(tblJanvier19202122232425262728[[#This Row],[1]:[31]],"A")</f>
        <v>0</v>
      </c>
      <c r="AI16" s="46">
        <f>COUNTIF(tblJanvier19202122232425262728[[#This Row],[1]:[31]],"M")</f>
        <v>0</v>
      </c>
      <c r="AJ16" s="47">
        <f>COUNTIF(tblJanvier19202122232425262728[[#This Row],[1]:[31]],"H")</f>
        <v>0</v>
      </c>
      <c r="AK16" s="46">
        <f>COUNTIF(tblJanvier19202122232425262728[[#This Row],[1]:[31]],"D")</f>
        <v>0</v>
      </c>
    </row>
    <row r="17" spans="1:37" customFormat="1" ht="18" customHeight="1" x14ac:dyDescent="0.25">
      <c r="A17" s="38" t="s">
        <v>56</v>
      </c>
      <c r="B17" s="40"/>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9">
        <f>COUNTIF(tblJanvier19202122232425262728[[#This Row],[1]:[31]],"C")</f>
        <v>0</v>
      </c>
      <c r="AH17" s="47">
        <f>COUNTIF(tblJanvier19202122232425262728[[#This Row],[1]:[31]],"A")</f>
        <v>0</v>
      </c>
      <c r="AI17" s="46">
        <f>COUNTIF(tblJanvier19202122232425262728[[#This Row],[1]:[31]],"M")</f>
        <v>0</v>
      </c>
      <c r="AJ17" s="47">
        <f>COUNTIF(tblJanvier19202122232425262728[[#This Row],[1]:[31]],"H")</f>
        <v>0</v>
      </c>
      <c r="AK17" s="46">
        <f>COUNTIF(tblJanvier19202122232425262728[[#This Row],[1]:[31]],"D")</f>
        <v>0</v>
      </c>
    </row>
    <row r="18" spans="1:37" customFormat="1" ht="15" customHeight="1" x14ac:dyDescent="0.25">
      <c r="A18" s="42"/>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row>
    <row r="19" spans="1:37" customFormat="1" ht="15" customHeight="1" x14ac:dyDescent="0.25">
      <c r="A19" s="6"/>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2"/>
    </row>
    <row r="20" spans="1:37" customFormat="1" ht="15" customHeight="1" x14ac:dyDescent="0.25"/>
    <row r="21" spans="1:37" customFormat="1" ht="15" customHeight="1" x14ac:dyDescent="0.25">
      <c r="B21" s="36"/>
      <c r="C21" s="36"/>
      <c r="D21" s="36"/>
      <c r="E21" s="36"/>
      <c r="F21" s="37"/>
      <c r="G21" s="20" t="s">
        <v>36</v>
      </c>
      <c r="H21" s="33" t="s">
        <v>62</v>
      </c>
      <c r="I21" s="34"/>
      <c r="J21" s="34"/>
      <c r="K21" s="34"/>
      <c r="L21" s="34"/>
      <c r="M21" s="16" t="s">
        <v>68</v>
      </c>
      <c r="N21" s="33" t="s">
        <v>67</v>
      </c>
      <c r="O21" s="34"/>
      <c r="P21" s="34"/>
      <c r="Q21" s="34"/>
      <c r="R21" s="34"/>
      <c r="S21" s="34"/>
      <c r="T21" s="17" t="s">
        <v>35</v>
      </c>
      <c r="U21" s="33" t="s">
        <v>42</v>
      </c>
      <c r="V21" s="35"/>
      <c r="W21" s="35"/>
      <c r="X21" s="18" t="s">
        <v>65</v>
      </c>
      <c r="Y21" s="39" t="s">
        <v>63</v>
      </c>
      <c r="Z21" s="39"/>
      <c r="AA21" s="19" t="s">
        <v>66</v>
      </c>
      <c r="AB21" s="39" t="s">
        <v>64</v>
      </c>
      <c r="AC21" s="35"/>
      <c r="AD21" s="35"/>
      <c r="AE21" s="35"/>
      <c r="AF21" s="35"/>
    </row>
    <row r="22" spans="1:37" customFormat="1" ht="15" customHeight="1" x14ac:dyDescent="0.25"/>
    <row r="23" spans="1:37" customFormat="1" ht="15" customHeight="1" x14ac:dyDescent="0.25"/>
    <row r="24" spans="1:37" customFormat="1" ht="15" customHeight="1" x14ac:dyDescent="0.25"/>
    <row r="25" spans="1:37" customFormat="1" ht="15" customHeight="1" x14ac:dyDescent="0.25"/>
    <row r="26" spans="1:37" customFormat="1" ht="15" customHeight="1" x14ac:dyDescent="0.25"/>
    <row r="27" spans="1:37" customFormat="1" ht="15" customHeight="1" x14ac:dyDescent="0.25"/>
    <row r="28" spans="1:37" customFormat="1" ht="15" customHeight="1" x14ac:dyDescent="0.25"/>
    <row r="29" spans="1:37" customFormat="1" ht="15" customHeight="1" x14ac:dyDescent="0.25"/>
    <row r="30" spans="1:37" customFormat="1" ht="15" customHeight="1" x14ac:dyDescent="0.25"/>
    <row r="31" spans="1:37" customFormat="1" ht="15" customHeight="1" x14ac:dyDescent="0.25"/>
    <row r="32" spans="1:37" customFormat="1" ht="15" customHeight="1" x14ac:dyDescent="0.25"/>
    <row r="33" customFormat="1" ht="15" customHeight="1" x14ac:dyDescent="0.25"/>
    <row r="34" customFormat="1" ht="15" customHeight="1" x14ac:dyDescent="0.25"/>
    <row r="35" customFormat="1" ht="15" customHeight="1" x14ac:dyDescent="0.25"/>
    <row r="36" customFormat="1" ht="15" customHeight="1" x14ac:dyDescent="0.25"/>
    <row r="37" customFormat="1" ht="15" customHeight="1" x14ac:dyDescent="0.25"/>
    <row r="38" customFormat="1" ht="15" customHeight="1" x14ac:dyDescent="0.25"/>
    <row r="39" customFormat="1" ht="15" customHeight="1" x14ac:dyDescent="0.25"/>
    <row r="40" customFormat="1" ht="15" customHeight="1" x14ac:dyDescent="0.25"/>
    <row r="41" customFormat="1" ht="15" customHeight="1" x14ac:dyDescent="0.25"/>
    <row r="42" customFormat="1" ht="15" customHeight="1" x14ac:dyDescent="0.25"/>
    <row r="43" customFormat="1" ht="15" customHeight="1" x14ac:dyDescent="0.25"/>
    <row r="44" customFormat="1" ht="15" customHeight="1" x14ac:dyDescent="0.25"/>
    <row r="45" customFormat="1" ht="15" customHeight="1" x14ac:dyDescent="0.25"/>
    <row r="46" customFormat="1" ht="15" customHeight="1" x14ac:dyDescent="0.25"/>
    <row r="47" customFormat="1" ht="15" customHeight="1" x14ac:dyDescent="0.25"/>
    <row r="48" customFormat="1" ht="15" customHeight="1" x14ac:dyDescent="0.25"/>
    <row r="49" customFormat="1" ht="15" customHeight="1" x14ac:dyDescent="0.25"/>
    <row r="50" customFormat="1" ht="15" customHeight="1" x14ac:dyDescent="0.25"/>
    <row r="51" customFormat="1" ht="15" customHeight="1" x14ac:dyDescent="0.25"/>
    <row r="52" customFormat="1" ht="15" customHeight="1" x14ac:dyDescent="0.25"/>
    <row r="53" customFormat="1" ht="15" customHeight="1" x14ac:dyDescent="0.25"/>
    <row r="54" customFormat="1" ht="15" customHeight="1" x14ac:dyDescent="0.25"/>
    <row r="55" customFormat="1" ht="15" customHeight="1" x14ac:dyDescent="0.25"/>
    <row r="56" customFormat="1" ht="15" customHeight="1" x14ac:dyDescent="0.25"/>
    <row r="57" customFormat="1" ht="15" customHeight="1" x14ac:dyDescent="0.25"/>
    <row r="58" customFormat="1" ht="15" customHeight="1" x14ac:dyDescent="0.25"/>
    <row r="59" customFormat="1" ht="15" customHeight="1" x14ac:dyDescent="0.25"/>
    <row r="60" customFormat="1" ht="15" customHeight="1" x14ac:dyDescent="0.25"/>
    <row r="61" customFormat="1" ht="15" customHeight="1" x14ac:dyDescent="0.25"/>
    <row r="62" customFormat="1" ht="15" customHeight="1" x14ac:dyDescent="0.25"/>
    <row r="63" customFormat="1" ht="15" customHeight="1" x14ac:dyDescent="0.25"/>
    <row r="64" customFormat="1" ht="15" customHeight="1" x14ac:dyDescent="0.25"/>
    <row r="65" customFormat="1" ht="15" customHeight="1" x14ac:dyDescent="0.25"/>
    <row r="66" customFormat="1" ht="15" customHeight="1" x14ac:dyDescent="0.25"/>
    <row r="67" customFormat="1" ht="15" customHeight="1" x14ac:dyDescent="0.25"/>
    <row r="68" customFormat="1" ht="15" customHeight="1" x14ac:dyDescent="0.25"/>
    <row r="69" customFormat="1" ht="15" customHeight="1" x14ac:dyDescent="0.25"/>
    <row r="70" customFormat="1" ht="15" customHeight="1" x14ac:dyDescent="0.25"/>
    <row r="71" customFormat="1" ht="15" customHeight="1" x14ac:dyDescent="0.25"/>
    <row r="72" customFormat="1" ht="15" customHeight="1" x14ac:dyDescent="0.25"/>
    <row r="73" customFormat="1" ht="15" customHeight="1" x14ac:dyDescent="0.25"/>
    <row r="74" customFormat="1" ht="15" customHeight="1" x14ac:dyDescent="0.25"/>
    <row r="75" customFormat="1" ht="15" customHeight="1" x14ac:dyDescent="0.25"/>
    <row r="76" customFormat="1" ht="15" customHeight="1" x14ac:dyDescent="0.25"/>
    <row r="77" customFormat="1" ht="15" customHeight="1" x14ac:dyDescent="0.25"/>
    <row r="78" customFormat="1" ht="15" customHeight="1" x14ac:dyDescent="0.25"/>
    <row r="79" customFormat="1" ht="15" customHeight="1" x14ac:dyDescent="0.25"/>
    <row r="80" customFormat="1" ht="15" customHeight="1" x14ac:dyDescent="0.25"/>
    <row r="81" customFormat="1" ht="15" customHeight="1" x14ac:dyDescent="0.25"/>
    <row r="82" customFormat="1" ht="15" customHeight="1" x14ac:dyDescent="0.25"/>
    <row r="83" customFormat="1" ht="15" customHeight="1" x14ac:dyDescent="0.25"/>
    <row r="84" customFormat="1" ht="15" customHeight="1" x14ac:dyDescent="0.25"/>
    <row r="85" customFormat="1" ht="15" customHeight="1" x14ac:dyDescent="0.25"/>
    <row r="86" customFormat="1" ht="15" customHeight="1" x14ac:dyDescent="0.25"/>
    <row r="87" customFormat="1" ht="15" customHeight="1" x14ac:dyDescent="0.25"/>
    <row r="88" customFormat="1" ht="15" customHeight="1" x14ac:dyDescent="0.25"/>
    <row r="89" customFormat="1" ht="15" customHeight="1" x14ac:dyDescent="0.25"/>
    <row r="90" customFormat="1" ht="15" customHeight="1" x14ac:dyDescent="0.25"/>
    <row r="91" customFormat="1" ht="15" customHeight="1" x14ac:dyDescent="0.25"/>
    <row r="92" customFormat="1" ht="15" customHeight="1" x14ac:dyDescent="0.25"/>
    <row r="93" customFormat="1" ht="15" customHeight="1" x14ac:dyDescent="0.25"/>
    <row r="94" customFormat="1" ht="15" customHeight="1" x14ac:dyDescent="0.25"/>
    <row r="95" customFormat="1" ht="15" customHeight="1" x14ac:dyDescent="0.25"/>
    <row r="96" customFormat="1" ht="15" customHeight="1" x14ac:dyDescent="0.25"/>
    <row r="97" customFormat="1" ht="15" customHeight="1" x14ac:dyDescent="0.25"/>
    <row r="98" customFormat="1" ht="15" customHeight="1" x14ac:dyDescent="0.25"/>
    <row r="99" customFormat="1" ht="15" customHeight="1" x14ac:dyDescent="0.25"/>
    <row r="100" customFormat="1" ht="15" customHeight="1" x14ac:dyDescent="0.25"/>
    <row r="101" customFormat="1" ht="15" customHeight="1" x14ac:dyDescent="0.25"/>
    <row r="102" customFormat="1" ht="15" customHeight="1" x14ac:dyDescent="0.25"/>
    <row r="103" customFormat="1" ht="15" customHeight="1" x14ac:dyDescent="0.25"/>
    <row r="104" customFormat="1" ht="15" customHeight="1" x14ac:dyDescent="0.25"/>
    <row r="105" customFormat="1" ht="15" customHeight="1" x14ac:dyDescent="0.25"/>
    <row r="106" customFormat="1" ht="15" customHeight="1" x14ac:dyDescent="0.25"/>
    <row r="107" customFormat="1" ht="15" customHeight="1" x14ac:dyDescent="0.25"/>
    <row r="108" customFormat="1" ht="15" customHeight="1" x14ac:dyDescent="0.25"/>
    <row r="109" customFormat="1" ht="15" customHeight="1" x14ac:dyDescent="0.25"/>
    <row r="110" customFormat="1" ht="15" customHeight="1" x14ac:dyDescent="0.25"/>
    <row r="111" customFormat="1" ht="15" customHeight="1" x14ac:dyDescent="0.25"/>
    <row r="112" customFormat="1" ht="15" customHeight="1" x14ac:dyDescent="0.25"/>
    <row r="113" customFormat="1" ht="15" customHeight="1" x14ac:dyDescent="0.25"/>
    <row r="114" customFormat="1" ht="15" customHeight="1" x14ac:dyDescent="0.25"/>
    <row r="115" customFormat="1" ht="15" customHeight="1" x14ac:dyDescent="0.25"/>
    <row r="116" customFormat="1" ht="15" customHeight="1" x14ac:dyDescent="0.25"/>
    <row r="117" customFormat="1" ht="15" customHeight="1" x14ac:dyDescent="0.25"/>
    <row r="118" customFormat="1" ht="15" customHeight="1" x14ac:dyDescent="0.25"/>
    <row r="119" customFormat="1" ht="15" customHeight="1" x14ac:dyDescent="0.25"/>
    <row r="120" customFormat="1" ht="15" customHeight="1" x14ac:dyDescent="0.25"/>
    <row r="121" customFormat="1" ht="15" customHeight="1" x14ac:dyDescent="0.25"/>
    <row r="122" customFormat="1" ht="15" customHeight="1" x14ac:dyDescent="0.25"/>
    <row r="123" customFormat="1" ht="15" customHeight="1" x14ac:dyDescent="0.25"/>
    <row r="124" customFormat="1" ht="15" customHeight="1" x14ac:dyDescent="0.25"/>
    <row r="125" customFormat="1" ht="15" customHeight="1" x14ac:dyDescent="0.25"/>
    <row r="126" customFormat="1" ht="15" customHeight="1" x14ac:dyDescent="0.25"/>
    <row r="127" customFormat="1" ht="15" customHeight="1" x14ac:dyDescent="0.25"/>
    <row r="128" customFormat="1" ht="15" customHeight="1" x14ac:dyDescent="0.25"/>
    <row r="129" customFormat="1" ht="15" customHeight="1" x14ac:dyDescent="0.25"/>
    <row r="130" customFormat="1" ht="15" customHeight="1" x14ac:dyDescent="0.25"/>
    <row r="131" customFormat="1" ht="15" customHeight="1" x14ac:dyDescent="0.25"/>
    <row r="132" customFormat="1" ht="15" customHeight="1" x14ac:dyDescent="0.25"/>
    <row r="133" customFormat="1" ht="15" customHeight="1" x14ac:dyDescent="0.25"/>
    <row r="134" customFormat="1" ht="15" customHeight="1" x14ac:dyDescent="0.25"/>
    <row r="135" customFormat="1" ht="15" customHeight="1" x14ac:dyDescent="0.25"/>
    <row r="136" customFormat="1" ht="15" customHeight="1" x14ac:dyDescent="0.25"/>
    <row r="137" customFormat="1" ht="15" customHeight="1" x14ac:dyDescent="0.25"/>
    <row r="138" customFormat="1" ht="15" customHeight="1" x14ac:dyDescent="0.25"/>
    <row r="139" customFormat="1" ht="15" customHeight="1" x14ac:dyDescent="0.25"/>
    <row r="140" customFormat="1" ht="15" customHeight="1" x14ac:dyDescent="0.25"/>
    <row r="141" customFormat="1" ht="15" customHeight="1" x14ac:dyDescent="0.25"/>
    <row r="142" customFormat="1" ht="15" customHeight="1" x14ac:dyDescent="0.25"/>
    <row r="143" customFormat="1" ht="15" customHeight="1" x14ac:dyDescent="0.25"/>
    <row r="144" customFormat="1" ht="15" customHeight="1" x14ac:dyDescent="0.25"/>
    <row r="145" customFormat="1" ht="15" customHeight="1" x14ac:dyDescent="0.25"/>
    <row r="146" customFormat="1" ht="15" customHeight="1" x14ac:dyDescent="0.25"/>
    <row r="147" customFormat="1" ht="15" customHeight="1" x14ac:dyDescent="0.25"/>
    <row r="148" customFormat="1" ht="15" customHeight="1" x14ac:dyDescent="0.25"/>
    <row r="149" customFormat="1" ht="15" customHeight="1" x14ac:dyDescent="0.25"/>
    <row r="150" customFormat="1" ht="15" customHeight="1" x14ac:dyDescent="0.25"/>
    <row r="151" customFormat="1" ht="15" customHeight="1" x14ac:dyDescent="0.25"/>
    <row r="152" customFormat="1" ht="15" customHeight="1" x14ac:dyDescent="0.25"/>
    <row r="153" customFormat="1" ht="15" customHeight="1" x14ac:dyDescent="0.25"/>
    <row r="154" customFormat="1" ht="15" customHeight="1" x14ac:dyDescent="0.25"/>
    <row r="155" customFormat="1" ht="15" customHeight="1" x14ac:dyDescent="0.25"/>
    <row r="156" customFormat="1" ht="15" customHeight="1" x14ac:dyDescent="0.25"/>
    <row r="157" customFormat="1" ht="15" customHeight="1" x14ac:dyDescent="0.25"/>
    <row r="158" customFormat="1" ht="15" customHeight="1" x14ac:dyDescent="0.25"/>
    <row r="159" customFormat="1" ht="15" customHeight="1" x14ac:dyDescent="0.25"/>
    <row r="160" customFormat="1" ht="15" customHeight="1" x14ac:dyDescent="0.25"/>
    <row r="161" customFormat="1" ht="15" customHeight="1" x14ac:dyDescent="0.25"/>
    <row r="162" customFormat="1" ht="15" customHeight="1" x14ac:dyDescent="0.25"/>
    <row r="163" customFormat="1" ht="15" customHeight="1" x14ac:dyDescent="0.25"/>
    <row r="164" customFormat="1" ht="15" customHeight="1" x14ac:dyDescent="0.25"/>
    <row r="165" customFormat="1" ht="15" customHeight="1" x14ac:dyDescent="0.25"/>
    <row r="166" customFormat="1" ht="15" customHeight="1" x14ac:dyDescent="0.25"/>
    <row r="167" customFormat="1" ht="15" customHeight="1" x14ac:dyDescent="0.25"/>
    <row r="168" customFormat="1" ht="15" customHeight="1" x14ac:dyDescent="0.25"/>
    <row r="169" customFormat="1" ht="15" customHeight="1" x14ac:dyDescent="0.25"/>
    <row r="170" customFormat="1" ht="15" customHeight="1" x14ac:dyDescent="0.25"/>
    <row r="171" customFormat="1" ht="15" customHeight="1" x14ac:dyDescent="0.25"/>
    <row r="172" customFormat="1" ht="15" customHeight="1" x14ac:dyDescent="0.25"/>
    <row r="173" customFormat="1" ht="15" customHeight="1" x14ac:dyDescent="0.25"/>
    <row r="174" customFormat="1" ht="15" customHeight="1" x14ac:dyDescent="0.25"/>
    <row r="175" customFormat="1" ht="15" customHeight="1" x14ac:dyDescent="0.25"/>
    <row r="176" customFormat="1" ht="15" customHeight="1" x14ac:dyDescent="0.25"/>
    <row r="177" customFormat="1" ht="15" customHeight="1" x14ac:dyDescent="0.25"/>
    <row r="178" customFormat="1" ht="15" customHeight="1" x14ac:dyDescent="0.25"/>
    <row r="179" customFormat="1" ht="15" customHeight="1" x14ac:dyDescent="0.25"/>
    <row r="180" customFormat="1" ht="15" customHeight="1" x14ac:dyDescent="0.25"/>
    <row r="181" customFormat="1" ht="15" customHeight="1" x14ac:dyDescent="0.25"/>
    <row r="182" customFormat="1" ht="15" customHeight="1" x14ac:dyDescent="0.25"/>
    <row r="183" customFormat="1" ht="15" customHeight="1" x14ac:dyDescent="0.25"/>
    <row r="184" customFormat="1" ht="15" customHeight="1" x14ac:dyDescent="0.25"/>
    <row r="185" customFormat="1" ht="15" customHeight="1" x14ac:dyDescent="0.25"/>
    <row r="186" customFormat="1" ht="15" customHeight="1" x14ac:dyDescent="0.25"/>
    <row r="187" customFormat="1" ht="15" customHeight="1" x14ac:dyDescent="0.25"/>
    <row r="188" customFormat="1" ht="15" customHeight="1" x14ac:dyDescent="0.25"/>
    <row r="189" customFormat="1" ht="15" customHeight="1" x14ac:dyDescent="0.25"/>
    <row r="190" customFormat="1" ht="15" customHeight="1" x14ac:dyDescent="0.25"/>
    <row r="191" customFormat="1" ht="15" customHeight="1" x14ac:dyDescent="0.25"/>
    <row r="192" customFormat="1" ht="15" customHeight="1" x14ac:dyDescent="0.25"/>
    <row r="193" customFormat="1" ht="15" customHeight="1" x14ac:dyDescent="0.25"/>
    <row r="194" customFormat="1" ht="15" customHeight="1" x14ac:dyDescent="0.25"/>
    <row r="195" customFormat="1" ht="15" customHeight="1" x14ac:dyDescent="0.25"/>
    <row r="196" customFormat="1" ht="15" customHeight="1" x14ac:dyDescent="0.25"/>
    <row r="197" customFormat="1" ht="15" customHeight="1" x14ac:dyDescent="0.25"/>
    <row r="198" customFormat="1" ht="15" customHeight="1" x14ac:dyDescent="0.25"/>
    <row r="199" customFormat="1" ht="15" customHeight="1" x14ac:dyDescent="0.25"/>
    <row r="200" customFormat="1" ht="15" customHeight="1" x14ac:dyDescent="0.25"/>
    <row r="201" customFormat="1" ht="15" customHeight="1" x14ac:dyDescent="0.25"/>
    <row r="202" customFormat="1" ht="15" customHeight="1" x14ac:dyDescent="0.25"/>
    <row r="203" customFormat="1" ht="15" customHeight="1" x14ac:dyDescent="0.25"/>
    <row r="204" customFormat="1" ht="15" customHeight="1" x14ac:dyDescent="0.25"/>
    <row r="205" customFormat="1" ht="15" customHeight="1" x14ac:dyDescent="0.25"/>
    <row r="206" customFormat="1" ht="15" customHeight="1" x14ac:dyDescent="0.25"/>
    <row r="207" customFormat="1" ht="15" customHeight="1" x14ac:dyDescent="0.25"/>
    <row r="208" customFormat="1" ht="15" customHeight="1" x14ac:dyDescent="0.25"/>
    <row r="209" customFormat="1" ht="15" customHeight="1" x14ac:dyDescent="0.25"/>
    <row r="210" customFormat="1" ht="15" customHeight="1" x14ac:dyDescent="0.25"/>
    <row r="211" customFormat="1" ht="15" customHeight="1" x14ac:dyDescent="0.25"/>
    <row r="212" customFormat="1" ht="15" customHeight="1" x14ac:dyDescent="0.25"/>
    <row r="213" customFormat="1" ht="15" customHeight="1" x14ac:dyDescent="0.25"/>
    <row r="214" customFormat="1" ht="15" customHeight="1" x14ac:dyDescent="0.25"/>
    <row r="215" customFormat="1" ht="15" customHeight="1" x14ac:dyDescent="0.25"/>
    <row r="216" customFormat="1" ht="15" customHeight="1" x14ac:dyDescent="0.25"/>
    <row r="217" customFormat="1" ht="15" customHeight="1" x14ac:dyDescent="0.25"/>
    <row r="218" customFormat="1" ht="15" customHeight="1" x14ac:dyDescent="0.25"/>
    <row r="219" customFormat="1" ht="15" customHeight="1" x14ac:dyDescent="0.25"/>
    <row r="220" customFormat="1" ht="15" customHeight="1" x14ac:dyDescent="0.25"/>
    <row r="221" customFormat="1" ht="15" customHeight="1" x14ac:dyDescent="0.25"/>
    <row r="222" customFormat="1" ht="15" customHeight="1" x14ac:dyDescent="0.25"/>
    <row r="223" customFormat="1" ht="15" customHeight="1" x14ac:dyDescent="0.25"/>
    <row r="224" customFormat="1" ht="15" customHeight="1" x14ac:dyDescent="0.25"/>
    <row r="225" customFormat="1" ht="15" customHeight="1" x14ac:dyDescent="0.25"/>
    <row r="226" customFormat="1" ht="15" customHeight="1" x14ac:dyDescent="0.25"/>
    <row r="227" customFormat="1" ht="15" customHeight="1" x14ac:dyDescent="0.25"/>
    <row r="228" customFormat="1" ht="15" customHeight="1" x14ac:dyDescent="0.25"/>
    <row r="229" customFormat="1" ht="15" customHeight="1" x14ac:dyDescent="0.25"/>
    <row r="230" customFormat="1" ht="15" customHeight="1" x14ac:dyDescent="0.25"/>
    <row r="231" customFormat="1" ht="15" customHeight="1" x14ac:dyDescent="0.25"/>
    <row r="232" customFormat="1" ht="15" customHeight="1" x14ac:dyDescent="0.25"/>
    <row r="233" customFormat="1" ht="15" customHeight="1" x14ac:dyDescent="0.25"/>
    <row r="234" customFormat="1" ht="15" customHeight="1" x14ac:dyDescent="0.25"/>
    <row r="235" customFormat="1" ht="15" customHeight="1" x14ac:dyDescent="0.25"/>
    <row r="236" customFormat="1" ht="15" customHeight="1" x14ac:dyDescent="0.25"/>
    <row r="237" customFormat="1" ht="15" customHeight="1" x14ac:dyDescent="0.25"/>
    <row r="238" customFormat="1" ht="15" customHeight="1" x14ac:dyDescent="0.25"/>
    <row r="239" customFormat="1" ht="15" customHeight="1" x14ac:dyDescent="0.25"/>
    <row r="240" customFormat="1" ht="15" customHeight="1" x14ac:dyDescent="0.25"/>
    <row r="241" customFormat="1" ht="15" customHeight="1" x14ac:dyDescent="0.25"/>
    <row r="242" customFormat="1" ht="15" customHeight="1" x14ac:dyDescent="0.25"/>
    <row r="243" customFormat="1" ht="15" customHeight="1" x14ac:dyDescent="0.25"/>
    <row r="244" customFormat="1" ht="15" customHeight="1" x14ac:dyDescent="0.25"/>
    <row r="245" customFormat="1" ht="15" customHeight="1" x14ac:dyDescent="0.25"/>
    <row r="246" customFormat="1" ht="15" customHeight="1" x14ac:dyDescent="0.25"/>
    <row r="247" customFormat="1" ht="15" customHeight="1" x14ac:dyDescent="0.25"/>
    <row r="248" customFormat="1" ht="15" customHeight="1" x14ac:dyDescent="0.25"/>
    <row r="249" customFormat="1" ht="15" customHeight="1" x14ac:dyDescent="0.25"/>
    <row r="250" customFormat="1" ht="15" customHeight="1" x14ac:dyDescent="0.25"/>
    <row r="251" customFormat="1" ht="15" customHeight="1" x14ac:dyDescent="0.25"/>
    <row r="252" customFormat="1" ht="15" customHeight="1" x14ac:dyDescent="0.25"/>
    <row r="253" customFormat="1" ht="15" customHeight="1" x14ac:dyDescent="0.25"/>
    <row r="254" customFormat="1" ht="15" customHeight="1" x14ac:dyDescent="0.25"/>
    <row r="255" customFormat="1" ht="15" customHeight="1" x14ac:dyDescent="0.25"/>
    <row r="256" customFormat="1" ht="15" customHeight="1" x14ac:dyDescent="0.25"/>
    <row r="257" customFormat="1" ht="15" customHeight="1" x14ac:dyDescent="0.25"/>
    <row r="258" customFormat="1" ht="15" customHeight="1" x14ac:dyDescent="0.25"/>
    <row r="259" customFormat="1" ht="15" customHeight="1" x14ac:dyDescent="0.25"/>
    <row r="260" customFormat="1" ht="15" customHeight="1" x14ac:dyDescent="0.25"/>
    <row r="261" customFormat="1" ht="15" customHeight="1" x14ac:dyDescent="0.25"/>
    <row r="262" customFormat="1" ht="15" customHeight="1" x14ac:dyDescent="0.25"/>
    <row r="263" customFormat="1" ht="15" customHeight="1" x14ac:dyDescent="0.25"/>
    <row r="264" customFormat="1" ht="15" customHeight="1" x14ac:dyDescent="0.25"/>
    <row r="265" customFormat="1" ht="15" customHeight="1" x14ac:dyDescent="0.25"/>
    <row r="266" customFormat="1" ht="15" customHeight="1" x14ac:dyDescent="0.25"/>
    <row r="267" customFormat="1" ht="15" customHeight="1" x14ac:dyDescent="0.25"/>
    <row r="268" customFormat="1" ht="15" customHeight="1" x14ac:dyDescent="0.25"/>
    <row r="269" customFormat="1" ht="15" customHeight="1" x14ac:dyDescent="0.25"/>
    <row r="270" customFormat="1" ht="15" customHeight="1" x14ac:dyDescent="0.25"/>
    <row r="271" customFormat="1" ht="15" customHeight="1" x14ac:dyDescent="0.25"/>
    <row r="272" customFormat="1" ht="15" customHeight="1" x14ac:dyDescent="0.25"/>
    <row r="273" customFormat="1" ht="15" customHeight="1" x14ac:dyDescent="0.25"/>
    <row r="274" customFormat="1" ht="15" customHeight="1" x14ac:dyDescent="0.25"/>
    <row r="275" customFormat="1" ht="15" customHeight="1" x14ac:dyDescent="0.25"/>
    <row r="276" customFormat="1" ht="15" customHeight="1" x14ac:dyDescent="0.25"/>
    <row r="277" customFormat="1" ht="15" customHeight="1" x14ac:dyDescent="0.25"/>
    <row r="278" customFormat="1" ht="15" customHeight="1" x14ac:dyDescent="0.25"/>
    <row r="279" customFormat="1" ht="15" customHeight="1" x14ac:dyDescent="0.25"/>
    <row r="280" customFormat="1" ht="15" customHeight="1" x14ac:dyDescent="0.25"/>
    <row r="281" customFormat="1" ht="15" customHeight="1" x14ac:dyDescent="0.25"/>
    <row r="282" customFormat="1" ht="15" customHeight="1" x14ac:dyDescent="0.25"/>
    <row r="283" customFormat="1" ht="15" customHeight="1" x14ac:dyDescent="0.25"/>
    <row r="284" customFormat="1" ht="15" customHeight="1" x14ac:dyDescent="0.25"/>
    <row r="285" customFormat="1" ht="15" customHeight="1" x14ac:dyDescent="0.25"/>
    <row r="286" customFormat="1" ht="15" customHeight="1" x14ac:dyDescent="0.25"/>
    <row r="287" customFormat="1" ht="15" customHeight="1" x14ac:dyDescent="0.25"/>
    <row r="288" customFormat="1" ht="15" customHeight="1" x14ac:dyDescent="0.25"/>
    <row r="289" customFormat="1" ht="15" customHeight="1" x14ac:dyDescent="0.25"/>
    <row r="290" customFormat="1" ht="15" customHeight="1" x14ac:dyDescent="0.25"/>
    <row r="291" customFormat="1" ht="15" customHeight="1" x14ac:dyDescent="0.25"/>
    <row r="292" customFormat="1" ht="15" customHeight="1" x14ac:dyDescent="0.25"/>
    <row r="293" customFormat="1" ht="15" customHeight="1" x14ac:dyDescent="0.25"/>
    <row r="294" customFormat="1" ht="15" customHeight="1" x14ac:dyDescent="0.25"/>
    <row r="295" customFormat="1" ht="15" customHeight="1" x14ac:dyDescent="0.25"/>
    <row r="296" customFormat="1" ht="15" customHeight="1" x14ac:dyDescent="0.25"/>
    <row r="297" customFormat="1" ht="15" customHeight="1" x14ac:dyDescent="0.25"/>
    <row r="298" customFormat="1" ht="15" customHeight="1" x14ac:dyDescent="0.25"/>
    <row r="299" customFormat="1" ht="15" customHeight="1" x14ac:dyDescent="0.25"/>
    <row r="300" customFormat="1" ht="15" customHeight="1" x14ac:dyDescent="0.25"/>
    <row r="301" customFormat="1" ht="15" customHeight="1" x14ac:dyDescent="0.25"/>
    <row r="302" customFormat="1" ht="15" customHeight="1" x14ac:dyDescent="0.25"/>
    <row r="303" customFormat="1" ht="15" customHeight="1" x14ac:dyDescent="0.25"/>
    <row r="304" customFormat="1" ht="15" customHeight="1" x14ac:dyDescent="0.25"/>
    <row r="305" customFormat="1" ht="15" customHeight="1" x14ac:dyDescent="0.25"/>
    <row r="306" customFormat="1" ht="15" customHeight="1" x14ac:dyDescent="0.25"/>
    <row r="307" customFormat="1" ht="15" customHeight="1" x14ac:dyDescent="0.25"/>
    <row r="308" customFormat="1" ht="15" customHeight="1" x14ac:dyDescent="0.25"/>
    <row r="309" customFormat="1" ht="15" customHeight="1" x14ac:dyDescent="0.25"/>
    <row r="310" customFormat="1" ht="15" customHeight="1" x14ac:dyDescent="0.25"/>
    <row r="311" customFormat="1" ht="15" customHeight="1" x14ac:dyDescent="0.25"/>
    <row r="312" customFormat="1" ht="15" customHeight="1" x14ac:dyDescent="0.25"/>
    <row r="313" customFormat="1" ht="15" customHeight="1" x14ac:dyDescent="0.25"/>
    <row r="314" customFormat="1" ht="15" customHeight="1" x14ac:dyDescent="0.25"/>
    <row r="315" customFormat="1" ht="15" customHeight="1" x14ac:dyDescent="0.25"/>
    <row r="316" customFormat="1" ht="15" customHeight="1" x14ac:dyDescent="0.25"/>
    <row r="317" customFormat="1" ht="15" customHeight="1" x14ac:dyDescent="0.25"/>
    <row r="318" customFormat="1" ht="15" customHeight="1" x14ac:dyDescent="0.25"/>
    <row r="319" customFormat="1" ht="15" customHeight="1" x14ac:dyDescent="0.25"/>
    <row r="320" customFormat="1" ht="15" customHeight="1" x14ac:dyDescent="0.25"/>
    <row r="321" customFormat="1" ht="15" customHeight="1" x14ac:dyDescent="0.25"/>
    <row r="322" customFormat="1" ht="15" customHeight="1" x14ac:dyDescent="0.25"/>
    <row r="323" customFormat="1" ht="15" customHeight="1" x14ac:dyDescent="0.25"/>
    <row r="324" customFormat="1" ht="15" customHeight="1" x14ac:dyDescent="0.25"/>
    <row r="325" customFormat="1" ht="15" customHeight="1" x14ac:dyDescent="0.25"/>
    <row r="326" customFormat="1" ht="15" customHeight="1" x14ac:dyDescent="0.25"/>
    <row r="327" customFormat="1" ht="15" customHeight="1" x14ac:dyDescent="0.25"/>
    <row r="328" customFormat="1" ht="15" customHeight="1" x14ac:dyDescent="0.25"/>
    <row r="329" customFormat="1" ht="15" customHeight="1" x14ac:dyDescent="0.25"/>
    <row r="330" customFormat="1" ht="15" customHeight="1" x14ac:dyDescent="0.25"/>
    <row r="331" customFormat="1" ht="15" customHeight="1" x14ac:dyDescent="0.25"/>
    <row r="332" customFormat="1" ht="15" customHeight="1" x14ac:dyDescent="0.25"/>
    <row r="333" customFormat="1" ht="15" customHeight="1" x14ac:dyDescent="0.25"/>
    <row r="334" customFormat="1" ht="15" customHeight="1" x14ac:dyDescent="0.25"/>
    <row r="335" customFormat="1" ht="15" customHeight="1" x14ac:dyDescent="0.25"/>
    <row r="336" customFormat="1" ht="15" customHeight="1" x14ac:dyDescent="0.25"/>
    <row r="337" customFormat="1" ht="15" customHeight="1" x14ac:dyDescent="0.25"/>
    <row r="338" customFormat="1" ht="15" customHeight="1" x14ac:dyDescent="0.25"/>
    <row r="339" customFormat="1" ht="15" customHeight="1" x14ac:dyDescent="0.25"/>
    <row r="340" customFormat="1" ht="15" customHeight="1" x14ac:dyDescent="0.25"/>
    <row r="341" customFormat="1" ht="15" customHeight="1" x14ac:dyDescent="0.25"/>
    <row r="342" customFormat="1" ht="15" customHeight="1" x14ac:dyDescent="0.25"/>
    <row r="343" customFormat="1" ht="15" customHeight="1" x14ac:dyDescent="0.25"/>
    <row r="344" customFormat="1" ht="15" customHeight="1" x14ac:dyDescent="0.25"/>
    <row r="345" customFormat="1" ht="15" customHeight="1" x14ac:dyDescent="0.25"/>
    <row r="346" customFormat="1" ht="15" customHeight="1" x14ac:dyDescent="0.25"/>
    <row r="347" customFormat="1" ht="15" customHeight="1" x14ac:dyDescent="0.25"/>
    <row r="348" customFormat="1" ht="15" customHeight="1" x14ac:dyDescent="0.25"/>
    <row r="349" customFormat="1" ht="15" customHeight="1" x14ac:dyDescent="0.25"/>
    <row r="350" customFormat="1" ht="15" customHeight="1" x14ac:dyDescent="0.25"/>
    <row r="351" customFormat="1" ht="15" customHeight="1" x14ac:dyDescent="0.25"/>
    <row r="352" customFormat="1" ht="15" customHeight="1" x14ac:dyDescent="0.25"/>
    <row r="353" customFormat="1" ht="15" customHeight="1" x14ac:dyDescent="0.25"/>
    <row r="354" customFormat="1" ht="15" customHeight="1" x14ac:dyDescent="0.25"/>
    <row r="355" customFormat="1" ht="15" customHeight="1" x14ac:dyDescent="0.25"/>
    <row r="356" customFormat="1" ht="15" customHeight="1" x14ac:dyDescent="0.25"/>
    <row r="357" customFormat="1" ht="15" customHeight="1" x14ac:dyDescent="0.25"/>
    <row r="358" customFormat="1" ht="15" customHeight="1" x14ac:dyDescent="0.25"/>
    <row r="359" customFormat="1" ht="15" customHeight="1" x14ac:dyDescent="0.25"/>
    <row r="360" customFormat="1" ht="15" customHeight="1" x14ac:dyDescent="0.25"/>
    <row r="361" customFormat="1" ht="15" customHeight="1" x14ac:dyDescent="0.25"/>
    <row r="362" customFormat="1" ht="15" customHeight="1" x14ac:dyDescent="0.25"/>
    <row r="363" customFormat="1" ht="15" customHeight="1" x14ac:dyDescent="0.25"/>
    <row r="364" customFormat="1" ht="15" customHeight="1" x14ac:dyDescent="0.25"/>
    <row r="365" customFormat="1" ht="15" customHeight="1" x14ac:dyDescent="0.25"/>
    <row r="366" customFormat="1" ht="15" customHeight="1" x14ac:dyDescent="0.25"/>
    <row r="367" customFormat="1" ht="15" customHeight="1" x14ac:dyDescent="0.25"/>
    <row r="368" customFormat="1" ht="15" customHeight="1" x14ac:dyDescent="0.25"/>
    <row r="369" customFormat="1" ht="15" customHeight="1" x14ac:dyDescent="0.25"/>
    <row r="370" customFormat="1" ht="15" customHeight="1" x14ac:dyDescent="0.25"/>
    <row r="371" customFormat="1" ht="15" customHeight="1" x14ac:dyDescent="0.25"/>
    <row r="372" customFormat="1" ht="15" customHeight="1" x14ac:dyDescent="0.25"/>
    <row r="373" customFormat="1" ht="15" customHeight="1" x14ac:dyDescent="0.25"/>
    <row r="374" customFormat="1" ht="15" customHeight="1" x14ac:dyDescent="0.25"/>
    <row r="375" customFormat="1" ht="15" customHeight="1" x14ac:dyDescent="0.25"/>
    <row r="376" customFormat="1" ht="15" customHeight="1" x14ac:dyDescent="0.25"/>
    <row r="377" customFormat="1" ht="15" customHeight="1" x14ac:dyDescent="0.25"/>
    <row r="378" customFormat="1" ht="15" customHeight="1" x14ac:dyDescent="0.25"/>
    <row r="379" customFormat="1" ht="15" customHeight="1" x14ac:dyDescent="0.25"/>
    <row r="380" customFormat="1" ht="15" customHeight="1" x14ac:dyDescent="0.25"/>
    <row r="381" customFormat="1" ht="15" customHeight="1" x14ac:dyDescent="0.25"/>
    <row r="382" customFormat="1" ht="15" customHeight="1" x14ac:dyDescent="0.25"/>
    <row r="383" customFormat="1" ht="15" customHeight="1" x14ac:dyDescent="0.25"/>
    <row r="384" customFormat="1" ht="15" customHeight="1" x14ac:dyDescent="0.25"/>
    <row r="385" customFormat="1" ht="15" customHeight="1" x14ac:dyDescent="0.25"/>
    <row r="386" customFormat="1" ht="15" customHeight="1" x14ac:dyDescent="0.25"/>
    <row r="387" customFormat="1" ht="15" customHeight="1" x14ac:dyDescent="0.25"/>
    <row r="388" customFormat="1" ht="15" customHeight="1" x14ac:dyDescent="0.25"/>
    <row r="389" customFormat="1" ht="15" customHeight="1" x14ac:dyDescent="0.25"/>
    <row r="390" customFormat="1" ht="15" customHeight="1" x14ac:dyDescent="0.25"/>
    <row r="391" customFormat="1" ht="15" customHeight="1" x14ac:dyDescent="0.25"/>
    <row r="392" customFormat="1" ht="15" customHeight="1" x14ac:dyDescent="0.25"/>
    <row r="393" customFormat="1" ht="15" customHeight="1" x14ac:dyDescent="0.25"/>
    <row r="394" customFormat="1" ht="15" customHeight="1" x14ac:dyDescent="0.25"/>
    <row r="395" customFormat="1" ht="15" customHeight="1" x14ac:dyDescent="0.25"/>
    <row r="396" customFormat="1" ht="15" customHeight="1" x14ac:dyDescent="0.25"/>
    <row r="397" customFormat="1" ht="15" customHeight="1" x14ac:dyDescent="0.25"/>
    <row r="398" customFormat="1" ht="15" customHeight="1" x14ac:dyDescent="0.25"/>
    <row r="399" customFormat="1" ht="15" customHeight="1" x14ac:dyDescent="0.25"/>
    <row r="400" customFormat="1" ht="15" customHeight="1" x14ac:dyDescent="0.25"/>
    <row r="401" customFormat="1" ht="15" customHeight="1" x14ac:dyDescent="0.25"/>
    <row r="402" customFormat="1" ht="15" customHeight="1" x14ac:dyDescent="0.25"/>
    <row r="403" customFormat="1" ht="15" customHeight="1" x14ac:dyDescent="0.25"/>
    <row r="404" customFormat="1" ht="15" customHeight="1" x14ac:dyDescent="0.25"/>
    <row r="405" customFormat="1" ht="15" customHeight="1" x14ac:dyDescent="0.25"/>
    <row r="406" customFormat="1" ht="15" customHeight="1" x14ac:dyDescent="0.25"/>
    <row r="407" customFormat="1" ht="15" customHeight="1" x14ac:dyDescent="0.25"/>
    <row r="408" customFormat="1" ht="15" customHeight="1" x14ac:dyDescent="0.25"/>
    <row r="409" customFormat="1" ht="15" customHeight="1" x14ac:dyDescent="0.25"/>
    <row r="410" customFormat="1" ht="15" customHeight="1" x14ac:dyDescent="0.25"/>
    <row r="411" customFormat="1" ht="15" customHeight="1" x14ac:dyDescent="0.25"/>
    <row r="412" customFormat="1" ht="15" customHeight="1" x14ac:dyDescent="0.25"/>
    <row r="413" customFormat="1" ht="15" customHeight="1" x14ac:dyDescent="0.25"/>
    <row r="414" customFormat="1" ht="15" customHeight="1" x14ac:dyDescent="0.25"/>
    <row r="415" customFormat="1" ht="15" customHeight="1" x14ac:dyDescent="0.25"/>
    <row r="416" customFormat="1" ht="15" customHeight="1" x14ac:dyDescent="0.25"/>
    <row r="417" customFormat="1" ht="15" customHeight="1" x14ac:dyDescent="0.25"/>
    <row r="418" customFormat="1" ht="15" customHeight="1" x14ac:dyDescent="0.25"/>
    <row r="419" customFormat="1" ht="15" customHeight="1" x14ac:dyDescent="0.25"/>
    <row r="420" customFormat="1" ht="15" customHeight="1" x14ac:dyDescent="0.25"/>
    <row r="421" customFormat="1" ht="15" customHeight="1" x14ac:dyDescent="0.25"/>
    <row r="422" customFormat="1" ht="15" customHeight="1" x14ac:dyDescent="0.25"/>
    <row r="423" customFormat="1" ht="15" customHeight="1" x14ac:dyDescent="0.25"/>
    <row r="424" customFormat="1" ht="15" customHeight="1" x14ac:dyDescent="0.25"/>
    <row r="425" customFormat="1" ht="15" customHeight="1" x14ac:dyDescent="0.25"/>
    <row r="426" customFormat="1" ht="15" customHeight="1" x14ac:dyDescent="0.25"/>
    <row r="427" customFormat="1" ht="15" customHeight="1" x14ac:dyDescent="0.25"/>
    <row r="428" customFormat="1" ht="15" customHeight="1" x14ac:dyDescent="0.25"/>
    <row r="429" customFormat="1" ht="15" customHeight="1" x14ac:dyDescent="0.25"/>
    <row r="430" customFormat="1" ht="15" customHeight="1" x14ac:dyDescent="0.25"/>
    <row r="431" customFormat="1" ht="15" customHeight="1" x14ac:dyDescent="0.25"/>
    <row r="432" customFormat="1" ht="15" customHeight="1" x14ac:dyDescent="0.25"/>
    <row r="433" customFormat="1" ht="15" customHeight="1" x14ac:dyDescent="0.25"/>
    <row r="434" customFormat="1" ht="15" customHeight="1" x14ac:dyDescent="0.25"/>
    <row r="435" customFormat="1" ht="15" customHeight="1" x14ac:dyDescent="0.25"/>
    <row r="436" customFormat="1" ht="15" customHeight="1" x14ac:dyDescent="0.25"/>
    <row r="437" customFormat="1" ht="15" customHeight="1" x14ac:dyDescent="0.25"/>
    <row r="438" customFormat="1" ht="15" customHeight="1" x14ac:dyDescent="0.25"/>
    <row r="439" customFormat="1" ht="15" customHeight="1" x14ac:dyDescent="0.25"/>
    <row r="440" customFormat="1" ht="15" customHeight="1" x14ac:dyDescent="0.25"/>
    <row r="441" customFormat="1" ht="15" customHeight="1" x14ac:dyDescent="0.25"/>
    <row r="442" customFormat="1" ht="15" customHeight="1" x14ac:dyDescent="0.25"/>
    <row r="443" customFormat="1" ht="15" customHeight="1" x14ac:dyDescent="0.25"/>
    <row r="444" customFormat="1" ht="15" customHeight="1" x14ac:dyDescent="0.25"/>
    <row r="445" customFormat="1" ht="15" customHeight="1" x14ac:dyDescent="0.25"/>
    <row r="446" customFormat="1" ht="15" customHeight="1" x14ac:dyDescent="0.25"/>
    <row r="447" customFormat="1" ht="15" customHeight="1" x14ac:dyDescent="0.25"/>
    <row r="448" customFormat="1" ht="15" customHeight="1" x14ac:dyDescent="0.25"/>
    <row r="449" customFormat="1" ht="15" customHeight="1" x14ac:dyDescent="0.25"/>
    <row r="450" customFormat="1" ht="15" customHeight="1" x14ac:dyDescent="0.25"/>
    <row r="451" customFormat="1" ht="15" customHeight="1" x14ac:dyDescent="0.25"/>
    <row r="452" customFormat="1" ht="15" customHeight="1" x14ac:dyDescent="0.25"/>
    <row r="453" customFormat="1" ht="15" customHeight="1" x14ac:dyDescent="0.25"/>
    <row r="454" customFormat="1" ht="15" customHeight="1" x14ac:dyDescent="0.25"/>
    <row r="455" customFormat="1" ht="15" customHeight="1" x14ac:dyDescent="0.25"/>
    <row r="456" customFormat="1" ht="15" customHeight="1" x14ac:dyDescent="0.25"/>
    <row r="457" customFormat="1" ht="15" customHeight="1" x14ac:dyDescent="0.25"/>
    <row r="458" customFormat="1" ht="15" customHeight="1" x14ac:dyDescent="0.25"/>
    <row r="459" customFormat="1" ht="15" customHeight="1" x14ac:dyDescent="0.25"/>
    <row r="460" customFormat="1" ht="15" customHeight="1" x14ac:dyDescent="0.25"/>
    <row r="461" customFormat="1" ht="15" customHeight="1" x14ac:dyDescent="0.25"/>
    <row r="462" customFormat="1" ht="15" customHeight="1" x14ac:dyDescent="0.25"/>
    <row r="463" customFormat="1" ht="15" customHeight="1" x14ac:dyDescent="0.25"/>
    <row r="464" customFormat="1" ht="15" customHeight="1" x14ac:dyDescent="0.25"/>
    <row r="465" customFormat="1" ht="15" customHeight="1" x14ac:dyDescent="0.25"/>
    <row r="466" customFormat="1" ht="15" customHeight="1" x14ac:dyDescent="0.25"/>
    <row r="467" customFormat="1" ht="15" customHeight="1" x14ac:dyDescent="0.25"/>
    <row r="468" customFormat="1" ht="15" customHeight="1" x14ac:dyDescent="0.25"/>
    <row r="469" customFormat="1" ht="15" customHeight="1" x14ac:dyDescent="0.25"/>
    <row r="470" customFormat="1" ht="15" customHeight="1" x14ac:dyDescent="0.25"/>
    <row r="471" customFormat="1" ht="15" customHeight="1" x14ac:dyDescent="0.25"/>
    <row r="472" customFormat="1" ht="15" customHeight="1" x14ac:dyDescent="0.25"/>
    <row r="473" customFormat="1" ht="15" customHeight="1" x14ac:dyDescent="0.25"/>
    <row r="474" customFormat="1" ht="15" customHeight="1" x14ac:dyDescent="0.25"/>
    <row r="475" customFormat="1" ht="15" customHeight="1" x14ac:dyDescent="0.25"/>
    <row r="476" customFormat="1" ht="15" customHeight="1" x14ac:dyDescent="0.25"/>
    <row r="477" customFormat="1" ht="15" customHeight="1" x14ac:dyDescent="0.25"/>
    <row r="478" customFormat="1" ht="15" customHeight="1" x14ac:dyDescent="0.25"/>
    <row r="479" customFormat="1" ht="15" customHeight="1" x14ac:dyDescent="0.25"/>
    <row r="480" customFormat="1" ht="15" customHeight="1" x14ac:dyDescent="0.25"/>
    <row r="481" customFormat="1" ht="15" customHeight="1" x14ac:dyDescent="0.25"/>
    <row r="482" customFormat="1" ht="15" customHeight="1" x14ac:dyDescent="0.25"/>
    <row r="483" customFormat="1" ht="15" customHeight="1" x14ac:dyDescent="0.25"/>
    <row r="484" customFormat="1" ht="15" customHeight="1" x14ac:dyDescent="0.25"/>
    <row r="485" customFormat="1" ht="15" customHeight="1" x14ac:dyDescent="0.25"/>
    <row r="486" customFormat="1" ht="15" customHeight="1" x14ac:dyDescent="0.25"/>
    <row r="487" customFormat="1" ht="15" customHeight="1" x14ac:dyDescent="0.25"/>
    <row r="488" customFormat="1" ht="15" customHeight="1" x14ac:dyDescent="0.25"/>
    <row r="489" customFormat="1" ht="15" customHeight="1" x14ac:dyDescent="0.25"/>
    <row r="490" customFormat="1" ht="15" customHeight="1" x14ac:dyDescent="0.25"/>
    <row r="491" customFormat="1" ht="15" customHeight="1" x14ac:dyDescent="0.25"/>
    <row r="492" customFormat="1" ht="15" customHeight="1" x14ac:dyDescent="0.25"/>
    <row r="493" customFormat="1" ht="15" customHeight="1" x14ac:dyDescent="0.25"/>
    <row r="494" customFormat="1" ht="15" customHeight="1" x14ac:dyDescent="0.25"/>
    <row r="495" customFormat="1" ht="15" customHeight="1" x14ac:dyDescent="0.25"/>
    <row r="496" customFormat="1" ht="15" customHeight="1" x14ac:dyDescent="0.25"/>
    <row r="497" customFormat="1" ht="15" customHeight="1" x14ac:dyDescent="0.25"/>
    <row r="498" customFormat="1" ht="15" customHeight="1" x14ac:dyDescent="0.25"/>
    <row r="499" customFormat="1" ht="15" customHeight="1" x14ac:dyDescent="0.25"/>
    <row r="500" customFormat="1" ht="15" customHeight="1" x14ac:dyDescent="0.25"/>
    <row r="501" customFormat="1" ht="15" customHeight="1" x14ac:dyDescent="0.25"/>
    <row r="502" customFormat="1" ht="15" customHeight="1" x14ac:dyDescent="0.25"/>
    <row r="503" customFormat="1" ht="15" customHeight="1" x14ac:dyDescent="0.25"/>
    <row r="504" customFormat="1" ht="15" customHeight="1" x14ac:dyDescent="0.25"/>
    <row r="505" customFormat="1" ht="15" customHeight="1" x14ac:dyDescent="0.25"/>
    <row r="506" customFormat="1" ht="15" customHeight="1" x14ac:dyDescent="0.25"/>
    <row r="507" customFormat="1" ht="15" customHeight="1" x14ac:dyDescent="0.25"/>
    <row r="508" customFormat="1" ht="15" customHeight="1" x14ac:dyDescent="0.25"/>
    <row r="509" customFormat="1" ht="15" customHeight="1" x14ac:dyDescent="0.25"/>
    <row r="510" customFormat="1" ht="15" customHeight="1" x14ac:dyDescent="0.25"/>
    <row r="511" customFormat="1" ht="15" customHeight="1" x14ac:dyDescent="0.25"/>
    <row r="512" customFormat="1" ht="15" customHeight="1" x14ac:dyDescent="0.25"/>
    <row r="513" customFormat="1" ht="15" customHeight="1" x14ac:dyDescent="0.25"/>
    <row r="514" customFormat="1" ht="15" customHeight="1" x14ac:dyDescent="0.25"/>
    <row r="515" customFormat="1" ht="15" customHeight="1" x14ac:dyDescent="0.25"/>
    <row r="516" customFormat="1" ht="15" customHeight="1" x14ac:dyDescent="0.25"/>
    <row r="517" customFormat="1" ht="15" customHeight="1" x14ac:dyDescent="0.25"/>
    <row r="518" customFormat="1" ht="15" customHeight="1" x14ac:dyDescent="0.25"/>
    <row r="519" customFormat="1" ht="15" customHeight="1" x14ac:dyDescent="0.25"/>
    <row r="520" customFormat="1" ht="15" customHeight="1" x14ac:dyDescent="0.25"/>
    <row r="521" customFormat="1" ht="15" customHeight="1" x14ac:dyDescent="0.25"/>
    <row r="522" customFormat="1" ht="15" customHeight="1" x14ac:dyDescent="0.25"/>
    <row r="523" customFormat="1" ht="15" customHeight="1" x14ac:dyDescent="0.25"/>
    <row r="524" customFormat="1" ht="15" customHeight="1" x14ac:dyDescent="0.25"/>
    <row r="525" customFormat="1" ht="15" customHeight="1" x14ac:dyDescent="0.25"/>
    <row r="526" customFormat="1" ht="15" customHeight="1" x14ac:dyDescent="0.25"/>
    <row r="527" customFormat="1" ht="15" customHeight="1" x14ac:dyDescent="0.25"/>
    <row r="528" customFormat="1" ht="15" customHeight="1" x14ac:dyDescent="0.25"/>
    <row r="529" customFormat="1" ht="15" customHeight="1" x14ac:dyDescent="0.25"/>
    <row r="530" customFormat="1" ht="15" customHeight="1" x14ac:dyDescent="0.25"/>
    <row r="531" customFormat="1" ht="15" customHeight="1" x14ac:dyDescent="0.25"/>
    <row r="532" customFormat="1" ht="15" customHeight="1" x14ac:dyDescent="0.25"/>
    <row r="533" customFormat="1" ht="15" customHeight="1" x14ac:dyDescent="0.25"/>
    <row r="534" customFormat="1" ht="15" customHeight="1" x14ac:dyDescent="0.25"/>
    <row r="535" customFormat="1" ht="15" customHeight="1" x14ac:dyDescent="0.25"/>
    <row r="536" customFormat="1" ht="15" customHeight="1" x14ac:dyDescent="0.25"/>
    <row r="537" customFormat="1" ht="15" customHeight="1" x14ac:dyDescent="0.25"/>
    <row r="538" customFormat="1" ht="15" customHeight="1" x14ac:dyDescent="0.25"/>
    <row r="539" customFormat="1" ht="15" customHeight="1" x14ac:dyDescent="0.25"/>
    <row r="540" customFormat="1" ht="15" customHeight="1" x14ac:dyDescent="0.25"/>
    <row r="541" customFormat="1" ht="15" customHeight="1" x14ac:dyDescent="0.25"/>
    <row r="542" customFormat="1" ht="15" customHeight="1" x14ac:dyDescent="0.25"/>
    <row r="543" customFormat="1" ht="15" customHeight="1" x14ac:dyDescent="0.25"/>
    <row r="544" customFormat="1" ht="15" customHeight="1" x14ac:dyDescent="0.25"/>
    <row r="545" customFormat="1" ht="15" customHeight="1" x14ac:dyDescent="0.25"/>
    <row r="546" customFormat="1" ht="15" customHeight="1" x14ac:dyDescent="0.25"/>
    <row r="547" customFormat="1" ht="15" customHeight="1" x14ac:dyDescent="0.25"/>
    <row r="548" customFormat="1" ht="15" customHeight="1" x14ac:dyDescent="0.25"/>
    <row r="549" customFormat="1" ht="15" customHeight="1" x14ac:dyDescent="0.25"/>
    <row r="550" customFormat="1" ht="15" customHeight="1" x14ac:dyDescent="0.25"/>
    <row r="551" customFormat="1" ht="15" customHeight="1" x14ac:dyDescent="0.25"/>
    <row r="552" customFormat="1" ht="15" customHeight="1" x14ac:dyDescent="0.25"/>
    <row r="553" customFormat="1" ht="15" customHeight="1" x14ac:dyDescent="0.25"/>
    <row r="554" customFormat="1" ht="15" customHeight="1" x14ac:dyDescent="0.25"/>
    <row r="555" customFormat="1" ht="15" customHeight="1" x14ac:dyDescent="0.25"/>
    <row r="556" customFormat="1" ht="15" customHeight="1" x14ac:dyDescent="0.25"/>
    <row r="557" customFormat="1" ht="15" customHeight="1" x14ac:dyDescent="0.25"/>
    <row r="558" customFormat="1" ht="15" customHeight="1" x14ac:dyDescent="0.25"/>
    <row r="559" customFormat="1" ht="15" customHeight="1" x14ac:dyDescent="0.25"/>
    <row r="560" customFormat="1" ht="15" customHeight="1" x14ac:dyDescent="0.25"/>
    <row r="561" customFormat="1" ht="15" customHeight="1" x14ac:dyDescent="0.25"/>
    <row r="562" customFormat="1" ht="15" customHeight="1" x14ac:dyDescent="0.25"/>
    <row r="563" customFormat="1" ht="15" customHeight="1" x14ac:dyDescent="0.25"/>
    <row r="564" customFormat="1" ht="15" customHeight="1" x14ac:dyDescent="0.25"/>
    <row r="565" customFormat="1" ht="15" customHeight="1" x14ac:dyDescent="0.25"/>
    <row r="566" customFormat="1" ht="15" customHeight="1" x14ac:dyDescent="0.25"/>
    <row r="567" customFormat="1" ht="15" customHeight="1" x14ac:dyDescent="0.25"/>
    <row r="568" customFormat="1" ht="15" customHeight="1" x14ac:dyDescent="0.25"/>
    <row r="569" customFormat="1" ht="15" customHeight="1" x14ac:dyDescent="0.25"/>
    <row r="570" customFormat="1" ht="15" customHeight="1" x14ac:dyDescent="0.25"/>
    <row r="571" customFormat="1" ht="15" customHeight="1" x14ac:dyDescent="0.25"/>
    <row r="572" customFormat="1" ht="15" customHeight="1" x14ac:dyDescent="0.25"/>
    <row r="573" customFormat="1" ht="15" customHeight="1" x14ac:dyDescent="0.25"/>
    <row r="574" customFormat="1" ht="15" customHeight="1" x14ac:dyDescent="0.25"/>
    <row r="575" customFormat="1" ht="15" customHeight="1" x14ac:dyDescent="0.25"/>
    <row r="576" customFormat="1" ht="15" customHeight="1" x14ac:dyDescent="0.25"/>
    <row r="577" customFormat="1" ht="15" customHeight="1" x14ac:dyDescent="0.25"/>
    <row r="578" customFormat="1" ht="15" customHeight="1" x14ac:dyDescent="0.25"/>
    <row r="579" customFormat="1" ht="15" customHeight="1" x14ac:dyDescent="0.25"/>
    <row r="580" customFormat="1" ht="15" customHeight="1" x14ac:dyDescent="0.25"/>
    <row r="581" customFormat="1" ht="15" customHeight="1" x14ac:dyDescent="0.25"/>
    <row r="582" customFormat="1" ht="15" customHeight="1" x14ac:dyDescent="0.25"/>
    <row r="583" customFormat="1" ht="15" customHeight="1" x14ac:dyDescent="0.25"/>
    <row r="584" customFormat="1" ht="15" customHeight="1" x14ac:dyDescent="0.25"/>
    <row r="585" customFormat="1" ht="15" customHeight="1" x14ac:dyDescent="0.25"/>
    <row r="586" customFormat="1" ht="15" customHeight="1" x14ac:dyDescent="0.25"/>
    <row r="587" customFormat="1" ht="15" customHeight="1" x14ac:dyDescent="0.25"/>
    <row r="588" customFormat="1" ht="15" customHeight="1" x14ac:dyDescent="0.25"/>
    <row r="589" customFormat="1" ht="15" customHeight="1" x14ac:dyDescent="0.25"/>
    <row r="590" customFormat="1" ht="15" customHeight="1" x14ac:dyDescent="0.25"/>
    <row r="591" customFormat="1" ht="15" customHeight="1" x14ac:dyDescent="0.25"/>
    <row r="592" customFormat="1" ht="15" customHeight="1" x14ac:dyDescent="0.25"/>
    <row r="593" customFormat="1" ht="15" customHeight="1" x14ac:dyDescent="0.25"/>
    <row r="594" customFormat="1" ht="15" customHeight="1" x14ac:dyDescent="0.25"/>
    <row r="595" customFormat="1" ht="15" customHeight="1" x14ac:dyDescent="0.25"/>
    <row r="596" customFormat="1" ht="15" customHeight="1" x14ac:dyDescent="0.25"/>
    <row r="597" customFormat="1" ht="15" customHeight="1" x14ac:dyDescent="0.25"/>
    <row r="598" customFormat="1" ht="15" customHeight="1" x14ac:dyDescent="0.25"/>
    <row r="599" customFormat="1" ht="15" customHeight="1" x14ac:dyDescent="0.25"/>
    <row r="600" customFormat="1" ht="15" customHeight="1" x14ac:dyDescent="0.25"/>
    <row r="601" customFormat="1" ht="15" customHeight="1" x14ac:dyDescent="0.25"/>
    <row r="602" customFormat="1" ht="15" customHeight="1" x14ac:dyDescent="0.25"/>
    <row r="603" customFormat="1" ht="15" customHeight="1" x14ac:dyDescent="0.25"/>
    <row r="604" customFormat="1" ht="15" customHeight="1" x14ac:dyDescent="0.25"/>
    <row r="605" customFormat="1" ht="15" customHeight="1" x14ac:dyDescent="0.25"/>
    <row r="606" customFormat="1" ht="15" customHeight="1" x14ac:dyDescent="0.25"/>
    <row r="607" customFormat="1" ht="15" customHeight="1" x14ac:dyDescent="0.25"/>
    <row r="608" customFormat="1" ht="15" customHeight="1" x14ac:dyDescent="0.25"/>
    <row r="609" customFormat="1" ht="15" customHeight="1" x14ac:dyDescent="0.25"/>
    <row r="610" customFormat="1" ht="15" customHeight="1" x14ac:dyDescent="0.25"/>
    <row r="611" customFormat="1" ht="15" customHeight="1" x14ac:dyDescent="0.25"/>
    <row r="612" customFormat="1" ht="15" customHeight="1" x14ac:dyDescent="0.25"/>
    <row r="613" customFormat="1" ht="15" customHeight="1" x14ac:dyDescent="0.25"/>
    <row r="614" customFormat="1" ht="15" customHeight="1" x14ac:dyDescent="0.25"/>
    <row r="615" customFormat="1" ht="15" customHeight="1" x14ac:dyDescent="0.25"/>
    <row r="616" customFormat="1" ht="15" customHeight="1" x14ac:dyDescent="0.25"/>
    <row r="617" customFormat="1" ht="15" customHeight="1" x14ac:dyDescent="0.25"/>
    <row r="618" customFormat="1" ht="15" customHeight="1" x14ac:dyDescent="0.25"/>
    <row r="619" customFormat="1" ht="15" customHeight="1" x14ac:dyDescent="0.25"/>
    <row r="620" customFormat="1" ht="15" customHeight="1" x14ac:dyDescent="0.25"/>
    <row r="621" customFormat="1" ht="15" customHeight="1" x14ac:dyDescent="0.25"/>
    <row r="622" customFormat="1" ht="15" customHeight="1" x14ac:dyDescent="0.25"/>
    <row r="623" customFormat="1" ht="15" customHeight="1" x14ac:dyDescent="0.25"/>
    <row r="624" customFormat="1" ht="15" customHeight="1" x14ac:dyDescent="0.25"/>
    <row r="625" customFormat="1" ht="15" customHeight="1" x14ac:dyDescent="0.25"/>
    <row r="626" customFormat="1" ht="15" customHeight="1" x14ac:dyDescent="0.25"/>
    <row r="627" customFormat="1" ht="15" customHeight="1" x14ac:dyDescent="0.25"/>
    <row r="628" customFormat="1" ht="15" customHeight="1" x14ac:dyDescent="0.25"/>
    <row r="629" customFormat="1" ht="15" customHeight="1" x14ac:dyDescent="0.25"/>
    <row r="630" customFormat="1" ht="15" customHeight="1" x14ac:dyDescent="0.25"/>
    <row r="631" customFormat="1" ht="15" customHeight="1" x14ac:dyDescent="0.25"/>
    <row r="632" customFormat="1" ht="15" customHeight="1" x14ac:dyDescent="0.25"/>
    <row r="633" customFormat="1" ht="15" customHeight="1" x14ac:dyDescent="0.25"/>
    <row r="634" customFormat="1" ht="15" customHeight="1" x14ac:dyDescent="0.25"/>
    <row r="635" customFormat="1" ht="15" customHeight="1" x14ac:dyDescent="0.25"/>
    <row r="636" customFormat="1" ht="15" customHeight="1" x14ac:dyDescent="0.25"/>
    <row r="637" customFormat="1" ht="15" customHeight="1" x14ac:dyDescent="0.25"/>
    <row r="638" customFormat="1" ht="15" customHeight="1" x14ac:dyDescent="0.25"/>
    <row r="639" customFormat="1" ht="15" customHeight="1" x14ac:dyDescent="0.25"/>
    <row r="640" customFormat="1" ht="15" customHeight="1" x14ac:dyDescent="0.25"/>
    <row r="641" customFormat="1" ht="15" customHeight="1" x14ac:dyDescent="0.25"/>
    <row r="642" customFormat="1" ht="15" customHeight="1" x14ac:dyDescent="0.25"/>
    <row r="643" customFormat="1" ht="15" customHeight="1" x14ac:dyDescent="0.25"/>
    <row r="644" customFormat="1" ht="15" customHeight="1" x14ac:dyDescent="0.25"/>
    <row r="645" customFormat="1" ht="15" customHeight="1" x14ac:dyDescent="0.25"/>
    <row r="646" customFormat="1" ht="15" customHeight="1" x14ac:dyDescent="0.25"/>
    <row r="647" customFormat="1" ht="15" customHeight="1" x14ac:dyDescent="0.25"/>
    <row r="648" customFormat="1" ht="15" customHeight="1" x14ac:dyDescent="0.25"/>
    <row r="649" customFormat="1" ht="15" customHeight="1" x14ac:dyDescent="0.25"/>
    <row r="650" customFormat="1" ht="15" customHeight="1" x14ac:dyDescent="0.25"/>
    <row r="651" customFormat="1" ht="15" customHeight="1" x14ac:dyDescent="0.25"/>
    <row r="652" customFormat="1" ht="15" customHeight="1" x14ac:dyDescent="0.25"/>
    <row r="653" customFormat="1" ht="15" customHeight="1" x14ac:dyDescent="0.25"/>
    <row r="654" customFormat="1" ht="15" customHeight="1" x14ac:dyDescent="0.25"/>
    <row r="655" customFormat="1" ht="15" customHeight="1" x14ac:dyDescent="0.25"/>
    <row r="656" customFormat="1" ht="15" customHeight="1" x14ac:dyDescent="0.25"/>
    <row r="657" customFormat="1" ht="15" customHeight="1" x14ac:dyDescent="0.25"/>
    <row r="658" customFormat="1" ht="15" customHeight="1" x14ac:dyDescent="0.25"/>
    <row r="659" customFormat="1" ht="15" customHeight="1" x14ac:dyDescent="0.25"/>
    <row r="660" customFormat="1" ht="15" customHeight="1" x14ac:dyDescent="0.25"/>
    <row r="661" customFormat="1" ht="15" customHeight="1" x14ac:dyDescent="0.25"/>
    <row r="662" customFormat="1" ht="15" customHeight="1" x14ac:dyDescent="0.25"/>
    <row r="663" customFormat="1" ht="15" customHeight="1" x14ac:dyDescent="0.25"/>
    <row r="664" customFormat="1" ht="15" customHeight="1" x14ac:dyDescent="0.25"/>
    <row r="665" customFormat="1" ht="15" customHeight="1" x14ac:dyDescent="0.25"/>
    <row r="666" customFormat="1" ht="15" customHeight="1" x14ac:dyDescent="0.25"/>
    <row r="667" customFormat="1" ht="15" customHeight="1" x14ac:dyDescent="0.25"/>
    <row r="668" customFormat="1" ht="15" customHeight="1" x14ac:dyDescent="0.25"/>
    <row r="669" customFormat="1" ht="15" customHeight="1" x14ac:dyDescent="0.25"/>
    <row r="670" customFormat="1" ht="15" customHeight="1" x14ac:dyDescent="0.25"/>
    <row r="671" customFormat="1" ht="15" customHeight="1" x14ac:dyDescent="0.25"/>
    <row r="672" customFormat="1" ht="15" customHeight="1" x14ac:dyDescent="0.25"/>
    <row r="673" customFormat="1" ht="15" customHeight="1" x14ac:dyDescent="0.25"/>
    <row r="674" customFormat="1" ht="15" customHeight="1" x14ac:dyDescent="0.25"/>
    <row r="675" customFormat="1" ht="15" customHeight="1" x14ac:dyDescent="0.25"/>
    <row r="676" customFormat="1" ht="15" customHeight="1" x14ac:dyDescent="0.25"/>
    <row r="677" customFormat="1" ht="15" customHeight="1" x14ac:dyDescent="0.25"/>
    <row r="678" customFormat="1" ht="15" customHeight="1" x14ac:dyDescent="0.25"/>
    <row r="679" customFormat="1" ht="15" customHeight="1" x14ac:dyDescent="0.25"/>
    <row r="680" customFormat="1" ht="15" customHeight="1" x14ac:dyDescent="0.25"/>
    <row r="681" customFormat="1" ht="15" customHeight="1" x14ac:dyDescent="0.25"/>
    <row r="682" customFormat="1" ht="15" customHeight="1" x14ac:dyDescent="0.25"/>
    <row r="683" customFormat="1" ht="15" customHeight="1" x14ac:dyDescent="0.25"/>
    <row r="684" customFormat="1" ht="15" customHeight="1" x14ac:dyDescent="0.25"/>
    <row r="685" customFormat="1" ht="15" customHeight="1" x14ac:dyDescent="0.25"/>
    <row r="686" customFormat="1" ht="15" customHeight="1" x14ac:dyDescent="0.25"/>
    <row r="687" customFormat="1" ht="15" customHeight="1" x14ac:dyDescent="0.25"/>
    <row r="688" customFormat="1" ht="15" customHeight="1" x14ac:dyDescent="0.25"/>
    <row r="689" customFormat="1" ht="15" customHeight="1" x14ac:dyDescent="0.25"/>
    <row r="690" customFormat="1" ht="15" customHeight="1" x14ac:dyDescent="0.25"/>
    <row r="691" customFormat="1" ht="15" customHeight="1" x14ac:dyDescent="0.25"/>
    <row r="692" customFormat="1" ht="15" customHeight="1" x14ac:dyDescent="0.25"/>
    <row r="693" customFormat="1" ht="15" customHeight="1" x14ac:dyDescent="0.25"/>
    <row r="694" customFormat="1" ht="15" customHeight="1" x14ac:dyDescent="0.25"/>
    <row r="695" customFormat="1" ht="15" customHeight="1" x14ac:dyDescent="0.25"/>
    <row r="696" customFormat="1" ht="15" customHeight="1" x14ac:dyDescent="0.25"/>
    <row r="697" customFormat="1" ht="15" customHeight="1" x14ac:dyDescent="0.25"/>
    <row r="698" customFormat="1" ht="15" customHeight="1" x14ac:dyDescent="0.25"/>
    <row r="699" customFormat="1" ht="15" customHeight="1" x14ac:dyDescent="0.25"/>
    <row r="700" customFormat="1" ht="15" customHeight="1" x14ac:dyDescent="0.25"/>
    <row r="701" customFormat="1" ht="15" customHeight="1" x14ac:dyDescent="0.25"/>
    <row r="702" customFormat="1" ht="15" customHeight="1" x14ac:dyDescent="0.25"/>
    <row r="703" customFormat="1" ht="15" customHeight="1" x14ac:dyDescent="0.25"/>
    <row r="704" customFormat="1" ht="15" customHeight="1" x14ac:dyDescent="0.25"/>
    <row r="705" customFormat="1" ht="15" customHeight="1" x14ac:dyDescent="0.25"/>
    <row r="706" customFormat="1" ht="15" customHeight="1" x14ac:dyDescent="0.25"/>
    <row r="707" customFormat="1" ht="15" customHeight="1" x14ac:dyDescent="0.25"/>
    <row r="708" customFormat="1" ht="15" customHeight="1" x14ac:dyDescent="0.25"/>
    <row r="709" customFormat="1" ht="15" customHeight="1" x14ac:dyDescent="0.25"/>
    <row r="710" customFormat="1" ht="15" customHeight="1" x14ac:dyDescent="0.25"/>
    <row r="711" customFormat="1" ht="15" customHeight="1" x14ac:dyDescent="0.25"/>
    <row r="712" customFormat="1" ht="15" customHeight="1" x14ac:dyDescent="0.25"/>
    <row r="713" customFormat="1" ht="15" customHeight="1" x14ac:dyDescent="0.25"/>
    <row r="714" customFormat="1" ht="15" customHeight="1" x14ac:dyDescent="0.25"/>
    <row r="715" customFormat="1" ht="15" customHeight="1" x14ac:dyDescent="0.25"/>
    <row r="716" customFormat="1" ht="15" customHeight="1" x14ac:dyDescent="0.25"/>
    <row r="717" customFormat="1" ht="15" customHeight="1" x14ac:dyDescent="0.25"/>
    <row r="718" customFormat="1" ht="15" customHeight="1" x14ac:dyDescent="0.25"/>
    <row r="719" customFormat="1" ht="15" customHeight="1" x14ac:dyDescent="0.25"/>
    <row r="720" customFormat="1" ht="15" customHeight="1" x14ac:dyDescent="0.25"/>
    <row r="721" customFormat="1" ht="15" customHeight="1" x14ac:dyDescent="0.25"/>
    <row r="722" customFormat="1" ht="15" customHeight="1" x14ac:dyDescent="0.25"/>
    <row r="723" customFormat="1" ht="15" customHeight="1" x14ac:dyDescent="0.25"/>
    <row r="724" customFormat="1" ht="15" customHeight="1" x14ac:dyDescent="0.25"/>
    <row r="725" customFormat="1" ht="15" customHeight="1" x14ac:dyDescent="0.25"/>
    <row r="726" customFormat="1" ht="15" customHeight="1" x14ac:dyDescent="0.25"/>
    <row r="727" customFormat="1" ht="15" customHeight="1" x14ac:dyDescent="0.25"/>
    <row r="728" customFormat="1" ht="15" customHeight="1" x14ac:dyDescent="0.25"/>
    <row r="729" customFormat="1" ht="15" customHeight="1" x14ac:dyDescent="0.25"/>
    <row r="730" customFormat="1" ht="15" customHeight="1" x14ac:dyDescent="0.25"/>
    <row r="731" customFormat="1" ht="15" customHeight="1" x14ac:dyDescent="0.25"/>
    <row r="732" customFormat="1" ht="15" customHeight="1" x14ac:dyDescent="0.25"/>
    <row r="733" customFormat="1" ht="15" customHeight="1" x14ac:dyDescent="0.25"/>
    <row r="734" customFormat="1" ht="15" customHeight="1" x14ac:dyDescent="0.25"/>
    <row r="735" customFormat="1" ht="15" customHeight="1" x14ac:dyDescent="0.25"/>
    <row r="736" customFormat="1" ht="15" customHeight="1" x14ac:dyDescent="0.25"/>
    <row r="737" customFormat="1" ht="15" customHeight="1" x14ac:dyDescent="0.25"/>
    <row r="738" customFormat="1" ht="15" customHeight="1" x14ac:dyDescent="0.25"/>
    <row r="739" customFormat="1" ht="15" customHeight="1" x14ac:dyDescent="0.25"/>
    <row r="740" customFormat="1" ht="15" customHeight="1" x14ac:dyDescent="0.25"/>
    <row r="741" customFormat="1" ht="15" customHeight="1" x14ac:dyDescent="0.25"/>
    <row r="742" customFormat="1" ht="15" customHeight="1" x14ac:dyDescent="0.25"/>
    <row r="743" customFormat="1" ht="15" customHeight="1" x14ac:dyDescent="0.25"/>
    <row r="744" customFormat="1" ht="15" customHeight="1" x14ac:dyDescent="0.25"/>
    <row r="745" customFormat="1" ht="15" customHeight="1" x14ac:dyDescent="0.25"/>
    <row r="746" customFormat="1" ht="15" customHeight="1" x14ac:dyDescent="0.25"/>
    <row r="747" customFormat="1" ht="15" customHeight="1" x14ac:dyDescent="0.25"/>
    <row r="748" customFormat="1" ht="15" customHeight="1" x14ac:dyDescent="0.25"/>
    <row r="749" customFormat="1" ht="15" customHeight="1" x14ac:dyDescent="0.25"/>
    <row r="750" customFormat="1" ht="15" customHeight="1" x14ac:dyDescent="0.25"/>
    <row r="751" customFormat="1" ht="15" customHeight="1" x14ac:dyDescent="0.25"/>
    <row r="752" customFormat="1" ht="15" customHeight="1" x14ac:dyDescent="0.25"/>
    <row r="753" customFormat="1" ht="15" customHeight="1" x14ac:dyDescent="0.25"/>
    <row r="754" customFormat="1" ht="15" customHeight="1" x14ac:dyDescent="0.25"/>
    <row r="755" customFormat="1" ht="15" customHeight="1" x14ac:dyDescent="0.25"/>
    <row r="756" customFormat="1" ht="15" customHeight="1" x14ac:dyDescent="0.25"/>
    <row r="757" customFormat="1" ht="15" customHeight="1" x14ac:dyDescent="0.25"/>
    <row r="758" customFormat="1" ht="15" customHeight="1" x14ac:dyDescent="0.25"/>
    <row r="759" customFormat="1" ht="15" customHeight="1" x14ac:dyDescent="0.25"/>
    <row r="760" customFormat="1" ht="15" customHeight="1" x14ac:dyDescent="0.25"/>
    <row r="761" customFormat="1" ht="15" customHeight="1" x14ac:dyDescent="0.25"/>
    <row r="762" customFormat="1" ht="15" customHeight="1" x14ac:dyDescent="0.25"/>
    <row r="763" customFormat="1" ht="15" customHeight="1" x14ac:dyDescent="0.25"/>
    <row r="764" customFormat="1" ht="15" customHeight="1" x14ac:dyDescent="0.25"/>
    <row r="765" customFormat="1" ht="15" customHeight="1" x14ac:dyDescent="0.25"/>
    <row r="766" customFormat="1" ht="15" customHeight="1" x14ac:dyDescent="0.25"/>
    <row r="767" customFormat="1" ht="15" customHeight="1" x14ac:dyDescent="0.25"/>
    <row r="768" customFormat="1" ht="15" customHeight="1" x14ac:dyDescent="0.25"/>
    <row r="769" customFormat="1" ht="15" customHeight="1" x14ac:dyDescent="0.25"/>
    <row r="770" customFormat="1" ht="15" customHeight="1" x14ac:dyDescent="0.25"/>
    <row r="771" customFormat="1" ht="15" customHeight="1" x14ac:dyDescent="0.25"/>
    <row r="772" customFormat="1" ht="15" customHeight="1" x14ac:dyDescent="0.25"/>
    <row r="773" customFormat="1" ht="15" customHeight="1" x14ac:dyDescent="0.25"/>
    <row r="774" customFormat="1" ht="15" customHeight="1" x14ac:dyDescent="0.25"/>
    <row r="775" customFormat="1" ht="15" customHeight="1" x14ac:dyDescent="0.25"/>
    <row r="776" customFormat="1" ht="15" customHeight="1" x14ac:dyDescent="0.25"/>
    <row r="777" customFormat="1" ht="15" customHeight="1" x14ac:dyDescent="0.25"/>
    <row r="778" customFormat="1" ht="15" customHeight="1" x14ac:dyDescent="0.25"/>
    <row r="779" customFormat="1" ht="15" customHeight="1" x14ac:dyDescent="0.25"/>
    <row r="780" customFormat="1" ht="15" customHeight="1" x14ac:dyDescent="0.25"/>
    <row r="781" customFormat="1" ht="15" customHeight="1" x14ac:dyDescent="0.25"/>
    <row r="782" customFormat="1" ht="15" customHeight="1" x14ac:dyDescent="0.25"/>
    <row r="783" customFormat="1" ht="15" customHeight="1" x14ac:dyDescent="0.25"/>
    <row r="784" customFormat="1" ht="15" customHeight="1" x14ac:dyDescent="0.25"/>
    <row r="785" customFormat="1" ht="15" customHeight="1" x14ac:dyDescent="0.25"/>
    <row r="786" customFormat="1" ht="15" customHeight="1" x14ac:dyDescent="0.25"/>
    <row r="787" customFormat="1" ht="15" customHeight="1" x14ac:dyDescent="0.25"/>
    <row r="788" customFormat="1" ht="15" customHeight="1" x14ac:dyDescent="0.25"/>
    <row r="789" customFormat="1" ht="15" customHeight="1" x14ac:dyDescent="0.25"/>
    <row r="790" customFormat="1" ht="15" customHeight="1" x14ac:dyDescent="0.25"/>
    <row r="791" customFormat="1" ht="15" customHeight="1" x14ac:dyDescent="0.25"/>
    <row r="792" customFormat="1" ht="15" customHeight="1" x14ac:dyDescent="0.25"/>
    <row r="793" customFormat="1" ht="15" customHeight="1" x14ac:dyDescent="0.25"/>
    <row r="794" customFormat="1" ht="15" customHeight="1" x14ac:dyDescent="0.25"/>
    <row r="795" customFormat="1" ht="15" customHeight="1" x14ac:dyDescent="0.25"/>
    <row r="796" customFormat="1" ht="15" customHeight="1" x14ac:dyDescent="0.25"/>
    <row r="797" customFormat="1" ht="15" customHeight="1" x14ac:dyDescent="0.25"/>
    <row r="798" customFormat="1" ht="15" customHeight="1" x14ac:dyDescent="0.25"/>
    <row r="799" customFormat="1" ht="15" customHeight="1" x14ac:dyDescent="0.25"/>
    <row r="800" customFormat="1" ht="15" customHeight="1" x14ac:dyDescent="0.25"/>
    <row r="801" customFormat="1" ht="15" customHeight="1" x14ac:dyDescent="0.25"/>
    <row r="802" customFormat="1" ht="15" customHeight="1" x14ac:dyDescent="0.25"/>
    <row r="803" customFormat="1" ht="15" customHeight="1" x14ac:dyDescent="0.25"/>
    <row r="804" customFormat="1" ht="15" customHeight="1" x14ac:dyDescent="0.25"/>
    <row r="805" customFormat="1" ht="15" customHeight="1" x14ac:dyDescent="0.25"/>
    <row r="806" customFormat="1" ht="15" customHeight="1" x14ac:dyDescent="0.25"/>
    <row r="807" customFormat="1" ht="15" customHeight="1" x14ac:dyDescent="0.25"/>
    <row r="808" customFormat="1" ht="15" customHeight="1" x14ac:dyDescent="0.25"/>
    <row r="809" customFormat="1" ht="15" customHeight="1" x14ac:dyDescent="0.25"/>
    <row r="810" customFormat="1" ht="15" customHeight="1" x14ac:dyDescent="0.25"/>
    <row r="811" customFormat="1" ht="15" customHeight="1" x14ac:dyDescent="0.25"/>
    <row r="812" customFormat="1" ht="15" customHeight="1" x14ac:dyDescent="0.25"/>
    <row r="813" customFormat="1" ht="15" customHeight="1" x14ac:dyDescent="0.25"/>
    <row r="814" customFormat="1" ht="15" customHeight="1" x14ac:dyDescent="0.25"/>
    <row r="815" customFormat="1" ht="15" customHeight="1" x14ac:dyDescent="0.25"/>
    <row r="816" customFormat="1" ht="15" customHeight="1" x14ac:dyDescent="0.25"/>
    <row r="817" customFormat="1" ht="15" customHeight="1" x14ac:dyDescent="0.25"/>
    <row r="818" customFormat="1" ht="15" customHeight="1" x14ac:dyDescent="0.25"/>
    <row r="819" customFormat="1" ht="15" customHeight="1" x14ac:dyDescent="0.25"/>
    <row r="820" customFormat="1" ht="15" customHeight="1" x14ac:dyDescent="0.25"/>
    <row r="821" customFormat="1" ht="15" customHeight="1" x14ac:dyDescent="0.25"/>
    <row r="822" customFormat="1" ht="15" customHeight="1" x14ac:dyDescent="0.25"/>
    <row r="823" customFormat="1" ht="15" customHeight="1" x14ac:dyDescent="0.25"/>
    <row r="824" customFormat="1" ht="15" customHeight="1" x14ac:dyDescent="0.25"/>
    <row r="825" customFormat="1" ht="15" customHeight="1" x14ac:dyDescent="0.25"/>
    <row r="826" customFormat="1" ht="15" customHeight="1" x14ac:dyDescent="0.25"/>
    <row r="827" customFormat="1" ht="15" customHeight="1" x14ac:dyDescent="0.25"/>
    <row r="828" customFormat="1" ht="15" customHeight="1" x14ac:dyDescent="0.25"/>
    <row r="829" customFormat="1" ht="15" customHeight="1" x14ac:dyDescent="0.25"/>
    <row r="830" customFormat="1" ht="15" customHeight="1" x14ac:dyDescent="0.25"/>
    <row r="831" customFormat="1" ht="15" customHeight="1" x14ac:dyDescent="0.25"/>
    <row r="832" customFormat="1" ht="15" customHeight="1" x14ac:dyDescent="0.25"/>
    <row r="833" customFormat="1" ht="15" customHeight="1" x14ac:dyDescent="0.25"/>
    <row r="834" customFormat="1" ht="15" customHeight="1" x14ac:dyDescent="0.25"/>
    <row r="835" customFormat="1" ht="15" customHeight="1" x14ac:dyDescent="0.25"/>
    <row r="836" customFormat="1" ht="15" customHeight="1" x14ac:dyDescent="0.25"/>
    <row r="837" customFormat="1" ht="15" customHeight="1" x14ac:dyDescent="0.25"/>
    <row r="838" customFormat="1" ht="15" customHeight="1" x14ac:dyDescent="0.25"/>
    <row r="839" customFormat="1" ht="15" customHeight="1" x14ac:dyDescent="0.25"/>
    <row r="840" customFormat="1" ht="15" customHeight="1" x14ac:dyDescent="0.25"/>
    <row r="841" customFormat="1" ht="15" customHeight="1" x14ac:dyDescent="0.25"/>
    <row r="842" customFormat="1" ht="15" customHeight="1" x14ac:dyDescent="0.25"/>
    <row r="843" customFormat="1" ht="15" customHeight="1" x14ac:dyDescent="0.25"/>
    <row r="844" customFormat="1" ht="15" customHeight="1" x14ac:dyDescent="0.25"/>
    <row r="845" customFormat="1" ht="15" customHeight="1" x14ac:dyDescent="0.25"/>
    <row r="846" customFormat="1" ht="15" customHeight="1" x14ac:dyDescent="0.25"/>
    <row r="847" customFormat="1" ht="15" customHeight="1" x14ac:dyDescent="0.25"/>
    <row r="848" customFormat="1" ht="15" customHeight="1" x14ac:dyDescent="0.25"/>
    <row r="849" customFormat="1" ht="15" customHeight="1" x14ac:dyDescent="0.25"/>
    <row r="850" customFormat="1" ht="15" customHeight="1" x14ac:dyDescent="0.25"/>
    <row r="851" customFormat="1" ht="15" customHeight="1" x14ac:dyDescent="0.25"/>
    <row r="852" customFormat="1" ht="15" customHeight="1" x14ac:dyDescent="0.25"/>
    <row r="853" customFormat="1" ht="15" customHeight="1" x14ac:dyDescent="0.25"/>
    <row r="854" customFormat="1" ht="15" customHeight="1" x14ac:dyDescent="0.25"/>
    <row r="855" customFormat="1" ht="15" customHeight="1" x14ac:dyDescent="0.25"/>
    <row r="856" customFormat="1" ht="15" customHeight="1" x14ac:dyDescent="0.25"/>
    <row r="857" customFormat="1" ht="15" customHeight="1" x14ac:dyDescent="0.25"/>
    <row r="858" customFormat="1" ht="15" customHeight="1" x14ac:dyDescent="0.25"/>
    <row r="859" customFormat="1" ht="15" customHeight="1" x14ac:dyDescent="0.25"/>
    <row r="860" customFormat="1" ht="15" customHeight="1" x14ac:dyDescent="0.25"/>
    <row r="861" customFormat="1" ht="15" customHeight="1" x14ac:dyDescent="0.25"/>
    <row r="862" customFormat="1" ht="15" customHeight="1" x14ac:dyDescent="0.25"/>
    <row r="863" customFormat="1" ht="15" customHeight="1" x14ac:dyDescent="0.25"/>
    <row r="864" customFormat="1" ht="15" customHeight="1" x14ac:dyDescent="0.25"/>
    <row r="865" customFormat="1" ht="15" customHeight="1" x14ac:dyDescent="0.25"/>
    <row r="866" customFormat="1" ht="15" customHeight="1" x14ac:dyDescent="0.25"/>
    <row r="867" customFormat="1" ht="15" customHeight="1" x14ac:dyDescent="0.25"/>
    <row r="868" customFormat="1" ht="15" customHeight="1" x14ac:dyDescent="0.25"/>
    <row r="869" customFormat="1" ht="15" customHeight="1" x14ac:dyDescent="0.25"/>
    <row r="870" customFormat="1" ht="15" customHeight="1" x14ac:dyDescent="0.25"/>
    <row r="871" customFormat="1" ht="15" customHeight="1" x14ac:dyDescent="0.25"/>
    <row r="872" customFormat="1" ht="15" customHeight="1" x14ac:dyDescent="0.25"/>
    <row r="873" customFormat="1" ht="15" customHeight="1" x14ac:dyDescent="0.25"/>
    <row r="874" customFormat="1" ht="15" customHeight="1" x14ac:dyDescent="0.25"/>
    <row r="875" customFormat="1" ht="15" customHeight="1" x14ac:dyDescent="0.25"/>
    <row r="876" customFormat="1" ht="15" customHeight="1" x14ac:dyDescent="0.25"/>
    <row r="877" customFormat="1" ht="15" customHeight="1" x14ac:dyDescent="0.25"/>
    <row r="878" customFormat="1" ht="15" customHeight="1" x14ac:dyDescent="0.25"/>
    <row r="879" customFormat="1" ht="15" customHeight="1" x14ac:dyDescent="0.25"/>
    <row r="880" customFormat="1" ht="15" customHeight="1" x14ac:dyDescent="0.25"/>
    <row r="881" customFormat="1" ht="15" customHeight="1" x14ac:dyDescent="0.25"/>
    <row r="882" customFormat="1" ht="15" customHeight="1" x14ac:dyDescent="0.25"/>
    <row r="883" customFormat="1" ht="15" customHeight="1" x14ac:dyDescent="0.25"/>
    <row r="884" customFormat="1" ht="15" customHeight="1" x14ac:dyDescent="0.25"/>
    <row r="885" customFormat="1" ht="15" customHeight="1" x14ac:dyDescent="0.25"/>
    <row r="886" customFormat="1" ht="15" customHeight="1" x14ac:dyDescent="0.25"/>
    <row r="887" customFormat="1" ht="15" customHeight="1" x14ac:dyDescent="0.25"/>
    <row r="888" customFormat="1" ht="15" customHeight="1" x14ac:dyDescent="0.25"/>
    <row r="889" customFormat="1" ht="15" customHeight="1" x14ac:dyDescent="0.25"/>
    <row r="890" customFormat="1" ht="15" customHeight="1" x14ac:dyDescent="0.25"/>
    <row r="891" customFormat="1" ht="15" customHeight="1" x14ac:dyDescent="0.25"/>
    <row r="892" customFormat="1" ht="15" customHeight="1" x14ac:dyDescent="0.25"/>
    <row r="893" customFormat="1" ht="15" customHeight="1" x14ac:dyDescent="0.25"/>
    <row r="894" customFormat="1" ht="15" customHeight="1" x14ac:dyDescent="0.25"/>
    <row r="895" customFormat="1" ht="15" customHeight="1" x14ac:dyDescent="0.25"/>
    <row r="896" customFormat="1" ht="15" customHeight="1" x14ac:dyDescent="0.25"/>
    <row r="897" customFormat="1" ht="15" customHeight="1" x14ac:dyDescent="0.25"/>
    <row r="898" customFormat="1" ht="15" customHeight="1" x14ac:dyDescent="0.25"/>
    <row r="899" customFormat="1" ht="15" customHeight="1" x14ac:dyDescent="0.25"/>
    <row r="900" customFormat="1" ht="15" customHeight="1" x14ac:dyDescent="0.25"/>
    <row r="901" customFormat="1" ht="15" customHeight="1" x14ac:dyDescent="0.25"/>
    <row r="902" customFormat="1" ht="15" customHeight="1" x14ac:dyDescent="0.25"/>
    <row r="903" customFormat="1" ht="15" customHeight="1" x14ac:dyDescent="0.25"/>
    <row r="904" customFormat="1" ht="15" customHeight="1" x14ac:dyDescent="0.25"/>
    <row r="905" customFormat="1" ht="15" customHeight="1" x14ac:dyDescent="0.25"/>
    <row r="906" customFormat="1" ht="15" customHeight="1" x14ac:dyDescent="0.25"/>
    <row r="907" customFormat="1" ht="15" customHeight="1" x14ac:dyDescent="0.25"/>
    <row r="908" customFormat="1" ht="15" customHeight="1" x14ac:dyDescent="0.25"/>
    <row r="909" customFormat="1" ht="15" customHeight="1" x14ac:dyDescent="0.25"/>
    <row r="910" customFormat="1" ht="15" customHeight="1" x14ac:dyDescent="0.25"/>
    <row r="911" customFormat="1" ht="15" customHeight="1" x14ac:dyDescent="0.25"/>
    <row r="912" customFormat="1" ht="15" customHeight="1" x14ac:dyDescent="0.25"/>
    <row r="913" customFormat="1" ht="15" customHeight="1" x14ac:dyDescent="0.25"/>
    <row r="914" customFormat="1" ht="15" customHeight="1" x14ac:dyDescent="0.25"/>
    <row r="915" customFormat="1" ht="15" customHeight="1" x14ac:dyDescent="0.25"/>
    <row r="916" customFormat="1" ht="15" customHeight="1" x14ac:dyDescent="0.25"/>
    <row r="917" customFormat="1" ht="15" customHeight="1" x14ac:dyDescent="0.25"/>
    <row r="918" customFormat="1" ht="15" customHeight="1" x14ac:dyDescent="0.25"/>
    <row r="919" customFormat="1" ht="15" customHeight="1" x14ac:dyDescent="0.25"/>
    <row r="920" customFormat="1" ht="15" customHeight="1" x14ac:dyDescent="0.25"/>
    <row r="921" customFormat="1" ht="15" customHeight="1" x14ac:dyDescent="0.25"/>
    <row r="922" customFormat="1" ht="15" customHeight="1" x14ac:dyDescent="0.25"/>
    <row r="923" customFormat="1" ht="15" customHeight="1" x14ac:dyDescent="0.25"/>
    <row r="924" customFormat="1" ht="15" customHeight="1" x14ac:dyDescent="0.25"/>
    <row r="925" customFormat="1" ht="15" customHeight="1" x14ac:dyDescent="0.25"/>
    <row r="926" customFormat="1" ht="15" customHeight="1" x14ac:dyDescent="0.25"/>
    <row r="927" customFormat="1" ht="15" customHeight="1" x14ac:dyDescent="0.25"/>
    <row r="928" customFormat="1" ht="15" customHeight="1" x14ac:dyDescent="0.25"/>
    <row r="929" customFormat="1" ht="15" customHeight="1" x14ac:dyDescent="0.25"/>
    <row r="930" customFormat="1" ht="15" customHeight="1" x14ac:dyDescent="0.25"/>
    <row r="931" customFormat="1" ht="15" customHeight="1" x14ac:dyDescent="0.25"/>
    <row r="932" customFormat="1" ht="15" customHeight="1" x14ac:dyDescent="0.25"/>
    <row r="933" customFormat="1" ht="15" customHeight="1" x14ac:dyDescent="0.25"/>
    <row r="934" customFormat="1" ht="15" customHeight="1" x14ac:dyDescent="0.25"/>
    <row r="935" customFormat="1" ht="15" customHeight="1" x14ac:dyDescent="0.25"/>
    <row r="936" customFormat="1" ht="15" customHeight="1" x14ac:dyDescent="0.25"/>
    <row r="937" customFormat="1" ht="15" customHeight="1" x14ac:dyDescent="0.25"/>
    <row r="938" customFormat="1" ht="15" customHeight="1" x14ac:dyDescent="0.25"/>
    <row r="939" customFormat="1" ht="15" customHeight="1" x14ac:dyDescent="0.25"/>
    <row r="940" customFormat="1" ht="15" customHeight="1" x14ac:dyDescent="0.25"/>
    <row r="941" customFormat="1" ht="15" customHeight="1" x14ac:dyDescent="0.25"/>
    <row r="942" customFormat="1" ht="15" customHeight="1" x14ac:dyDescent="0.25"/>
    <row r="943" customFormat="1" ht="15" customHeight="1" x14ac:dyDescent="0.25"/>
    <row r="944" customFormat="1" ht="15" customHeight="1" x14ac:dyDescent="0.25"/>
    <row r="945" customFormat="1" ht="15" customHeight="1" x14ac:dyDescent="0.25"/>
    <row r="946" customFormat="1" ht="15" customHeight="1" x14ac:dyDescent="0.25"/>
    <row r="947" customFormat="1" ht="15" customHeight="1" x14ac:dyDescent="0.25"/>
    <row r="948" customFormat="1" ht="15" customHeight="1" x14ac:dyDescent="0.25"/>
    <row r="949" customFormat="1" ht="15" customHeight="1" x14ac:dyDescent="0.25"/>
    <row r="950" customFormat="1" ht="15" customHeight="1" x14ac:dyDescent="0.25"/>
    <row r="951" customFormat="1" ht="15" customHeight="1" x14ac:dyDescent="0.25"/>
    <row r="952" customFormat="1" ht="15" customHeight="1" x14ac:dyDescent="0.25"/>
    <row r="953" customFormat="1" ht="15" customHeight="1" x14ac:dyDescent="0.25"/>
    <row r="954" customFormat="1" ht="15" customHeight="1" x14ac:dyDescent="0.25"/>
    <row r="955" customFormat="1" ht="15" customHeight="1" x14ac:dyDescent="0.25"/>
    <row r="956" customFormat="1" ht="15" customHeight="1" x14ac:dyDescent="0.25"/>
    <row r="957" customFormat="1" ht="15" customHeight="1" x14ac:dyDescent="0.25"/>
    <row r="958" customFormat="1" ht="15" customHeight="1" x14ac:dyDescent="0.25"/>
    <row r="959" customFormat="1" ht="15" customHeight="1" x14ac:dyDescent="0.25"/>
    <row r="960" customFormat="1" ht="15" customHeight="1" x14ac:dyDescent="0.25"/>
    <row r="961" customFormat="1" ht="15" customHeight="1" x14ac:dyDescent="0.25"/>
    <row r="962" customFormat="1" ht="15" customHeight="1" x14ac:dyDescent="0.25"/>
    <row r="963" customFormat="1" ht="15" customHeight="1" x14ac:dyDescent="0.25"/>
    <row r="964" customFormat="1" ht="15" customHeight="1" x14ac:dyDescent="0.25"/>
    <row r="965" customFormat="1" ht="15" customHeight="1" x14ac:dyDescent="0.25"/>
    <row r="966" customFormat="1" ht="15" customHeight="1" x14ac:dyDescent="0.25"/>
    <row r="967" customFormat="1" ht="15" customHeight="1" x14ac:dyDescent="0.25"/>
    <row r="968" customFormat="1" ht="15" customHeight="1" x14ac:dyDescent="0.25"/>
    <row r="969" customFormat="1" ht="15" customHeight="1" x14ac:dyDescent="0.25"/>
    <row r="970" customFormat="1" ht="15" customHeight="1" x14ac:dyDescent="0.25"/>
    <row r="971" customFormat="1" ht="15" customHeight="1" x14ac:dyDescent="0.25"/>
    <row r="972" customFormat="1" ht="15" customHeight="1" x14ac:dyDescent="0.25"/>
    <row r="973" customFormat="1" ht="15" customHeight="1" x14ac:dyDescent="0.25"/>
    <row r="974" customFormat="1" ht="15" customHeight="1" x14ac:dyDescent="0.25"/>
    <row r="975" customFormat="1" ht="15" customHeight="1" x14ac:dyDescent="0.25"/>
    <row r="976" customFormat="1" ht="15" customHeight="1" x14ac:dyDescent="0.25"/>
    <row r="977" customFormat="1" ht="15" customHeight="1" x14ac:dyDescent="0.25"/>
    <row r="978" customFormat="1" ht="15" customHeight="1" x14ac:dyDescent="0.25"/>
    <row r="979" customFormat="1" ht="15" customHeight="1" x14ac:dyDescent="0.25"/>
    <row r="980" customFormat="1" ht="15" customHeight="1" x14ac:dyDescent="0.25"/>
    <row r="981" customFormat="1" ht="15" customHeight="1" x14ac:dyDescent="0.25"/>
    <row r="982" customFormat="1" ht="15" customHeight="1" x14ac:dyDescent="0.25"/>
    <row r="983" customFormat="1" ht="15" customHeight="1" x14ac:dyDescent="0.25"/>
    <row r="984" customFormat="1" ht="15" customHeight="1" x14ac:dyDescent="0.25"/>
    <row r="985" customFormat="1" ht="15" customHeight="1" x14ac:dyDescent="0.25"/>
    <row r="986" customFormat="1" ht="15" customHeight="1" x14ac:dyDescent="0.25"/>
    <row r="987" customFormat="1" ht="15" customHeight="1" x14ac:dyDescent="0.25"/>
    <row r="988" customFormat="1" ht="15" customHeight="1" x14ac:dyDescent="0.25"/>
    <row r="989" customFormat="1" ht="15" customHeight="1" x14ac:dyDescent="0.25"/>
    <row r="990" customFormat="1" ht="15" customHeight="1" x14ac:dyDescent="0.25"/>
    <row r="991" customFormat="1" ht="15" customHeight="1" x14ac:dyDescent="0.25"/>
    <row r="992" customFormat="1" ht="15" customHeight="1" x14ac:dyDescent="0.25"/>
    <row r="993" customFormat="1" ht="15" customHeight="1" x14ac:dyDescent="0.25"/>
    <row r="994" customFormat="1" ht="15" customHeight="1" x14ac:dyDescent="0.25"/>
    <row r="995" customFormat="1" ht="15" customHeight="1" x14ac:dyDescent="0.25"/>
    <row r="996" customFormat="1" ht="15" customHeight="1" x14ac:dyDescent="0.25"/>
    <row r="997" customFormat="1" ht="15" customHeight="1" x14ac:dyDescent="0.25"/>
    <row r="998" customFormat="1" ht="15" customHeight="1" x14ac:dyDescent="0.25"/>
    <row r="999" customFormat="1" ht="15" customHeight="1" x14ac:dyDescent="0.25"/>
    <row r="1000" customFormat="1" ht="15" customHeight="1" x14ac:dyDescent="0.25"/>
    <row r="1001" customFormat="1" ht="15" customHeight="1" x14ac:dyDescent="0.25"/>
    <row r="1002" customFormat="1" ht="15" customHeight="1" x14ac:dyDescent="0.25"/>
    <row r="1003" customFormat="1" ht="15" customHeight="1" x14ac:dyDescent="0.25"/>
    <row r="1004" customFormat="1" ht="15" customHeight="1" x14ac:dyDescent="0.25"/>
    <row r="1005" customFormat="1" ht="15" customHeight="1" x14ac:dyDescent="0.25"/>
    <row r="1006" customFormat="1" ht="15" customHeight="1" x14ac:dyDescent="0.25"/>
    <row r="1007" customFormat="1" ht="15" customHeight="1" x14ac:dyDescent="0.25"/>
    <row r="1008" customFormat="1" ht="15" customHeight="1" x14ac:dyDescent="0.25"/>
    <row r="1009" customFormat="1" ht="15" customHeight="1" x14ac:dyDescent="0.25"/>
    <row r="1010" customFormat="1" ht="15" customHeight="1" x14ac:dyDescent="0.25"/>
    <row r="1011" customFormat="1" ht="15" customHeight="1" x14ac:dyDescent="0.25"/>
    <row r="1012" customFormat="1" ht="15" customHeight="1" x14ac:dyDescent="0.25"/>
    <row r="1013" customFormat="1" ht="15" customHeight="1" x14ac:dyDescent="0.25"/>
    <row r="1014" customFormat="1" ht="15" customHeight="1" x14ac:dyDescent="0.25"/>
    <row r="1015" customFormat="1" ht="15" customHeight="1" x14ac:dyDescent="0.25"/>
    <row r="1016" customFormat="1" ht="15" customHeight="1" x14ac:dyDescent="0.25"/>
    <row r="1017" customFormat="1" ht="15" customHeight="1" x14ac:dyDescent="0.25"/>
    <row r="1018" customFormat="1" ht="15" customHeight="1" x14ac:dyDescent="0.25"/>
    <row r="1019" customFormat="1" ht="15" customHeight="1" x14ac:dyDescent="0.25"/>
    <row r="1020" customFormat="1" ht="15" customHeight="1" x14ac:dyDescent="0.25"/>
    <row r="1021" customFormat="1" ht="15" customHeight="1" x14ac:dyDescent="0.25"/>
    <row r="1022" customFormat="1" ht="15" customHeight="1" x14ac:dyDescent="0.25"/>
    <row r="1023" customFormat="1" ht="15" customHeight="1" x14ac:dyDescent="0.25"/>
    <row r="1024" customFormat="1" ht="15" customHeight="1" x14ac:dyDescent="0.25"/>
    <row r="1025" customFormat="1" ht="15" customHeight="1" x14ac:dyDescent="0.25"/>
    <row r="1026" customFormat="1" ht="15" customHeight="1" x14ac:dyDescent="0.25"/>
    <row r="1027" customFormat="1" ht="15" customHeight="1" x14ac:dyDescent="0.25"/>
    <row r="1028" customFormat="1" ht="15" customHeight="1" x14ac:dyDescent="0.25"/>
    <row r="1029" customFormat="1" ht="15" customHeight="1" x14ac:dyDescent="0.25"/>
    <row r="1030" customFormat="1" ht="15" customHeight="1" x14ac:dyDescent="0.25"/>
    <row r="1031" customFormat="1" ht="15" customHeight="1" x14ac:dyDescent="0.25"/>
    <row r="1032" customFormat="1" ht="15" customHeight="1" x14ac:dyDescent="0.25"/>
    <row r="1033" customFormat="1" ht="15" customHeight="1" x14ac:dyDescent="0.25"/>
    <row r="1034" customFormat="1" ht="15" customHeight="1" x14ac:dyDescent="0.25"/>
    <row r="1035" customFormat="1" ht="15" customHeight="1" x14ac:dyDescent="0.25"/>
    <row r="1036" customFormat="1" ht="15" customHeight="1" x14ac:dyDescent="0.25"/>
    <row r="1037" customFormat="1" ht="15" customHeight="1" x14ac:dyDescent="0.25"/>
    <row r="1038" customFormat="1" ht="15" customHeight="1" x14ac:dyDescent="0.25"/>
    <row r="1039" customFormat="1" ht="15" customHeight="1" x14ac:dyDescent="0.25"/>
    <row r="1040" customFormat="1" ht="15" customHeight="1" x14ac:dyDescent="0.25"/>
    <row r="1041" customFormat="1" ht="15" customHeight="1" x14ac:dyDescent="0.25"/>
    <row r="1042" customFormat="1" ht="15" customHeight="1" x14ac:dyDescent="0.25"/>
    <row r="1043" customFormat="1" ht="15" customHeight="1" x14ac:dyDescent="0.25"/>
    <row r="1044" customFormat="1" ht="15" customHeight="1" x14ac:dyDescent="0.25"/>
    <row r="1045" customFormat="1" ht="15" customHeight="1" x14ac:dyDescent="0.25"/>
    <row r="1046" customFormat="1" ht="15" customHeight="1" x14ac:dyDescent="0.25"/>
    <row r="1047" customFormat="1" ht="15" customHeight="1" x14ac:dyDescent="0.25"/>
    <row r="1048" customFormat="1" ht="15" customHeight="1" x14ac:dyDescent="0.25"/>
    <row r="1049" customFormat="1" ht="15" customHeight="1" x14ac:dyDescent="0.25"/>
    <row r="1050" customFormat="1" ht="15" customHeight="1" x14ac:dyDescent="0.25"/>
    <row r="1051" customFormat="1" ht="15" customHeight="1" x14ac:dyDescent="0.25"/>
    <row r="1052" customFormat="1" ht="15" customHeight="1" x14ac:dyDescent="0.25"/>
    <row r="1053" customFormat="1" ht="15" customHeight="1" x14ac:dyDescent="0.25"/>
    <row r="1054" customFormat="1" ht="15" customHeight="1" x14ac:dyDescent="0.25"/>
    <row r="1055" customFormat="1" ht="15" customHeight="1" x14ac:dyDescent="0.25"/>
    <row r="1056" customFormat="1" ht="15" customHeight="1" x14ac:dyDescent="0.25"/>
    <row r="1057" customFormat="1" ht="15" customHeight="1" x14ac:dyDescent="0.25"/>
    <row r="1058" customFormat="1" ht="15" customHeight="1" x14ac:dyDescent="0.25"/>
    <row r="1059" customFormat="1" ht="15" customHeight="1" x14ac:dyDescent="0.25"/>
    <row r="1060" customFormat="1" ht="15" customHeight="1" x14ac:dyDescent="0.25"/>
    <row r="1061" customFormat="1" ht="15" customHeight="1" x14ac:dyDescent="0.25"/>
    <row r="1062" customFormat="1" ht="15" customHeight="1" x14ac:dyDescent="0.25"/>
    <row r="1063" customFormat="1" ht="15" customHeight="1" x14ac:dyDescent="0.25"/>
    <row r="1064" customFormat="1" ht="15" customHeight="1" x14ac:dyDescent="0.25"/>
    <row r="1065" customFormat="1" ht="15" customHeight="1" x14ac:dyDescent="0.25"/>
    <row r="1066" customFormat="1" ht="15" customHeight="1" x14ac:dyDescent="0.25"/>
    <row r="1067" customFormat="1" ht="15" customHeight="1" x14ac:dyDescent="0.25"/>
    <row r="1068" customFormat="1" ht="15" customHeight="1" x14ac:dyDescent="0.25"/>
    <row r="1069" customFormat="1" ht="15" customHeight="1" x14ac:dyDescent="0.25"/>
    <row r="1070" customFormat="1" ht="15" customHeight="1" x14ac:dyDescent="0.25"/>
    <row r="1071" customFormat="1" ht="15" customHeight="1" x14ac:dyDescent="0.25"/>
    <row r="1072" customFormat="1" ht="15" customHeight="1" x14ac:dyDescent="0.25"/>
    <row r="1073" customFormat="1" ht="15" customHeight="1" x14ac:dyDescent="0.25"/>
    <row r="1074" customFormat="1" ht="15" customHeight="1" x14ac:dyDescent="0.25"/>
    <row r="1075" customFormat="1" ht="15" customHeight="1" x14ac:dyDescent="0.25"/>
    <row r="1076" customFormat="1" ht="15" customHeight="1" x14ac:dyDescent="0.25"/>
    <row r="1077" customFormat="1" ht="15" customHeight="1" x14ac:dyDescent="0.25"/>
    <row r="1078" customFormat="1" ht="15" customHeight="1" x14ac:dyDescent="0.25"/>
    <row r="1079" customFormat="1" ht="15" customHeight="1" x14ac:dyDescent="0.25"/>
    <row r="1080" customFormat="1" ht="15" customHeight="1" x14ac:dyDescent="0.25"/>
    <row r="1081" customFormat="1" ht="15" customHeight="1" x14ac:dyDescent="0.25"/>
    <row r="1082" customFormat="1" ht="15" customHeight="1" x14ac:dyDescent="0.25"/>
    <row r="1083" customFormat="1" ht="15" customHeight="1" x14ac:dyDescent="0.25"/>
    <row r="1084" customFormat="1" ht="15" customHeight="1" x14ac:dyDescent="0.25"/>
    <row r="1085" customFormat="1" ht="15" customHeight="1" x14ac:dyDescent="0.25"/>
    <row r="1086" customFormat="1" ht="15" customHeight="1" x14ac:dyDescent="0.25"/>
    <row r="1087" customFormat="1" ht="15" customHeight="1" x14ac:dyDescent="0.25"/>
    <row r="1088" customFormat="1" ht="15" customHeight="1" x14ac:dyDescent="0.25"/>
    <row r="1089" customFormat="1" ht="15" customHeight="1" x14ac:dyDescent="0.25"/>
    <row r="1090" customFormat="1" ht="15" customHeight="1" x14ac:dyDescent="0.25"/>
    <row r="1091" customFormat="1" ht="15" customHeight="1" x14ac:dyDescent="0.25"/>
    <row r="1092" customFormat="1" ht="15" customHeight="1" x14ac:dyDescent="0.25"/>
    <row r="1093" customFormat="1" ht="15" customHeight="1" x14ac:dyDescent="0.25"/>
    <row r="1094" customFormat="1" ht="15" customHeight="1" x14ac:dyDescent="0.25"/>
    <row r="1095" customFormat="1" ht="15" customHeight="1" x14ac:dyDescent="0.25"/>
    <row r="1096" customFormat="1" ht="15" customHeight="1" x14ac:dyDescent="0.25"/>
    <row r="1097" customFormat="1" ht="15" customHeight="1" x14ac:dyDescent="0.25"/>
    <row r="1098" customFormat="1" ht="15" customHeight="1" x14ac:dyDescent="0.25"/>
    <row r="1099" customFormat="1" ht="15" customHeight="1" x14ac:dyDescent="0.25"/>
    <row r="1100" customFormat="1" ht="15" customHeight="1" x14ac:dyDescent="0.25"/>
    <row r="1101" customFormat="1" ht="15" customHeight="1" x14ac:dyDescent="0.25"/>
    <row r="1102" customFormat="1" ht="15" customHeight="1" x14ac:dyDescent="0.25"/>
    <row r="1103" customFormat="1" ht="15" customHeight="1" x14ac:dyDescent="0.25"/>
    <row r="1104" customFormat="1" ht="15" customHeight="1" x14ac:dyDescent="0.25"/>
    <row r="1105" customFormat="1" ht="15" customHeight="1" x14ac:dyDescent="0.25"/>
    <row r="1106" customFormat="1" ht="15" customHeight="1" x14ac:dyDescent="0.25"/>
    <row r="1107" customFormat="1" ht="15" customHeight="1" x14ac:dyDescent="0.25"/>
    <row r="1108" customFormat="1" ht="15" customHeight="1" x14ac:dyDescent="0.25"/>
    <row r="1109" customFormat="1" ht="15" customHeight="1" x14ac:dyDescent="0.25"/>
    <row r="1110" customFormat="1" ht="15" customHeight="1" x14ac:dyDescent="0.25"/>
    <row r="1111" customFormat="1" ht="15" customHeight="1" x14ac:dyDescent="0.25"/>
    <row r="1112" customFormat="1" ht="15" customHeight="1" x14ac:dyDescent="0.25"/>
    <row r="1113" customFormat="1" ht="15" customHeight="1" x14ac:dyDescent="0.25"/>
    <row r="1114" customFormat="1" ht="15" customHeight="1" x14ac:dyDescent="0.25"/>
    <row r="1115" customFormat="1" ht="15" customHeight="1" x14ac:dyDescent="0.25"/>
    <row r="1116" customFormat="1" ht="15" customHeight="1" x14ac:dyDescent="0.25"/>
    <row r="1117" customFormat="1" ht="15" customHeight="1" x14ac:dyDescent="0.25"/>
    <row r="1118" customFormat="1" ht="15" customHeight="1" x14ac:dyDescent="0.25"/>
    <row r="1119" customFormat="1" ht="15" customHeight="1" x14ac:dyDescent="0.25"/>
    <row r="1120" customFormat="1" ht="15" customHeight="1" x14ac:dyDescent="0.25"/>
    <row r="1121" customFormat="1" ht="15" customHeight="1" x14ac:dyDescent="0.25"/>
    <row r="1122" customFormat="1" ht="15" customHeight="1" x14ac:dyDescent="0.25"/>
    <row r="1123" customFormat="1" ht="15" customHeight="1" x14ac:dyDescent="0.25"/>
    <row r="1124" customFormat="1" ht="15" customHeight="1" x14ac:dyDescent="0.25"/>
    <row r="1125" customFormat="1" ht="15" customHeight="1" x14ac:dyDescent="0.25"/>
    <row r="1126" customFormat="1" ht="15" customHeight="1" x14ac:dyDescent="0.25"/>
    <row r="1127" customFormat="1" ht="15" customHeight="1" x14ac:dyDescent="0.25"/>
    <row r="1128" customFormat="1" ht="15" customHeight="1" x14ac:dyDescent="0.25"/>
    <row r="1129" customFormat="1" ht="15" customHeight="1" x14ac:dyDescent="0.25"/>
    <row r="1130" customFormat="1" ht="15" customHeight="1" x14ac:dyDescent="0.25"/>
    <row r="1131" customFormat="1" ht="15" customHeight="1" x14ac:dyDescent="0.25"/>
    <row r="1132" customFormat="1" ht="15" customHeight="1" x14ac:dyDescent="0.25"/>
    <row r="1133" customFormat="1" ht="15" customHeight="1" x14ac:dyDescent="0.25"/>
    <row r="1134" customFormat="1" ht="15" customHeight="1" x14ac:dyDescent="0.25"/>
    <row r="1135" customFormat="1" ht="15" customHeight="1" x14ac:dyDescent="0.25"/>
    <row r="1136" customFormat="1" ht="15" customHeight="1" x14ac:dyDescent="0.25"/>
    <row r="1137" customFormat="1" ht="15" customHeight="1" x14ac:dyDescent="0.25"/>
    <row r="1138" customFormat="1" ht="15" customHeight="1" x14ac:dyDescent="0.25"/>
    <row r="1139" customFormat="1" ht="15" customHeight="1" x14ac:dyDescent="0.25"/>
    <row r="1140" customFormat="1" ht="15" customHeight="1" x14ac:dyDescent="0.25"/>
    <row r="1141" customFormat="1" ht="15" customHeight="1" x14ac:dyDescent="0.25"/>
    <row r="1142" customFormat="1" ht="15" customHeight="1" x14ac:dyDescent="0.25"/>
    <row r="1143" customFormat="1" ht="15" customHeight="1" x14ac:dyDescent="0.25"/>
    <row r="1144" customFormat="1" ht="15" customHeight="1" x14ac:dyDescent="0.25"/>
    <row r="1145" customFormat="1" ht="15" customHeight="1" x14ac:dyDescent="0.25"/>
    <row r="1146" customFormat="1" ht="15" customHeight="1" x14ac:dyDescent="0.25"/>
    <row r="1147" customFormat="1" ht="15" customHeight="1" x14ac:dyDescent="0.25"/>
    <row r="1148" customFormat="1" ht="15" customHeight="1" x14ac:dyDescent="0.25"/>
    <row r="1149" customFormat="1" ht="15" customHeight="1" x14ac:dyDescent="0.25"/>
    <row r="1150" customFormat="1" ht="15" customHeight="1" x14ac:dyDescent="0.25"/>
    <row r="1151" customFormat="1" ht="15" customHeight="1" x14ac:dyDescent="0.25"/>
    <row r="1152" customFormat="1" ht="15" customHeight="1" x14ac:dyDescent="0.25"/>
    <row r="1153" customFormat="1" ht="15" customHeight="1" x14ac:dyDescent="0.25"/>
    <row r="1154" customFormat="1" ht="15" customHeight="1" x14ac:dyDescent="0.25"/>
    <row r="1155" customFormat="1" ht="15" customHeight="1" x14ac:dyDescent="0.25"/>
    <row r="1156" customFormat="1" ht="15" customHeight="1" x14ac:dyDescent="0.25"/>
    <row r="1157" customFormat="1" ht="15" customHeight="1" x14ac:dyDescent="0.25"/>
    <row r="1158" customFormat="1" ht="15" customHeight="1" x14ac:dyDescent="0.25"/>
    <row r="1159" customFormat="1" ht="15" customHeight="1" x14ac:dyDescent="0.25"/>
    <row r="1160" customFormat="1" ht="15" customHeight="1" x14ac:dyDescent="0.25"/>
    <row r="1161" customFormat="1" ht="15" customHeight="1" x14ac:dyDescent="0.25"/>
    <row r="1162" customFormat="1" ht="15" customHeight="1" x14ac:dyDescent="0.25"/>
    <row r="1163" customFormat="1" ht="15" customHeight="1" x14ac:dyDescent="0.25"/>
    <row r="1164" customFormat="1" ht="15" customHeight="1" x14ac:dyDescent="0.25"/>
    <row r="1165" customFormat="1" ht="15" customHeight="1" x14ac:dyDescent="0.25"/>
    <row r="1166" customFormat="1" ht="15" customHeight="1" x14ac:dyDescent="0.25"/>
    <row r="1167" customFormat="1" ht="15" customHeight="1" x14ac:dyDescent="0.25"/>
    <row r="1168" customFormat="1" ht="15" customHeight="1" x14ac:dyDescent="0.25"/>
    <row r="1169" customFormat="1" ht="15" customHeight="1" x14ac:dyDescent="0.25"/>
    <row r="1170" customFormat="1" ht="15" customHeight="1" x14ac:dyDescent="0.25"/>
    <row r="1171" customFormat="1" ht="15" customHeight="1" x14ac:dyDescent="0.25"/>
    <row r="1172" customFormat="1" ht="15" customHeight="1" x14ac:dyDescent="0.25"/>
    <row r="1173" customFormat="1" ht="15" customHeight="1" x14ac:dyDescent="0.25"/>
    <row r="1174" customFormat="1" ht="15" customHeight="1" x14ac:dyDescent="0.25"/>
    <row r="1175" customFormat="1" ht="15" customHeight="1" x14ac:dyDescent="0.25"/>
    <row r="1176" customFormat="1" ht="15" customHeight="1" x14ac:dyDescent="0.25"/>
    <row r="1177" customFormat="1" ht="15" customHeight="1" x14ac:dyDescent="0.25"/>
    <row r="1178" customFormat="1" ht="15" customHeight="1" x14ac:dyDescent="0.25"/>
    <row r="1179" customFormat="1" ht="15" customHeight="1" x14ac:dyDescent="0.25"/>
    <row r="1180" customFormat="1" ht="15" customHeight="1" x14ac:dyDescent="0.25"/>
    <row r="1181" customFormat="1" ht="15" customHeight="1" x14ac:dyDescent="0.25"/>
    <row r="1182" customFormat="1" ht="15" customHeight="1" x14ac:dyDescent="0.25"/>
    <row r="1183" customFormat="1" ht="15" customHeight="1" x14ac:dyDescent="0.25"/>
    <row r="1184" customFormat="1" ht="15" customHeight="1" x14ac:dyDescent="0.25"/>
    <row r="1185" customFormat="1" ht="15" customHeight="1" x14ac:dyDescent="0.25"/>
    <row r="1186" customFormat="1" ht="15" customHeight="1" x14ac:dyDescent="0.25"/>
    <row r="1187" customFormat="1" ht="15" customHeight="1" x14ac:dyDescent="0.25"/>
    <row r="1188" customFormat="1" ht="15" customHeight="1" x14ac:dyDescent="0.25"/>
    <row r="1189" customFormat="1" ht="15" customHeight="1" x14ac:dyDescent="0.25"/>
    <row r="1190" customFormat="1" ht="15" customHeight="1" x14ac:dyDescent="0.25"/>
    <row r="1191" customFormat="1" ht="15" customHeight="1" x14ac:dyDescent="0.25"/>
    <row r="1192" customFormat="1" ht="15" customHeight="1" x14ac:dyDescent="0.25"/>
    <row r="1193" customFormat="1" ht="15" customHeight="1" x14ac:dyDescent="0.25"/>
    <row r="1194" customFormat="1" ht="15" customHeight="1" x14ac:dyDescent="0.25"/>
    <row r="1195" customFormat="1" ht="15" customHeight="1" x14ac:dyDescent="0.25"/>
    <row r="1196" customFormat="1" ht="15" customHeight="1" x14ac:dyDescent="0.25"/>
    <row r="1197" customFormat="1" ht="15" customHeight="1" x14ac:dyDescent="0.25"/>
    <row r="1198" customFormat="1" ht="15" customHeight="1" x14ac:dyDescent="0.25"/>
    <row r="1199" customFormat="1" ht="15" customHeight="1" x14ac:dyDescent="0.25"/>
    <row r="1200" customFormat="1" ht="15" customHeight="1" x14ac:dyDescent="0.25"/>
    <row r="1201" customFormat="1" ht="15" customHeight="1" x14ac:dyDescent="0.25"/>
    <row r="1202" customFormat="1" ht="15" customHeight="1" x14ac:dyDescent="0.25"/>
    <row r="1203" customFormat="1" ht="15" customHeight="1" x14ac:dyDescent="0.25"/>
    <row r="1204" customFormat="1" ht="15" customHeight="1" x14ac:dyDescent="0.25"/>
    <row r="1205" customFormat="1" ht="15" customHeight="1" x14ac:dyDescent="0.25"/>
    <row r="1206" customFormat="1" ht="15" customHeight="1" x14ac:dyDescent="0.25"/>
    <row r="1207" customFormat="1" ht="15" customHeight="1" x14ac:dyDescent="0.25"/>
    <row r="1208" customFormat="1" ht="15" customHeight="1" x14ac:dyDescent="0.25"/>
    <row r="1209" customFormat="1" ht="15" customHeight="1" x14ac:dyDescent="0.25"/>
    <row r="1210" customFormat="1" ht="15" customHeight="1" x14ac:dyDescent="0.25"/>
    <row r="1211" customFormat="1" ht="15" customHeight="1" x14ac:dyDescent="0.25"/>
    <row r="1212" customFormat="1" ht="15" customHeight="1" x14ac:dyDescent="0.25"/>
    <row r="1213" customFormat="1" ht="15" customHeight="1" x14ac:dyDescent="0.25"/>
    <row r="1214" customFormat="1" ht="15" customHeight="1" x14ac:dyDescent="0.25"/>
    <row r="1215" customFormat="1" ht="15" customHeight="1" x14ac:dyDescent="0.25"/>
    <row r="1216" customFormat="1" ht="15" customHeight="1" x14ac:dyDescent="0.25"/>
    <row r="1217" customFormat="1" ht="15" customHeight="1" x14ac:dyDescent="0.25"/>
    <row r="1218" customFormat="1" ht="15" customHeight="1" x14ac:dyDescent="0.25"/>
    <row r="1219" customFormat="1" ht="15" customHeight="1" x14ac:dyDescent="0.25"/>
    <row r="1220" customFormat="1" ht="15" customHeight="1" x14ac:dyDescent="0.25"/>
    <row r="1221" customFormat="1" ht="15" customHeight="1" x14ac:dyDescent="0.25"/>
    <row r="1222" customFormat="1" ht="15" customHeight="1" x14ac:dyDescent="0.25"/>
    <row r="1223" customFormat="1" ht="15" customHeight="1" x14ac:dyDescent="0.25"/>
    <row r="1224" customFormat="1" ht="15" customHeight="1" x14ac:dyDescent="0.25"/>
    <row r="1225" customFormat="1" ht="15" customHeight="1" x14ac:dyDescent="0.25"/>
    <row r="1226" customFormat="1" ht="15" customHeight="1" x14ac:dyDescent="0.25"/>
    <row r="1227" customFormat="1" ht="15" customHeight="1" x14ac:dyDescent="0.25"/>
    <row r="1228" customFormat="1" ht="15" customHeight="1" x14ac:dyDescent="0.25"/>
    <row r="1229" customFormat="1" ht="15" customHeight="1" x14ac:dyDescent="0.25"/>
    <row r="1230" customFormat="1" ht="15" customHeight="1" x14ac:dyDescent="0.25"/>
    <row r="1231" customFormat="1" ht="15" customHeight="1" x14ac:dyDescent="0.25"/>
    <row r="1232" customFormat="1" ht="15" customHeight="1" x14ac:dyDescent="0.25"/>
    <row r="1233" customFormat="1" ht="15" customHeight="1" x14ac:dyDescent="0.25"/>
    <row r="1234" customFormat="1" ht="15" customHeight="1" x14ac:dyDescent="0.25"/>
    <row r="1235" customFormat="1" ht="15" customHeight="1" x14ac:dyDescent="0.25"/>
    <row r="1236" customFormat="1" ht="15" customHeight="1" x14ac:dyDescent="0.25"/>
    <row r="1237" customFormat="1" ht="15" customHeight="1" x14ac:dyDescent="0.25"/>
    <row r="1238" customFormat="1" ht="15" customHeight="1" x14ac:dyDescent="0.25"/>
    <row r="1239" customFormat="1" ht="15" customHeight="1" x14ac:dyDescent="0.25"/>
    <row r="1240" customFormat="1" ht="15" customHeight="1" x14ac:dyDescent="0.25"/>
    <row r="1241" customFormat="1" ht="15" customHeight="1" x14ac:dyDescent="0.25"/>
    <row r="1242" customFormat="1" ht="15" customHeight="1" x14ac:dyDescent="0.25"/>
    <row r="1243" customFormat="1" ht="15" customHeight="1" x14ac:dyDescent="0.25"/>
    <row r="1244" customFormat="1" ht="15" customHeight="1" x14ac:dyDescent="0.25"/>
    <row r="1245" customFormat="1" ht="15" customHeight="1" x14ac:dyDescent="0.25"/>
    <row r="1246" customFormat="1" ht="15" customHeight="1" x14ac:dyDescent="0.25"/>
    <row r="1247" customFormat="1" ht="15" customHeight="1" x14ac:dyDescent="0.25"/>
    <row r="1248" customFormat="1" ht="15" customHeight="1" x14ac:dyDescent="0.25"/>
    <row r="1249" customFormat="1" ht="15" customHeight="1" x14ac:dyDescent="0.25"/>
    <row r="1250" customFormat="1" ht="15" customHeight="1" x14ac:dyDescent="0.25"/>
    <row r="1251" customFormat="1" ht="15" customHeight="1" x14ac:dyDescent="0.25"/>
    <row r="1252" customFormat="1" ht="15" customHeight="1" x14ac:dyDescent="0.25"/>
    <row r="1253" customFormat="1" ht="15" customHeight="1" x14ac:dyDescent="0.25"/>
    <row r="1254" customFormat="1" ht="15" customHeight="1" x14ac:dyDescent="0.25"/>
    <row r="1255" customFormat="1" ht="15" customHeight="1" x14ac:dyDescent="0.25"/>
    <row r="1256" customFormat="1" ht="15" customHeight="1" x14ac:dyDescent="0.25"/>
    <row r="1257" customFormat="1" ht="15" customHeight="1" x14ac:dyDescent="0.25"/>
    <row r="1258" customFormat="1" ht="15" customHeight="1" x14ac:dyDescent="0.25"/>
    <row r="1259" customFormat="1" ht="15" customHeight="1" x14ac:dyDescent="0.25"/>
    <row r="1260" customFormat="1" ht="15" customHeight="1" x14ac:dyDescent="0.25"/>
    <row r="1261" customFormat="1" ht="15" customHeight="1" x14ac:dyDescent="0.25"/>
    <row r="1262" customFormat="1" ht="15" customHeight="1" x14ac:dyDescent="0.25"/>
    <row r="1263" customFormat="1" ht="15" customHeight="1" x14ac:dyDescent="0.25"/>
    <row r="1264" customFormat="1" ht="15" customHeight="1" x14ac:dyDescent="0.25"/>
    <row r="1265" customFormat="1" ht="15" customHeight="1" x14ac:dyDescent="0.25"/>
    <row r="1266" customFormat="1" ht="15" customHeight="1" x14ac:dyDescent="0.25"/>
    <row r="1267" customFormat="1" ht="15" customHeight="1" x14ac:dyDescent="0.25"/>
    <row r="1268" customFormat="1" ht="15" customHeight="1" x14ac:dyDescent="0.25"/>
    <row r="1269" customFormat="1" ht="15" customHeight="1" x14ac:dyDescent="0.25"/>
    <row r="1270" customFormat="1" ht="15" customHeight="1" x14ac:dyDescent="0.25"/>
    <row r="1271" customFormat="1" ht="15" customHeight="1" x14ac:dyDescent="0.25"/>
    <row r="1272" customFormat="1" ht="15" customHeight="1" x14ac:dyDescent="0.25"/>
    <row r="1273" customFormat="1" ht="15" customHeight="1" x14ac:dyDescent="0.25"/>
    <row r="1274" customFormat="1" ht="15" customHeight="1" x14ac:dyDescent="0.25"/>
    <row r="1275" customFormat="1" ht="15" customHeight="1" x14ac:dyDescent="0.25"/>
    <row r="1276" customFormat="1" ht="15" customHeight="1" x14ac:dyDescent="0.25"/>
    <row r="1277" customFormat="1" ht="15" customHeight="1" x14ac:dyDescent="0.25"/>
    <row r="1278" customFormat="1" ht="15" customHeight="1" x14ac:dyDescent="0.25"/>
    <row r="1279" customFormat="1" ht="15" customHeight="1" x14ac:dyDescent="0.25"/>
    <row r="1280" customFormat="1" ht="15" customHeight="1" x14ac:dyDescent="0.25"/>
    <row r="1281" customFormat="1" ht="15" customHeight="1" x14ac:dyDescent="0.25"/>
    <row r="1282" customFormat="1" ht="15" customHeight="1" x14ac:dyDescent="0.25"/>
    <row r="1283" customFormat="1" ht="15" customHeight="1" x14ac:dyDescent="0.25"/>
    <row r="1284" customFormat="1" ht="15" customHeight="1" x14ac:dyDescent="0.25"/>
    <row r="1285" customFormat="1" ht="15" customHeight="1" x14ac:dyDescent="0.25"/>
    <row r="1286" customFormat="1" ht="15" customHeight="1" x14ac:dyDescent="0.25"/>
    <row r="1287" customFormat="1" ht="15" customHeight="1" x14ac:dyDescent="0.25"/>
    <row r="1288" customFormat="1" ht="15" customHeight="1" x14ac:dyDescent="0.25"/>
    <row r="1289" customFormat="1" ht="15" customHeight="1" x14ac:dyDescent="0.25"/>
    <row r="1290" customFormat="1" ht="15" customHeight="1" x14ac:dyDescent="0.25"/>
    <row r="1291" customFormat="1" ht="15" customHeight="1" x14ac:dyDescent="0.25"/>
    <row r="1292" customFormat="1" ht="15" customHeight="1" x14ac:dyDescent="0.25"/>
    <row r="1293" customFormat="1" ht="15" customHeight="1" x14ac:dyDescent="0.25"/>
    <row r="1294" customFormat="1" ht="15" customHeight="1" x14ac:dyDescent="0.25"/>
    <row r="1295" customFormat="1" ht="15" customHeight="1" x14ac:dyDescent="0.25"/>
    <row r="1296" customFormat="1" ht="15" customHeight="1" x14ac:dyDescent="0.25"/>
    <row r="1297" customFormat="1" ht="15" customHeight="1" x14ac:dyDescent="0.25"/>
    <row r="1298" customFormat="1" ht="15" customHeight="1" x14ac:dyDescent="0.25"/>
    <row r="1299" customFormat="1" ht="15" customHeight="1" x14ac:dyDescent="0.25"/>
    <row r="1300" customFormat="1" ht="15" customHeight="1" x14ac:dyDescent="0.25"/>
    <row r="1301" customFormat="1" ht="15" customHeight="1" x14ac:dyDescent="0.25"/>
    <row r="1302" customFormat="1" ht="15" customHeight="1" x14ac:dyDescent="0.25"/>
    <row r="1303" customFormat="1" ht="15" customHeight="1" x14ac:dyDescent="0.25"/>
    <row r="1304" customFormat="1" ht="15" customHeight="1" x14ac:dyDescent="0.25"/>
    <row r="1305" customFormat="1" ht="15" customHeight="1" x14ac:dyDescent="0.25"/>
    <row r="1306" customFormat="1" ht="15" customHeight="1" x14ac:dyDescent="0.25"/>
    <row r="1307" customFormat="1" ht="15" customHeight="1" x14ac:dyDescent="0.25"/>
    <row r="1308" customFormat="1" ht="15" customHeight="1" x14ac:dyDescent="0.25"/>
    <row r="1309" customFormat="1" ht="15" customHeight="1" x14ac:dyDescent="0.25"/>
    <row r="1310" customFormat="1" ht="15" customHeight="1" x14ac:dyDescent="0.25"/>
    <row r="1311" customFormat="1" ht="15" customHeight="1" x14ac:dyDescent="0.25"/>
    <row r="1312" customFormat="1" ht="15" customHeight="1" x14ac:dyDescent="0.25"/>
    <row r="1313" customFormat="1" ht="15" customHeight="1" x14ac:dyDescent="0.25"/>
    <row r="1314" customFormat="1" ht="15" customHeight="1" x14ac:dyDescent="0.25"/>
    <row r="1315" customFormat="1" ht="15" customHeight="1" x14ac:dyDescent="0.25"/>
    <row r="1316" customFormat="1" ht="15" customHeight="1" x14ac:dyDescent="0.25"/>
    <row r="1317" customFormat="1" ht="15" customHeight="1" x14ac:dyDescent="0.25"/>
    <row r="1318" customFormat="1" ht="15" customHeight="1" x14ac:dyDescent="0.25"/>
    <row r="1319" customFormat="1" ht="15" customHeight="1" x14ac:dyDescent="0.25"/>
    <row r="1320" customFormat="1" ht="15" customHeight="1" x14ac:dyDescent="0.25"/>
    <row r="1321" customFormat="1" ht="15" customHeight="1" x14ac:dyDescent="0.25"/>
    <row r="1322" customFormat="1" ht="15" customHeight="1" x14ac:dyDescent="0.25"/>
    <row r="1323" customFormat="1" ht="15" customHeight="1" x14ac:dyDescent="0.25"/>
    <row r="1324" customFormat="1" ht="15" customHeight="1" x14ac:dyDescent="0.25"/>
    <row r="1325" customFormat="1" ht="15" customHeight="1" x14ac:dyDescent="0.25"/>
    <row r="1326" customFormat="1" ht="15" customHeight="1" x14ac:dyDescent="0.25"/>
    <row r="1327" customFormat="1" ht="15" customHeight="1" x14ac:dyDescent="0.25"/>
    <row r="1328" customFormat="1" ht="15" customHeight="1" x14ac:dyDescent="0.25"/>
    <row r="1329" customFormat="1" ht="15" customHeight="1" x14ac:dyDescent="0.25"/>
    <row r="1330" customFormat="1" ht="15" customHeight="1" x14ac:dyDescent="0.25"/>
    <row r="1331" customFormat="1" ht="15" customHeight="1" x14ac:dyDescent="0.25"/>
    <row r="1332" customFormat="1" ht="15" customHeight="1" x14ac:dyDescent="0.25"/>
    <row r="1333" customFormat="1" ht="15" customHeight="1" x14ac:dyDescent="0.25"/>
    <row r="1334" customFormat="1" ht="15" customHeight="1" x14ac:dyDescent="0.25"/>
    <row r="1335" customFormat="1" ht="15" customHeight="1" x14ac:dyDescent="0.25"/>
    <row r="1336" customFormat="1" ht="15" customHeight="1" x14ac:dyDescent="0.25"/>
    <row r="1337" customFormat="1" ht="15" customHeight="1" x14ac:dyDescent="0.25"/>
    <row r="1338" customFormat="1" ht="15" customHeight="1" x14ac:dyDescent="0.25"/>
    <row r="1339" customFormat="1" ht="15" customHeight="1" x14ac:dyDescent="0.25"/>
    <row r="1340" customFormat="1" ht="15" customHeight="1" x14ac:dyDescent="0.25"/>
    <row r="1341" customFormat="1" ht="15" customHeight="1" x14ac:dyDescent="0.25"/>
    <row r="1342" customFormat="1" ht="15" customHeight="1" x14ac:dyDescent="0.25"/>
    <row r="1343" customFormat="1" ht="15" customHeight="1" x14ac:dyDescent="0.25"/>
    <row r="1344" customFormat="1" ht="15" customHeight="1" x14ac:dyDescent="0.25"/>
    <row r="1345" customFormat="1" ht="15" customHeight="1" x14ac:dyDescent="0.25"/>
    <row r="1346" customFormat="1" ht="15" customHeight="1" x14ac:dyDescent="0.25"/>
    <row r="1347" customFormat="1" ht="15" customHeight="1" x14ac:dyDescent="0.25"/>
    <row r="1348" customFormat="1" ht="15" customHeight="1" x14ac:dyDescent="0.25"/>
    <row r="1349" customFormat="1" ht="15" customHeight="1" x14ac:dyDescent="0.25"/>
    <row r="1350" customFormat="1" ht="15" customHeight="1" x14ac:dyDescent="0.25"/>
    <row r="1351" customFormat="1" ht="15" customHeight="1" x14ac:dyDescent="0.25"/>
    <row r="1352" customFormat="1" ht="15" customHeight="1" x14ac:dyDescent="0.25"/>
    <row r="1353" customFormat="1" ht="15" customHeight="1" x14ac:dyDescent="0.25"/>
    <row r="1354" customFormat="1" ht="15" customHeight="1" x14ac:dyDescent="0.25"/>
    <row r="1355" customFormat="1" ht="15" customHeight="1" x14ac:dyDescent="0.25"/>
    <row r="1356" customFormat="1" ht="15" customHeight="1" x14ac:dyDescent="0.25"/>
    <row r="1357" customFormat="1" ht="15" customHeight="1" x14ac:dyDescent="0.25"/>
    <row r="1358" customFormat="1" ht="15" customHeight="1" x14ac:dyDescent="0.25"/>
    <row r="1359" customFormat="1" ht="15" customHeight="1" x14ac:dyDescent="0.25"/>
    <row r="1360" customFormat="1" ht="15" customHeight="1" x14ac:dyDescent="0.25"/>
    <row r="1361" customFormat="1" ht="15" customHeight="1" x14ac:dyDescent="0.25"/>
    <row r="1362" customFormat="1" ht="15" customHeight="1" x14ac:dyDescent="0.25"/>
    <row r="1363" customFormat="1" ht="15" customHeight="1" x14ac:dyDescent="0.25"/>
    <row r="1364" customFormat="1" ht="15" customHeight="1" x14ac:dyDescent="0.25"/>
    <row r="1365" customFormat="1" ht="15" customHeight="1" x14ac:dyDescent="0.25"/>
    <row r="1366" customFormat="1" ht="15" customHeight="1" x14ac:dyDescent="0.25"/>
    <row r="1367" customFormat="1" ht="15" customHeight="1" x14ac:dyDescent="0.25"/>
    <row r="1368" customFormat="1" ht="15" customHeight="1" x14ac:dyDescent="0.25"/>
    <row r="1369" customFormat="1" ht="15" customHeight="1" x14ac:dyDescent="0.25"/>
    <row r="1370" customFormat="1" ht="15" customHeight="1" x14ac:dyDescent="0.25"/>
    <row r="1371" customFormat="1" ht="15" customHeight="1" x14ac:dyDescent="0.25"/>
    <row r="1372" customFormat="1" ht="15" customHeight="1" x14ac:dyDescent="0.25"/>
    <row r="1373" customFormat="1" ht="15" customHeight="1" x14ac:dyDescent="0.25"/>
    <row r="1374" customFormat="1" ht="15" customHeight="1" x14ac:dyDescent="0.25"/>
    <row r="1375" customFormat="1" ht="15" customHeight="1" x14ac:dyDescent="0.25"/>
    <row r="1376" customFormat="1" ht="15" customHeight="1" x14ac:dyDescent="0.25"/>
    <row r="1377" customFormat="1" ht="15" customHeight="1" x14ac:dyDescent="0.25"/>
    <row r="1378" customFormat="1" ht="15" customHeight="1" x14ac:dyDescent="0.25"/>
    <row r="1379" customFormat="1" ht="15" customHeight="1" x14ac:dyDescent="0.25"/>
    <row r="1380" customFormat="1" ht="15" customHeight="1" x14ac:dyDescent="0.25"/>
    <row r="1381" customFormat="1" ht="15" customHeight="1" x14ac:dyDescent="0.25"/>
    <row r="1382" customFormat="1" ht="15" customHeight="1" x14ac:dyDescent="0.25"/>
    <row r="1383" customFormat="1" ht="15" customHeight="1" x14ac:dyDescent="0.25"/>
    <row r="1384" customFormat="1" ht="15" customHeight="1" x14ac:dyDescent="0.25"/>
    <row r="1385" customFormat="1" ht="15" customHeight="1" x14ac:dyDescent="0.25"/>
    <row r="1386" customFormat="1" ht="15" customHeight="1" x14ac:dyDescent="0.25"/>
    <row r="1387" customFormat="1" ht="15" customHeight="1" x14ac:dyDescent="0.25"/>
    <row r="1388" customFormat="1" ht="15" customHeight="1" x14ac:dyDescent="0.25"/>
    <row r="1389" customFormat="1" ht="15" customHeight="1" x14ac:dyDescent="0.25"/>
    <row r="1390" customFormat="1" ht="15" customHeight="1" x14ac:dyDescent="0.25"/>
    <row r="1391" customFormat="1" ht="15" customHeight="1" x14ac:dyDescent="0.25"/>
    <row r="1392" customFormat="1" ht="15" customHeight="1" x14ac:dyDescent="0.25"/>
    <row r="1393" spans="1:34" customFormat="1" ht="15" customHeight="1" x14ac:dyDescent="0.25"/>
    <row r="1394" spans="1:34" customFormat="1" ht="15" customHeight="1" x14ac:dyDescent="0.25"/>
    <row r="1395" spans="1:34" customFormat="1" ht="15" customHeight="1" x14ac:dyDescent="0.25"/>
    <row r="1396" spans="1:34" customFormat="1" ht="15" customHeight="1" x14ac:dyDescent="0.25"/>
    <row r="1397" spans="1:34" customFormat="1" ht="15" customHeight="1" x14ac:dyDescent="0.25"/>
    <row r="1398" spans="1:34" customFormat="1" ht="15" customHeight="1" x14ac:dyDescent="0.25"/>
    <row r="1399" spans="1:34" customFormat="1" ht="15" customHeight="1" x14ac:dyDescent="0.25"/>
    <row r="1400" spans="1:34" ht="15" customHeight="1" x14ac:dyDescent="0.25">
      <c r="A1400"/>
      <c r="B1400"/>
      <c r="C1400"/>
      <c r="D1400"/>
      <c r="E1400"/>
      <c r="F1400"/>
      <c r="G1400"/>
      <c r="H1400"/>
      <c r="I1400"/>
      <c r="J1400"/>
      <c r="K1400"/>
      <c r="L1400"/>
      <c r="M1400"/>
      <c r="N1400"/>
      <c r="O1400"/>
      <c r="P1400"/>
      <c r="Q1400"/>
      <c r="R1400"/>
      <c r="S1400"/>
      <c r="T1400"/>
      <c r="U1400"/>
      <c r="V1400"/>
      <c r="W1400"/>
      <c r="X1400"/>
      <c r="Y1400"/>
      <c r="Z1400"/>
      <c r="AA1400"/>
      <c r="AB1400"/>
      <c r="AC1400"/>
      <c r="AD1400"/>
      <c r="AE1400"/>
      <c r="AF1400"/>
      <c r="AG1400"/>
      <c r="AH1400" s="14"/>
    </row>
    <row r="1401" spans="1:34" ht="15" customHeight="1" x14ac:dyDescent="0.25">
      <c r="A1401"/>
      <c r="B1401"/>
      <c r="C1401"/>
      <c r="D1401"/>
      <c r="E1401"/>
      <c r="F1401"/>
      <c r="G1401"/>
      <c r="H1401"/>
      <c r="I1401"/>
      <c r="J1401"/>
      <c r="K1401"/>
      <c r="L1401"/>
      <c r="M1401"/>
      <c r="N1401"/>
      <c r="O1401"/>
      <c r="P1401"/>
      <c r="Q1401"/>
      <c r="R1401"/>
      <c r="S1401"/>
      <c r="T1401"/>
      <c r="U1401"/>
      <c r="V1401"/>
      <c r="W1401"/>
      <c r="X1401"/>
      <c r="Y1401"/>
      <c r="Z1401"/>
      <c r="AA1401"/>
      <c r="AB1401"/>
      <c r="AC1401"/>
      <c r="AD1401"/>
      <c r="AE1401"/>
      <c r="AF1401"/>
      <c r="AG1401"/>
      <c r="AH1401" s="14"/>
    </row>
    <row r="1402" spans="1:34" ht="15" customHeight="1" x14ac:dyDescent="0.25">
      <c r="A1402"/>
      <c r="B1402"/>
      <c r="C1402"/>
      <c r="D1402"/>
      <c r="E1402"/>
      <c r="F1402"/>
      <c r="G1402"/>
      <c r="H1402"/>
      <c r="I1402"/>
      <c r="J1402"/>
      <c r="K1402"/>
      <c r="L1402"/>
      <c r="M1402"/>
      <c r="N1402"/>
      <c r="O1402"/>
      <c r="P1402"/>
      <c r="Q1402"/>
      <c r="R1402"/>
      <c r="S1402"/>
      <c r="T1402"/>
      <c r="U1402"/>
      <c r="V1402"/>
      <c r="W1402"/>
      <c r="X1402"/>
      <c r="Y1402"/>
      <c r="Z1402"/>
      <c r="AA1402"/>
      <c r="AB1402"/>
      <c r="AC1402"/>
      <c r="AD1402"/>
      <c r="AE1402"/>
      <c r="AF1402"/>
      <c r="AG1402"/>
      <c r="AH1402" s="14"/>
    </row>
    <row r="1403" spans="1:34" ht="15" customHeight="1" x14ac:dyDescent="0.25">
      <c r="A1403"/>
      <c r="B1403"/>
      <c r="C1403"/>
      <c r="D1403"/>
      <c r="E1403"/>
      <c r="F1403"/>
      <c r="G1403"/>
      <c r="H1403"/>
      <c r="I1403"/>
      <c r="J1403"/>
      <c r="K1403"/>
      <c r="L1403"/>
      <c r="M1403"/>
      <c r="N1403"/>
      <c r="O1403"/>
      <c r="P1403"/>
      <c r="Q1403"/>
      <c r="R1403"/>
      <c r="S1403"/>
      <c r="T1403"/>
      <c r="U1403"/>
      <c r="V1403"/>
      <c r="W1403"/>
      <c r="X1403"/>
      <c r="Y1403"/>
      <c r="Z1403"/>
      <c r="AA1403"/>
      <c r="AB1403"/>
      <c r="AC1403"/>
      <c r="AD1403"/>
      <c r="AE1403"/>
      <c r="AF1403"/>
      <c r="AG1403"/>
      <c r="AH1403" s="14"/>
    </row>
    <row r="1404" spans="1:34" ht="15" customHeight="1" x14ac:dyDescent="0.25">
      <c r="A1404"/>
      <c r="B1404"/>
      <c r="C1404"/>
      <c r="D1404"/>
      <c r="E1404"/>
      <c r="F1404"/>
      <c r="G1404"/>
      <c r="H1404"/>
      <c r="I1404"/>
      <c r="J1404"/>
      <c r="K1404"/>
      <c r="L1404"/>
      <c r="M1404"/>
      <c r="N1404"/>
      <c r="O1404"/>
      <c r="P1404"/>
      <c r="Q1404"/>
      <c r="R1404"/>
      <c r="S1404"/>
      <c r="T1404"/>
      <c r="U1404"/>
      <c r="V1404"/>
      <c r="W1404"/>
      <c r="X1404"/>
      <c r="Y1404"/>
      <c r="Z1404"/>
      <c r="AA1404"/>
      <c r="AB1404"/>
      <c r="AC1404"/>
      <c r="AD1404"/>
      <c r="AE1404"/>
      <c r="AF1404"/>
      <c r="AG1404"/>
      <c r="AH1404" s="14"/>
    </row>
    <row r="1405" spans="1:34" ht="15" customHeight="1" x14ac:dyDescent="0.25">
      <c r="A1405"/>
      <c r="B1405"/>
      <c r="C1405"/>
      <c r="D1405"/>
      <c r="E1405"/>
      <c r="F1405"/>
      <c r="G1405"/>
      <c r="H1405"/>
      <c r="I1405"/>
      <c r="J1405"/>
      <c r="K1405"/>
      <c r="L1405"/>
      <c r="M1405"/>
      <c r="N1405"/>
      <c r="O1405"/>
      <c r="P1405"/>
      <c r="Q1405"/>
      <c r="R1405"/>
      <c r="S1405"/>
      <c r="T1405"/>
      <c r="U1405"/>
      <c r="V1405"/>
      <c r="W1405"/>
      <c r="X1405"/>
      <c r="Y1405"/>
      <c r="Z1405"/>
      <c r="AA1405"/>
      <c r="AB1405"/>
      <c r="AC1405"/>
      <c r="AD1405"/>
      <c r="AE1405"/>
      <c r="AF1405"/>
      <c r="AG1405"/>
      <c r="AH1405" s="14"/>
    </row>
    <row r="1406" spans="1:34" ht="15" customHeight="1" x14ac:dyDescent="0.25">
      <c r="A1406"/>
      <c r="B1406"/>
      <c r="C1406"/>
      <c r="D1406"/>
      <c r="E1406"/>
      <c r="F1406"/>
      <c r="G1406"/>
      <c r="H1406"/>
      <c r="I1406"/>
      <c r="J1406"/>
      <c r="K1406"/>
      <c r="L1406"/>
      <c r="M1406"/>
      <c r="N1406"/>
      <c r="O1406"/>
      <c r="P1406"/>
      <c r="Q1406"/>
      <c r="R1406"/>
      <c r="S1406"/>
      <c r="T1406"/>
      <c r="U1406"/>
      <c r="V1406"/>
      <c r="W1406"/>
      <c r="X1406"/>
      <c r="Y1406"/>
      <c r="Z1406"/>
      <c r="AA1406"/>
      <c r="AB1406"/>
      <c r="AC1406"/>
      <c r="AD1406"/>
      <c r="AE1406"/>
      <c r="AF1406"/>
      <c r="AG1406"/>
      <c r="AH1406" s="14"/>
    </row>
  </sheetData>
  <mergeCells count="5">
    <mergeCell ref="A18:AG18"/>
    <mergeCell ref="A1:AK1"/>
    <mergeCell ref="A3:A4"/>
    <mergeCell ref="B3:AF3"/>
    <mergeCell ref="AG3:AK4"/>
  </mergeCells>
  <conditionalFormatting sqref="B6:AF17">
    <cfRule type="cellIs" dxfId="255" priority="1" operator="equal">
      <formula>"M"</formula>
    </cfRule>
    <cfRule type="cellIs" dxfId="254" priority="2" operator="equal">
      <formula>"A"</formula>
    </cfRule>
    <cfRule type="cellIs" dxfId="253" priority="3" operator="equal">
      <formula>"A"</formula>
    </cfRule>
    <cfRule type="cellIs" dxfId="252" priority="6" operator="equal">
      <formula>"D"</formula>
    </cfRule>
    <cfRule type="cellIs" dxfId="251" priority="7" operator="equal">
      <formula>"H"</formula>
    </cfRule>
    <cfRule type="expression" priority="8" stopIfTrue="1">
      <formula>B6=""</formula>
    </cfRule>
    <cfRule type="expression" dxfId="250" priority="9" stopIfTrue="1">
      <formula>B6=CléPersonnalisée2</formula>
    </cfRule>
    <cfRule type="expression" dxfId="249" priority="10" stopIfTrue="1">
      <formula>B6=CléPersonnalisée1</formula>
    </cfRule>
    <cfRule type="expression" dxfId="248" priority="11" stopIfTrue="1">
      <formula>B6=CléMaladie</formula>
    </cfRule>
    <cfRule type="expression" dxfId="247" priority="12" stopIfTrue="1">
      <formula>B6=CléPersonnelle</formula>
    </cfRule>
    <cfRule type="expression" dxfId="246" priority="13" stopIfTrue="1">
      <formula>B6=CléCongés</formula>
    </cfRule>
  </conditionalFormatting>
  <conditionalFormatting sqref="AG6:AK17">
    <cfRule type="dataBar" priority="14">
      <dataBar>
        <cfvo type="min"/>
        <cfvo type="num" val="31"/>
        <color theme="2" tint="-0.249977111117893"/>
      </dataBar>
      <extLst>
        <ext xmlns:x14="http://schemas.microsoft.com/office/spreadsheetml/2009/9/main" uri="{B025F937-C7B1-47D3-B67F-A62EFF666E3E}">
          <x14:id>{E6D38EBA-140A-4812-A726-305E6E4425B8}</x14:id>
        </ext>
      </extLst>
    </cfRule>
  </conditionalFormatting>
  <conditionalFormatting sqref="B21:AF21">
    <cfRule type="colorScale" priority="15">
      <colorScale>
        <cfvo type="min"/>
        <cfvo type="max"/>
        <color rgb="FF63BE7B"/>
        <color rgb="FFFCFCFF"/>
      </colorScale>
    </cfRule>
  </conditionalFormatting>
  <conditionalFormatting sqref="B21:AF21">
    <cfRule type="colorScale" priority="5">
      <colorScale>
        <cfvo type="min"/>
        <cfvo type="max"/>
        <color rgb="FF63BE7B"/>
        <color rgb="FFFCFCFF"/>
      </colorScale>
    </cfRule>
  </conditionalFormatting>
  <conditionalFormatting sqref="M21">
    <cfRule type="cellIs" dxfId="245" priority="4" operator="equal">
      <formula>"A"</formula>
    </cfRule>
  </conditionalFormatting>
  <printOptions horizontalCentered="1" verticalCentered="1"/>
  <pageMargins left="0" right="0" top="0" bottom="0" header="0.31496062992125984" footer="0.31496062992125984"/>
  <pageSetup scale="70" fitToHeight="0"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E6D38EBA-140A-4812-A726-305E6E4425B8}">
            <x14:dataBar minLength="0" maxLength="100">
              <x14:cfvo type="autoMin"/>
              <x14:cfvo type="num">
                <xm:f>31</xm:f>
              </x14:cfvo>
              <x14:negativeFillColor rgb="FFFF0000"/>
              <x14:axisColor rgb="FF000000"/>
            </x14:dataBar>
          </x14:cfRule>
          <xm:sqref>AG6:AK17</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fitToPage="1"/>
  </sheetPr>
  <dimension ref="A1:AK1406"/>
  <sheetViews>
    <sheetView showGridLines="0" zoomScaleNormal="100" workbookViewId="0">
      <selection sqref="A1:AK1"/>
    </sheetView>
  </sheetViews>
  <sheetFormatPr baseColWidth="10" defaultColWidth="9.140625" defaultRowHeight="15" customHeight="1" x14ac:dyDescent="0.25"/>
  <cols>
    <col min="1" max="1" width="24.28515625" style="15" customWidth="1"/>
    <col min="2" max="21" width="4" style="13" customWidth="1"/>
    <col min="22" max="22" width="4.42578125" style="13" customWidth="1"/>
    <col min="23" max="25" width="4" style="13" customWidth="1"/>
    <col min="26" max="26" width="4.42578125" style="13" customWidth="1"/>
    <col min="27" max="27" width="4.42578125" style="13" bestFit="1" customWidth="1"/>
    <col min="28" max="31" width="4" style="13" customWidth="1"/>
    <col min="32" max="32" width="4.42578125" style="13" bestFit="1" customWidth="1"/>
    <col min="33" max="33" width="8.7109375" style="12" customWidth="1"/>
    <col min="34" max="34" width="8.7109375" style="13" customWidth="1"/>
    <col min="35" max="37" width="8.7109375" style="14" customWidth="1"/>
    <col min="38" max="16384" width="9.140625" style="14"/>
  </cols>
  <sheetData>
    <row r="1" spans="1:37" s="30" customFormat="1" ht="50.25" customHeight="1" x14ac:dyDescent="0.25">
      <c r="A1" s="49" t="s">
        <v>94</v>
      </c>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row>
    <row r="2" spans="1:37" s="30" customFormat="1" ht="50.25" customHeight="1" x14ac:dyDescent="0.25">
      <c r="A2" s="48"/>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row>
    <row r="3" spans="1:37" s="2" customFormat="1" ht="30" customHeight="1" x14ac:dyDescent="0.25">
      <c r="A3" s="56" t="s">
        <v>95</v>
      </c>
      <c r="B3" s="41" t="s">
        <v>1</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51">
        <v>2017</v>
      </c>
      <c r="AH3" s="51"/>
      <c r="AI3" s="51"/>
      <c r="AJ3" s="51"/>
      <c r="AK3" s="51"/>
    </row>
    <row r="4" spans="1:37" s="4" customFormat="1" ht="21" customHeight="1" x14ac:dyDescent="0.3">
      <c r="A4" s="57"/>
      <c r="B4" s="55">
        <f>DATE($AG$3,12,tblJanvier1920212223242526272829[[#Headers],[1]])</f>
        <v>43070</v>
      </c>
      <c r="C4" s="55">
        <f>DATE($AG$3,12,tblJanvier1920212223242526272829[[#Headers],[2]])</f>
        <v>43071</v>
      </c>
      <c r="D4" s="55">
        <f>DATE($AG$3,12,tblJanvier1920212223242526272829[[#Headers],[3]])</f>
        <v>43072</v>
      </c>
      <c r="E4" s="55">
        <f>DATE($AG$3,12,tblJanvier1920212223242526272829[[#Headers],[4]])</f>
        <v>43073</v>
      </c>
      <c r="F4" s="55">
        <f>DATE($AG$3,12,tblJanvier1920212223242526272829[[#Headers],[5]])</f>
        <v>43074</v>
      </c>
      <c r="G4" s="55">
        <f>DATE($AG$3,12,tblJanvier1920212223242526272829[[#Headers],[6]])</f>
        <v>43075</v>
      </c>
      <c r="H4" s="55">
        <f>DATE($AG$3,12,tblJanvier1920212223242526272829[[#Headers],[7]])</f>
        <v>43076</v>
      </c>
      <c r="I4" s="55">
        <f>DATE($AG$3,12,tblJanvier1920212223242526272829[[#Headers],[8]])</f>
        <v>43077</v>
      </c>
      <c r="J4" s="55">
        <f>DATE($AG$3,12,tblJanvier1920212223242526272829[[#Headers],[9]])</f>
        <v>43078</v>
      </c>
      <c r="K4" s="55">
        <f>DATE($AG$3,12,tblJanvier1920212223242526272829[[#Headers],[10]])</f>
        <v>43079</v>
      </c>
      <c r="L4" s="55">
        <f>DATE($AG$3,12,tblJanvier1920212223242526272829[[#Headers],[11]])</f>
        <v>43080</v>
      </c>
      <c r="M4" s="55">
        <f>DATE($AG$3,12,tblJanvier1920212223242526272829[[#Headers],[12]])</f>
        <v>43081</v>
      </c>
      <c r="N4" s="55">
        <f>DATE($AG$3,12,tblJanvier1920212223242526272829[[#Headers],[13]])</f>
        <v>43082</v>
      </c>
      <c r="O4" s="55">
        <f>DATE($AG$3,12,tblJanvier1920212223242526272829[[#Headers],[14]])</f>
        <v>43083</v>
      </c>
      <c r="P4" s="55">
        <f>DATE($AG$3,12,tblJanvier1920212223242526272829[[#Headers],[15]])</f>
        <v>43084</v>
      </c>
      <c r="Q4" s="55">
        <f>DATE($AG$3,12,tblJanvier1920212223242526272829[[#Headers],[16]])</f>
        <v>43085</v>
      </c>
      <c r="R4" s="55">
        <f>DATE($AG$3,12,tblJanvier1920212223242526272829[[#Headers],[17]])</f>
        <v>43086</v>
      </c>
      <c r="S4" s="55">
        <f>DATE($AG$3,12,tblJanvier1920212223242526272829[[#Headers],[18]])</f>
        <v>43087</v>
      </c>
      <c r="T4" s="55">
        <f>DATE($AG$3,12,tblJanvier1920212223242526272829[[#Headers],[19]])</f>
        <v>43088</v>
      </c>
      <c r="U4" s="55">
        <f>DATE($AG$3,12,tblJanvier1920212223242526272829[[#Headers],[20]])</f>
        <v>43089</v>
      </c>
      <c r="V4" s="55">
        <f>DATE($AG$3,12,tblJanvier1920212223242526272829[[#Headers],[21]])</f>
        <v>43090</v>
      </c>
      <c r="W4" s="55">
        <f>DATE($AG$3,12,tblJanvier1920212223242526272829[[#Headers],[22]])</f>
        <v>43091</v>
      </c>
      <c r="X4" s="55">
        <f>DATE($AG$3,12,tblJanvier1920212223242526272829[[#Headers],[23]])</f>
        <v>43092</v>
      </c>
      <c r="Y4" s="55">
        <f>DATE($AG$3,12,tblJanvier1920212223242526272829[[#Headers],[24]])</f>
        <v>43093</v>
      </c>
      <c r="Z4" s="55">
        <f>DATE($AG$3,12,tblJanvier1920212223242526272829[[#Headers],[25]])</f>
        <v>43094</v>
      </c>
      <c r="AA4" s="55">
        <f>DATE($AG$3,12,tblJanvier1920212223242526272829[[#Headers],[26]])</f>
        <v>43095</v>
      </c>
      <c r="AB4" s="55">
        <f>DATE($AG$3,12,tblJanvier1920212223242526272829[[#Headers],[27]])</f>
        <v>43096</v>
      </c>
      <c r="AC4" s="55">
        <f>DATE($AG$3,12,tblJanvier1920212223242526272829[[#Headers],[28]])</f>
        <v>43097</v>
      </c>
      <c r="AD4" s="55">
        <f>DATE($AG$3,12,tblJanvier1920212223242526272829[[#Headers],[29]])</f>
        <v>43098</v>
      </c>
      <c r="AE4" s="55">
        <f>DATE($AG$3,12,tblJanvier1920212223242526272829[[#Headers],[30]])</f>
        <v>43099</v>
      </c>
      <c r="AF4" s="55">
        <f>DATE($AG$3,12,tblJanvier1920212223242526272829[[#Headers],[31]])</f>
        <v>43100</v>
      </c>
      <c r="AG4" s="51"/>
      <c r="AH4" s="51"/>
      <c r="AI4" s="51"/>
      <c r="AJ4" s="51"/>
      <c r="AK4" s="51"/>
    </row>
    <row r="5" spans="1:37" s="8" customFormat="1" ht="21" customHeight="1" x14ac:dyDescent="0.25">
      <c r="A5" s="50" t="s">
        <v>69</v>
      </c>
      <c r="B5" s="40" t="s">
        <v>2</v>
      </c>
      <c r="C5" s="40" t="s">
        <v>3</v>
      </c>
      <c r="D5" s="40" t="s">
        <v>4</v>
      </c>
      <c r="E5" s="40" t="s">
        <v>5</v>
      </c>
      <c r="F5" s="40" t="s">
        <v>6</v>
      </c>
      <c r="G5" s="40" t="s">
        <v>7</v>
      </c>
      <c r="H5" s="40" t="s">
        <v>8</v>
      </c>
      <c r="I5" s="40" t="s">
        <v>9</v>
      </c>
      <c r="J5" s="40" t="s">
        <v>10</v>
      </c>
      <c r="K5" s="40" t="s">
        <v>11</v>
      </c>
      <c r="L5" s="40" t="s">
        <v>12</v>
      </c>
      <c r="M5" s="40" t="s">
        <v>13</v>
      </c>
      <c r="N5" s="40" t="s">
        <v>14</v>
      </c>
      <c r="O5" s="40" t="s">
        <v>15</v>
      </c>
      <c r="P5" s="40" t="s">
        <v>16</v>
      </c>
      <c r="Q5" s="40" t="s">
        <v>17</v>
      </c>
      <c r="R5" s="40" t="s">
        <v>18</v>
      </c>
      <c r="S5" s="40" t="s">
        <v>19</v>
      </c>
      <c r="T5" s="40" t="s">
        <v>20</v>
      </c>
      <c r="U5" s="40" t="s">
        <v>21</v>
      </c>
      <c r="V5" s="40" t="s">
        <v>22</v>
      </c>
      <c r="W5" s="40" t="s">
        <v>23</v>
      </c>
      <c r="X5" s="40" t="s">
        <v>24</v>
      </c>
      <c r="Y5" s="40" t="s">
        <v>25</v>
      </c>
      <c r="Z5" s="40" t="s">
        <v>26</v>
      </c>
      <c r="AA5" s="40" t="s">
        <v>27</v>
      </c>
      <c r="AB5" s="40" t="s">
        <v>28</v>
      </c>
      <c r="AC5" s="40" t="s">
        <v>29</v>
      </c>
      <c r="AD5" s="40" t="s">
        <v>30</v>
      </c>
      <c r="AE5" s="40" t="s">
        <v>31</v>
      </c>
      <c r="AF5" s="40" t="s">
        <v>32</v>
      </c>
      <c r="AG5" s="40" t="s">
        <v>70</v>
      </c>
      <c r="AH5" s="45" t="s">
        <v>71</v>
      </c>
      <c r="AI5" s="45" t="s">
        <v>35</v>
      </c>
      <c r="AJ5" s="45" t="s">
        <v>63</v>
      </c>
      <c r="AK5" s="45" t="s">
        <v>66</v>
      </c>
    </row>
    <row r="6" spans="1:37" s="8" customFormat="1" ht="18" customHeight="1" x14ac:dyDescent="0.25">
      <c r="A6" s="38" t="s">
        <v>61</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9">
        <f>COUNTIF(tblJanvier1920212223242526272829[[#This Row],[1]:[31]],"C")</f>
        <v>0</v>
      </c>
      <c r="AH6" s="47">
        <f>COUNTIF(tblJanvier1920212223242526272829[[#This Row],[1]:[31]],"A")</f>
        <v>0</v>
      </c>
      <c r="AI6" s="46">
        <f>COUNTIF(tblJanvier1920212223242526272829[[#This Row],[1]:[31]],"M")</f>
        <v>0</v>
      </c>
      <c r="AJ6" s="47">
        <f>COUNTIF(tblJanvier1920212223242526272829[[#This Row],[1]:[31]],"H")</f>
        <v>0</v>
      </c>
      <c r="AK6" s="46">
        <f>COUNTIF(tblJanvier1920212223242526272829[[#This Row],[1]:[31]],"D")</f>
        <v>0</v>
      </c>
    </row>
    <row r="7" spans="1:37" s="8" customFormat="1" ht="18" customHeight="1" x14ac:dyDescent="0.25">
      <c r="A7" s="38" t="s">
        <v>59</v>
      </c>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9">
        <f>COUNTIF(tblJanvier1920212223242526272829[[#This Row],[1]:[31]],"C")</f>
        <v>0</v>
      </c>
      <c r="AH7" s="47">
        <f>COUNTIF(tblJanvier1920212223242526272829[[#This Row],[1]:[31]],"A")</f>
        <v>0</v>
      </c>
      <c r="AI7" s="46">
        <f>COUNTIF(tblJanvier1920212223242526272829[[#This Row],[1]:[31]],"M")</f>
        <v>0</v>
      </c>
      <c r="AJ7" s="47">
        <f>COUNTIF(tblJanvier1920212223242526272829[[#This Row],[1]:[31]],"H")</f>
        <v>0</v>
      </c>
      <c r="AK7" s="46">
        <f>COUNTIF(tblJanvier1920212223242526272829[[#This Row],[1]:[31]],"D")</f>
        <v>0</v>
      </c>
    </row>
    <row r="8" spans="1:37" s="11" customFormat="1" ht="18" customHeight="1" x14ac:dyDescent="0.25">
      <c r="A8" s="38" t="s">
        <v>52</v>
      </c>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9">
        <f>COUNTIF(tblJanvier1920212223242526272829[[#This Row],[1]:[31]],"C")</f>
        <v>0</v>
      </c>
      <c r="AH8" s="47">
        <f>COUNTIF(tblJanvier1920212223242526272829[[#This Row],[1]:[31]],"A")</f>
        <v>0</v>
      </c>
      <c r="AI8" s="46">
        <f>COUNTIF(tblJanvier1920212223242526272829[[#This Row],[1]:[31]],"M")</f>
        <v>0</v>
      </c>
      <c r="AJ8" s="47">
        <f>COUNTIF(tblJanvier1920212223242526272829[[#This Row],[1]:[31]],"H")</f>
        <v>0</v>
      </c>
      <c r="AK8" s="46">
        <f>COUNTIF(tblJanvier1920212223242526272829[[#This Row],[1]:[31]],"D")</f>
        <v>0</v>
      </c>
    </row>
    <row r="9" spans="1:37" s="11" customFormat="1" ht="18" customHeight="1" x14ac:dyDescent="0.25">
      <c r="A9" s="38" t="s">
        <v>50</v>
      </c>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9">
        <f>COUNTIF(tblJanvier1920212223242526272829[[#This Row],[1]:[31]],"C")</f>
        <v>0</v>
      </c>
      <c r="AH9" s="47">
        <f>COUNTIF(tblJanvier1920212223242526272829[[#This Row],[1]:[31]],"A")</f>
        <v>0</v>
      </c>
      <c r="AI9" s="46">
        <f>COUNTIF(tblJanvier1920212223242526272829[[#This Row],[1]:[31]],"M")</f>
        <v>0</v>
      </c>
      <c r="AJ9" s="47">
        <f>COUNTIF(tblJanvier1920212223242526272829[[#This Row],[1]:[31]],"H")</f>
        <v>0</v>
      </c>
      <c r="AK9" s="46">
        <f>COUNTIF(tblJanvier1920212223242526272829[[#This Row],[1]:[31]],"D")</f>
        <v>0</v>
      </c>
    </row>
    <row r="10" spans="1:37" s="11" customFormat="1" ht="18" customHeight="1" x14ac:dyDescent="0.25">
      <c r="A10" s="38" t="s">
        <v>55</v>
      </c>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9">
        <f>COUNTIF(tblJanvier1920212223242526272829[[#This Row],[1]:[31]],"C")</f>
        <v>0</v>
      </c>
      <c r="AH10" s="47">
        <f>COUNTIF(tblJanvier1920212223242526272829[[#This Row],[1]:[31]],"A")</f>
        <v>0</v>
      </c>
      <c r="AI10" s="46">
        <f>COUNTIF(tblJanvier1920212223242526272829[[#This Row],[1]:[31]],"M")</f>
        <v>0</v>
      </c>
      <c r="AJ10" s="47">
        <f>COUNTIF(tblJanvier1920212223242526272829[[#This Row],[1]:[31]],"H")</f>
        <v>0</v>
      </c>
      <c r="AK10" s="46">
        <f>COUNTIF(tblJanvier1920212223242526272829[[#This Row],[1]:[31]],"D")</f>
        <v>0</v>
      </c>
    </row>
    <row r="11" spans="1:37" ht="18" customHeight="1" x14ac:dyDescent="0.25">
      <c r="A11" s="38" t="s">
        <v>57</v>
      </c>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9">
        <f>COUNTIF(tblJanvier1920212223242526272829[[#This Row],[1]:[31]],"C")</f>
        <v>0</v>
      </c>
      <c r="AH11" s="47">
        <f>COUNTIF(tblJanvier1920212223242526272829[[#This Row],[1]:[31]],"A")</f>
        <v>0</v>
      </c>
      <c r="AI11" s="46">
        <f>COUNTIF(tblJanvier1920212223242526272829[[#This Row],[1]:[31]],"M")</f>
        <v>0</v>
      </c>
      <c r="AJ11" s="47">
        <f>COUNTIF(tblJanvier1920212223242526272829[[#This Row],[1]:[31]],"H")</f>
        <v>0</v>
      </c>
      <c r="AK11" s="46">
        <f>COUNTIF(tblJanvier1920212223242526272829[[#This Row],[1]:[31]],"D")</f>
        <v>0</v>
      </c>
    </row>
    <row r="12" spans="1:37" customFormat="1" ht="18" customHeight="1" x14ac:dyDescent="0.25">
      <c r="A12" s="38" t="s">
        <v>58</v>
      </c>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9">
        <f>COUNTIF(tblJanvier1920212223242526272829[[#This Row],[1]:[31]],"C")</f>
        <v>0</v>
      </c>
      <c r="AH12" s="47">
        <f>COUNTIF(tblJanvier1920212223242526272829[[#This Row],[1]:[31]],"A")</f>
        <v>0</v>
      </c>
      <c r="AI12" s="46">
        <f>COUNTIF(tblJanvier1920212223242526272829[[#This Row],[1]:[31]],"M")</f>
        <v>0</v>
      </c>
      <c r="AJ12" s="47">
        <f>COUNTIF(tblJanvier1920212223242526272829[[#This Row],[1]:[31]],"H")</f>
        <v>0</v>
      </c>
      <c r="AK12" s="46">
        <f>COUNTIF(tblJanvier1920212223242526272829[[#This Row],[1]:[31]],"D")</f>
        <v>0</v>
      </c>
    </row>
    <row r="13" spans="1:37" customFormat="1" ht="18" customHeight="1" x14ac:dyDescent="0.25">
      <c r="A13" s="38" t="s">
        <v>60</v>
      </c>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9">
        <f>COUNTIF(tblJanvier1920212223242526272829[[#This Row],[1]:[31]],"C")</f>
        <v>0</v>
      </c>
      <c r="AH13" s="47">
        <f>COUNTIF(tblJanvier1920212223242526272829[[#This Row],[1]:[31]],"A")</f>
        <v>0</v>
      </c>
      <c r="AI13" s="46">
        <f>COUNTIF(tblJanvier1920212223242526272829[[#This Row],[1]:[31]],"M")</f>
        <v>0</v>
      </c>
      <c r="AJ13" s="47">
        <f>COUNTIF(tblJanvier1920212223242526272829[[#This Row],[1]:[31]],"H")</f>
        <v>0</v>
      </c>
      <c r="AK13" s="46">
        <f>COUNTIF(tblJanvier1920212223242526272829[[#This Row],[1]:[31]],"D")</f>
        <v>0</v>
      </c>
    </row>
    <row r="14" spans="1:37" customFormat="1" ht="18" customHeight="1" x14ac:dyDescent="0.25">
      <c r="A14" s="38" t="s">
        <v>53</v>
      </c>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9">
        <f>COUNTIF(tblJanvier1920212223242526272829[[#This Row],[1]:[31]],"C")</f>
        <v>0</v>
      </c>
      <c r="AH14" s="47">
        <f>COUNTIF(tblJanvier1920212223242526272829[[#This Row],[1]:[31]],"A")</f>
        <v>0</v>
      </c>
      <c r="AI14" s="46">
        <f>COUNTIF(tblJanvier1920212223242526272829[[#This Row],[1]:[31]],"M")</f>
        <v>0</v>
      </c>
      <c r="AJ14" s="47">
        <f>COUNTIF(tblJanvier1920212223242526272829[[#This Row],[1]:[31]],"H")</f>
        <v>0</v>
      </c>
      <c r="AK14" s="46">
        <f>COUNTIF(tblJanvier1920212223242526272829[[#This Row],[1]:[31]],"D")</f>
        <v>0</v>
      </c>
    </row>
    <row r="15" spans="1:37" customFormat="1" ht="18" customHeight="1" x14ac:dyDescent="0.25">
      <c r="A15" s="38" t="s">
        <v>51</v>
      </c>
      <c r="B15" s="40"/>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9">
        <f>COUNTIF(tblJanvier1920212223242526272829[[#This Row],[1]:[31]],"C")</f>
        <v>0</v>
      </c>
      <c r="AH15" s="47">
        <f>COUNTIF(tblJanvier1920212223242526272829[[#This Row],[1]:[31]],"A")</f>
        <v>0</v>
      </c>
      <c r="AI15" s="46">
        <f>COUNTIF(tblJanvier1920212223242526272829[[#This Row],[1]:[31]],"M")</f>
        <v>0</v>
      </c>
      <c r="AJ15" s="47">
        <f>COUNTIF(tblJanvier1920212223242526272829[[#This Row],[1]:[31]],"H")</f>
        <v>0</v>
      </c>
      <c r="AK15" s="46">
        <f>COUNTIF(tblJanvier1920212223242526272829[[#This Row],[1]:[31]],"D")</f>
        <v>0</v>
      </c>
    </row>
    <row r="16" spans="1:37" customFormat="1" ht="18" customHeight="1" x14ac:dyDescent="0.25">
      <c r="A16" s="38" t="s">
        <v>54</v>
      </c>
      <c r="B16" s="40"/>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9">
        <f>COUNTIF(tblJanvier1920212223242526272829[[#This Row],[1]:[31]],"C")</f>
        <v>0</v>
      </c>
      <c r="AH16" s="47">
        <f>COUNTIF(tblJanvier1920212223242526272829[[#This Row],[1]:[31]],"A")</f>
        <v>0</v>
      </c>
      <c r="AI16" s="46">
        <f>COUNTIF(tblJanvier1920212223242526272829[[#This Row],[1]:[31]],"M")</f>
        <v>0</v>
      </c>
      <c r="AJ16" s="47">
        <f>COUNTIF(tblJanvier1920212223242526272829[[#This Row],[1]:[31]],"H")</f>
        <v>0</v>
      </c>
      <c r="AK16" s="46">
        <f>COUNTIF(tblJanvier1920212223242526272829[[#This Row],[1]:[31]],"D")</f>
        <v>0</v>
      </c>
    </row>
    <row r="17" spans="1:37" customFormat="1" ht="18" customHeight="1" x14ac:dyDescent="0.25">
      <c r="A17" s="38" t="s">
        <v>56</v>
      </c>
      <c r="B17" s="40"/>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9">
        <f>COUNTIF(tblJanvier1920212223242526272829[[#This Row],[1]:[31]],"C")</f>
        <v>0</v>
      </c>
      <c r="AH17" s="47">
        <f>COUNTIF(tblJanvier1920212223242526272829[[#This Row],[1]:[31]],"A")</f>
        <v>0</v>
      </c>
      <c r="AI17" s="46">
        <f>COUNTIF(tblJanvier1920212223242526272829[[#This Row],[1]:[31]],"M")</f>
        <v>0</v>
      </c>
      <c r="AJ17" s="47">
        <f>COUNTIF(tblJanvier1920212223242526272829[[#This Row],[1]:[31]],"H")</f>
        <v>0</v>
      </c>
      <c r="AK17" s="46">
        <f>COUNTIF(tblJanvier1920212223242526272829[[#This Row],[1]:[31]],"D")</f>
        <v>0</v>
      </c>
    </row>
    <row r="18" spans="1:37" customFormat="1" ht="15" customHeight="1" x14ac:dyDescent="0.25">
      <c r="A18" s="42"/>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row>
    <row r="19" spans="1:37" customFormat="1" ht="15" customHeight="1" x14ac:dyDescent="0.25">
      <c r="A19" s="6"/>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2"/>
    </row>
    <row r="20" spans="1:37" customFormat="1" ht="15" customHeight="1" x14ac:dyDescent="0.25"/>
    <row r="21" spans="1:37" customFormat="1" ht="15" customHeight="1" x14ac:dyDescent="0.25">
      <c r="B21" s="36"/>
      <c r="C21" s="36"/>
      <c r="D21" s="36"/>
      <c r="E21" s="36"/>
      <c r="F21" s="37"/>
      <c r="G21" s="20" t="s">
        <v>36</v>
      </c>
      <c r="H21" s="33" t="s">
        <v>62</v>
      </c>
      <c r="I21" s="34"/>
      <c r="J21" s="34"/>
      <c r="K21" s="34"/>
      <c r="L21" s="34"/>
      <c r="M21" s="16" t="s">
        <v>68</v>
      </c>
      <c r="N21" s="33" t="s">
        <v>67</v>
      </c>
      <c r="O21" s="34"/>
      <c r="P21" s="34"/>
      <c r="Q21" s="34"/>
      <c r="R21" s="34"/>
      <c r="S21" s="34"/>
      <c r="T21" s="17" t="s">
        <v>35</v>
      </c>
      <c r="U21" s="33" t="s">
        <v>42</v>
      </c>
      <c r="V21" s="35"/>
      <c r="W21" s="35"/>
      <c r="X21" s="18" t="s">
        <v>65</v>
      </c>
      <c r="Y21" s="39" t="s">
        <v>63</v>
      </c>
      <c r="Z21" s="39"/>
      <c r="AA21" s="19" t="s">
        <v>66</v>
      </c>
      <c r="AB21" s="39" t="s">
        <v>64</v>
      </c>
      <c r="AC21" s="35"/>
      <c r="AD21" s="35"/>
      <c r="AE21" s="35"/>
      <c r="AF21" s="35"/>
    </row>
    <row r="22" spans="1:37" customFormat="1" ht="15" customHeight="1" x14ac:dyDescent="0.25"/>
    <row r="23" spans="1:37" customFormat="1" ht="15" customHeight="1" x14ac:dyDescent="0.25"/>
    <row r="24" spans="1:37" customFormat="1" ht="15" customHeight="1" x14ac:dyDescent="0.25"/>
    <row r="25" spans="1:37" customFormat="1" ht="15" customHeight="1" x14ac:dyDescent="0.25"/>
    <row r="26" spans="1:37" customFormat="1" ht="15" customHeight="1" x14ac:dyDescent="0.25"/>
    <row r="27" spans="1:37" customFormat="1" ht="15" customHeight="1" x14ac:dyDescent="0.25"/>
    <row r="28" spans="1:37" customFormat="1" ht="15" customHeight="1" x14ac:dyDescent="0.25"/>
    <row r="29" spans="1:37" customFormat="1" ht="15" customHeight="1" x14ac:dyDescent="0.25"/>
    <row r="30" spans="1:37" customFormat="1" ht="15" customHeight="1" x14ac:dyDescent="0.25"/>
    <row r="31" spans="1:37" customFormat="1" ht="15" customHeight="1" x14ac:dyDescent="0.25"/>
    <row r="32" spans="1:37" customFormat="1" ht="15" customHeight="1" x14ac:dyDescent="0.25"/>
    <row r="33" customFormat="1" ht="15" customHeight="1" x14ac:dyDescent="0.25"/>
    <row r="34" customFormat="1" ht="15" customHeight="1" x14ac:dyDescent="0.25"/>
    <row r="35" customFormat="1" ht="15" customHeight="1" x14ac:dyDescent="0.25"/>
    <row r="36" customFormat="1" ht="15" customHeight="1" x14ac:dyDescent="0.25"/>
    <row r="37" customFormat="1" ht="15" customHeight="1" x14ac:dyDescent="0.25"/>
    <row r="38" customFormat="1" ht="15" customHeight="1" x14ac:dyDescent="0.25"/>
    <row r="39" customFormat="1" ht="15" customHeight="1" x14ac:dyDescent="0.25"/>
    <row r="40" customFormat="1" ht="15" customHeight="1" x14ac:dyDescent="0.25"/>
    <row r="41" customFormat="1" ht="15" customHeight="1" x14ac:dyDescent="0.25"/>
    <row r="42" customFormat="1" ht="15" customHeight="1" x14ac:dyDescent="0.25"/>
    <row r="43" customFormat="1" ht="15" customHeight="1" x14ac:dyDescent="0.25"/>
    <row r="44" customFormat="1" ht="15" customHeight="1" x14ac:dyDescent="0.25"/>
    <row r="45" customFormat="1" ht="15" customHeight="1" x14ac:dyDescent="0.25"/>
    <row r="46" customFormat="1" ht="15" customHeight="1" x14ac:dyDescent="0.25"/>
    <row r="47" customFormat="1" ht="15" customHeight="1" x14ac:dyDescent="0.25"/>
    <row r="48" customFormat="1" ht="15" customHeight="1" x14ac:dyDescent="0.25"/>
    <row r="49" customFormat="1" ht="15" customHeight="1" x14ac:dyDescent="0.25"/>
    <row r="50" customFormat="1" ht="15" customHeight="1" x14ac:dyDescent="0.25"/>
    <row r="51" customFormat="1" ht="15" customHeight="1" x14ac:dyDescent="0.25"/>
    <row r="52" customFormat="1" ht="15" customHeight="1" x14ac:dyDescent="0.25"/>
    <row r="53" customFormat="1" ht="15" customHeight="1" x14ac:dyDescent="0.25"/>
    <row r="54" customFormat="1" ht="15" customHeight="1" x14ac:dyDescent="0.25"/>
    <row r="55" customFormat="1" ht="15" customHeight="1" x14ac:dyDescent="0.25"/>
    <row r="56" customFormat="1" ht="15" customHeight="1" x14ac:dyDescent="0.25"/>
    <row r="57" customFormat="1" ht="15" customHeight="1" x14ac:dyDescent="0.25"/>
    <row r="58" customFormat="1" ht="15" customHeight="1" x14ac:dyDescent="0.25"/>
    <row r="59" customFormat="1" ht="15" customHeight="1" x14ac:dyDescent="0.25"/>
    <row r="60" customFormat="1" ht="15" customHeight="1" x14ac:dyDescent="0.25"/>
    <row r="61" customFormat="1" ht="15" customHeight="1" x14ac:dyDescent="0.25"/>
    <row r="62" customFormat="1" ht="15" customHeight="1" x14ac:dyDescent="0.25"/>
    <row r="63" customFormat="1" ht="15" customHeight="1" x14ac:dyDescent="0.25"/>
    <row r="64" customFormat="1" ht="15" customHeight="1" x14ac:dyDescent="0.25"/>
    <row r="65" customFormat="1" ht="15" customHeight="1" x14ac:dyDescent="0.25"/>
    <row r="66" customFormat="1" ht="15" customHeight="1" x14ac:dyDescent="0.25"/>
    <row r="67" customFormat="1" ht="15" customHeight="1" x14ac:dyDescent="0.25"/>
    <row r="68" customFormat="1" ht="15" customHeight="1" x14ac:dyDescent="0.25"/>
    <row r="69" customFormat="1" ht="15" customHeight="1" x14ac:dyDescent="0.25"/>
    <row r="70" customFormat="1" ht="15" customHeight="1" x14ac:dyDescent="0.25"/>
    <row r="71" customFormat="1" ht="15" customHeight="1" x14ac:dyDescent="0.25"/>
    <row r="72" customFormat="1" ht="15" customHeight="1" x14ac:dyDescent="0.25"/>
    <row r="73" customFormat="1" ht="15" customHeight="1" x14ac:dyDescent="0.25"/>
    <row r="74" customFormat="1" ht="15" customHeight="1" x14ac:dyDescent="0.25"/>
    <row r="75" customFormat="1" ht="15" customHeight="1" x14ac:dyDescent="0.25"/>
    <row r="76" customFormat="1" ht="15" customHeight="1" x14ac:dyDescent="0.25"/>
    <row r="77" customFormat="1" ht="15" customHeight="1" x14ac:dyDescent="0.25"/>
    <row r="78" customFormat="1" ht="15" customHeight="1" x14ac:dyDescent="0.25"/>
    <row r="79" customFormat="1" ht="15" customHeight="1" x14ac:dyDescent="0.25"/>
    <row r="80" customFormat="1" ht="15" customHeight="1" x14ac:dyDescent="0.25"/>
    <row r="81" customFormat="1" ht="15" customHeight="1" x14ac:dyDescent="0.25"/>
    <row r="82" customFormat="1" ht="15" customHeight="1" x14ac:dyDescent="0.25"/>
    <row r="83" customFormat="1" ht="15" customHeight="1" x14ac:dyDescent="0.25"/>
    <row r="84" customFormat="1" ht="15" customHeight="1" x14ac:dyDescent="0.25"/>
    <row r="85" customFormat="1" ht="15" customHeight="1" x14ac:dyDescent="0.25"/>
    <row r="86" customFormat="1" ht="15" customHeight="1" x14ac:dyDescent="0.25"/>
    <row r="87" customFormat="1" ht="15" customHeight="1" x14ac:dyDescent="0.25"/>
    <row r="88" customFormat="1" ht="15" customHeight="1" x14ac:dyDescent="0.25"/>
    <row r="89" customFormat="1" ht="15" customHeight="1" x14ac:dyDescent="0.25"/>
    <row r="90" customFormat="1" ht="15" customHeight="1" x14ac:dyDescent="0.25"/>
    <row r="91" customFormat="1" ht="15" customHeight="1" x14ac:dyDescent="0.25"/>
    <row r="92" customFormat="1" ht="15" customHeight="1" x14ac:dyDescent="0.25"/>
    <row r="93" customFormat="1" ht="15" customHeight="1" x14ac:dyDescent="0.25"/>
    <row r="94" customFormat="1" ht="15" customHeight="1" x14ac:dyDescent="0.25"/>
    <row r="95" customFormat="1" ht="15" customHeight="1" x14ac:dyDescent="0.25"/>
    <row r="96" customFormat="1" ht="15" customHeight="1" x14ac:dyDescent="0.25"/>
    <row r="97" customFormat="1" ht="15" customHeight="1" x14ac:dyDescent="0.25"/>
    <row r="98" customFormat="1" ht="15" customHeight="1" x14ac:dyDescent="0.25"/>
    <row r="99" customFormat="1" ht="15" customHeight="1" x14ac:dyDescent="0.25"/>
    <row r="100" customFormat="1" ht="15" customHeight="1" x14ac:dyDescent="0.25"/>
    <row r="101" customFormat="1" ht="15" customHeight="1" x14ac:dyDescent="0.25"/>
    <row r="102" customFormat="1" ht="15" customHeight="1" x14ac:dyDescent="0.25"/>
    <row r="103" customFormat="1" ht="15" customHeight="1" x14ac:dyDescent="0.25"/>
    <row r="104" customFormat="1" ht="15" customHeight="1" x14ac:dyDescent="0.25"/>
    <row r="105" customFormat="1" ht="15" customHeight="1" x14ac:dyDescent="0.25"/>
    <row r="106" customFormat="1" ht="15" customHeight="1" x14ac:dyDescent="0.25"/>
    <row r="107" customFormat="1" ht="15" customHeight="1" x14ac:dyDescent="0.25"/>
    <row r="108" customFormat="1" ht="15" customHeight="1" x14ac:dyDescent="0.25"/>
    <row r="109" customFormat="1" ht="15" customHeight="1" x14ac:dyDescent="0.25"/>
    <row r="110" customFormat="1" ht="15" customHeight="1" x14ac:dyDescent="0.25"/>
    <row r="111" customFormat="1" ht="15" customHeight="1" x14ac:dyDescent="0.25"/>
    <row r="112" customFormat="1" ht="15" customHeight="1" x14ac:dyDescent="0.25"/>
    <row r="113" customFormat="1" ht="15" customHeight="1" x14ac:dyDescent="0.25"/>
    <row r="114" customFormat="1" ht="15" customHeight="1" x14ac:dyDescent="0.25"/>
    <row r="115" customFormat="1" ht="15" customHeight="1" x14ac:dyDescent="0.25"/>
    <row r="116" customFormat="1" ht="15" customHeight="1" x14ac:dyDescent="0.25"/>
    <row r="117" customFormat="1" ht="15" customHeight="1" x14ac:dyDescent="0.25"/>
    <row r="118" customFormat="1" ht="15" customHeight="1" x14ac:dyDescent="0.25"/>
    <row r="119" customFormat="1" ht="15" customHeight="1" x14ac:dyDescent="0.25"/>
    <row r="120" customFormat="1" ht="15" customHeight="1" x14ac:dyDescent="0.25"/>
    <row r="121" customFormat="1" ht="15" customHeight="1" x14ac:dyDescent="0.25"/>
    <row r="122" customFormat="1" ht="15" customHeight="1" x14ac:dyDescent="0.25"/>
    <row r="123" customFormat="1" ht="15" customHeight="1" x14ac:dyDescent="0.25"/>
    <row r="124" customFormat="1" ht="15" customHeight="1" x14ac:dyDescent="0.25"/>
    <row r="125" customFormat="1" ht="15" customHeight="1" x14ac:dyDescent="0.25"/>
    <row r="126" customFormat="1" ht="15" customHeight="1" x14ac:dyDescent="0.25"/>
    <row r="127" customFormat="1" ht="15" customHeight="1" x14ac:dyDescent="0.25"/>
    <row r="128" customFormat="1" ht="15" customHeight="1" x14ac:dyDescent="0.25"/>
    <row r="129" customFormat="1" ht="15" customHeight="1" x14ac:dyDescent="0.25"/>
    <row r="130" customFormat="1" ht="15" customHeight="1" x14ac:dyDescent="0.25"/>
    <row r="131" customFormat="1" ht="15" customHeight="1" x14ac:dyDescent="0.25"/>
    <row r="132" customFormat="1" ht="15" customHeight="1" x14ac:dyDescent="0.25"/>
    <row r="133" customFormat="1" ht="15" customHeight="1" x14ac:dyDescent="0.25"/>
    <row r="134" customFormat="1" ht="15" customHeight="1" x14ac:dyDescent="0.25"/>
    <row r="135" customFormat="1" ht="15" customHeight="1" x14ac:dyDescent="0.25"/>
    <row r="136" customFormat="1" ht="15" customHeight="1" x14ac:dyDescent="0.25"/>
    <row r="137" customFormat="1" ht="15" customHeight="1" x14ac:dyDescent="0.25"/>
    <row r="138" customFormat="1" ht="15" customHeight="1" x14ac:dyDescent="0.25"/>
    <row r="139" customFormat="1" ht="15" customHeight="1" x14ac:dyDescent="0.25"/>
    <row r="140" customFormat="1" ht="15" customHeight="1" x14ac:dyDescent="0.25"/>
    <row r="141" customFormat="1" ht="15" customHeight="1" x14ac:dyDescent="0.25"/>
    <row r="142" customFormat="1" ht="15" customHeight="1" x14ac:dyDescent="0.25"/>
    <row r="143" customFormat="1" ht="15" customHeight="1" x14ac:dyDescent="0.25"/>
    <row r="144" customFormat="1" ht="15" customHeight="1" x14ac:dyDescent="0.25"/>
    <row r="145" customFormat="1" ht="15" customHeight="1" x14ac:dyDescent="0.25"/>
    <row r="146" customFormat="1" ht="15" customHeight="1" x14ac:dyDescent="0.25"/>
    <row r="147" customFormat="1" ht="15" customHeight="1" x14ac:dyDescent="0.25"/>
    <row r="148" customFormat="1" ht="15" customHeight="1" x14ac:dyDescent="0.25"/>
    <row r="149" customFormat="1" ht="15" customHeight="1" x14ac:dyDescent="0.25"/>
    <row r="150" customFormat="1" ht="15" customHeight="1" x14ac:dyDescent="0.25"/>
    <row r="151" customFormat="1" ht="15" customHeight="1" x14ac:dyDescent="0.25"/>
    <row r="152" customFormat="1" ht="15" customHeight="1" x14ac:dyDescent="0.25"/>
    <row r="153" customFormat="1" ht="15" customHeight="1" x14ac:dyDescent="0.25"/>
    <row r="154" customFormat="1" ht="15" customHeight="1" x14ac:dyDescent="0.25"/>
    <row r="155" customFormat="1" ht="15" customHeight="1" x14ac:dyDescent="0.25"/>
    <row r="156" customFormat="1" ht="15" customHeight="1" x14ac:dyDescent="0.25"/>
    <row r="157" customFormat="1" ht="15" customHeight="1" x14ac:dyDescent="0.25"/>
    <row r="158" customFormat="1" ht="15" customHeight="1" x14ac:dyDescent="0.25"/>
    <row r="159" customFormat="1" ht="15" customHeight="1" x14ac:dyDescent="0.25"/>
    <row r="160" customFormat="1" ht="15" customHeight="1" x14ac:dyDescent="0.25"/>
    <row r="161" customFormat="1" ht="15" customHeight="1" x14ac:dyDescent="0.25"/>
    <row r="162" customFormat="1" ht="15" customHeight="1" x14ac:dyDescent="0.25"/>
    <row r="163" customFormat="1" ht="15" customHeight="1" x14ac:dyDescent="0.25"/>
    <row r="164" customFormat="1" ht="15" customHeight="1" x14ac:dyDescent="0.25"/>
    <row r="165" customFormat="1" ht="15" customHeight="1" x14ac:dyDescent="0.25"/>
    <row r="166" customFormat="1" ht="15" customHeight="1" x14ac:dyDescent="0.25"/>
    <row r="167" customFormat="1" ht="15" customHeight="1" x14ac:dyDescent="0.25"/>
    <row r="168" customFormat="1" ht="15" customHeight="1" x14ac:dyDescent="0.25"/>
    <row r="169" customFormat="1" ht="15" customHeight="1" x14ac:dyDescent="0.25"/>
    <row r="170" customFormat="1" ht="15" customHeight="1" x14ac:dyDescent="0.25"/>
    <row r="171" customFormat="1" ht="15" customHeight="1" x14ac:dyDescent="0.25"/>
    <row r="172" customFormat="1" ht="15" customHeight="1" x14ac:dyDescent="0.25"/>
    <row r="173" customFormat="1" ht="15" customHeight="1" x14ac:dyDescent="0.25"/>
    <row r="174" customFormat="1" ht="15" customHeight="1" x14ac:dyDescent="0.25"/>
    <row r="175" customFormat="1" ht="15" customHeight="1" x14ac:dyDescent="0.25"/>
    <row r="176" customFormat="1" ht="15" customHeight="1" x14ac:dyDescent="0.25"/>
    <row r="177" customFormat="1" ht="15" customHeight="1" x14ac:dyDescent="0.25"/>
    <row r="178" customFormat="1" ht="15" customHeight="1" x14ac:dyDescent="0.25"/>
    <row r="179" customFormat="1" ht="15" customHeight="1" x14ac:dyDescent="0.25"/>
    <row r="180" customFormat="1" ht="15" customHeight="1" x14ac:dyDescent="0.25"/>
    <row r="181" customFormat="1" ht="15" customHeight="1" x14ac:dyDescent="0.25"/>
    <row r="182" customFormat="1" ht="15" customHeight="1" x14ac:dyDescent="0.25"/>
    <row r="183" customFormat="1" ht="15" customHeight="1" x14ac:dyDescent="0.25"/>
    <row r="184" customFormat="1" ht="15" customHeight="1" x14ac:dyDescent="0.25"/>
    <row r="185" customFormat="1" ht="15" customHeight="1" x14ac:dyDescent="0.25"/>
    <row r="186" customFormat="1" ht="15" customHeight="1" x14ac:dyDescent="0.25"/>
    <row r="187" customFormat="1" ht="15" customHeight="1" x14ac:dyDescent="0.25"/>
    <row r="188" customFormat="1" ht="15" customHeight="1" x14ac:dyDescent="0.25"/>
    <row r="189" customFormat="1" ht="15" customHeight="1" x14ac:dyDescent="0.25"/>
    <row r="190" customFormat="1" ht="15" customHeight="1" x14ac:dyDescent="0.25"/>
    <row r="191" customFormat="1" ht="15" customHeight="1" x14ac:dyDescent="0.25"/>
    <row r="192" customFormat="1" ht="15" customHeight="1" x14ac:dyDescent="0.25"/>
    <row r="193" customFormat="1" ht="15" customHeight="1" x14ac:dyDescent="0.25"/>
    <row r="194" customFormat="1" ht="15" customHeight="1" x14ac:dyDescent="0.25"/>
    <row r="195" customFormat="1" ht="15" customHeight="1" x14ac:dyDescent="0.25"/>
    <row r="196" customFormat="1" ht="15" customHeight="1" x14ac:dyDescent="0.25"/>
    <row r="197" customFormat="1" ht="15" customHeight="1" x14ac:dyDescent="0.25"/>
    <row r="198" customFormat="1" ht="15" customHeight="1" x14ac:dyDescent="0.25"/>
    <row r="199" customFormat="1" ht="15" customHeight="1" x14ac:dyDescent="0.25"/>
    <row r="200" customFormat="1" ht="15" customHeight="1" x14ac:dyDescent="0.25"/>
    <row r="201" customFormat="1" ht="15" customHeight="1" x14ac:dyDescent="0.25"/>
    <row r="202" customFormat="1" ht="15" customHeight="1" x14ac:dyDescent="0.25"/>
    <row r="203" customFormat="1" ht="15" customHeight="1" x14ac:dyDescent="0.25"/>
    <row r="204" customFormat="1" ht="15" customHeight="1" x14ac:dyDescent="0.25"/>
    <row r="205" customFormat="1" ht="15" customHeight="1" x14ac:dyDescent="0.25"/>
    <row r="206" customFormat="1" ht="15" customHeight="1" x14ac:dyDescent="0.25"/>
    <row r="207" customFormat="1" ht="15" customHeight="1" x14ac:dyDescent="0.25"/>
    <row r="208" customFormat="1" ht="15" customHeight="1" x14ac:dyDescent="0.25"/>
    <row r="209" customFormat="1" ht="15" customHeight="1" x14ac:dyDescent="0.25"/>
    <row r="210" customFormat="1" ht="15" customHeight="1" x14ac:dyDescent="0.25"/>
    <row r="211" customFormat="1" ht="15" customHeight="1" x14ac:dyDescent="0.25"/>
    <row r="212" customFormat="1" ht="15" customHeight="1" x14ac:dyDescent="0.25"/>
    <row r="213" customFormat="1" ht="15" customHeight="1" x14ac:dyDescent="0.25"/>
    <row r="214" customFormat="1" ht="15" customHeight="1" x14ac:dyDescent="0.25"/>
    <row r="215" customFormat="1" ht="15" customHeight="1" x14ac:dyDescent="0.25"/>
    <row r="216" customFormat="1" ht="15" customHeight="1" x14ac:dyDescent="0.25"/>
    <row r="217" customFormat="1" ht="15" customHeight="1" x14ac:dyDescent="0.25"/>
    <row r="218" customFormat="1" ht="15" customHeight="1" x14ac:dyDescent="0.25"/>
    <row r="219" customFormat="1" ht="15" customHeight="1" x14ac:dyDescent="0.25"/>
    <row r="220" customFormat="1" ht="15" customHeight="1" x14ac:dyDescent="0.25"/>
    <row r="221" customFormat="1" ht="15" customHeight="1" x14ac:dyDescent="0.25"/>
    <row r="222" customFormat="1" ht="15" customHeight="1" x14ac:dyDescent="0.25"/>
    <row r="223" customFormat="1" ht="15" customHeight="1" x14ac:dyDescent="0.25"/>
    <row r="224" customFormat="1" ht="15" customHeight="1" x14ac:dyDescent="0.25"/>
    <row r="225" customFormat="1" ht="15" customHeight="1" x14ac:dyDescent="0.25"/>
    <row r="226" customFormat="1" ht="15" customHeight="1" x14ac:dyDescent="0.25"/>
    <row r="227" customFormat="1" ht="15" customHeight="1" x14ac:dyDescent="0.25"/>
    <row r="228" customFormat="1" ht="15" customHeight="1" x14ac:dyDescent="0.25"/>
    <row r="229" customFormat="1" ht="15" customHeight="1" x14ac:dyDescent="0.25"/>
    <row r="230" customFormat="1" ht="15" customHeight="1" x14ac:dyDescent="0.25"/>
    <row r="231" customFormat="1" ht="15" customHeight="1" x14ac:dyDescent="0.25"/>
    <row r="232" customFormat="1" ht="15" customHeight="1" x14ac:dyDescent="0.25"/>
    <row r="233" customFormat="1" ht="15" customHeight="1" x14ac:dyDescent="0.25"/>
    <row r="234" customFormat="1" ht="15" customHeight="1" x14ac:dyDescent="0.25"/>
    <row r="235" customFormat="1" ht="15" customHeight="1" x14ac:dyDescent="0.25"/>
    <row r="236" customFormat="1" ht="15" customHeight="1" x14ac:dyDescent="0.25"/>
    <row r="237" customFormat="1" ht="15" customHeight="1" x14ac:dyDescent="0.25"/>
    <row r="238" customFormat="1" ht="15" customHeight="1" x14ac:dyDescent="0.25"/>
    <row r="239" customFormat="1" ht="15" customHeight="1" x14ac:dyDescent="0.25"/>
    <row r="240" customFormat="1" ht="15" customHeight="1" x14ac:dyDescent="0.25"/>
    <row r="241" customFormat="1" ht="15" customHeight="1" x14ac:dyDescent="0.25"/>
    <row r="242" customFormat="1" ht="15" customHeight="1" x14ac:dyDescent="0.25"/>
    <row r="243" customFormat="1" ht="15" customHeight="1" x14ac:dyDescent="0.25"/>
    <row r="244" customFormat="1" ht="15" customHeight="1" x14ac:dyDescent="0.25"/>
    <row r="245" customFormat="1" ht="15" customHeight="1" x14ac:dyDescent="0.25"/>
    <row r="246" customFormat="1" ht="15" customHeight="1" x14ac:dyDescent="0.25"/>
    <row r="247" customFormat="1" ht="15" customHeight="1" x14ac:dyDescent="0.25"/>
    <row r="248" customFormat="1" ht="15" customHeight="1" x14ac:dyDescent="0.25"/>
    <row r="249" customFormat="1" ht="15" customHeight="1" x14ac:dyDescent="0.25"/>
    <row r="250" customFormat="1" ht="15" customHeight="1" x14ac:dyDescent="0.25"/>
    <row r="251" customFormat="1" ht="15" customHeight="1" x14ac:dyDescent="0.25"/>
    <row r="252" customFormat="1" ht="15" customHeight="1" x14ac:dyDescent="0.25"/>
    <row r="253" customFormat="1" ht="15" customHeight="1" x14ac:dyDescent="0.25"/>
    <row r="254" customFormat="1" ht="15" customHeight="1" x14ac:dyDescent="0.25"/>
    <row r="255" customFormat="1" ht="15" customHeight="1" x14ac:dyDescent="0.25"/>
    <row r="256" customFormat="1" ht="15" customHeight="1" x14ac:dyDescent="0.25"/>
    <row r="257" customFormat="1" ht="15" customHeight="1" x14ac:dyDescent="0.25"/>
    <row r="258" customFormat="1" ht="15" customHeight="1" x14ac:dyDescent="0.25"/>
    <row r="259" customFormat="1" ht="15" customHeight="1" x14ac:dyDescent="0.25"/>
    <row r="260" customFormat="1" ht="15" customHeight="1" x14ac:dyDescent="0.25"/>
    <row r="261" customFormat="1" ht="15" customHeight="1" x14ac:dyDescent="0.25"/>
    <row r="262" customFormat="1" ht="15" customHeight="1" x14ac:dyDescent="0.25"/>
    <row r="263" customFormat="1" ht="15" customHeight="1" x14ac:dyDescent="0.25"/>
    <row r="264" customFormat="1" ht="15" customHeight="1" x14ac:dyDescent="0.25"/>
    <row r="265" customFormat="1" ht="15" customHeight="1" x14ac:dyDescent="0.25"/>
    <row r="266" customFormat="1" ht="15" customHeight="1" x14ac:dyDescent="0.25"/>
    <row r="267" customFormat="1" ht="15" customHeight="1" x14ac:dyDescent="0.25"/>
    <row r="268" customFormat="1" ht="15" customHeight="1" x14ac:dyDescent="0.25"/>
    <row r="269" customFormat="1" ht="15" customHeight="1" x14ac:dyDescent="0.25"/>
    <row r="270" customFormat="1" ht="15" customHeight="1" x14ac:dyDescent="0.25"/>
    <row r="271" customFormat="1" ht="15" customHeight="1" x14ac:dyDescent="0.25"/>
    <row r="272" customFormat="1" ht="15" customHeight="1" x14ac:dyDescent="0.25"/>
    <row r="273" customFormat="1" ht="15" customHeight="1" x14ac:dyDescent="0.25"/>
    <row r="274" customFormat="1" ht="15" customHeight="1" x14ac:dyDescent="0.25"/>
    <row r="275" customFormat="1" ht="15" customHeight="1" x14ac:dyDescent="0.25"/>
    <row r="276" customFormat="1" ht="15" customHeight="1" x14ac:dyDescent="0.25"/>
    <row r="277" customFormat="1" ht="15" customHeight="1" x14ac:dyDescent="0.25"/>
    <row r="278" customFormat="1" ht="15" customHeight="1" x14ac:dyDescent="0.25"/>
    <row r="279" customFormat="1" ht="15" customHeight="1" x14ac:dyDescent="0.25"/>
    <row r="280" customFormat="1" ht="15" customHeight="1" x14ac:dyDescent="0.25"/>
    <row r="281" customFormat="1" ht="15" customHeight="1" x14ac:dyDescent="0.25"/>
    <row r="282" customFormat="1" ht="15" customHeight="1" x14ac:dyDescent="0.25"/>
    <row r="283" customFormat="1" ht="15" customHeight="1" x14ac:dyDescent="0.25"/>
    <row r="284" customFormat="1" ht="15" customHeight="1" x14ac:dyDescent="0.25"/>
    <row r="285" customFormat="1" ht="15" customHeight="1" x14ac:dyDescent="0.25"/>
    <row r="286" customFormat="1" ht="15" customHeight="1" x14ac:dyDescent="0.25"/>
    <row r="287" customFormat="1" ht="15" customHeight="1" x14ac:dyDescent="0.25"/>
    <row r="288" customFormat="1" ht="15" customHeight="1" x14ac:dyDescent="0.25"/>
    <row r="289" customFormat="1" ht="15" customHeight="1" x14ac:dyDescent="0.25"/>
    <row r="290" customFormat="1" ht="15" customHeight="1" x14ac:dyDescent="0.25"/>
    <row r="291" customFormat="1" ht="15" customHeight="1" x14ac:dyDescent="0.25"/>
    <row r="292" customFormat="1" ht="15" customHeight="1" x14ac:dyDescent="0.25"/>
    <row r="293" customFormat="1" ht="15" customHeight="1" x14ac:dyDescent="0.25"/>
    <row r="294" customFormat="1" ht="15" customHeight="1" x14ac:dyDescent="0.25"/>
    <row r="295" customFormat="1" ht="15" customHeight="1" x14ac:dyDescent="0.25"/>
    <row r="296" customFormat="1" ht="15" customHeight="1" x14ac:dyDescent="0.25"/>
    <row r="297" customFormat="1" ht="15" customHeight="1" x14ac:dyDescent="0.25"/>
    <row r="298" customFormat="1" ht="15" customHeight="1" x14ac:dyDescent="0.25"/>
    <row r="299" customFormat="1" ht="15" customHeight="1" x14ac:dyDescent="0.25"/>
    <row r="300" customFormat="1" ht="15" customHeight="1" x14ac:dyDescent="0.25"/>
    <row r="301" customFormat="1" ht="15" customHeight="1" x14ac:dyDescent="0.25"/>
    <row r="302" customFormat="1" ht="15" customHeight="1" x14ac:dyDescent="0.25"/>
    <row r="303" customFormat="1" ht="15" customHeight="1" x14ac:dyDescent="0.25"/>
    <row r="304" customFormat="1" ht="15" customHeight="1" x14ac:dyDescent="0.25"/>
    <row r="305" customFormat="1" ht="15" customHeight="1" x14ac:dyDescent="0.25"/>
    <row r="306" customFormat="1" ht="15" customHeight="1" x14ac:dyDescent="0.25"/>
    <row r="307" customFormat="1" ht="15" customHeight="1" x14ac:dyDescent="0.25"/>
    <row r="308" customFormat="1" ht="15" customHeight="1" x14ac:dyDescent="0.25"/>
    <row r="309" customFormat="1" ht="15" customHeight="1" x14ac:dyDescent="0.25"/>
    <row r="310" customFormat="1" ht="15" customHeight="1" x14ac:dyDescent="0.25"/>
    <row r="311" customFormat="1" ht="15" customHeight="1" x14ac:dyDescent="0.25"/>
    <row r="312" customFormat="1" ht="15" customHeight="1" x14ac:dyDescent="0.25"/>
    <row r="313" customFormat="1" ht="15" customHeight="1" x14ac:dyDescent="0.25"/>
    <row r="314" customFormat="1" ht="15" customHeight="1" x14ac:dyDescent="0.25"/>
    <row r="315" customFormat="1" ht="15" customHeight="1" x14ac:dyDescent="0.25"/>
    <row r="316" customFormat="1" ht="15" customHeight="1" x14ac:dyDescent="0.25"/>
    <row r="317" customFormat="1" ht="15" customHeight="1" x14ac:dyDescent="0.25"/>
    <row r="318" customFormat="1" ht="15" customHeight="1" x14ac:dyDescent="0.25"/>
    <row r="319" customFormat="1" ht="15" customHeight="1" x14ac:dyDescent="0.25"/>
    <row r="320" customFormat="1" ht="15" customHeight="1" x14ac:dyDescent="0.25"/>
    <row r="321" customFormat="1" ht="15" customHeight="1" x14ac:dyDescent="0.25"/>
    <row r="322" customFormat="1" ht="15" customHeight="1" x14ac:dyDescent="0.25"/>
    <row r="323" customFormat="1" ht="15" customHeight="1" x14ac:dyDescent="0.25"/>
    <row r="324" customFormat="1" ht="15" customHeight="1" x14ac:dyDescent="0.25"/>
    <row r="325" customFormat="1" ht="15" customHeight="1" x14ac:dyDescent="0.25"/>
    <row r="326" customFormat="1" ht="15" customHeight="1" x14ac:dyDescent="0.25"/>
    <row r="327" customFormat="1" ht="15" customHeight="1" x14ac:dyDescent="0.25"/>
    <row r="328" customFormat="1" ht="15" customHeight="1" x14ac:dyDescent="0.25"/>
    <row r="329" customFormat="1" ht="15" customHeight="1" x14ac:dyDescent="0.25"/>
    <row r="330" customFormat="1" ht="15" customHeight="1" x14ac:dyDescent="0.25"/>
    <row r="331" customFormat="1" ht="15" customHeight="1" x14ac:dyDescent="0.25"/>
    <row r="332" customFormat="1" ht="15" customHeight="1" x14ac:dyDescent="0.25"/>
    <row r="333" customFormat="1" ht="15" customHeight="1" x14ac:dyDescent="0.25"/>
    <row r="334" customFormat="1" ht="15" customHeight="1" x14ac:dyDescent="0.25"/>
    <row r="335" customFormat="1" ht="15" customHeight="1" x14ac:dyDescent="0.25"/>
    <row r="336" customFormat="1" ht="15" customHeight="1" x14ac:dyDescent="0.25"/>
    <row r="337" customFormat="1" ht="15" customHeight="1" x14ac:dyDescent="0.25"/>
    <row r="338" customFormat="1" ht="15" customHeight="1" x14ac:dyDescent="0.25"/>
    <row r="339" customFormat="1" ht="15" customHeight="1" x14ac:dyDescent="0.25"/>
    <row r="340" customFormat="1" ht="15" customHeight="1" x14ac:dyDescent="0.25"/>
    <row r="341" customFormat="1" ht="15" customHeight="1" x14ac:dyDescent="0.25"/>
    <row r="342" customFormat="1" ht="15" customHeight="1" x14ac:dyDescent="0.25"/>
    <row r="343" customFormat="1" ht="15" customHeight="1" x14ac:dyDescent="0.25"/>
    <row r="344" customFormat="1" ht="15" customHeight="1" x14ac:dyDescent="0.25"/>
    <row r="345" customFormat="1" ht="15" customHeight="1" x14ac:dyDescent="0.25"/>
    <row r="346" customFormat="1" ht="15" customHeight="1" x14ac:dyDescent="0.25"/>
    <row r="347" customFormat="1" ht="15" customHeight="1" x14ac:dyDescent="0.25"/>
    <row r="348" customFormat="1" ht="15" customHeight="1" x14ac:dyDescent="0.25"/>
    <row r="349" customFormat="1" ht="15" customHeight="1" x14ac:dyDescent="0.25"/>
    <row r="350" customFormat="1" ht="15" customHeight="1" x14ac:dyDescent="0.25"/>
    <row r="351" customFormat="1" ht="15" customHeight="1" x14ac:dyDescent="0.25"/>
    <row r="352" customFormat="1" ht="15" customHeight="1" x14ac:dyDescent="0.25"/>
    <row r="353" customFormat="1" ht="15" customHeight="1" x14ac:dyDescent="0.25"/>
    <row r="354" customFormat="1" ht="15" customHeight="1" x14ac:dyDescent="0.25"/>
    <row r="355" customFormat="1" ht="15" customHeight="1" x14ac:dyDescent="0.25"/>
    <row r="356" customFormat="1" ht="15" customHeight="1" x14ac:dyDescent="0.25"/>
    <row r="357" customFormat="1" ht="15" customHeight="1" x14ac:dyDescent="0.25"/>
    <row r="358" customFormat="1" ht="15" customHeight="1" x14ac:dyDescent="0.25"/>
    <row r="359" customFormat="1" ht="15" customHeight="1" x14ac:dyDescent="0.25"/>
    <row r="360" customFormat="1" ht="15" customHeight="1" x14ac:dyDescent="0.25"/>
    <row r="361" customFormat="1" ht="15" customHeight="1" x14ac:dyDescent="0.25"/>
    <row r="362" customFormat="1" ht="15" customHeight="1" x14ac:dyDescent="0.25"/>
    <row r="363" customFormat="1" ht="15" customHeight="1" x14ac:dyDescent="0.25"/>
    <row r="364" customFormat="1" ht="15" customHeight="1" x14ac:dyDescent="0.25"/>
    <row r="365" customFormat="1" ht="15" customHeight="1" x14ac:dyDescent="0.25"/>
    <row r="366" customFormat="1" ht="15" customHeight="1" x14ac:dyDescent="0.25"/>
    <row r="367" customFormat="1" ht="15" customHeight="1" x14ac:dyDescent="0.25"/>
    <row r="368" customFormat="1" ht="15" customHeight="1" x14ac:dyDescent="0.25"/>
    <row r="369" customFormat="1" ht="15" customHeight="1" x14ac:dyDescent="0.25"/>
    <row r="370" customFormat="1" ht="15" customHeight="1" x14ac:dyDescent="0.25"/>
    <row r="371" customFormat="1" ht="15" customHeight="1" x14ac:dyDescent="0.25"/>
    <row r="372" customFormat="1" ht="15" customHeight="1" x14ac:dyDescent="0.25"/>
    <row r="373" customFormat="1" ht="15" customHeight="1" x14ac:dyDescent="0.25"/>
    <row r="374" customFormat="1" ht="15" customHeight="1" x14ac:dyDescent="0.25"/>
    <row r="375" customFormat="1" ht="15" customHeight="1" x14ac:dyDescent="0.25"/>
    <row r="376" customFormat="1" ht="15" customHeight="1" x14ac:dyDescent="0.25"/>
    <row r="377" customFormat="1" ht="15" customHeight="1" x14ac:dyDescent="0.25"/>
    <row r="378" customFormat="1" ht="15" customHeight="1" x14ac:dyDescent="0.25"/>
    <row r="379" customFormat="1" ht="15" customHeight="1" x14ac:dyDescent="0.25"/>
    <row r="380" customFormat="1" ht="15" customHeight="1" x14ac:dyDescent="0.25"/>
    <row r="381" customFormat="1" ht="15" customHeight="1" x14ac:dyDescent="0.25"/>
    <row r="382" customFormat="1" ht="15" customHeight="1" x14ac:dyDescent="0.25"/>
    <row r="383" customFormat="1" ht="15" customHeight="1" x14ac:dyDescent="0.25"/>
    <row r="384" customFormat="1" ht="15" customHeight="1" x14ac:dyDescent="0.25"/>
    <row r="385" customFormat="1" ht="15" customHeight="1" x14ac:dyDescent="0.25"/>
    <row r="386" customFormat="1" ht="15" customHeight="1" x14ac:dyDescent="0.25"/>
    <row r="387" customFormat="1" ht="15" customHeight="1" x14ac:dyDescent="0.25"/>
    <row r="388" customFormat="1" ht="15" customHeight="1" x14ac:dyDescent="0.25"/>
    <row r="389" customFormat="1" ht="15" customHeight="1" x14ac:dyDescent="0.25"/>
    <row r="390" customFormat="1" ht="15" customHeight="1" x14ac:dyDescent="0.25"/>
    <row r="391" customFormat="1" ht="15" customHeight="1" x14ac:dyDescent="0.25"/>
    <row r="392" customFormat="1" ht="15" customHeight="1" x14ac:dyDescent="0.25"/>
    <row r="393" customFormat="1" ht="15" customHeight="1" x14ac:dyDescent="0.25"/>
    <row r="394" customFormat="1" ht="15" customHeight="1" x14ac:dyDescent="0.25"/>
    <row r="395" customFormat="1" ht="15" customHeight="1" x14ac:dyDescent="0.25"/>
    <row r="396" customFormat="1" ht="15" customHeight="1" x14ac:dyDescent="0.25"/>
    <row r="397" customFormat="1" ht="15" customHeight="1" x14ac:dyDescent="0.25"/>
    <row r="398" customFormat="1" ht="15" customHeight="1" x14ac:dyDescent="0.25"/>
    <row r="399" customFormat="1" ht="15" customHeight="1" x14ac:dyDescent="0.25"/>
    <row r="400" customFormat="1" ht="15" customHeight="1" x14ac:dyDescent="0.25"/>
    <row r="401" customFormat="1" ht="15" customHeight="1" x14ac:dyDescent="0.25"/>
    <row r="402" customFormat="1" ht="15" customHeight="1" x14ac:dyDescent="0.25"/>
    <row r="403" customFormat="1" ht="15" customHeight="1" x14ac:dyDescent="0.25"/>
    <row r="404" customFormat="1" ht="15" customHeight="1" x14ac:dyDescent="0.25"/>
    <row r="405" customFormat="1" ht="15" customHeight="1" x14ac:dyDescent="0.25"/>
    <row r="406" customFormat="1" ht="15" customHeight="1" x14ac:dyDescent="0.25"/>
    <row r="407" customFormat="1" ht="15" customHeight="1" x14ac:dyDescent="0.25"/>
    <row r="408" customFormat="1" ht="15" customHeight="1" x14ac:dyDescent="0.25"/>
    <row r="409" customFormat="1" ht="15" customHeight="1" x14ac:dyDescent="0.25"/>
    <row r="410" customFormat="1" ht="15" customHeight="1" x14ac:dyDescent="0.25"/>
    <row r="411" customFormat="1" ht="15" customHeight="1" x14ac:dyDescent="0.25"/>
    <row r="412" customFormat="1" ht="15" customHeight="1" x14ac:dyDescent="0.25"/>
    <row r="413" customFormat="1" ht="15" customHeight="1" x14ac:dyDescent="0.25"/>
    <row r="414" customFormat="1" ht="15" customHeight="1" x14ac:dyDescent="0.25"/>
    <row r="415" customFormat="1" ht="15" customHeight="1" x14ac:dyDescent="0.25"/>
    <row r="416" customFormat="1" ht="15" customHeight="1" x14ac:dyDescent="0.25"/>
    <row r="417" customFormat="1" ht="15" customHeight="1" x14ac:dyDescent="0.25"/>
    <row r="418" customFormat="1" ht="15" customHeight="1" x14ac:dyDescent="0.25"/>
    <row r="419" customFormat="1" ht="15" customHeight="1" x14ac:dyDescent="0.25"/>
    <row r="420" customFormat="1" ht="15" customHeight="1" x14ac:dyDescent="0.25"/>
    <row r="421" customFormat="1" ht="15" customHeight="1" x14ac:dyDescent="0.25"/>
    <row r="422" customFormat="1" ht="15" customHeight="1" x14ac:dyDescent="0.25"/>
    <row r="423" customFormat="1" ht="15" customHeight="1" x14ac:dyDescent="0.25"/>
    <row r="424" customFormat="1" ht="15" customHeight="1" x14ac:dyDescent="0.25"/>
    <row r="425" customFormat="1" ht="15" customHeight="1" x14ac:dyDescent="0.25"/>
    <row r="426" customFormat="1" ht="15" customHeight="1" x14ac:dyDescent="0.25"/>
    <row r="427" customFormat="1" ht="15" customHeight="1" x14ac:dyDescent="0.25"/>
    <row r="428" customFormat="1" ht="15" customHeight="1" x14ac:dyDescent="0.25"/>
    <row r="429" customFormat="1" ht="15" customHeight="1" x14ac:dyDescent="0.25"/>
    <row r="430" customFormat="1" ht="15" customHeight="1" x14ac:dyDescent="0.25"/>
    <row r="431" customFormat="1" ht="15" customHeight="1" x14ac:dyDescent="0.25"/>
    <row r="432" customFormat="1" ht="15" customHeight="1" x14ac:dyDescent="0.25"/>
    <row r="433" customFormat="1" ht="15" customHeight="1" x14ac:dyDescent="0.25"/>
    <row r="434" customFormat="1" ht="15" customHeight="1" x14ac:dyDescent="0.25"/>
    <row r="435" customFormat="1" ht="15" customHeight="1" x14ac:dyDescent="0.25"/>
    <row r="436" customFormat="1" ht="15" customHeight="1" x14ac:dyDescent="0.25"/>
    <row r="437" customFormat="1" ht="15" customHeight="1" x14ac:dyDescent="0.25"/>
    <row r="438" customFormat="1" ht="15" customHeight="1" x14ac:dyDescent="0.25"/>
    <row r="439" customFormat="1" ht="15" customHeight="1" x14ac:dyDescent="0.25"/>
    <row r="440" customFormat="1" ht="15" customHeight="1" x14ac:dyDescent="0.25"/>
    <row r="441" customFormat="1" ht="15" customHeight="1" x14ac:dyDescent="0.25"/>
    <row r="442" customFormat="1" ht="15" customHeight="1" x14ac:dyDescent="0.25"/>
    <row r="443" customFormat="1" ht="15" customHeight="1" x14ac:dyDescent="0.25"/>
    <row r="444" customFormat="1" ht="15" customHeight="1" x14ac:dyDescent="0.25"/>
    <row r="445" customFormat="1" ht="15" customHeight="1" x14ac:dyDescent="0.25"/>
    <row r="446" customFormat="1" ht="15" customHeight="1" x14ac:dyDescent="0.25"/>
    <row r="447" customFormat="1" ht="15" customHeight="1" x14ac:dyDescent="0.25"/>
    <row r="448" customFormat="1" ht="15" customHeight="1" x14ac:dyDescent="0.25"/>
    <row r="449" customFormat="1" ht="15" customHeight="1" x14ac:dyDescent="0.25"/>
    <row r="450" customFormat="1" ht="15" customHeight="1" x14ac:dyDescent="0.25"/>
    <row r="451" customFormat="1" ht="15" customHeight="1" x14ac:dyDescent="0.25"/>
    <row r="452" customFormat="1" ht="15" customHeight="1" x14ac:dyDescent="0.25"/>
    <row r="453" customFormat="1" ht="15" customHeight="1" x14ac:dyDescent="0.25"/>
    <row r="454" customFormat="1" ht="15" customHeight="1" x14ac:dyDescent="0.25"/>
    <row r="455" customFormat="1" ht="15" customHeight="1" x14ac:dyDescent="0.25"/>
    <row r="456" customFormat="1" ht="15" customHeight="1" x14ac:dyDescent="0.25"/>
    <row r="457" customFormat="1" ht="15" customHeight="1" x14ac:dyDescent="0.25"/>
    <row r="458" customFormat="1" ht="15" customHeight="1" x14ac:dyDescent="0.25"/>
    <row r="459" customFormat="1" ht="15" customHeight="1" x14ac:dyDescent="0.25"/>
    <row r="460" customFormat="1" ht="15" customHeight="1" x14ac:dyDescent="0.25"/>
    <row r="461" customFormat="1" ht="15" customHeight="1" x14ac:dyDescent="0.25"/>
    <row r="462" customFormat="1" ht="15" customHeight="1" x14ac:dyDescent="0.25"/>
    <row r="463" customFormat="1" ht="15" customHeight="1" x14ac:dyDescent="0.25"/>
    <row r="464" customFormat="1" ht="15" customHeight="1" x14ac:dyDescent="0.25"/>
    <row r="465" customFormat="1" ht="15" customHeight="1" x14ac:dyDescent="0.25"/>
    <row r="466" customFormat="1" ht="15" customHeight="1" x14ac:dyDescent="0.25"/>
    <row r="467" customFormat="1" ht="15" customHeight="1" x14ac:dyDescent="0.25"/>
    <row r="468" customFormat="1" ht="15" customHeight="1" x14ac:dyDescent="0.25"/>
    <row r="469" customFormat="1" ht="15" customHeight="1" x14ac:dyDescent="0.25"/>
    <row r="470" customFormat="1" ht="15" customHeight="1" x14ac:dyDescent="0.25"/>
    <row r="471" customFormat="1" ht="15" customHeight="1" x14ac:dyDescent="0.25"/>
    <row r="472" customFormat="1" ht="15" customHeight="1" x14ac:dyDescent="0.25"/>
    <row r="473" customFormat="1" ht="15" customHeight="1" x14ac:dyDescent="0.25"/>
    <row r="474" customFormat="1" ht="15" customHeight="1" x14ac:dyDescent="0.25"/>
    <row r="475" customFormat="1" ht="15" customHeight="1" x14ac:dyDescent="0.25"/>
    <row r="476" customFormat="1" ht="15" customHeight="1" x14ac:dyDescent="0.25"/>
    <row r="477" customFormat="1" ht="15" customHeight="1" x14ac:dyDescent="0.25"/>
    <row r="478" customFormat="1" ht="15" customHeight="1" x14ac:dyDescent="0.25"/>
    <row r="479" customFormat="1" ht="15" customHeight="1" x14ac:dyDescent="0.25"/>
    <row r="480" customFormat="1" ht="15" customHeight="1" x14ac:dyDescent="0.25"/>
    <row r="481" customFormat="1" ht="15" customHeight="1" x14ac:dyDescent="0.25"/>
    <row r="482" customFormat="1" ht="15" customHeight="1" x14ac:dyDescent="0.25"/>
    <row r="483" customFormat="1" ht="15" customHeight="1" x14ac:dyDescent="0.25"/>
    <row r="484" customFormat="1" ht="15" customHeight="1" x14ac:dyDescent="0.25"/>
    <row r="485" customFormat="1" ht="15" customHeight="1" x14ac:dyDescent="0.25"/>
    <row r="486" customFormat="1" ht="15" customHeight="1" x14ac:dyDescent="0.25"/>
    <row r="487" customFormat="1" ht="15" customHeight="1" x14ac:dyDescent="0.25"/>
    <row r="488" customFormat="1" ht="15" customHeight="1" x14ac:dyDescent="0.25"/>
    <row r="489" customFormat="1" ht="15" customHeight="1" x14ac:dyDescent="0.25"/>
    <row r="490" customFormat="1" ht="15" customHeight="1" x14ac:dyDescent="0.25"/>
    <row r="491" customFormat="1" ht="15" customHeight="1" x14ac:dyDescent="0.25"/>
    <row r="492" customFormat="1" ht="15" customHeight="1" x14ac:dyDescent="0.25"/>
    <row r="493" customFormat="1" ht="15" customHeight="1" x14ac:dyDescent="0.25"/>
    <row r="494" customFormat="1" ht="15" customHeight="1" x14ac:dyDescent="0.25"/>
    <row r="495" customFormat="1" ht="15" customHeight="1" x14ac:dyDescent="0.25"/>
    <row r="496" customFormat="1" ht="15" customHeight="1" x14ac:dyDescent="0.25"/>
    <row r="497" customFormat="1" ht="15" customHeight="1" x14ac:dyDescent="0.25"/>
    <row r="498" customFormat="1" ht="15" customHeight="1" x14ac:dyDescent="0.25"/>
    <row r="499" customFormat="1" ht="15" customHeight="1" x14ac:dyDescent="0.25"/>
    <row r="500" customFormat="1" ht="15" customHeight="1" x14ac:dyDescent="0.25"/>
    <row r="501" customFormat="1" ht="15" customHeight="1" x14ac:dyDescent="0.25"/>
    <row r="502" customFormat="1" ht="15" customHeight="1" x14ac:dyDescent="0.25"/>
    <row r="503" customFormat="1" ht="15" customHeight="1" x14ac:dyDescent="0.25"/>
    <row r="504" customFormat="1" ht="15" customHeight="1" x14ac:dyDescent="0.25"/>
    <row r="505" customFormat="1" ht="15" customHeight="1" x14ac:dyDescent="0.25"/>
    <row r="506" customFormat="1" ht="15" customHeight="1" x14ac:dyDescent="0.25"/>
    <row r="507" customFormat="1" ht="15" customHeight="1" x14ac:dyDescent="0.25"/>
    <row r="508" customFormat="1" ht="15" customHeight="1" x14ac:dyDescent="0.25"/>
    <row r="509" customFormat="1" ht="15" customHeight="1" x14ac:dyDescent="0.25"/>
    <row r="510" customFormat="1" ht="15" customHeight="1" x14ac:dyDescent="0.25"/>
    <row r="511" customFormat="1" ht="15" customHeight="1" x14ac:dyDescent="0.25"/>
    <row r="512" customFormat="1" ht="15" customHeight="1" x14ac:dyDescent="0.25"/>
    <row r="513" customFormat="1" ht="15" customHeight="1" x14ac:dyDescent="0.25"/>
    <row r="514" customFormat="1" ht="15" customHeight="1" x14ac:dyDescent="0.25"/>
    <row r="515" customFormat="1" ht="15" customHeight="1" x14ac:dyDescent="0.25"/>
    <row r="516" customFormat="1" ht="15" customHeight="1" x14ac:dyDescent="0.25"/>
    <row r="517" customFormat="1" ht="15" customHeight="1" x14ac:dyDescent="0.25"/>
    <row r="518" customFormat="1" ht="15" customHeight="1" x14ac:dyDescent="0.25"/>
    <row r="519" customFormat="1" ht="15" customHeight="1" x14ac:dyDescent="0.25"/>
    <row r="520" customFormat="1" ht="15" customHeight="1" x14ac:dyDescent="0.25"/>
    <row r="521" customFormat="1" ht="15" customHeight="1" x14ac:dyDescent="0.25"/>
    <row r="522" customFormat="1" ht="15" customHeight="1" x14ac:dyDescent="0.25"/>
    <row r="523" customFormat="1" ht="15" customHeight="1" x14ac:dyDescent="0.25"/>
    <row r="524" customFormat="1" ht="15" customHeight="1" x14ac:dyDescent="0.25"/>
    <row r="525" customFormat="1" ht="15" customHeight="1" x14ac:dyDescent="0.25"/>
    <row r="526" customFormat="1" ht="15" customHeight="1" x14ac:dyDescent="0.25"/>
    <row r="527" customFormat="1" ht="15" customHeight="1" x14ac:dyDescent="0.25"/>
    <row r="528" customFormat="1" ht="15" customHeight="1" x14ac:dyDescent="0.25"/>
    <row r="529" customFormat="1" ht="15" customHeight="1" x14ac:dyDescent="0.25"/>
    <row r="530" customFormat="1" ht="15" customHeight="1" x14ac:dyDescent="0.25"/>
    <row r="531" customFormat="1" ht="15" customHeight="1" x14ac:dyDescent="0.25"/>
    <row r="532" customFormat="1" ht="15" customHeight="1" x14ac:dyDescent="0.25"/>
    <row r="533" customFormat="1" ht="15" customHeight="1" x14ac:dyDescent="0.25"/>
    <row r="534" customFormat="1" ht="15" customHeight="1" x14ac:dyDescent="0.25"/>
    <row r="535" customFormat="1" ht="15" customHeight="1" x14ac:dyDescent="0.25"/>
    <row r="536" customFormat="1" ht="15" customHeight="1" x14ac:dyDescent="0.25"/>
    <row r="537" customFormat="1" ht="15" customHeight="1" x14ac:dyDescent="0.25"/>
    <row r="538" customFormat="1" ht="15" customHeight="1" x14ac:dyDescent="0.25"/>
    <row r="539" customFormat="1" ht="15" customHeight="1" x14ac:dyDescent="0.25"/>
    <row r="540" customFormat="1" ht="15" customHeight="1" x14ac:dyDescent="0.25"/>
    <row r="541" customFormat="1" ht="15" customHeight="1" x14ac:dyDescent="0.25"/>
    <row r="542" customFormat="1" ht="15" customHeight="1" x14ac:dyDescent="0.25"/>
    <row r="543" customFormat="1" ht="15" customHeight="1" x14ac:dyDescent="0.25"/>
    <row r="544" customFormat="1" ht="15" customHeight="1" x14ac:dyDescent="0.25"/>
    <row r="545" customFormat="1" ht="15" customHeight="1" x14ac:dyDescent="0.25"/>
    <row r="546" customFormat="1" ht="15" customHeight="1" x14ac:dyDescent="0.25"/>
    <row r="547" customFormat="1" ht="15" customHeight="1" x14ac:dyDescent="0.25"/>
    <row r="548" customFormat="1" ht="15" customHeight="1" x14ac:dyDescent="0.25"/>
    <row r="549" customFormat="1" ht="15" customHeight="1" x14ac:dyDescent="0.25"/>
    <row r="550" customFormat="1" ht="15" customHeight="1" x14ac:dyDescent="0.25"/>
    <row r="551" customFormat="1" ht="15" customHeight="1" x14ac:dyDescent="0.25"/>
    <row r="552" customFormat="1" ht="15" customHeight="1" x14ac:dyDescent="0.25"/>
    <row r="553" customFormat="1" ht="15" customHeight="1" x14ac:dyDescent="0.25"/>
    <row r="554" customFormat="1" ht="15" customHeight="1" x14ac:dyDescent="0.25"/>
    <row r="555" customFormat="1" ht="15" customHeight="1" x14ac:dyDescent="0.25"/>
    <row r="556" customFormat="1" ht="15" customHeight="1" x14ac:dyDescent="0.25"/>
    <row r="557" customFormat="1" ht="15" customHeight="1" x14ac:dyDescent="0.25"/>
    <row r="558" customFormat="1" ht="15" customHeight="1" x14ac:dyDescent="0.25"/>
    <row r="559" customFormat="1" ht="15" customHeight="1" x14ac:dyDescent="0.25"/>
    <row r="560" customFormat="1" ht="15" customHeight="1" x14ac:dyDescent="0.25"/>
    <row r="561" customFormat="1" ht="15" customHeight="1" x14ac:dyDescent="0.25"/>
    <row r="562" customFormat="1" ht="15" customHeight="1" x14ac:dyDescent="0.25"/>
    <row r="563" customFormat="1" ht="15" customHeight="1" x14ac:dyDescent="0.25"/>
    <row r="564" customFormat="1" ht="15" customHeight="1" x14ac:dyDescent="0.25"/>
    <row r="565" customFormat="1" ht="15" customHeight="1" x14ac:dyDescent="0.25"/>
    <row r="566" customFormat="1" ht="15" customHeight="1" x14ac:dyDescent="0.25"/>
    <row r="567" customFormat="1" ht="15" customHeight="1" x14ac:dyDescent="0.25"/>
    <row r="568" customFormat="1" ht="15" customHeight="1" x14ac:dyDescent="0.25"/>
    <row r="569" customFormat="1" ht="15" customHeight="1" x14ac:dyDescent="0.25"/>
    <row r="570" customFormat="1" ht="15" customHeight="1" x14ac:dyDescent="0.25"/>
    <row r="571" customFormat="1" ht="15" customHeight="1" x14ac:dyDescent="0.25"/>
    <row r="572" customFormat="1" ht="15" customHeight="1" x14ac:dyDescent="0.25"/>
    <row r="573" customFormat="1" ht="15" customHeight="1" x14ac:dyDescent="0.25"/>
    <row r="574" customFormat="1" ht="15" customHeight="1" x14ac:dyDescent="0.25"/>
    <row r="575" customFormat="1" ht="15" customHeight="1" x14ac:dyDescent="0.25"/>
    <row r="576" customFormat="1" ht="15" customHeight="1" x14ac:dyDescent="0.25"/>
    <row r="577" customFormat="1" ht="15" customHeight="1" x14ac:dyDescent="0.25"/>
    <row r="578" customFormat="1" ht="15" customHeight="1" x14ac:dyDescent="0.25"/>
    <row r="579" customFormat="1" ht="15" customHeight="1" x14ac:dyDescent="0.25"/>
    <row r="580" customFormat="1" ht="15" customHeight="1" x14ac:dyDescent="0.25"/>
    <row r="581" customFormat="1" ht="15" customHeight="1" x14ac:dyDescent="0.25"/>
    <row r="582" customFormat="1" ht="15" customHeight="1" x14ac:dyDescent="0.25"/>
    <row r="583" customFormat="1" ht="15" customHeight="1" x14ac:dyDescent="0.25"/>
    <row r="584" customFormat="1" ht="15" customHeight="1" x14ac:dyDescent="0.25"/>
    <row r="585" customFormat="1" ht="15" customHeight="1" x14ac:dyDescent="0.25"/>
    <row r="586" customFormat="1" ht="15" customHeight="1" x14ac:dyDescent="0.25"/>
    <row r="587" customFormat="1" ht="15" customHeight="1" x14ac:dyDescent="0.25"/>
    <row r="588" customFormat="1" ht="15" customHeight="1" x14ac:dyDescent="0.25"/>
    <row r="589" customFormat="1" ht="15" customHeight="1" x14ac:dyDescent="0.25"/>
    <row r="590" customFormat="1" ht="15" customHeight="1" x14ac:dyDescent="0.25"/>
    <row r="591" customFormat="1" ht="15" customHeight="1" x14ac:dyDescent="0.25"/>
    <row r="592" customFormat="1" ht="15" customHeight="1" x14ac:dyDescent="0.25"/>
    <row r="593" customFormat="1" ht="15" customHeight="1" x14ac:dyDescent="0.25"/>
    <row r="594" customFormat="1" ht="15" customHeight="1" x14ac:dyDescent="0.25"/>
    <row r="595" customFormat="1" ht="15" customHeight="1" x14ac:dyDescent="0.25"/>
    <row r="596" customFormat="1" ht="15" customHeight="1" x14ac:dyDescent="0.25"/>
    <row r="597" customFormat="1" ht="15" customHeight="1" x14ac:dyDescent="0.25"/>
    <row r="598" customFormat="1" ht="15" customHeight="1" x14ac:dyDescent="0.25"/>
    <row r="599" customFormat="1" ht="15" customHeight="1" x14ac:dyDescent="0.25"/>
    <row r="600" customFormat="1" ht="15" customHeight="1" x14ac:dyDescent="0.25"/>
    <row r="601" customFormat="1" ht="15" customHeight="1" x14ac:dyDescent="0.25"/>
    <row r="602" customFormat="1" ht="15" customHeight="1" x14ac:dyDescent="0.25"/>
    <row r="603" customFormat="1" ht="15" customHeight="1" x14ac:dyDescent="0.25"/>
    <row r="604" customFormat="1" ht="15" customHeight="1" x14ac:dyDescent="0.25"/>
    <row r="605" customFormat="1" ht="15" customHeight="1" x14ac:dyDescent="0.25"/>
    <row r="606" customFormat="1" ht="15" customHeight="1" x14ac:dyDescent="0.25"/>
    <row r="607" customFormat="1" ht="15" customHeight="1" x14ac:dyDescent="0.25"/>
    <row r="608" customFormat="1" ht="15" customHeight="1" x14ac:dyDescent="0.25"/>
    <row r="609" customFormat="1" ht="15" customHeight="1" x14ac:dyDescent="0.25"/>
    <row r="610" customFormat="1" ht="15" customHeight="1" x14ac:dyDescent="0.25"/>
    <row r="611" customFormat="1" ht="15" customHeight="1" x14ac:dyDescent="0.25"/>
    <row r="612" customFormat="1" ht="15" customHeight="1" x14ac:dyDescent="0.25"/>
    <row r="613" customFormat="1" ht="15" customHeight="1" x14ac:dyDescent="0.25"/>
    <row r="614" customFormat="1" ht="15" customHeight="1" x14ac:dyDescent="0.25"/>
    <row r="615" customFormat="1" ht="15" customHeight="1" x14ac:dyDescent="0.25"/>
    <row r="616" customFormat="1" ht="15" customHeight="1" x14ac:dyDescent="0.25"/>
    <row r="617" customFormat="1" ht="15" customHeight="1" x14ac:dyDescent="0.25"/>
    <row r="618" customFormat="1" ht="15" customHeight="1" x14ac:dyDescent="0.25"/>
    <row r="619" customFormat="1" ht="15" customHeight="1" x14ac:dyDescent="0.25"/>
    <row r="620" customFormat="1" ht="15" customHeight="1" x14ac:dyDescent="0.25"/>
    <row r="621" customFormat="1" ht="15" customHeight="1" x14ac:dyDescent="0.25"/>
    <row r="622" customFormat="1" ht="15" customHeight="1" x14ac:dyDescent="0.25"/>
    <row r="623" customFormat="1" ht="15" customHeight="1" x14ac:dyDescent="0.25"/>
    <row r="624" customFormat="1" ht="15" customHeight="1" x14ac:dyDescent="0.25"/>
    <row r="625" customFormat="1" ht="15" customHeight="1" x14ac:dyDescent="0.25"/>
    <row r="626" customFormat="1" ht="15" customHeight="1" x14ac:dyDescent="0.25"/>
    <row r="627" customFormat="1" ht="15" customHeight="1" x14ac:dyDescent="0.25"/>
    <row r="628" customFormat="1" ht="15" customHeight="1" x14ac:dyDescent="0.25"/>
    <row r="629" customFormat="1" ht="15" customHeight="1" x14ac:dyDescent="0.25"/>
    <row r="630" customFormat="1" ht="15" customHeight="1" x14ac:dyDescent="0.25"/>
    <row r="631" customFormat="1" ht="15" customHeight="1" x14ac:dyDescent="0.25"/>
    <row r="632" customFormat="1" ht="15" customHeight="1" x14ac:dyDescent="0.25"/>
    <row r="633" customFormat="1" ht="15" customHeight="1" x14ac:dyDescent="0.25"/>
    <row r="634" customFormat="1" ht="15" customHeight="1" x14ac:dyDescent="0.25"/>
    <row r="635" customFormat="1" ht="15" customHeight="1" x14ac:dyDescent="0.25"/>
    <row r="636" customFormat="1" ht="15" customHeight="1" x14ac:dyDescent="0.25"/>
    <row r="637" customFormat="1" ht="15" customHeight="1" x14ac:dyDescent="0.25"/>
    <row r="638" customFormat="1" ht="15" customHeight="1" x14ac:dyDescent="0.25"/>
    <row r="639" customFormat="1" ht="15" customHeight="1" x14ac:dyDescent="0.25"/>
    <row r="640" customFormat="1" ht="15" customHeight="1" x14ac:dyDescent="0.25"/>
    <row r="641" customFormat="1" ht="15" customHeight="1" x14ac:dyDescent="0.25"/>
    <row r="642" customFormat="1" ht="15" customHeight="1" x14ac:dyDescent="0.25"/>
    <row r="643" customFormat="1" ht="15" customHeight="1" x14ac:dyDescent="0.25"/>
    <row r="644" customFormat="1" ht="15" customHeight="1" x14ac:dyDescent="0.25"/>
    <row r="645" customFormat="1" ht="15" customHeight="1" x14ac:dyDescent="0.25"/>
    <row r="646" customFormat="1" ht="15" customHeight="1" x14ac:dyDescent="0.25"/>
    <row r="647" customFormat="1" ht="15" customHeight="1" x14ac:dyDescent="0.25"/>
    <row r="648" customFormat="1" ht="15" customHeight="1" x14ac:dyDescent="0.25"/>
    <row r="649" customFormat="1" ht="15" customHeight="1" x14ac:dyDescent="0.25"/>
    <row r="650" customFormat="1" ht="15" customHeight="1" x14ac:dyDescent="0.25"/>
    <row r="651" customFormat="1" ht="15" customHeight="1" x14ac:dyDescent="0.25"/>
    <row r="652" customFormat="1" ht="15" customHeight="1" x14ac:dyDescent="0.25"/>
    <row r="653" customFormat="1" ht="15" customHeight="1" x14ac:dyDescent="0.25"/>
    <row r="654" customFormat="1" ht="15" customHeight="1" x14ac:dyDescent="0.25"/>
    <row r="655" customFormat="1" ht="15" customHeight="1" x14ac:dyDescent="0.25"/>
    <row r="656" customFormat="1" ht="15" customHeight="1" x14ac:dyDescent="0.25"/>
    <row r="657" customFormat="1" ht="15" customHeight="1" x14ac:dyDescent="0.25"/>
    <row r="658" customFormat="1" ht="15" customHeight="1" x14ac:dyDescent="0.25"/>
    <row r="659" customFormat="1" ht="15" customHeight="1" x14ac:dyDescent="0.25"/>
    <row r="660" customFormat="1" ht="15" customHeight="1" x14ac:dyDescent="0.25"/>
    <row r="661" customFormat="1" ht="15" customHeight="1" x14ac:dyDescent="0.25"/>
    <row r="662" customFormat="1" ht="15" customHeight="1" x14ac:dyDescent="0.25"/>
    <row r="663" customFormat="1" ht="15" customHeight="1" x14ac:dyDescent="0.25"/>
    <row r="664" customFormat="1" ht="15" customHeight="1" x14ac:dyDescent="0.25"/>
    <row r="665" customFormat="1" ht="15" customHeight="1" x14ac:dyDescent="0.25"/>
    <row r="666" customFormat="1" ht="15" customHeight="1" x14ac:dyDescent="0.25"/>
    <row r="667" customFormat="1" ht="15" customHeight="1" x14ac:dyDescent="0.25"/>
    <row r="668" customFormat="1" ht="15" customHeight="1" x14ac:dyDescent="0.25"/>
    <row r="669" customFormat="1" ht="15" customHeight="1" x14ac:dyDescent="0.25"/>
    <row r="670" customFormat="1" ht="15" customHeight="1" x14ac:dyDescent="0.25"/>
    <row r="671" customFormat="1" ht="15" customHeight="1" x14ac:dyDescent="0.25"/>
    <row r="672" customFormat="1" ht="15" customHeight="1" x14ac:dyDescent="0.25"/>
    <row r="673" customFormat="1" ht="15" customHeight="1" x14ac:dyDescent="0.25"/>
    <row r="674" customFormat="1" ht="15" customHeight="1" x14ac:dyDescent="0.25"/>
    <row r="675" customFormat="1" ht="15" customHeight="1" x14ac:dyDescent="0.25"/>
    <row r="676" customFormat="1" ht="15" customHeight="1" x14ac:dyDescent="0.25"/>
    <row r="677" customFormat="1" ht="15" customHeight="1" x14ac:dyDescent="0.25"/>
    <row r="678" customFormat="1" ht="15" customHeight="1" x14ac:dyDescent="0.25"/>
    <row r="679" customFormat="1" ht="15" customHeight="1" x14ac:dyDescent="0.25"/>
    <row r="680" customFormat="1" ht="15" customHeight="1" x14ac:dyDescent="0.25"/>
    <row r="681" customFormat="1" ht="15" customHeight="1" x14ac:dyDescent="0.25"/>
    <row r="682" customFormat="1" ht="15" customHeight="1" x14ac:dyDescent="0.25"/>
    <row r="683" customFormat="1" ht="15" customHeight="1" x14ac:dyDescent="0.25"/>
    <row r="684" customFormat="1" ht="15" customHeight="1" x14ac:dyDescent="0.25"/>
    <row r="685" customFormat="1" ht="15" customHeight="1" x14ac:dyDescent="0.25"/>
    <row r="686" customFormat="1" ht="15" customHeight="1" x14ac:dyDescent="0.25"/>
    <row r="687" customFormat="1" ht="15" customHeight="1" x14ac:dyDescent="0.25"/>
    <row r="688" customFormat="1" ht="15" customHeight="1" x14ac:dyDescent="0.25"/>
    <row r="689" customFormat="1" ht="15" customHeight="1" x14ac:dyDescent="0.25"/>
    <row r="690" customFormat="1" ht="15" customHeight="1" x14ac:dyDescent="0.25"/>
    <row r="691" customFormat="1" ht="15" customHeight="1" x14ac:dyDescent="0.25"/>
    <row r="692" customFormat="1" ht="15" customHeight="1" x14ac:dyDescent="0.25"/>
    <row r="693" customFormat="1" ht="15" customHeight="1" x14ac:dyDescent="0.25"/>
    <row r="694" customFormat="1" ht="15" customHeight="1" x14ac:dyDescent="0.25"/>
    <row r="695" customFormat="1" ht="15" customHeight="1" x14ac:dyDescent="0.25"/>
    <row r="696" customFormat="1" ht="15" customHeight="1" x14ac:dyDescent="0.25"/>
    <row r="697" customFormat="1" ht="15" customHeight="1" x14ac:dyDescent="0.25"/>
    <row r="698" customFormat="1" ht="15" customHeight="1" x14ac:dyDescent="0.25"/>
    <row r="699" customFormat="1" ht="15" customHeight="1" x14ac:dyDescent="0.25"/>
    <row r="700" customFormat="1" ht="15" customHeight="1" x14ac:dyDescent="0.25"/>
    <row r="701" customFormat="1" ht="15" customHeight="1" x14ac:dyDescent="0.25"/>
    <row r="702" customFormat="1" ht="15" customHeight="1" x14ac:dyDescent="0.25"/>
    <row r="703" customFormat="1" ht="15" customHeight="1" x14ac:dyDescent="0.25"/>
    <row r="704" customFormat="1" ht="15" customHeight="1" x14ac:dyDescent="0.25"/>
    <row r="705" customFormat="1" ht="15" customHeight="1" x14ac:dyDescent="0.25"/>
    <row r="706" customFormat="1" ht="15" customHeight="1" x14ac:dyDescent="0.25"/>
    <row r="707" customFormat="1" ht="15" customHeight="1" x14ac:dyDescent="0.25"/>
    <row r="708" customFormat="1" ht="15" customHeight="1" x14ac:dyDescent="0.25"/>
    <row r="709" customFormat="1" ht="15" customHeight="1" x14ac:dyDescent="0.25"/>
    <row r="710" customFormat="1" ht="15" customHeight="1" x14ac:dyDescent="0.25"/>
    <row r="711" customFormat="1" ht="15" customHeight="1" x14ac:dyDescent="0.25"/>
    <row r="712" customFormat="1" ht="15" customHeight="1" x14ac:dyDescent="0.25"/>
    <row r="713" customFormat="1" ht="15" customHeight="1" x14ac:dyDescent="0.25"/>
    <row r="714" customFormat="1" ht="15" customHeight="1" x14ac:dyDescent="0.25"/>
    <row r="715" customFormat="1" ht="15" customHeight="1" x14ac:dyDescent="0.25"/>
    <row r="716" customFormat="1" ht="15" customHeight="1" x14ac:dyDescent="0.25"/>
    <row r="717" customFormat="1" ht="15" customHeight="1" x14ac:dyDescent="0.25"/>
    <row r="718" customFormat="1" ht="15" customHeight="1" x14ac:dyDescent="0.25"/>
    <row r="719" customFormat="1" ht="15" customHeight="1" x14ac:dyDescent="0.25"/>
    <row r="720" customFormat="1" ht="15" customHeight="1" x14ac:dyDescent="0.25"/>
    <row r="721" customFormat="1" ht="15" customHeight="1" x14ac:dyDescent="0.25"/>
    <row r="722" customFormat="1" ht="15" customHeight="1" x14ac:dyDescent="0.25"/>
    <row r="723" customFormat="1" ht="15" customHeight="1" x14ac:dyDescent="0.25"/>
    <row r="724" customFormat="1" ht="15" customHeight="1" x14ac:dyDescent="0.25"/>
    <row r="725" customFormat="1" ht="15" customHeight="1" x14ac:dyDescent="0.25"/>
    <row r="726" customFormat="1" ht="15" customHeight="1" x14ac:dyDescent="0.25"/>
    <row r="727" customFormat="1" ht="15" customHeight="1" x14ac:dyDescent="0.25"/>
    <row r="728" customFormat="1" ht="15" customHeight="1" x14ac:dyDescent="0.25"/>
    <row r="729" customFormat="1" ht="15" customHeight="1" x14ac:dyDescent="0.25"/>
    <row r="730" customFormat="1" ht="15" customHeight="1" x14ac:dyDescent="0.25"/>
    <row r="731" customFormat="1" ht="15" customHeight="1" x14ac:dyDescent="0.25"/>
    <row r="732" customFormat="1" ht="15" customHeight="1" x14ac:dyDescent="0.25"/>
    <row r="733" customFormat="1" ht="15" customHeight="1" x14ac:dyDescent="0.25"/>
    <row r="734" customFormat="1" ht="15" customHeight="1" x14ac:dyDescent="0.25"/>
    <row r="735" customFormat="1" ht="15" customHeight="1" x14ac:dyDescent="0.25"/>
    <row r="736" customFormat="1" ht="15" customHeight="1" x14ac:dyDescent="0.25"/>
    <row r="737" customFormat="1" ht="15" customHeight="1" x14ac:dyDescent="0.25"/>
    <row r="738" customFormat="1" ht="15" customHeight="1" x14ac:dyDescent="0.25"/>
    <row r="739" customFormat="1" ht="15" customHeight="1" x14ac:dyDescent="0.25"/>
    <row r="740" customFormat="1" ht="15" customHeight="1" x14ac:dyDescent="0.25"/>
    <row r="741" customFormat="1" ht="15" customHeight="1" x14ac:dyDescent="0.25"/>
    <row r="742" customFormat="1" ht="15" customHeight="1" x14ac:dyDescent="0.25"/>
    <row r="743" customFormat="1" ht="15" customHeight="1" x14ac:dyDescent="0.25"/>
    <row r="744" customFormat="1" ht="15" customHeight="1" x14ac:dyDescent="0.25"/>
    <row r="745" customFormat="1" ht="15" customHeight="1" x14ac:dyDescent="0.25"/>
    <row r="746" customFormat="1" ht="15" customHeight="1" x14ac:dyDescent="0.25"/>
    <row r="747" customFormat="1" ht="15" customHeight="1" x14ac:dyDescent="0.25"/>
    <row r="748" customFormat="1" ht="15" customHeight="1" x14ac:dyDescent="0.25"/>
    <row r="749" customFormat="1" ht="15" customHeight="1" x14ac:dyDescent="0.25"/>
    <row r="750" customFormat="1" ht="15" customHeight="1" x14ac:dyDescent="0.25"/>
    <row r="751" customFormat="1" ht="15" customHeight="1" x14ac:dyDescent="0.25"/>
    <row r="752" customFormat="1" ht="15" customHeight="1" x14ac:dyDescent="0.25"/>
    <row r="753" customFormat="1" ht="15" customHeight="1" x14ac:dyDescent="0.25"/>
    <row r="754" customFormat="1" ht="15" customHeight="1" x14ac:dyDescent="0.25"/>
    <row r="755" customFormat="1" ht="15" customHeight="1" x14ac:dyDescent="0.25"/>
    <row r="756" customFormat="1" ht="15" customHeight="1" x14ac:dyDescent="0.25"/>
    <row r="757" customFormat="1" ht="15" customHeight="1" x14ac:dyDescent="0.25"/>
    <row r="758" customFormat="1" ht="15" customHeight="1" x14ac:dyDescent="0.25"/>
    <row r="759" customFormat="1" ht="15" customHeight="1" x14ac:dyDescent="0.25"/>
    <row r="760" customFormat="1" ht="15" customHeight="1" x14ac:dyDescent="0.25"/>
    <row r="761" customFormat="1" ht="15" customHeight="1" x14ac:dyDescent="0.25"/>
    <row r="762" customFormat="1" ht="15" customHeight="1" x14ac:dyDescent="0.25"/>
    <row r="763" customFormat="1" ht="15" customHeight="1" x14ac:dyDescent="0.25"/>
    <row r="764" customFormat="1" ht="15" customHeight="1" x14ac:dyDescent="0.25"/>
    <row r="765" customFormat="1" ht="15" customHeight="1" x14ac:dyDescent="0.25"/>
    <row r="766" customFormat="1" ht="15" customHeight="1" x14ac:dyDescent="0.25"/>
    <row r="767" customFormat="1" ht="15" customHeight="1" x14ac:dyDescent="0.25"/>
    <row r="768" customFormat="1" ht="15" customHeight="1" x14ac:dyDescent="0.25"/>
    <row r="769" customFormat="1" ht="15" customHeight="1" x14ac:dyDescent="0.25"/>
    <row r="770" customFormat="1" ht="15" customHeight="1" x14ac:dyDescent="0.25"/>
    <row r="771" customFormat="1" ht="15" customHeight="1" x14ac:dyDescent="0.25"/>
    <row r="772" customFormat="1" ht="15" customHeight="1" x14ac:dyDescent="0.25"/>
    <row r="773" customFormat="1" ht="15" customHeight="1" x14ac:dyDescent="0.25"/>
    <row r="774" customFormat="1" ht="15" customHeight="1" x14ac:dyDescent="0.25"/>
    <row r="775" customFormat="1" ht="15" customHeight="1" x14ac:dyDescent="0.25"/>
    <row r="776" customFormat="1" ht="15" customHeight="1" x14ac:dyDescent="0.25"/>
    <row r="777" customFormat="1" ht="15" customHeight="1" x14ac:dyDescent="0.25"/>
    <row r="778" customFormat="1" ht="15" customHeight="1" x14ac:dyDescent="0.25"/>
    <row r="779" customFormat="1" ht="15" customHeight="1" x14ac:dyDescent="0.25"/>
    <row r="780" customFormat="1" ht="15" customHeight="1" x14ac:dyDescent="0.25"/>
    <row r="781" customFormat="1" ht="15" customHeight="1" x14ac:dyDescent="0.25"/>
    <row r="782" customFormat="1" ht="15" customHeight="1" x14ac:dyDescent="0.25"/>
    <row r="783" customFormat="1" ht="15" customHeight="1" x14ac:dyDescent="0.25"/>
    <row r="784" customFormat="1" ht="15" customHeight="1" x14ac:dyDescent="0.25"/>
    <row r="785" customFormat="1" ht="15" customHeight="1" x14ac:dyDescent="0.25"/>
    <row r="786" customFormat="1" ht="15" customHeight="1" x14ac:dyDescent="0.25"/>
    <row r="787" customFormat="1" ht="15" customHeight="1" x14ac:dyDescent="0.25"/>
    <row r="788" customFormat="1" ht="15" customHeight="1" x14ac:dyDescent="0.25"/>
    <row r="789" customFormat="1" ht="15" customHeight="1" x14ac:dyDescent="0.25"/>
    <row r="790" customFormat="1" ht="15" customHeight="1" x14ac:dyDescent="0.25"/>
    <row r="791" customFormat="1" ht="15" customHeight="1" x14ac:dyDescent="0.25"/>
    <row r="792" customFormat="1" ht="15" customHeight="1" x14ac:dyDescent="0.25"/>
    <row r="793" customFormat="1" ht="15" customHeight="1" x14ac:dyDescent="0.25"/>
    <row r="794" customFormat="1" ht="15" customHeight="1" x14ac:dyDescent="0.25"/>
    <row r="795" customFormat="1" ht="15" customHeight="1" x14ac:dyDescent="0.25"/>
    <row r="796" customFormat="1" ht="15" customHeight="1" x14ac:dyDescent="0.25"/>
    <row r="797" customFormat="1" ht="15" customHeight="1" x14ac:dyDescent="0.25"/>
    <row r="798" customFormat="1" ht="15" customHeight="1" x14ac:dyDescent="0.25"/>
    <row r="799" customFormat="1" ht="15" customHeight="1" x14ac:dyDescent="0.25"/>
    <row r="800" customFormat="1" ht="15" customHeight="1" x14ac:dyDescent="0.25"/>
    <row r="801" customFormat="1" ht="15" customHeight="1" x14ac:dyDescent="0.25"/>
    <row r="802" customFormat="1" ht="15" customHeight="1" x14ac:dyDescent="0.25"/>
    <row r="803" customFormat="1" ht="15" customHeight="1" x14ac:dyDescent="0.25"/>
    <row r="804" customFormat="1" ht="15" customHeight="1" x14ac:dyDescent="0.25"/>
    <row r="805" customFormat="1" ht="15" customHeight="1" x14ac:dyDescent="0.25"/>
    <row r="806" customFormat="1" ht="15" customHeight="1" x14ac:dyDescent="0.25"/>
    <row r="807" customFormat="1" ht="15" customHeight="1" x14ac:dyDescent="0.25"/>
    <row r="808" customFormat="1" ht="15" customHeight="1" x14ac:dyDescent="0.25"/>
    <row r="809" customFormat="1" ht="15" customHeight="1" x14ac:dyDescent="0.25"/>
    <row r="810" customFormat="1" ht="15" customHeight="1" x14ac:dyDescent="0.25"/>
    <row r="811" customFormat="1" ht="15" customHeight="1" x14ac:dyDescent="0.25"/>
    <row r="812" customFormat="1" ht="15" customHeight="1" x14ac:dyDescent="0.25"/>
    <row r="813" customFormat="1" ht="15" customHeight="1" x14ac:dyDescent="0.25"/>
    <row r="814" customFormat="1" ht="15" customHeight="1" x14ac:dyDescent="0.25"/>
    <row r="815" customFormat="1" ht="15" customHeight="1" x14ac:dyDescent="0.25"/>
    <row r="816" customFormat="1" ht="15" customHeight="1" x14ac:dyDescent="0.25"/>
    <row r="817" customFormat="1" ht="15" customHeight="1" x14ac:dyDescent="0.25"/>
    <row r="818" customFormat="1" ht="15" customHeight="1" x14ac:dyDescent="0.25"/>
    <row r="819" customFormat="1" ht="15" customHeight="1" x14ac:dyDescent="0.25"/>
    <row r="820" customFormat="1" ht="15" customHeight="1" x14ac:dyDescent="0.25"/>
    <row r="821" customFormat="1" ht="15" customHeight="1" x14ac:dyDescent="0.25"/>
    <row r="822" customFormat="1" ht="15" customHeight="1" x14ac:dyDescent="0.25"/>
    <row r="823" customFormat="1" ht="15" customHeight="1" x14ac:dyDescent="0.25"/>
    <row r="824" customFormat="1" ht="15" customHeight="1" x14ac:dyDescent="0.25"/>
    <row r="825" customFormat="1" ht="15" customHeight="1" x14ac:dyDescent="0.25"/>
    <row r="826" customFormat="1" ht="15" customHeight="1" x14ac:dyDescent="0.25"/>
    <row r="827" customFormat="1" ht="15" customHeight="1" x14ac:dyDescent="0.25"/>
    <row r="828" customFormat="1" ht="15" customHeight="1" x14ac:dyDescent="0.25"/>
    <row r="829" customFormat="1" ht="15" customHeight="1" x14ac:dyDescent="0.25"/>
    <row r="830" customFormat="1" ht="15" customHeight="1" x14ac:dyDescent="0.25"/>
    <row r="831" customFormat="1" ht="15" customHeight="1" x14ac:dyDescent="0.25"/>
    <row r="832" customFormat="1" ht="15" customHeight="1" x14ac:dyDescent="0.25"/>
    <row r="833" customFormat="1" ht="15" customHeight="1" x14ac:dyDescent="0.25"/>
    <row r="834" customFormat="1" ht="15" customHeight="1" x14ac:dyDescent="0.25"/>
    <row r="835" customFormat="1" ht="15" customHeight="1" x14ac:dyDescent="0.25"/>
    <row r="836" customFormat="1" ht="15" customHeight="1" x14ac:dyDescent="0.25"/>
    <row r="837" customFormat="1" ht="15" customHeight="1" x14ac:dyDescent="0.25"/>
    <row r="838" customFormat="1" ht="15" customHeight="1" x14ac:dyDescent="0.25"/>
    <row r="839" customFormat="1" ht="15" customHeight="1" x14ac:dyDescent="0.25"/>
    <row r="840" customFormat="1" ht="15" customHeight="1" x14ac:dyDescent="0.25"/>
    <row r="841" customFormat="1" ht="15" customHeight="1" x14ac:dyDescent="0.25"/>
    <row r="842" customFormat="1" ht="15" customHeight="1" x14ac:dyDescent="0.25"/>
    <row r="843" customFormat="1" ht="15" customHeight="1" x14ac:dyDescent="0.25"/>
    <row r="844" customFormat="1" ht="15" customHeight="1" x14ac:dyDescent="0.25"/>
    <row r="845" customFormat="1" ht="15" customHeight="1" x14ac:dyDescent="0.25"/>
    <row r="846" customFormat="1" ht="15" customHeight="1" x14ac:dyDescent="0.25"/>
    <row r="847" customFormat="1" ht="15" customHeight="1" x14ac:dyDescent="0.25"/>
    <row r="848" customFormat="1" ht="15" customHeight="1" x14ac:dyDescent="0.25"/>
    <row r="849" customFormat="1" ht="15" customHeight="1" x14ac:dyDescent="0.25"/>
    <row r="850" customFormat="1" ht="15" customHeight="1" x14ac:dyDescent="0.25"/>
    <row r="851" customFormat="1" ht="15" customHeight="1" x14ac:dyDescent="0.25"/>
    <row r="852" customFormat="1" ht="15" customHeight="1" x14ac:dyDescent="0.25"/>
    <row r="853" customFormat="1" ht="15" customHeight="1" x14ac:dyDescent="0.25"/>
    <row r="854" customFormat="1" ht="15" customHeight="1" x14ac:dyDescent="0.25"/>
    <row r="855" customFormat="1" ht="15" customHeight="1" x14ac:dyDescent="0.25"/>
    <row r="856" customFormat="1" ht="15" customHeight="1" x14ac:dyDescent="0.25"/>
    <row r="857" customFormat="1" ht="15" customHeight="1" x14ac:dyDescent="0.25"/>
    <row r="858" customFormat="1" ht="15" customHeight="1" x14ac:dyDescent="0.25"/>
    <row r="859" customFormat="1" ht="15" customHeight="1" x14ac:dyDescent="0.25"/>
    <row r="860" customFormat="1" ht="15" customHeight="1" x14ac:dyDescent="0.25"/>
    <row r="861" customFormat="1" ht="15" customHeight="1" x14ac:dyDescent="0.25"/>
    <row r="862" customFormat="1" ht="15" customHeight="1" x14ac:dyDescent="0.25"/>
    <row r="863" customFormat="1" ht="15" customHeight="1" x14ac:dyDescent="0.25"/>
    <row r="864" customFormat="1" ht="15" customHeight="1" x14ac:dyDescent="0.25"/>
    <row r="865" customFormat="1" ht="15" customHeight="1" x14ac:dyDescent="0.25"/>
    <row r="866" customFormat="1" ht="15" customHeight="1" x14ac:dyDescent="0.25"/>
    <row r="867" customFormat="1" ht="15" customHeight="1" x14ac:dyDescent="0.25"/>
    <row r="868" customFormat="1" ht="15" customHeight="1" x14ac:dyDescent="0.25"/>
    <row r="869" customFormat="1" ht="15" customHeight="1" x14ac:dyDescent="0.25"/>
    <row r="870" customFormat="1" ht="15" customHeight="1" x14ac:dyDescent="0.25"/>
    <row r="871" customFormat="1" ht="15" customHeight="1" x14ac:dyDescent="0.25"/>
    <row r="872" customFormat="1" ht="15" customHeight="1" x14ac:dyDescent="0.25"/>
    <row r="873" customFormat="1" ht="15" customHeight="1" x14ac:dyDescent="0.25"/>
    <row r="874" customFormat="1" ht="15" customHeight="1" x14ac:dyDescent="0.25"/>
    <row r="875" customFormat="1" ht="15" customHeight="1" x14ac:dyDescent="0.25"/>
    <row r="876" customFormat="1" ht="15" customHeight="1" x14ac:dyDescent="0.25"/>
    <row r="877" customFormat="1" ht="15" customHeight="1" x14ac:dyDescent="0.25"/>
    <row r="878" customFormat="1" ht="15" customHeight="1" x14ac:dyDescent="0.25"/>
    <row r="879" customFormat="1" ht="15" customHeight="1" x14ac:dyDescent="0.25"/>
    <row r="880" customFormat="1" ht="15" customHeight="1" x14ac:dyDescent="0.25"/>
    <row r="881" customFormat="1" ht="15" customHeight="1" x14ac:dyDescent="0.25"/>
    <row r="882" customFormat="1" ht="15" customHeight="1" x14ac:dyDescent="0.25"/>
    <row r="883" customFormat="1" ht="15" customHeight="1" x14ac:dyDescent="0.25"/>
    <row r="884" customFormat="1" ht="15" customHeight="1" x14ac:dyDescent="0.25"/>
    <row r="885" customFormat="1" ht="15" customHeight="1" x14ac:dyDescent="0.25"/>
    <row r="886" customFormat="1" ht="15" customHeight="1" x14ac:dyDescent="0.25"/>
    <row r="887" customFormat="1" ht="15" customHeight="1" x14ac:dyDescent="0.25"/>
    <row r="888" customFormat="1" ht="15" customHeight="1" x14ac:dyDescent="0.25"/>
    <row r="889" customFormat="1" ht="15" customHeight="1" x14ac:dyDescent="0.25"/>
    <row r="890" customFormat="1" ht="15" customHeight="1" x14ac:dyDescent="0.25"/>
    <row r="891" customFormat="1" ht="15" customHeight="1" x14ac:dyDescent="0.25"/>
    <row r="892" customFormat="1" ht="15" customHeight="1" x14ac:dyDescent="0.25"/>
    <row r="893" customFormat="1" ht="15" customHeight="1" x14ac:dyDescent="0.25"/>
    <row r="894" customFormat="1" ht="15" customHeight="1" x14ac:dyDescent="0.25"/>
    <row r="895" customFormat="1" ht="15" customHeight="1" x14ac:dyDescent="0.25"/>
    <row r="896" customFormat="1" ht="15" customHeight="1" x14ac:dyDescent="0.25"/>
    <row r="897" customFormat="1" ht="15" customHeight="1" x14ac:dyDescent="0.25"/>
    <row r="898" customFormat="1" ht="15" customHeight="1" x14ac:dyDescent="0.25"/>
    <row r="899" customFormat="1" ht="15" customHeight="1" x14ac:dyDescent="0.25"/>
    <row r="900" customFormat="1" ht="15" customHeight="1" x14ac:dyDescent="0.25"/>
    <row r="901" customFormat="1" ht="15" customHeight="1" x14ac:dyDescent="0.25"/>
    <row r="902" customFormat="1" ht="15" customHeight="1" x14ac:dyDescent="0.25"/>
    <row r="903" customFormat="1" ht="15" customHeight="1" x14ac:dyDescent="0.25"/>
    <row r="904" customFormat="1" ht="15" customHeight="1" x14ac:dyDescent="0.25"/>
    <row r="905" customFormat="1" ht="15" customHeight="1" x14ac:dyDescent="0.25"/>
    <row r="906" customFormat="1" ht="15" customHeight="1" x14ac:dyDescent="0.25"/>
    <row r="907" customFormat="1" ht="15" customHeight="1" x14ac:dyDescent="0.25"/>
    <row r="908" customFormat="1" ht="15" customHeight="1" x14ac:dyDescent="0.25"/>
    <row r="909" customFormat="1" ht="15" customHeight="1" x14ac:dyDescent="0.25"/>
    <row r="910" customFormat="1" ht="15" customHeight="1" x14ac:dyDescent="0.25"/>
    <row r="911" customFormat="1" ht="15" customHeight="1" x14ac:dyDescent="0.25"/>
    <row r="912" customFormat="1" ht="15" customHeight="1" x14ac:dyDescent="0.25"/>
    <row r="913" customFormat="1" ht="15" customHeight="1" x14ac:dyDescent="0.25"/>
    <row r="914" customFormat="1" ht="15" customHeight="1" x14ac:dyDescent="0.25"/>
    <row r="915" customFormat="1" ht="15" customHeight="1" x14ac:dyDescent="0.25"/>
    <row r="916" customFormat="1" ht="15" customHeight="1" x14ac:dyDescent="0.25"/>
    <row r="917" customFormat="1" ht="15" customHeight="1" x14ac:dyDescent="0.25"/>
    <row r="918" customFormat="1" ht="15" customHeight="1" x14ac:dyDescent="0.25"/>
    <row r="919" customFormat="1" ht="15" customHeight="1" x14ac:dyDescent="0.25"/>
    <row r="920" customFormat="1" ht="15" customHeight="1" x14ac:dyDescent="0.25"/>
    <row r="921" customFormat="1" ht="15" customHeight="1" x14ac:dyDescent="0.25"/>
    <row r="922" customFormat="1" ht="15" customHeight="1" x14ac:dyDescent="0.25"/>
    <row r="923" customFormat="1" ht="15" customHeight="1" x14ac:dyDescent="0.25"/>
    <row r="924" customFormat="1" ht="15" customHeight="1" x14ac:dyDescent="0.25"/>
    <row r="925" customFormat="1" ht="15" customHeight="1" x14ac:dyDescent="0.25"/>
    <row r="926" customFormat="1" ht="15" customHeight="1" x14ac:dyDescent="0.25"/>
    <row r="927" customFormat="1" ht="15" customHeight="1" x14ac:dyDescent="0.25"/>
    <row r="928" customFormat="1" ht="15" customHeight="1" x14ac:dyDescent="0.25"/>
    <row r="929" customFormat="1" ht="15" customHeight="1" x14ac:dyDescent="0.25"/>
    <row r="930" customFormat="1" ht="15" customHeight="1" x14ac:dyDescent="0.25"/>
    <row r="931" customFormat="1" ht="15" customHeight="1" x14ac:dyDescent="0.25"/>
    <row r="932" customFormat="1" ht="15" customHeight="1" x14ac:dyDescent="0.25"/>
    <row r="933" customFormat="1" ht="15" customHeight="1" x14ac:dyDescent="0.25"/>
    <row r="934" customFormat="1" ht="15" customHeight="1" x14ac:dyDescent="0.25"/>
    <row r="935" customFormat="1" ht="15" customHeight="1" x14ac:dyDescent="0.25"/>
    <row r="936" customFormat="1" ht="15" customHeight="1" x14ac:dyDescent="0.25"/>
    <row r="937" customFormat="1" ht="15" customHeight="1" x14ac:dyDescent="0.25"/>
    <row r="938" customFormat="1" ht="15" customHeight="1" x14ac:dyDescent="0.25"/>
    <row r="939" customFormat="1" ht="15" customHeight="1" x14ac:dyDescent="0.25"/>
    <row r="940" customFormat="1" ht="15" customHeight="1" x14ac:dyDescent="0.25"/>
    <row r="941" customFormat="1" ht="15" customHeight="1" x14ac:dyDescent="0.25"/>
    <row r="942" customFormat="1" ht="15" customHeight="1" x14ac:dyDescent="0.25"/>
    <row r="943" customFormat="1" ht="15" customHeight="1" x14ac:dyDescent="0.25"/>
    <row r="944" customFormat="1" ht="15" customHeight="1" x14ac:dyDescent="0.25"/>
    <row r="945" customFormat="1" ht="15" customHeight="1" x14ac:dyDescent="0.25"/>
    <row r="946" customFormat="1" ht="15" customHeight="1" x14ac:dyDescent="0.25"/>
    <row r="947" customFormat="1" ht="15" customHeight="1" x14ac:dyDescent="0.25"/>
    <row r="948" customFormat="1" ht="15" customHeight="1" x14ac:dyDescent="0.25"/>
    <row r="949" customFormat="1" ht="15" customHeight="1" x14ac:dyDescent="0.25"/>
    <row r="950" customFormat="1" ht="15" customHeight="1" x14ac:dyDescent="0.25"/>
    <row r="951" customFormat="1" ht="15" customHeight="1" x14ac:dyDescent="0.25"/>
    <row r="952" customFormat="1" ht="15" customHeight="1" x14ac:dyDescent="0.25"/>
    <row r="953" customFormat="1" ht="15" customHeight="1" x14ac:dyDescent="0.25"/>
    <row r="954" customFormat="1" ht="15" customHeight="1" x14ac:dyDescent="0.25"/>
    <row r="955" customFormat="1" ht="15" customHeight="1" x14ac:dyDescent="0.25"/>
    <row r="956" customFormat="1" ht="15" customHeight="1" x14ac:dyDescent="0.25"/>
    <row r="957" customFormat="1" ht="15" customHeight="1" x14ac:dyDescent="0.25"/>
    <row r="958" customFormat="1" ht="15" customHeight="1" x14ac:dyDescent="0.25"/>
    <row r="959" customFormat="1" ht="15" customHeight="1" x14ac:dyDescent="0.25"/>
    <row r="960" customFormat="1" ht="15" customHeight="1" x14ac:dyDescent="0.25"/>
    <row r="961" customFormat="1" ht="15" customHeight="1" x14ac:dyDescent="0.25"/>
    <row r="962" customFormat="1" ht="15" customHeight="1" x14ac:dyDescent="0.25"/>
    <row r="963" customFormat="1" ht="15" customHeight="1" x14ac:dyDescent="0.25"/>
    <row r="964" customFormat="1" ht="15" customHeight="1" x14ac:dyDescent="0.25"/>
    <row r="965" customFormat="1" ht="15" customHeight="1" x14ac:dyDescent="0.25"/>
    <row r="966" customFormat="1" ht="15" customHeight="1" x14ac:dyDescent="0.25"/>
    <row r="967" customFormat="1" ht="15" customHeight="1" x14ac:dyDescent="0.25"/>
    <row r="968" customFormat="1" ht="15" customHeight="1" x14ac:dyDescent="0.25"/>
    <row r="969" customFormat="1" ht="15" customHeight="1" x14ac:dyDescent="0.25"/>
    <row r="970" customFormat="1" ht="15" customHeight="1" x14ac:dyDescent="0.25"/>
    <row r="971" customFormat="1" ht="15" customHeight="1" x14ac:dyDescent="0.25"/>
    <row r="972" customFormat="1" ht="15" customHeight="1" x14ac:dyDescent="0.25"/>
    <row r="973" customFormat="1" ht="15" customHeight="1" x14ac:dyDescent="0.25"/>
    <row r="974" customFormat="1" ht="15" customHeight="1" x14ac:dyDescent="0.25"/>
    <row r="975" customFormat="1" ht="15" customHeight="1" x14ac:dyDescent="0.25"/>
    <row r="976" customFormat="1" ht="15" customHeight="1" x14ac:dyDescent="0.25"/>
    <row r="977" customFormat="1" ht="15" customHeight="1" x14ac:dyDescent="0.25"/>
    <row r="978" customFormat="1" ht="15" customHeight="1" x14ac:dyDescent="0.25"/>
    <row r="979" customFormat="1" ht="15" customHeight="1" x14ac:dyDescent="0.25"/>
    <row r="980" customFormat="1" ht="15" customHeight="1" x14ac:dyDescent="0.25"/>
    <row r="981" customFormat="1" ht="15" customHeight="1" x14ac:dyDescent="0.25"/>
    <row r="982" customFormat="1" ht="15" customHeight="1" x14ac:dyDescent="0.25"/>
    <row r="983" customFormat="1" ht="15" customHeight="1" x14ac:dyDescent="0.25"/>
    <row r="984" customFormat="1" ht="15" customHeight="1" x14ac:dyDescent="0.25"/>
    <row r="985" customFormat="1" ht="15" customHeight="1" x14ac:dyDescent="0.25"/>
    <row r="986" customFormat="1" ht="15" customHeight="1" x14ac:dyDescent="0.25"/>
    <row r="987" customFormat="1" ht="15" customHeight="1" x14ac:dyDescent="0.25"/>
    <row r="988" customFormat="1" ht="15" customHeight="1" x14ac:dyDescent="0.25"/>
    <row r="989" customFormat="1" ht="15" customHeight="1" x14ac:dyDescent="0.25"/>
    <row r="990" customFormat="1" ht="15" customHeight="1" x14ac:dyDescent="0.25"/>
    <row r="991" customFormat="1" ht="15" customHeight="1" x14ac:dyDescent="0.25"/>
    <row r="992" customFormat="1" ht="15" customHeight="1" x14ac:dyDescent="0.25"/>
    <row r="993" customFormat="1" ht="15" customHeight="1" x14ac:dyDescent="0.25"/>
    <row r="994" customFormat="1" ht="15" customHeight="1" x14ac:dyDescent="0.25"/>
    <row r="995" customFormat="1" ht="15" customHeight="1" x14ac:dyDescent="0.25"/>
    <row r="996" customFormat="1" ht="15" customHeight="1" x14ac:dyDescent="0.25"/>
    <row r="997" customFormat="1" ht="15" customHeight="1" x14ac:dyDescent="0.25"/>
    <row r="998" customFormat="1" ht="15" customHeight="1" x14ac:dyDescent="0.25"/>
    <row r="999" customFormat="1" ht="15" customHeight="1" x14ac:dyDescent="0.25"/>
    <row r="1000" customFormat="1" ht="15" customHeight="1" x14ac:dyDescent="0.25"/>
    <row r="1001" customFormat="1" ht="15" customHeight="1" x14ac:dyDescent="0.25"/>
    <row r="1002" customFormat="1" ht="15" customHeight="1" x14ac:dyDescent="0.25"/>
    <row r="1003" customFormat="1" ht="15" customHeight="1" x14ac:dyDescent="0.25"/>
    <row r="1004" customFormat="1" ht="15" customHeight="1" x14ac:dyDescent="0.25"/>
    <row r="1005" customFormat="1" ht="15" customHeight="1" x14ac:dyDescent="0.25"/>
    <row r="1006" customFormat="1" ht="15" customHeight="1" x14ac:dyDescent="0.25"/>
    <row r="1007" customFormat="1" ht="15" customHeight="1" x14ac:dyDescent="0.25"/>
    <row r="1008" customFormat="1" ht="15" customHeight="1" x14ac:dyDescent="0.25"/>
    <row r="1009" customFormat="1" ht="15" customHeight="1" x14ac:dyDescent="0.25"/>
    <row r="1010" customFormat="1" ht="15" customHeight="1" x14ac:dyDescent="0.25"/>
    <row r="1011" customFormat="1" ht="15" customHeight="1" x14ac:dyDescent="0.25"/>
    <row r="1012" customFormat="1" ht="15" customHeight="1" x14ac:dyDescent="0.25"/>
    <row r="1013" customFormat="1" ht="15" customHeight="1" x14ac:dyDescent="0.25"/>
    <row r="1014" customFormat="1" ht="15" customHeight="1" x14ac:dyDescent="0.25"/>
    <row r="1015" customFormat="1" ht="15" customHeight="1" x14ac:dyDescent="0.25"/>
    <row r="1016" customFormat="1" ht="15" customHeight="1" x14ac:dyDescent="0.25"/>
    <row r="1017" customFormat="1" ht="15" customHeight="1" x14ac:dyDescent="0.25"/>
    <row r="1018" customFormat="1" ht="15" customHeight="1" x14ac:dyDescent="0.25"/>
    <row r="1019" customFormat="1" ht="15" customHeight="1" x14ac:dyDescent="0.25"/>
    <row r="1020" customFormat="1" ht="15" customHeight="1" x14ac:dyDescent="0.25"/>
    <row r="1021" customFormat="1" ht="15" customHeight="1" x14ac:dyDescent="0.25"/>
    <row r="1022" customFormat="1" ht="15" customHeight="1" x14ac:dyDescent="0.25"/>
    <row r="1023" customFormat="1" ht="15" customHeight="1" x14ac:dyDescent="0.25"/>
    <row r="1024" customFormat="1" ht="15" customHeight="1" x14ac:dyDescent="0.25"/>
    <row r="1025" customFormat="1" ht="15" customHeight="1" x14ac:dyDescent="0.25"/>
    <row r="1026" customFormat="1" ht="15" customHeight="1" x14ac:dyDescent="0.25"/>
    <row r="1027" customFormat="1" ht="15" customHeight="1" x14ac:dyDescent="0.25"/>
    <row r="1028" customFormat="1" ht="15" customHeight="1" x14ac:dyDescent="0.25"/>
    <row r="1029" customFormat="1" ht="15" customHeight="1" x14ac:dyDescent="0.25"/>
    <row r="1030" customFormat="1" ht="15" customHeight="1" x14ac:dyDescent="0.25"/>
    <row r="1031" customFormat="1" ht="15" customHeight="1" x14ac:dyDescent="0.25"/>
    <row r="1032" customFormat="1" ht="15" customHeight="1" x14ac:dyDescent="0.25"/>
    <row r="1033" customFormat="1" ht="15" customHeight="1" x14ac:dyDescent="0.25"/>
    <row r="1034" customFormat="1" ht="15" customHeight="1" x14ac:dyDescent="0.25"/>
    <row r="1035" customFormat="1" ht="15" customHeight="1" x14ac:dyDescent="0.25"/>
    <row r="1036" customFormat="1" ht="15" customHeight="1" x14ac:dyDescent="0.25"/>
    <row r="1037" customFormat="1" ht="15" customHeight="1" x14ac:dyDescent="0.25"/>
    <row r="1038" customFormat="1" ht="15" customHeight="1" x14ac:dyDescent="0.25"/>
    <row r="1039" customFormat="1" ht="15" customHeight="1" x14ac:dyDescent="0.25"/>
    <row r="1040" customFormat="1" ht="15" customHeight="1" x14ac:dyDescent="0.25"/>
    <row r="1041" customFormat="1" ht="15" customHeight="1" x14ac:dyDescent="0.25"/>
    <row r="1042" customFormat="1" ht="15" customHeight="1" x14ac:dyDescent="0.25"/>
    <row r="1043" customFormat="1" ht="15" customHeight="1" x14ac:dyDescent="0.25"/>
    <row r="1044" customFormat="1" ht="15" customHeight="1" x14ac:dyDescent="0.25"/>
    <row r="1045" customFormat="1" ht="15" customHeight="1" x14ac:dyDescent="0.25"/>
    <row r="1046" customFormat="1" ht="15" customHeight="1" x14ac:dyDescent="0.25"/>
    <row r="1047" customFormat="1" ht="15" customHeight="1" x14ac:dyDescent="0.25"/>
    <row r="1048" customFormat="1" ht="15" customHeight="1" x14ac:dyDescent="0.25"/>
    <row r="1049" customFormat="1" ht="15" customHeight="1" x14ac:dyDescent="0.25"/>
    <row r="1050" customFormat="1" ht="15" customHeight="1" x14ac:dyDescent="0.25"/>
    <row r="1051" customFormat="1" ht="15" customHeight="1" x14ac:dyDescent="0.25"/>
    <row r="1052" customFormat="1" ht="15" customHeight="1" x14ac:dyDescent="0.25"/>
    <row r="1053" customFormat="1" ht="15" customHeight="1" x14ac:dyDescent="0.25"/>
    <row r="1054" customFormat="1" ht="15" customHeight="1" x14ac:dyDescent="0.25"/>
    <row r="1055" customFormat="1" ht="15" customHeight="1" x14ac:dyDescent="0.25"/>
    <row r="1056" customFormat="1" ht="15" customHeight="1" x14ac:dyDescent="0.25"/>
    <row r="1057" customFormat="1" ht="15" customHeight="1" x14ac:dyDescent="0.25"/>
    <row r="1058" customFormat="1" ht="15" customHeight="1" x14ac:dyDescent="0.25"/>
    <row r="1059" customFormat="1" ht="15" customHeight="1" x14ac:dyDescent="0.25"/>
    <row r="1060" customFormat="1" ht="15" customHeight="1" x14ac:dyDescent="0.25"/>
    <row r="1061" customFormat="1" ht="15" customHeight="1" x14ac:dyDescent="0.25"/>
    <row r="1062" customFormat="1" ht="15" customHeight="1" x14ac:dyDescent="0.25"/>
    <row r="1063" customFormat="1" ht="15" customHeight="1" x14ac:dyDescent="0.25"/>
    <row r="1064" customFormat="1" ht="15" customHeight="1" x14ac:dyDescent="0.25"/>
    <row r="1065" customFormat="1" ht="15" customHeight="1" x14ac:dyDescent="0.25"/>
    <row r="1066" customFormat="1" ht="15" customHeight="1" x14ac:dyDescent="0.25"/>
    <row r="1067" customFormat="1" ht="15" customHeight="1" x14ac:dyDescent="0.25"/>
    <row r="1068" customFormat="1" ht="15" customHeight="1" x14ac:dyDescent="0.25"/>
    <row r="1069" customFormat="1" ht="15" customHeight="1" x14ac:dyDescent="0.25"/>
    <row r="1070" customFormat="1" ht="15" customHeight="1" x14ac:dyDescent="0.25"/>
    <row r="1071" customFormat="1" ht="15" customHeight="1" x14ac:dyDescent="0.25"/>
    <row r="1072" customFormat="1" ht="15" customHeight="1" x14ac:dyDescent="0.25"/>
    <row r="1073" customFormat="1" ht="15" customHeight="1" x14ac:dyDescent="0.25"/>
    <row r="1074" customFormat="1" ht="15" customHeight="1" x14ac:dyDescent="0.25"/>
    <row r="1075" customFormat="1" ht="15" customHeight="1" x14ac:dyDescent="0.25"/>
    <row r="1076" customFormat="1" ht="15" customHeight="1" x14ac:dyDescent="0.25"/>
    <row r="1077" customFormat="1" ht="15" customHeight="1" x14ac:dyDescent="0.25"/>
    <row r="1078" customFormat="1" ht="15" customHeight="1" x14ac:dyDescent="0.25"/>
    <row r="1079" customFormat="1" ht="15" customHeight="1" x14ac:dyDescent="0.25"/>
    <row r="1080" customFormat="1" ht="15" customHeight="1" x14ac:dyDescent="0.25"/>
    <row r="1081" customFormat="1" ht="15" customHeight="1" x14ac:dyDescent="0.25"/>
    <row r="1082" customFormat="1" ht="15" customHeight="1" x14ac:dyDescent="0.25"/>
    <row r="1083" customFormat="1" ht="15" customHeight="1" x14ac:dyDescent="0.25"/>
    <row r="1084" customFormat="1" ht="15" customHeight="1" x14ac:dyDescent="0.25"/>
    <row r="1085" customFormat="1" ht="15" customHeight="1" x14ac:dyDescent="0.25"/>
    <row r="1086" customFormat="1" ht="15" customHeight="1" x14ac:dyDescent="0.25"/>
    <row r="1087" customFormat="1" ht="15" customHeight="1" x14ac:dyDescent="0.25"/>
    <row r="1088" customFormat="1" ht="15" customHeight="1" x14ac:dyDescent="0.25"/>
    <row r="1089" customFormat="1" ht="15" customHeight="1" x14ac:dyDescent="0.25"/>
    <row r="1090" customFormat="1" ht="15" customHeight="1" x14ac:dyDescent="0.25"/>
    <row r="1091" customFormat="1" ht="15" customHeight="1" x14ac:dyDescent="0.25"/>
    <row r="1092" customFormat="1" ht="15" customHeight="1" x14ac:dyDescent="0.25"/>
    <row r="1093" customFormat="1" ht="15" customHeight="1" x14ac:dyDescent="0.25"/>
    <row r="1094" customFormat="1" ht="15" customHeight="1" x14ac:dyDescent="0.25"/>
    <row r="1095" customFormat="1" ht="15" customHeight="1" x14ac:dyDescent="0.25"/>
    <row r="1096" customFormat="1" ht="15" customHeight="1" x14ac:dyDescent="0.25"/>
    <row r="1097" customFormat="1" ht="15" customHeight="1" x14ac:dyDescent="0.25"/>
    <row r="1098" customFormat="1" ht="15" customHeight="1" x14ac:dyDescent="0.25"/>
    <row r="1099" customFormat="1" ht="15" customHeight="1" x14ac:dyDescent="0.25"/>
    <row r="1100" customFormat="1" ht="15" customHeight="1" x14ac:dyDescent="0.25"/>
    <row r="1101" customFormat="1" ht="15" customHeight="1" x14ac:dyDescent="0.25"/>
    <row r="1102" customFormat="1" ht="15" customHeight="1" x14ac:dyDescent="0.25"/>
    <row r="1103" customFormat="1" ht="15" customHeight="1" x14ac:dyDescent="0.25"/>
    <row r="1104" customFormat="1" ht="15" customHeight="1" x14ac:dyDescent="0.25"/>
    <row r="1105" customFormat="1" ht="15" customHeight="1" x14ac:dyDescent="0.25"/>
    <row r="1106" customFormat="1" ht="15" customHeight="1" x14ac:dyDescent="0.25"/>
    <row r="1107" customFormat="1" ht="15" customHeight="1" x14ac:dyDescent="0.25"/>
    <row r="1108" customFormat="1" ht="15" customHeight="1" x14ac:dyDescent="0.25"/>
    <row r="1109" customFormat="1" ht="15" customHeight="1" x14ac:dyDescent="0.25"/>
    <row r="1110" customFormat="1" ht="15" customHeight="1" x14ac:dyDescent="0.25"/>
    <row r="1111" customFormat="1" ht="15" customHeight="1" x14ac:dyDescent="0.25"/>
    <row r="1112" customFormat="1" ht="15" customHeight="1" x14ac:dyDescent="0.25"/>
    <row r="1113" customFormat="1" ht="15" customHeight="1" x14ac:dyDescent="0.25"/>
    <row r="1114" customFormat="1" ht="15" customHeight="1" x14ac:dyDescent="0.25"/>
    <row r="1115" customFormat="1" ht="15" customHeight="1" x14ac:dyDescent="0.25"/>
    <row r="1116" customFormat="1" ht="15" customHeight="1" x14ac:dyDescent="0.25"/>
    <row r="1117" customFormat="1" ht="15" customHeight="1" x14ac:dyDescent="0.25"/>
    <row r="1118" customFormat="1" ht="15" customHeight="1" x14ac:dyDescent="0.25"/>
    <row r="1119" customFormat="1" ht="15" customHeight="1" x14ac:dyDescent="0.25"/>
    <row r="1120" customFormat="1" ht="15" customHeight="1" x14ac:dyDescent="0.25"/>
    <row r="1121" customFormat="1" ht="15" customHeight="1" x14ac:dyDescent="0.25"/>
    <row r="1122" customFormat="1" ht="15" customHeight="1" x14ac:dyDescent="0.25"/>
    <row r="1123" customFormat="1" ht="15" customHeight="1" x14ac:dyDescent="0.25"/>
    <row r="1124" customFormat="1" ht="15" customHeight="1" x14ac:dyDescent="0.25"/>
    <row r="1125" customFormat="1" ht="15" customHeight="1" x14ac:dyDescent="0.25"/>
    <row r="1126" customFormat="1" ht="15" customHeight="1" x14ac:dyDescent="0.25"/>
    <row r="1127" customFormat="1" ht="15" customHeight="1" x14ac:dyDescent="0.25"/>
    <row r="1128" customFormat="1" ht="15" customHeight="1" x14ac:dyDescent="0.25"/>
    <row r="1129" customFormat="1" ht="15" customHeight="1" x14ac:dyDescent="0.25"/>
    <row r="1130" customFormat="1" ht="15" customHeight="1" x14ac:dyDescent="0.25"/>
    <row r="1131" customFormat="1" ht="15" customHeight="1" x14ac:dyDescent="0.25"/>
    <row r="1132" customFormat="1" ht="15" customHeight="1" x14ac:dyDescent="0.25"/>
    <row r="1133" customFormat="1" ht="15" customHeight="1" x14ac:dyDescent="0.25"/>
    <row r="1134" customFormat="1" ht="15" customHeight="1" x14ac:dyDescent="0.25"/>
    <row r="1135" customFormat="1" ht="15" customHeight="1" x14ac:dyDescent="0.25"/>
    <row r="1136" customFormat="1" ht="15" customHeight="1" x14ac:dyDescent="0.25"/>
    <row r="1137" customFormat="1" ht="15" customHeight="1" x14ac:dyDescent="0.25"/>
    <row r="1138" customFormat="1" ht="15" customHeight="1" x14ac:dyDescent="0.25"/>
    <row r="1139" customFormat="1" ht="15" customHeight="1" x14ac:dyDescent="0.25"/>
    <row r="1140" customFormat="1" ht="15" customHeight="1" x14ac:dyDescent="0.25"/>
    <row r="1141" customFormat="1" ht="15" customHeight="1" x14ac:dyDescent="0.25"/>
    <row r="1142" customFormat="1" ht="15" customHeight="1" x14ac:dyDescent="0.25"/>
    <row r="1143" customFormat="1" ht="15" customHeight="1" x14ac:dyDescent="0.25"/>
    <row r="1144" customFormat="1" ht="15" customHeight="1" x14ac:dyDescent="0.25"/>
    <row r="1145" customFormat="1" ht="15" customHeight="1" x14ac:dyDescent="0.25"/>
    <row r="1146" customFormat="1" ht="15" customHeight="1" x14ac:dyDescent="0.25"/>
    <row r="1147" customFormat="1" ht="15" customHeight="1" x14ac:dyDescent="0.25"/>
    <row r="1148" customFormat="1" ht="15" customHeight="1" x14ac:dyDescent="0.25"/>
    <row r="1149" customFormat="1" ht="15" customHeight="1" x14ac:dyDescent="0.25"/>
    <row r="1150" customFormat="1" ht="15" customHeight="1" x14ac:dyDescent="0.25"/>
    <row r="1151" customFormat="1" ht="15" customHeight="1" x14ac:dyDescent="0.25"/>
    <row r="1152" customFormat="1" ht="15" customHeight="1" x14ac:dyDescent="0.25"/>
    <row r="1153" customFormat="1" ht="15" customHeight="1" x14ac:dyDescent="0.25"/>
    <row r="1154" customFormat="1" ht="15" customHeight="1" x14ac:dyDescent="0.25"/>
    <row r="1155" customFormat="1" ht="15" customHeight="1" x14ac:dyDescent="0.25"/>
    <row r="1156" customFormat="1" ht="15" customHeight="1" x14ac:dyDescent="0.25"/>
    <row r="1157" customFormat="1" ht="15" customHeight="1" x14ac:dyDescent="0.25"/>
    <row r="1158" customFormat="1" ht="15" customHeight="1" x14ac:dyDescent="0.25"/>
    <row r="1159" customFormat="1" ht="15" customHeight="1" x14ac:dyDescent="0.25"/>
    <row r="1160" customFormat="1" ht="15" customHeight="1" x14ac:dyDescent="0.25"/>
    <row r="1161" customFormat="1" ht="15" customHeight="1" x14ac:dyDescent="0.25"/>
    <row r="1162" customFormat="1" ht="15" customHeight="1" x14ac:dyDescent="0.25"/>
    <row r="1163" customFormat="1" ht="15" customHeight="1" x14ac:dyDescent="0.25"/>
    <row r="1164" customFormat="1" ht="15" customHeight="1" x14ac:dyDescent="0.25"/>
    <row r="1165" customFormat="1" ht="15" customHeight="1" x14ac:dyDescent="0.25"/>
    <row r="1166" customFormat="1" ht="15" customHeight="1" x14ac:dyDescent="0.25"/>
    <row r="1167" customFormat="1" ht="15" customHeight="1" x14ac:dyDescent="0.25"/>
    <row r="1168" customFormat="1" ht="15" customHeight="1" x14ac:dyDescent="0.25"/>
    <row r="1169" customFormat="1" ht="15" customHeight="1" x14ac:dyDescent="0.25"/>
    <row r="1170" customFormat="1" ht="15" customHeight="1" x14ac:dyDescent="0.25"/>
    <row r="1171" customFormat="1" ht="15" customHeight="1" x14ac:dyDescent="0.25"/>
    <row r="1172" customFormat="1" ht="15" customHeight="1" x14ac:dyDescent="0.25"/>
    <row r="1173" customFormat="1" ht="15" customHeight="1" x14ac:dyDescent="0.25"/>
    <row r="1174" customFormat="1" ht="15" customHeight="1" x14ac:dyDescent="0.25"/>
    <row r="1175" customFormat="1" ht="15" customHeight="1" x14ac:dyDescent="0.25"/>
    <row r="1176" customFormat="1" ht="15" customHeight="1" x14ac:dyDescent="0.25"/>
    <row r="1177" customFormat="1" ht="15" customHeight="1" x14ac:dyDescent="0.25"/>
    <row r="1178" customFormat="1" ht="15" customHeight="1" x14ac:dyDescent="0.25"/>
    <row r="1179" customFormat="1" ht="15" customHeight="1" x14ac:dyDescent="0.25"/>
    <row r="1180" customFormat="1" ht="15" customHeight="1" x14ac:dyDescent="0.25"/>
    <row r="1181" customFormat="1" ht="15" customHeight="1" x14ac:dyDescent="0.25"/>
    <row r="1182" customFormat="1" ht="15" customHeight="1" x14ac:dyDescent="0.25"/>
    <row r="1183" customFormat="1" ht="15" customHeight="1" x14ac:dyDescent="0.25"/>
    <row r="1184" customFormat="1" ht="15" customHeight="1" x14ac:dyDescent="0.25"/>
    <row r="1185" customFormat="1" ht="15" customHeight="1" x14ac:dyDescent="0.25"/>
    <row r="1186" customFormat="1" ht="15" customHeight="1" x14ac:dyDescent="0.25"/>
    <row r="1187" customFormat="1" ht="15" customHeight="1" x14ac:dyDescent="0.25"/>
    <row r="1188" customFormat="1" ht="15" customHeight="1" x14ac:dyDescent="0.25"/>
    <row r="1189" customFormat="1" ht="15" customHeight="1" x14ac:dyDescent="0.25"/>
    <row r="1190" customFormat="1" ht="15" customHeight="1" x14ac:dyDescent="0.25"/>
    <row r="1191" customFormat="1" ht="15" customHeight="1" x14ac:dyDescent="0.25"/>
    <row r="1192" customFormat="1" ht="15" customHeight="1" x14ac:dyDescent="0.25"/>
    <row r="1193" customFormat="1" ht="15" customHeight="1" x14ac:dyDescent="0.25"/>
    <row r="1194" customFormat="1" ht="15" customHeight="1" x14ac:dyDescent="0.25"/>
    <row r="1195" customFormat="1" ht="15" customHeight="1" x14ac:dyDescent="0.25"/>
    <row r="1196" customFormat="1" ht="15" customHeight="1" x14ac:dyDescent="0.25"/>
    <row r="1197" customFormat="1" ht="15" customHeight="1" x14ac:dyDescent="0.25"/>
    <row r="1198" customFormat="1" ht="15" customHeight="1" x14ac:dyDescent="0.25"/>
    <row r="1199" customFormat="1" ht="15" customHeight="1" x14ac:dyDescent="0.25"/>
    <row r="1200" customFormat="1" ht="15" customHeight="1" x14ac:dyDescent="0.25"/>
    <row r="1201" customFormat="1" ht="15" customHeight="1" x14ac:dyDescent="0.25"/>
    <row r="1202" customFormat="1" ht="15" customHeight="1" x14ac:dyDescent="0.25"/>
    <row r="1203" customFormat="1" ht="15" customHeight="1" x14ac:dyDescent="0.25"/>
    <row r="1204" customFormat="1" ht="15" customHeight="1" x14ac:dyDescent="0.25"/>
    <row r="1205" customFormat="1" ht="15" customHeight="1" x14ac:dyDescent="0.25"/>
    <row r="1206" customFormat="1" ht="15" customHeight="1" x14ac:dyDescent="0.25"/>
    <row r="1207" customFormat="1" ht="15" customHeight="1" x14ac:dyDescent="0.25"/>
    <row r="1208" customFormat="1" ht="15" customHeight="1" x14ac:dyDescent="0.25"/>
    <row r="1209" customFormat="1" ht="15" customHeight="1" x14ac:dyDescent="0.25"/>
    <row r="1210" customFormat="1" ht="15" customHeight="1" x14ac:dyDescent="0.25"/>
    <row r="1211" customFormat="1" ht="15" customHeight="1" x14ac:dyDescent="0.25"/>
    <row r="1212" customFormat="1" ht="15" customHeight="1" x14ac:dyDescent="0.25"/>
    <row r="1213" customFormat="1" ht="15" customHeight="1" x14ac:dyDescent="0.25"/>
    <row r="1214" customFormat="1" ht="15" customHeight="1" x14ac:dyDescent="0.25"/>
    <row r="1215" customFormat="1" ht="15" customHeight="1" x14ac:dyDescent="0.25"/>
    <row r="1216" customFormat="1" ht="15" customHeight="1" x14ac:dyDescent="0.25"/>
    <row r="1217" customFormat="1" ht="15" customHeight="1" x14ac:dyDescent="0.25"/>
    <row r="1218" customFormat="1" ht="15" customHeight="1" x14ac:dyDescent="0.25"/>
    <row r="1219" customFormat="1" ht="15" customHeight="1" x14ac:dyDescent="0.25"/>
    <row r="1220" customFormat="1" ht="15" customHeight="1" x14ac:dyDescent="0.25"/>
    <row r="1221" customFormat="1" ht="15" customHeight="1" x14ac:dyDescent="0.25"/>
    <row r="1222" customFormat="1" ht="15" customHeight="1" x14ac:dyDescent="0.25"/>
    <row r="1223" customFormat="1" ht="15" customHeight="1" x14ac:dyDescent="0.25"/>
    <row r="1224" customFormat="1" ht="15" customHeight="1" x14ac:dyDescent="0.25"/>
    <row r="1225" customFormat="1" ht="15" customHeight="1" x14ac:dyDescent="0.25"/>
    <row r="1226" customFormat="1" ht="15" customHeight="1" x14ac:dyDescent="0.25"/>
    <row r="1227" customFormat="1" ht="15" customHeight="1" x14ac:dyDescent="0.25"/>
    <row r="1228" customFormat="1" ht="15" customHeight="1" x14ac:dyDescent="0.25"/>
    <row r="1229" customFormat="1" ht="15" customHeight="1" x14ac:dyDescent="0.25"/>
    <row r="1230" customFormat="1" ht="15" customHeight="1" x14ac:dyDescent="0.25"/>
    <row r="1231" customFormat="1" ht="15" customHeight="1" x14ac:dyDescent="0.25"/>
    <row r="1232" customFormat="1" ht="15" customHeight="1" x14ac:dyDescent="0.25"/>
    <row r="1233" customFormat="1" ht="15" customHeight="1" x14ac:dyDescent="0.25"/>
    <row r="1234" customFormat="1" ht="15" customHeight="1" x14ac:dyDescent="0.25"/>
    <row r="1235" customFormat="1" ht="15" customHeight="1" x14ac:dyDescent="0.25"/>
    <row r="1236" customFormat="1" ht="15" customHeight="1" x14ac:dyDescent="0.25"/>
    <row r="1237" customFormat="1" ht="15" customHeight="1" x14ac:dyDescent="0.25"/>
    <row r="1238" customFormat="1" ht="15" customHeight="1" x14ac:dyDescent="0.25"/>
    <row r="1239" customFormat="1" ht="15" customHeight="1" x14ac:dyDescent="0.25"/>
    <row r="1240" customFormat="1" ht="15" customHeight="1" x14ac:dyDescent="0.25"/>
    <row r="1241" customFormat="1" ht="15" customHeight="1" x14ac:dyDescent="0.25"/>
    <row r="1242" customFormat="1" ht="15" customHeight="1" x14ac:dyDescent="0.25"/>
    <row r="1243" customFormat="1" ht="15" customHeight="1" x14ac:dyDescent="0.25"/>
    <row r="1244" customFormat="1" ht="15" customHeight="1" x14ac:dyDescent="0.25"/>
    <row r="1245" customFormat="1" ht="15" customHeight="1" x14ac:dyDescent="0.25"/>
    <row r="1246" customFormat="1" ht="15" customHeight="1" x14ac:dyDescent="0.25"/>
    <row r="1247" customFormat="1" ht="15" customHeight="1" x14ac:dyDescent="0.25"/>
    <row r="1248" customFormat="1" ht="15" customHeight="1" x14ac:dyDescent="0.25"/>
    <row r="1249" customFormat="1" ht="15" customHeight="1" x14ac:dyDescent="0.25"/>
    <row r="1250" customFormat="1" ht="15" customHeight="1" x14ac:dyDescent="0.25"/>
    <row r="1251" customFormat="1" ht="15" customHeight="1" x14ac:dyDescent="0.25"/>
    <row r="1252" customFormat="1" ht="15" customHeight="1" x14ac:dyDescent="0.25"/>
    <row r="1253" customFormat="1" ht="15" customHeight="1" x14ac:dyDescent="0.25"/>
    <row r="1254" customFormat="1" ht="15" customHeight="1" x14ac:dyDescent="0.25"/>
    <row r="1255" customFormat="1" ht="15" customHeight="1" x14ac:dyDescent="0.25"/>
    <row r="1256" customFormat="1" ht="15" customHeight="1" x14ac:dyDescent="0.25"/>
    <row r="1257" customFormat="1" ht="15" customHeight="1" x14ac:dyDescent="0.25"/>
    <row r="1258" customFormat="1" ht="15" customHeight="1" x14ac:dyDescent="0.25"/>
    <row r="1259" customFormat="1" ht="15" customHeight="1" x14ac:dyDescent="0.25"/>
    <row r="1260" customFormat="1" ht="15" customHeight="1" x14ac:dyDescent="0.25"/>
    <row r="1261" customFormat="1" ht="15" customHeight="1" x14ac:dyDescent="0.25"/>
    <row r="1262" customFormat="1" ht="15" customHeight="1" x14ac:dyDescent="0.25"/>
    <row r="1263" customFormat="1" ht="15" customHeight="1" x14ac:dyDescent="0.25"/>
    <row r="1264" customFormat="1" ht="15" customHeight="1" x14ac:dyDescent="0.25"/>
    <row r="1265" customFormat="1" ht="15" customHeight="1" x14ac:dyDescent="0.25"/>
    <row r="1266" customFormat="1" ht="15" customHeight="1" x14ac:dyDescent="0.25"/>
    <row r="1267" customFormat="1" ht="15" customHeight="1" x14ac:dyDescent="0.25"/>
    <row r="1268" customFormat="1" ht="15" customHeight="1" x14ac:dyDescent="0.25"/>
    <row r="1269" customFormat="1" ht="15" customHeight="1" x14ac:dyDescent="0.25"/>
    <row r="1270" customFormat="1" ht="15" customHeight="1" x14ac:dyDescent="0.25"/>
    <row r="1271" customFormat="1" ht="15" customHeight="1" x14ac:dyDescent="0.25"/>
    <row r="1272" customFormat="1" ht="15" customHeight="1" x14ac:dyDescent="0.25"/>
    <row r="1273" customFormat="1" ht="15" customHeight="1" x14ac:dyDescent="0.25"/>
    <row r="1274" customFormat="1" ht="15" customHeight="1" x14ac:dyDescent="0.25"/>
    <row r="1275" customFormat="1" ht="15" customHeight="1" x14ac:dyDescent="0.25"/>
    <row r="1276" customFormat="1" ht="15" customHeight="1" x14ac:dyDescent="0.25"/>
    <row r="1277" customFormat="1" ht="15" customHeight="1" x14ac:dyDescent="0.25"/>
    <row r="1278" customFormat="1" ht="15" customHeight="1" x14ac:dyDescent="0.25"/>
    <row r="1279" customFormat="1" ht="15" customHeight="1" x14ac:dyDescent="0.25"/>
    <row r="1280" customFormat="1" ht="15" customHeight="1" x14ac:dyDescent="0.25"/>
    <row r="1281" customFormat="1" ht="15" customHeight="1" x14ac:dyDescent="0.25"/>
    <row r="1282" customFormat="1" ht="15" customHeight="1" x14ac:dyDescent="0.25"/>
    <row r="1283" customFormat="1" ht="15" customHeight="1" x14ac:dyDescent="0.25"/>
    <row r="1284" customFormat="1" ht="15" customHeight="1" x14ac:dyDescent="0.25"/>
    <row r="1285" customFormat="1" ht="15" customHeight="1" x14ac:dyDescent="0.25"/>
    <row r="1286" customFormat="1" ht="15" customHeight="1" x14ac:dyDescent="0.25"/>
    <row r="1287" customFormat="1" ht="15" customHeight="1" x14ac:dyDescent="0.25"/>
    <row r="1288" customFormat="1" ht="15" customHeight="1" x14ac:dyDescent="0.25"/>
    <row r="1289" customFormat="1" ht="15" customHeight="1" x14ac:dyDescent="0.25"/>
    <row r="1290" customFormat="1" ht="15" customHeight="1" x14ac:dyDescent="0.25"/>
    <row r="1291" customFormat="1" ht="15" customHeight="1" x14ac:dyDescent="0.25"/>
    <row r="1292" customFormat="1" ht="15" customHeight="1" x14ac:dyDescent="0.25"/>
    <row r="1293" customFormat="1" ht="15" customHeight="1" x14ac:dyDescent="0.25"/>
    <row r="1294" customFormat="1" ht="15" customHeight="1" x14ac:dyDescent="0.25"/>
    <row r="1295" customFormat="1" ht="15" customHeight="1" x14ac:dyDescent="0.25"/>
    <row r="1296" customFormat="1" ht="15" customHeight="1" x14ac:dyDescent="0.25"/>
    <row r="1297" customFormat="1" ht="15" customHeight="1" x14ac:dyDescent="0.25"/>
    <row r="1298" customFormat="1" ht="15" customHeight="1" x14ac:dyDescent="0.25"/>
    <row r="1299" customFormat="1" ht="15" customHeight="1" x14ac:dyDescent="0.25"/>
    <row r="1300" customFormat="1" ht="15" customHeight="1" x14ac:dyDescent="0.25"/>
    <row r="1301" customFormat="1" ht="15" customHeight="1" x14ac:dyDescent="0.25"/>
    <row r="1302" customFormat="1" ht="15" customHeight="1" x14ac:dyDescent="0.25"/>
    <row r="1303" customFormat="1" ht="15" customHeight="1" x14ac:dyDescent="0.25"/>
    <row r="1304" customFormat="1" ht="15" customHeight="1" x14ac:dyDescent="0.25"/>
    <row r="1305" customFormat="1" ht="15" customHeight="1" x14ac:dyDescent="0.25"/>
    <row r="1306" customFormat="1" ht="15" customHeight="1" x14ac:dyDescent="0.25"/>
    <row r="1307" customFormat="1" ht="15" customHeight="1" x14ac:dyDescent="0.25"/>
    <row r="1308" customFormat="1" ht="15" customHeight="1" x14ac:dyDescent="0.25"/>
    <row r="1309" customFormat="1" ht="15" customHeight="1" x14ac:dyDescent="0.25"/>
    <row r="1310" customFormat="1" ht="15" customHeight="1" x14ac:dyDescent="0.25"/>
    <row r="1311" customFormat="1" ht="15" customHeight="1" x14ac:dyDescent="0.25"/>
    <row r="1312" customFormat="1" ht="15" customHeight="1" x14ac:dyDescent="0.25"/>
    <row r="1313" customFormat="1" ht="15" customHeight="1" x14ac:dyDescent="0.25"/>
    <row r="1314" customFormat="1" ht="15" customHeight="1" x14ac:dyDescent="0.25"/>
    <row r="1315" customFormat="1" ht="15" customHeight="1" x14ac:dyDescent="0.25"/>
    <row r="1316" customFormat="1" ht="15" customHeight="1" x14ac:dyDescent="0.25"/>
    <row r="1317" customFormat="1" ht="15" customHeight="1" x14ac:dyDescent="0.25"/>
    <row r="1318" customFormat="1" ht="15" customHeight="1" x14ac:dyDescent="0.25"/>
    <row r="1319" customFormat="1" ht="15" customHeight="1" x14ac:dyDescent="0.25"/>
    <row r="1320" customFormat="1" ht="15" customHeight="1" x14ac:dyDescent="0.25"/>
    <row r="1321" customFormat="1" ht="15" customHeight="1" x14ac:dyDescent="0.25"/>
    <row r="1322" customFormat="1" ht="15" customHeight="1" x14ac:dyDescent="0.25"/>
    <row r="1323" customFormat="1" ht="15" customHeight="1" x14ac:dyDescent="0.25"/>
    <row r="1324" customFormat="1" ht="15" customHeight="1" x14ac:dyDescent="0.25"/>
    <row r="1325" customFormat="1" ht="15" customHeight="1" x14ac:dyDescent="0.25"/>
    <row r="1326" customFormat="1" ht="15" customHeight="1" x14ac:dyDescent="0.25"/>
    <row r="1327" customFormat="1" ht="15" customHeight="1" x14ac:dyDescent="0.25"/>
    <row r="1328" customFormat="1" ht="15" customHeight="1" x14ac:dyDescent="0.25"/>
    <row r="1329" customFormat="1" ht="15" customHeight="1" x14ac:dyDescent="0.25"/>
    <row r="1330" customFormat="1" ht="15" customHeight="1" x14ac:dyDescent="0.25"/>
    <row r="1331" customFormat="1" ht="15" customHeight="1" x14ac:dyDescent="0.25"/>
    <row r="1332" customFormat="1" ht="15" customHeight="1" x14ac:dyDescent="0.25"/>
    <row r="1333" customFormat="1" ht="15" customHeight="1" x14ac:dyDescent="0.25"/>
    <row r="1334" customFormat="1" ht="15" customHeight="1" x14ac:dyDescent="0.25"/>
    <row r="1335" customFormat="1" ht="15" customHeight="1" x14ac:dyDescent="0.25"/>
    <row r="1336" customFormat="1" ht="15" customHeight="1" x14ac:dyDescent="0.25"/>
    <row r="1337" customFormat="1" ht="15" customHeight="1" x14ac:dyDescent="0.25"/>
    <row r="1338" customFormat="1" ht="15" customHeight="1" x14ac:dyDescent="0.25"/>
    <row r="1339" customFormat="1" ht="15" customHeight="1" x14ac:dyDescent="0.25"/>
    <row r="1340" customFormat="1" ht="15" customHeight="1" x14ac:dyDescent="0.25"/>
    <row r="1341" customFormat="1" ht="15" customHeight="1" x14ac:dyDescent="0.25"/>
    <row r="1342" customFormat="1" ht="15" customHeight="1" x14ac:dyDescent="0.25"/>
    <row r="1343" customFormat="1" ht="15" customHeight="1" x14ac:dyDescent="0.25"/>
    <row r="1344" customFormat="1" ht="15" customHeight="1" x14ac:dyDescent="0.25"/>
    <row r="1345" customFormat="1" ht="15" customHeight="1" x14ac:dyDescent="0.25"/>
    <row r="1346" customFormat="1" ht="15" customHeight="1" x14ac:dyDescent="0.25"/>
    <row r="1347" customFormat="1" ht="15" customHeight="1" x14ac:dyDescent="0.25"/>
    <row r="1348" customFormat="1" ht="15" customHeight="1" x14ac:dyDescent="0.25"/>
    <row r="1349" customFormat="1" ht="15" customHeight="1" x14ac:dyDescent="0.25"/>
    <row r="1350" customFormat="1" ht="15" customHeight="1" x14ac:dyDescent="0.25"/>
    <row r="1351" customFormat="1" ht="15" customHeight="1" x14ac:dyDescent="0.25"/>
    <row r="1352" customFormat="1" ht="15" customHeight="1" x14ac:dyDescent="0.25"/>
    <row r="1353" customFormat="1" ht="15" customHeight="1" x14ac:dyDescent="0.25"/>
    <row r="1354" customFormat="1" ht="15" customHeight="1" x14ac:dyDescent="0.25"/>
    <row r="1355" customFormat="1" ht="15" customHeight="1" x14ac:dyDescent="0.25"/>
    <row r="1356" customFormat="1" ht="15" customHeight="1" x14ac:dyDescent="0.25"/>
    <row r="1357" customFormat="1" ht="15" customHeight="1" x14ac:dyDescent="0.25"/>
    <row r="1358" customFormat="1" ht="15" customHeight="1" x14ac:dyDescent="0.25"/>
    <row r="1359" customFormat="1" ht="15" customHeight="1" x14ac:dyDescent="0.25"/>
    <row r="1360" customFormat="1" ht="15" customHeight="1" x14ac:dyDescent="0.25"/>
    <row r="1361" customFormat="1" ht="15" customHeight="1" x14ac:dyDescent="0.25"/>
    <row r="1362" customFormat="1" ht="15" customHeight="1" x14ac:dyDescent="0.25"/>
    <row r="1363" customFormat="1" ht="15" customHeight="1" x14ac:dyDescent="0.25"/>
    <row r="1364" customFormat="1" ht="15" customHeight="1" x14ac:dyDescent="0.25"/>
    <row r="1365" customFormat="1" ht="15" customHeight="1" x14ac:dyDescent="0.25"/>
    <row r="1366" customFormat="1" ht="15" customHeight="1" x14ac:dyDescent="0.25"/>
    <row r="1367" customFormat="1" ht="15" customHeight="1" x14ac:dyDescent="0.25"/>
    <row r="1368" customFormat="1" ht="15" customHeight="1" x14ac:dyDescent="0.25"/>
    <row r="1369" customFormat="1" ht="15" customHeight="1" x14ac:dyDescent="0.25"/>
    <row r="1370" customFormat="1" ht="15" customHeight="1" x14ac:dyDescent="0.25"/>
    <row r="1371" customFormat="1" ht="15" customHeight="1" x14ac:dyDescent="0.25"/>
    <row r="1372" customFormat="1" ht="15" customHeight="1" x14ac:dyDescent="0.25"/>
    <row r="1373" customFormat="1" ht="15" customHeight="1" x14ac:dyDescent="0.25"/>
    <row r="1374" customFormat="1" ht="15" customHeight="1" x14ac:dyDescent="0.25"/>
    <row r="1375" customFormat="1" ht="15" customHeight="1" x14ac:dyDescent="0.25"/>
    <row r="1376" customFormat="1" ht="15" customHeight="1" x14ac:dyDescent="0.25"/>
    <row r="1377" customFormat="1" ht="15" customHeight="1" x14ac:dyDescent="0.25"/>
    <row r="1378" customFormat="1" ht="15" customHeight="1" x14ac:dyDescent="0.25"/>
    <row r="1379" customFormat="1" ht="15" customHeight="1" x14ac:dyDescent="0.25"/>
    <row r="1380" customFormat="1" ht="15" customHeight="1" x14ac:dyDescent="0.25"/>
    <row r="1381" customFormat="1" ht="15" customHeight="1" x14ac:dyDescent="0.25"/>
    <row r="1382" customFormat="1" ht="15" customHeight="1" x14ac:dyDescent="0.25"/>
    <row r="1383" customFormat="1" ht="15" customHeight="1" x14ac:dyDescent="0.25"/>
    <row r="1384" customFormat="1" ht="15" customHeight="1" x14ac:dyDescent="0.25"/>
    <row r="1385" customFormat="1" ht="15" customHeight="1" x14ac:dyDescent="0.25"/>
    <row r="1386" customFormat="1" ht="15" customHeight="1" x14ac:dyDescent="0.25"/>
    <row r="1387" customFormat="1" ht="15" customHeight="1" x14ac:dyDescent="0.25"/>
    <row r="1388" customFormat="1" ht="15" customHeight="1" x14ac:dyDescent="0.25"/>
    <row r="1389" customFormat="1" ht="15" customHeight="1" x14ac:dyDescent="0.25"/>
    <row r="1390" customFormat="1" ht="15" customHeight="1" x14ac:dyDescent="0.25"/>
    <row r="1391" customFormat="1" ht="15" customHeight="1" x14ac:dyDescent="0.25"/>
    <row r="1392" customFormat="1" ht="15" customHeight="1" x14ac:dyDescent="0.25"/>
    <row r="1393" spans="1:34" customFormat="1" ht="15" customHeight="1" x14ac:dyDescent="0.25"/>
    <row r="1394" spans="1:34" customFormat="1" ht="15" customHeight="1" x14ac:dyDescent="0.25"/>
    <row r="1395" spans="1:34" customFormat="1" ht="15" customHeight="1" x14ac:dyDescent="0.25"/>
    <row r="1396" spans="1:34" customFormat="1" ht="15" customHeight="1" x14ac:dyDescent="0.25"/>
    <row r="1397" spans="1:34" customFormat="1" ht="15" customHeight="1" x14ac:dyDescent="0.25"/>
    <row r="1398" spans="1:34" customFormat="1" ht="15" customHeight="1" x14ac:dyDescent="0.25"/>
    <row r="1399" spans="1:34" customFormat="1" ht="15" customHeight="1" x14ac:dyDescent="0.25"/>
    <row r="1400" spans="1:34" ht="15" customHeight="1" x14ac:dyDescent="0.25">
      <c r="A1400"/>
      <c r="B1400"/>
      <c r="C1400"/>
      <c r="D1400"/>
      <c r="E1400"/>
      <c r="F1400"/>
      <c r="G1400"/>
      <c r="H1400"/>
      <c r="I1400"/>
      <c r="J1400"/>
      <c r="K1400"/>
      <c r="L1400"/>
      <c r="M1400"/>
      <c r="N1400"/>
      <c r="O1400"/>
      <c r="P1400"/>
      <c r="Q1400"/>
      <c r="R1400"/>
      <c r="S1400"/>
      <c r="T1400"/>
      <c r="U1400"/>
      <c r="V1400"/>
      <c r="W1400"/>
      <c r="X1400"/>
      <c r="Y1400"/>
      <c r="Z1400"/>
      <c r="AA1400"/>
      <c r="AB1400"/>
      <c r="AC1400"/>
      <c r="AD1400"/>
      <c r="AE1400"/>
      <c r="AF1400"/>
      <c r="AG1400"/>
      <c r="AH1400" s="14"/>
    </row>
    <row r="1401" spans="1:34" ht="15" customHeight="1" x14ac:dyDescent="0.25">
      <c r="A1401"/>
      <c r="B1401"/>
      <c r="C1401"/>
      <c r="D1401"/>
      <c r="E1401"/>
      <c r="F1401"/>
      <c r="G1401"/>
      <c r="H1401"/>
      <c r="I1401"/>
      <c r="J1401"/>
      <c r="K1401"/>
      <c r="L1401"/>
      <c r="M1401"/>
      <c r="N1401"/>
      <c r="O1401"/>
      <c r="P1401"/>
      <c r="Q1401"/>
      <c r="R1401"/>
      <c r="S1401"/>
      <c r="T1401"/>
      <c r="U1401"/>
      <c r="V1401"/>
      <c r="W1401"/>
      <c r="X1401"/>
      <c r="Y1401"/>
      <c r="Z1401"/>
      <c r="AA1401"/>
      <c r="AB1401"/>
      <c r="AC1401"/>
      <c r="AD1401"/>
      <c r="AE1401"/>
      <c r="AF1401"/>
      <c r="AG1401"/>
      <c r="AH1401" s="14"/>
    </row>
    <row r="1402" spans="1:34" ht="15" customHeight="1" x14ac:dyDescent="0.25">
      <c r="A1402"/>
      <c r="B1402"/>
      <c r="C1402"/>
      <c r="D1402"/>
      <c r="E1402"/>
      <c r="F1402"/>
      <c r="G1402"/>
      <c r="H1402"/>
      <c r="I1402"/>
      <c r="J1402"/>
      <c r="K1402"/>
      <c r="L1402"/>
      <c r="M1402"/>
      <c r="N1402"/>
      <c r="O1402"/>
      <c r="P1402"/>
      <c r="Q1402"/>
      <c r="R1402"/>
      <c r="S1402"/>
      <c r="T1402"/>
      <c r="U1402"/>
      <c r="V1402"/>
      <c r="W1402"/>
      <c r="X1402"/>
      <c r="Y1402"/>
      <c r="Z1402"/>
      <c r="AA1402"/>
      <c r="AB1402"/>
      <c r="AC1402"/>
      <c r="AD1402"/>
      <c r="AE1402"/>
      <c r="AF1402"/>
      <c r="AG1402"/>
      <c r="AH1402" s="14"/>
    </row>
    <row r="1403" spans="1:34" ht="15" customHeight="1" x14ac:dyDescent="0.25">
      <c r="A1403"/>
      <c r="B1403"/>
      <c r="C1403"/>
      <c r="D1403"/>
      <c r="E1403"/>
      <c r="F1403"/>
      <c r="G1403"/>
      <c r="H1403"/>
      <c r="I1403"/>
      <c r="J1403"/>
      <c r="K1403"/>
      <c r="L1403"/>
      <c r="M1403"/>
      <c r="N1403"/>
      <c r="O1403"/>
      <c r="P1403"/>
      <c r="Q1403"/>
      <c r="R1403"/>
      <c r="S1403"/>
      <c r="T1403"/>
      <c r="U1403"/>
      <c r="V1403"/>
      <c r="W1403"/>
      <c r="X1403"/>
      <c r="Y1403"/>
      <c r="Z1403"/>
      <c r="AA1403"/>
      <c r="AB1403"/>
      <c r="AC1403"/>
      <c r="AD1403"/>
      <c r="AE1403"/>
      <c r="AF1403"/>
      <c r="AG1403"/>
      <c r="AH1403" s="14"/>
    </row>
    <row r="1404" spans="1:34" ht="15" customHeight="1" x14ac:dyDescent="0.25">
      <c r="A1404"/>
      <c r="B1404"/>
      <c r="C1404"/>
      <c r="D1404"/>
      <c r="E1404"/>
      <c r="F1404"/>
      <c r="G1404"/>
      <c r="H1404"/>
      <c r="I1404"/>
      <c r="J1404"/>
      <c r="K1404"/>
      <c r="L1404"/>
      <c r="M1404"/>
      <c r="N1404"/>
      <c r="O1404"/>
      <c r="P1404"/>
      <c r="Q1404"/>
      <c r="R1404"/>
      <c r="S1404"/>
      <c r="T1404"/>
      <c r="U1404"/>
      <c r="V1404"/>
      <c r="W1404"/>
      <c r="X1404"/>
      <c r="Y1404"/>
      <c r="Z1404"/>
      <c r="AA1404"/>
      <c r="AB1404"/>
      <c r="AC1404"/>
      <c r="AD1404"/>
      <c r="AE1404"/>
      <c r="AF1404"/>
      <c r="AG1404"/>
      <c r="AH1404" s="14"/>
    </row>
    <row r="1405" spans="1:34" ht="15" customHeight="1" x14ac:dyDescent="0.25">
      <c r="A1405"/>
      <c r="B1405"/>
      <c r="C1405"/>
      <c r="D1405"/>
      <c r="E1405"/>
      <c r="F1405"/>
      <c r="G1405"/>
      <c r="H1405"/>
      <c r="I1405"/>
      <c r="J1405"/>
      <c r="K1405"/>
      <c r="L1405"/>
      <c r="M1405"/>
      <c r="N1405"/>
      <c r="O1405"/>
      <c r="P1405"/>
      <c r="Q1405"/>
      <c r="R1405"/>
      <c r="S1405"/>
      <c r="T1405"/>
      <c r="U1405"/>
      <c r="V1405"/>
      <c r="W1405"/>
      <c r="X1405"/>
      <c r="Y1405"/>
      <c r="Z1405"/>
      <c r="AA1405"/>
      <c r="AB1405"/>
      <c r="AC1405"/>
      <c r="AD1405"/>
      <c r="AE1405"/>
      <c r="AF1405"/>
      <c r="AG1405"/>
      <c r="AH1405" s="14"/>
    </row>
    <row r="1406" spans="1:34" ht="15" customHeight="1" x14ac:dyDescent="0.25">
      <c r="A1406"/>
      <c r="B1406"/>
      <c r="C1406"/>
      <c r="D1406"/>
      <c r="E1406"/>
      <c r="F1406"/>
      <c r="G1406"/>
      <c r="H1406"/>
      <c r="I1406"/>
      <c r="J1406"/>
      <c r="K1406"/>
      <c r="L1406"/>
      <c r="M1406"/>
      <c r="N1406"/>
      <c r="O1406"/>
      <c r="P1406"/>
      <c r="Q1406"/>
      <c r="R1406"/>
      <c r="S1406"/>
      <c r="T1406"/>
      <c r="U1406"/>
      <c r="V1406"/>
      <c r="W1406"/>
      <c r="X1406"/>
      <c r="Y1406"/>
      <c r="Z1406"/>
      <c r="AA1406"/>
      <c r="AB1406"/>
      <c r="AC1406"/>
      <c r="AD1406"/>
      <c r="AE1406"/>
      <c r="AF1406"/>
      <c r="AG1406"/>
      <c r="AH1406" s="14"/>
    </row>
  </sheetData>
  <mergeCells count="5">
    <mergeCell ref="A18:AG18"/>
    <mergeCell ref="A1:AK1"/>
    <mergeCell ref="A3:A4"/>
    <mergeCell ref="B3:AF3"/>
    <mergeCell ref="AG3:AK4"/>
  </mergeCells>
  <conditionalFormatting sqref="B6:AF17">
    <cfRule type="cellIs" dxfId="120" priority="2" operator="equal">
      <formula>"M"</formula>
    </cfRule>
    <cfRule type="cellIs" dxfId="119" priority="3" operator="equal">
      <formula>"A"</formula>
    </cfRule>
    <cfRule type="cellIs" dxfId="118" priority="4" operator="equal">
      <formula>"A"</formula>
    </cfRule>
    <cfRule type="cellIs" dxfId="117" priority="7" operator="equal">
      <formula>"D"</formula>
    </cfRule>
    <cfRule type="cellIs" dxfId="116" priority="8" operator="equal">
      <formula>"H"</formula>
    </cfRule>
    <cfRule type="expression" priority="9" stopIfTrue="1">
      <formula>B6=""</formula>
    </cfRule>
    <cfRule type="expression" dxfId="115" priority="10" stopIfTrue="1">
      <formula>B6=CléPersonnalisée2</formula>
    </cfRule>
    <cfRule type="expression" dxfId="114" priority="11" stopIfTrue="1">
      <formula>B6=CléPersonnalisée1</formula>
    </cfRule>
    <cfRule type="expression" dxfId="113" priority="12" stopIfTrue="1">
      <formula>B6=CléMaladie</formula>
    </cfRule>
    <cfRule type="expression" dxfId="112" priority="13" stopIfTrue="1">
      <formula>B6=CléPersonnelle</formula>
    </cfRule>
    <cfRule type="expression" dxfId="111" priority="14" stopIfTrue="1">
      <formula>B6=CléCongés</formula>
    </cfRule>
  </conditionalFormatting>
  <conditionalFormatting sqref="AG6:AK17">
    <cfRule type="dataBar" priority="15">
      <dataBar>
        <cfvo type="min"/>
        <cfvo type="num" val="31"/>
        <color theme="2" tint="-0.249977111117893"/>
      </dataBar>
      <extLst>
        <ext xmlns:x14="http://schemas.microsoft.com/office/spreadsheetml/2009/9/main" uri="{B025F937-C7B1-47D3-B67F-A62EFF666E3E}">
          <x14:id>{F4F06AE9-C918-4653-B267-E44033445BCC}</x14:id>
        </ext>
      </extLst>
    </cfRule>
  </conditionalFormatting>
  <conditionalFormatting sqref="B21:AF21">
    <cfRule type="colorScale" priority="16">
      <colorScale>
        <cfvo type="min"/>
        <cfvo type="max"/>
        <color rgb="FF63BE7B"/>
        <color rgb="FFFCFCFF"/>
      </colorScale>
    </cfRule>
  </conditionalFormatting>
  <conditionalFormatting sqref="B21:AF21">
    <cfRule type="colorScale" priority="6">
      <colorScale>
        <cfvo type="min"/>
        <cfvo type="max"/>
        <color rgb="FF63BE7B"/>
        <color rgb="FFFCFCFF"/>
      </colorScale>
    </cfRule>
  </conditionalFormatting>
  <conditionalFormatting sqref="M21">
    <cfRule type="cellIs" dxfId="110" priority="5" operator="equal">
      <formula>"A"</formula>
    </cfRule>
  </conditionalFormatting>
  <conditionalFormatting sqref="B4:AF4">
    <cfRule type="cellIs" dxfId="98" priority="1" operator="equal">
      <formula>"sam"</formula>
    </cfRule>
  </conditionalFormatting>
  <printOptions horizontalCentered="1" verticalCentered="1"/>
  <pageMargins left="0" right="0" top="0" bottom="0" header="0.31496062992125984" footer="0.31496062992125984"/>
  <pageSetup scale="70" fitToHeight="0"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F4F06AE9-C918-4653-B267-E44033445BCC}">
            <x14:dataBar minLength="0" maxLength="100">
              <x14:cfvo type="autoMin"/>
              <x14:cfvo type="num">
                <xm:f>31</xm:f>
              </x14:cfvo>
              <x14:negativeFillColor rgb="FFFF0000"/>
              <x14:axisColor rgb="FF000000"/>
            </x14:dataBar>
          </x14:cfRule>
          <xm:sqref>AG6:AK17</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J18"/>
  <sheetViews>
    <sheetView showGridLines="0" showZeros="0" workbookViewId="0">
      <selection activeCell="D5" sqref="D5:E5"/>
    </sheetView>
  </sheetViews>
  <sheetFormatPr baseColWidth="10" defaultRowHeight="15" x14ac:dyDescent="0.25"/>
  <cols>
    <col min="1" max="1" width="39.7109375" customWidth="1"/>
    <col min="10" max="10" width="6.5703125" style="61" customWidth="1"/>
  </cols>
  <sheetData>
    <row r="2" spans="1:36" ht="33.75" x14ac:dyDescent="0.25">
      <c r="A2" s="49" t="s">
        <v>96</v>
      </c>
      <c r="B2" s="49"/>
      <c r="C2" s="49"/>
      <c r="D2" s="49"/>
      <c r="E2" s="49"/>
      <c r="F2" s="49"/>
      <c r="G2" s="49"/>
      <c r="H2" s="49"/>
      <c r="I2" s="49"/>
      <c r="J2" s="49"/>
      <c r="K2" s="49"/>
      <c r="L2" s="49"/>
      <c r="M2" s="49"/>
      <c r="N2" s="70"/>
      <c r="O2" s="70"/>
      <c r="P2" s="70"/>
      <c r="Q2" s="70"/>
      <c r="R2" s="70"/>
      <c r="S2" s="70"/>
      <c r="T2" s="70"/>
      <c r="U2" s="70"/>
      <c r="V2" s="70"/>
      <c r="W2" s="70"/>
      <c r="X2" s="70"/>
      <c r="Y2" s="70"/>
      <c r="Z2" s="70"/>
      <c r="AA2" s="70"/>
      <c r="AB2" s="70"/>
      <c r="AC2" s="70"/>
      <c r="AD2" s="70"/>
      <c r="AE2" s="70"/>
      <c r="AF2" s="70"/>
      <c r="AG2" s="70"/>
      <c r="AH2" s="70"/>
      <c r="AI2" s="70"/>
      <c r="AJ2" s="70"/>
    </row>
    <row r="4" spans="1:36" ht="15.75" thickBot="1" x14ac:dyDescent="0.3"/>
    <row r="5" spans="1:36" ht="27" customHeight="1" x14ac:dyDescent="0.25">
      <c r="A5" s="60"/>
      <c r="B5" s="62" t="s">
        <v>103</v>
      </c>
      <c r="C5" s="63"/>
      <c r="D5" s="62" t="s">
        <v>102</v>
      </c>
      <c r="E5" s="63"/>
      <c r="F5" s="71" t="s">
        <v>99</v>
      </c>
      <c r="G5" s="62" t="s">
        <v>101</v>
      </c>
      <c r="H5" s="63"/>
      <c r="I5" s="88" t="s">
        <v>100</v>
      </c>
      <c r="J5" s="58"/>
      <c r="K5" s="95" t="s">
        <v>104</v>
      </c>
      <c r="L5" s="96"/>
      <c r="M5" s="97"/>
    </row>
    <row r="6" spans="1:36" ht="27" customHeight="1" thickBot="1" x14ac:dyDescent="0.3">
      <c r="A6" s="60"/>
      <c r="B6" s="64" t="s">
        <v>97</v>
      </c>
      <c r="C6" s="65" t="s">
        <v>98</v>
      </c>
      <c r="D6" s="64" t="s">
        <v>97</v>
      </c>
      <c r="E6" s="65" t="s">
        <v>98</v>
      </c>
      <c r="F6" s="65" t="s">
        <v>98</v>
      </c>
      <c r="G6" s="64" t="s">
        <v>97</v>
      </c>
      <c r="H6" s="65" t="s">
        <v>98</v>
      </c>
      <c r="I6" s="87" t="s">
        <v>98</v>
      </c>
      <c r="J6" s="85"/>
      <c r="K6" s="87" t="s">
        <v>70</v>
      </c>
      <c r="L6" s="65" t="s">
        <v>71</v>
      </c>
      <c r="M6" s="65" t="s">
        <v>104</v>
      </c>
    </row>
    <row r="7" spans="1:36" ht="27" customHeight="1" x14ac:dyDescent="0.25">
      <c r="A7" s="66" t="s">
        <v>61</v>
      </c>
      <c r="B7" s="74">
        <v>19</v>
      </c>
      <c r="C7" s="81">
        <f>+Janvier!AG6+Février!AG6+Mars!AG6+Avril!AG6+Mai!AG6+Juin!AG6+Juillet!AG6+Août!AG6+Septembre!AG6+Octobre!AG6+Novembre!AG6+Décembre!AG6</f>
        <v>0</v>
      </c>
      <c r="D7" s="74">
        <v>0</v>
      </c>
      <c r="E7" s="81">
        <f>Janvier!AH6+Février!AH6+Mars!AH6+Avril!AH6+Mai!AH6+Juin!AH6+Juillet!AH6+Août!AH6+Septembre!AH6+Octobre!AH6+Novembre!AH6+Décembre!AH6</f>
        <v>0</v>
      </c>
      <c r="F7" s="81">
        <f>Janvier!AI6+Février!AI6+Mars!AI6+Avril!AI6+Mai!AI6+Juin!AI6+Juillet!AI6+Août!AI6+Septembre!AI6+Octobre!AI6+Novembre!AI6+Décembre!AI6</f>
        <v>0</v>
      </c>
      <c r="G7" s="74"/>
      <c r="H7" s="81">
        <f>Janvier!AK6+Février!AK6+Mars!AK6+Avril!AK6+Mai!AK6+Juin!AK6+Juillet!AK6+Août!AK6+Septembre!AK6+Octobre!AK6+Novembre!AK6+Décembre!AK6</f>
        <v>0</v>
      </c>
      <c r="I7" s="89">
        <f>Janvier!AL6+Février!AL6+Mars!AL6+Avril!AL6+Mai!AL6+Juin!AL6+Juillet!AL6+Août!AL6+Septembre!AL6+Octobre!AL6+Novembre!AL6+Décembre!AL6</f>
        <v>0</v>
      </c>
      <c r="J7" s="86"/>
      <c r="K7" s="110">
        <f>+B7-C7</f>
        <v>19</v>
      </c>
      <c r="L7" s="110">
        <f>+D7-E7</f>
        <v>0</v>
      </c>
      <c r="M7" s="72">
        <f>B7+D7-C7-E7</f>
        <v>19</v>
      </c>
    </row>
    <row r="8" spans="1:36" ht="27" customHeight="1" x14ac:dyDescent="0.25">
      <c r="A8" s="67" t="s">
        <v>59</v>
      </c>
      <c r="B8" s="75">
        <v>25</v>
      </c>
      <c r="C8" s="83">
        <f>+Janvier!AG7+Février!AG7+Mars!AG7+Avril!AG7+Mai!AG7+Juin!AG7+Juillet!AG7+Août!AG7+Septembre!AG7+Octobre!AG7+Novembre!AG7+Décembre!AG7</f>
        <v>0</v>
      </c>
      <c r="D8" s="75">
        <v>1</v>
      </c>
      <c r="E8" s="83">
        <f>Janvier!AH7+Février!AH7+Mars!AH7+Avril!AH7+Mai!AH7+Juin!AH7+Juillet!AH7+Août!AH7+Septembre!AH7+Octobre!AH7+Novembre!AH7+Décembre!AH7</f>
        <v>0</v>
      </c>
      <c r="F8" s="83">
        <f>Janvier!AI7+Février!AI7+Mars!AI7+Avril!AI7+Mai!AI7+Juin!AI7+Juillet!AI7+Août!AI7+Septembre!AI7+Octobre!AI7+Novembre!AI7+Décembre!AI7</f>
        <v>0</v>
      </c>
      <c r="G8" s="75"/>
      <c r="H8" s="83">
        <f>Janvier!AK7+Février!AK7+Mars!AK7+Avril!AK7+Mai!AK7+Juin!AK7+Juillet!AK7+Août!AK7+Septembre!AK7+Octobre!AK7+Novembre!AK7+Décembre!AK7</f>
        <v>0</v>
      </c>
      <c r="I8" s="90">
        <f>Janvier!AL7+Février!AL7+Mars!AL7+Avril!AL7+Mai!AL7+Juin!AL7+Juillet!AL7+Août!AL7+Septembre!AL7+Octobre!AL7+Novembre!AL7+Décembre!AL7</f>
        <v>0</v>
      </c>
      <c r="J8" s="86"/>
      <c r="K8" s="111">
        <f t="shared" ref="K8:K18" si="0">+B8-C8</f>
        <v>25</v>
      </c>
      <c r="L8" s="111">
        <f t="shared" ref="L8:L18" si="1">+D8-E8</f>
        <v>1</v>
      </c>
      <c r="M8" s="98">
        <f t="shared" ref="M8:M18" si="2">B8+D8-C8-E8</f>
        <v>26</v>
      </c>
    </row>
    <row r="9" spans="1:36" ht="27" customHeight="1" x14ac:dyDescent="0.25">
      <c r="A9" s="68" t="s">
        <v>52</v>
      </c>
      <c r="B9" s="76">
        <v>25</v>
      </c>
      <c r="C9" s="82">
        <f>+Janvier!AG8+Février!AG8+Mars!AG8+Avril!AG8+Mai!AG8+Juin!AG8+Juillet!AG8+Août!AG8+Septembre!AG8+Octobre!AG8+Novembre!AG8+Décembre!AG8</f>
        <v>0</v>
      </c>
      <c r="D9" s="76">
        <v>5</v>
      </c>
      <c r="E9" s="82">
        <f>Janvier!AH8+Février!AH8+Mars!AH8+Avril!AH8+Mai!AH8+Juin!AH8+Juillet!AH8+Août!AH8+Septembre!AH8+Octobre!AH8+Novembre!AH8+Décembre!AH8</f>
        <v>0</v>
      </c>
      <c r="F9" s="82">
        <f>Janvier!AI8+Février!AI8+Mars!AI8+Avril!AI8+Mai!AI8+Juin!AI8+Juillet!AI8+Août!AI8+Septembre!AI8+Octobre!AI8+Novembre!AI8+Décembre!AI8</f>
        <v>0</v>
      </c>
      <c r="G9" s="76"/>
      <c r="H9" s="82">
        <f>Janvier!AK8+Février!AK8+Mars!AK8+Avril!AK8+Mai!AK8+Juin!AK8+Juillet!AK8+Août!AK8+Septembre!AK8+Octobre!AK8+Novembre!AK8+Décembre!AK8</f>
        <v>0</v>
      </c>
      <c r="I9" s="91">
        <f>Janvier!AL8+Février!AL8+Mars!AL8+Avril!AL8+Mai!AL8+Juin!AL8+Juillet!AL8+Août!AL8+Septembre!AL8+Octobre!AL8+Novembre!AL8+Décembre!AL8</f>
        <v>0</v>
      </c>
      <c r="J9" s="86"/>
      <c r="K9" s="110">
        <f t="shared" si="0"/>
        <v>25</v>
      </c>
      <c r="L9" s="110">
        <f t="shared" si="1"/>
        <v>5</v>
      </c>
      <c r="M9" s="72">
        <f t="shared" si="2"/>
        <v>30</v>
      </c>
    </row>
    <row r="10" spans="1:36" ht="27" customHeight="1" x14ac:dyDescent="0.25">
      <c r="A10" s="67" t="s">
        <v>50</v>
      </c>
      <c r="B10" s="75">
        <v>25</v>
      </c>
      <c r="C10" s="84">
        <f>+Janvier!AG9+Février!AG9+Mars!AG9+Avril!AG9+Mai!AG9+Juin!AG9+Juillet!AG9+Août!AG9+Septembre!AG9+Octobre!AG9+Novembre!AG9+Décembre!AG9</f>
        <v>0</v>
      </c>
      <c r="D10" s="75">
        <v>5</v>
      </c>
      <c r="E10" s="84">
        <f>Janvier!AH9+Février!AH9+Mars!AH9+Avril!AH9+Mai!AH9+Juin!AH9+Juillet!AH9+Août!AH9+Septembre!AH9+Octobre!AH9+Novembre!AH9+Décembre!AH9</f>
        <v>0</v>
      </c>
      <c r="F10" s="84">
        <f>Janvier!AI9+Février!AI9+Mars!AI9+Avril!AI9+Mai!AI9+Juin!AI9+Juillet!AI9+Août!AI9+Septembre!AI9+Octobre!AI9+Novembre!AI9+Décembre!AI9</f>
        <v>0</v>
      </c>
      <c r="G10" s="75"/>
      <c r="H10" s="84">
        <f>Janvier!AK9+Février!AK9+Mars!AK9+Avril!AK9+Mai!AK9+Juin!AK9+Juillet!AK9+Août!AK9+Septembre!AK9+Octobre!AK9+Novembre!AK9+Décembre!AK9</f>
        <v>0</v>
      </c>
      <c r="I10" s="92">
        <f>Janvier!AL9+Février!AL9+Mars!AL9+Avril!AL9+Mai!AL9+Juin!AL9+Juillet!AL9+Août!AL9+Septembre!AL9+Octobre!AL9+Novembre!AL9+Décembre!AL9</f>
        <v>0</v>
      </c>
      <c r="J10" s="86"/>
      <c r="K10" s="111">
        <f t="shared" si="0"/>
        <v>25</v>
      </c>
      <c r="L10" s="111">
        <f t="shared" si="1"/>
        <v>5</v>
      </c>
      <c r="M10" s="98">
        <f t="shared" si="2"/>
        <v>30</v>
      </c>
    </row>
    <row r="11" spans="1:36" ht="27" customHeight="1" x14ac:dyDescent="0.25">
      <c r="A11" s="68" t="s">
        <v>55</v>
      </c>
      <c r="B11" s="76">
        <v>25</v>
      </c>
      <c r="C11" s="77">
        <f>+Janvier!AG10+Février!AG10+Mars!AG10+Avril!AG10+Mai!AG10+Juin!AG10+Juillet!AG10+Août!AG10+Septembre!AG10+Octobre!AG10+Novembre!AG10+Décembre!AG10</f>
        <v>0</v>
      </c>
      <c r="D11" s="76">
        <v>5</v>
      </c>
      <c r="E11" s="77">
        <f>Janvier!AH10+Février!AH10+Mars!AH10+Avril!AH10+Mai!AH10+Juin!AH10+Juillet!AH10+Août!AH10+Septembre!AH10+Octobre!AH10+Novembre!AH10+Décembre!AH10</f>
        <v>0</v>
      </c>
      <c r="F11" s="77">
        <f>Janvier!AI10+Février!AI10+Mars!AI10+Avril!AI10+Mai!AI10+Juin!AI10+Juillet!AI10+Août!AI10+Septembre!AI10+Octobre!AI10+Novembre!AI10+Décembre!AI10</f>
        <v>0</v>
      </c>
      <c r="G11" s="76"/>
      <c r="H11" s="77">
        <f>Janvier!AK10+Février!AK10+Mars!AK10+Avril!AK10+Mai!AK10+Juin!AK10+Juillet!AK10+Août!AK10+Septembre!AK10+Octobre!AK10+Novembre!AK10+Décembre!AK10</f>
        <v>0</v>
      </c>
      <c r="I11" s="93">
        <f>Janvier!AL10+Février!AL10+Mars!AL10+Avril!AL10+Mai!AL10+Juin!AL10+Juillet!AL10+Août!AL10+Septembre!AL10+Octobre!AL10+Novembre!AL10+Décembre!AL10</f>
        <v>0</v>
      </c>
      <c r="J11" s="86"/>
      <c r="K11" s="110">
        <f t="shared" si="0"/>
        <v>25</v>
      </c>
      <c r="L11" s="110">
        <f t="shared" si="1"/>
        <v>5</v>
      </c>
      <c r="M11" s="72">
        <f t="shared" si="2"/>
        <v>30</v>
      </c>
    </row>
    <row r="12" spans="1:36" ht="27" customHeight="1" x14ac:dyDescent="0.25">
      <c r="A12" s="67" t="s">
        <v>57</v>
      </c>
      <c r="B12" s="75">
        <v>25</v>
      </c>
      <c r="C12" s="84">
        <f>+Janvier!AG11+Février!AG11+Mars!AG11+Avril!AG11+Mai!AG11+Juin!AG11+Juillet!AG11+Août!AG11+Septembre!AG11+Octobre!AG11+Novembre!AG11+Décembre!AG11</f>
        <v>0</v>
      </c>
      <c r="D12" s="75">
        <v>2</v>
      </c>
      <c r="E12" s="84">
        <f>Janvier!AH11+Février!AH11+Mars!AH11+Avril!AH11+Mai!AH11+Juin!AH11+Juillet!AH11+Août!AH11+Septembre!AH11+Octobre!AH11+Novembre!AH11+Décembre!AH11</f>
        <v>0</v>
      </c>
      <c r="F12" s="84">
        <f>Janvier!AI11+Février!AI11+Mars!AI11+Avril!AI11+Mai!AI11+Juin!AI11+Juillet!AI11+Août!AI11+Septembre!AI11+Octobre!AI11+Novembre!AI11+Décembre!AI11</f>
        <v>0</v>
      </c>
      <c r="G12" s="75"/>
      <c r="H12" s="84">
        <f>Janvier!AK11+Février!AK11+Mars!AK11+Avril!AK11+Mai!AK11+Juin!AK11+Juillet!AK11+Août!AK11+Septembre!AK11+Octobre!AK11+Novembre!AK11+Décembre!AK11</f>
        <v>0</v>
      </c>
      <c r="I12" s="92">
        <f>Janvier!AL11+Février!AL11+Mars!AL11+Avril!AL11+Mai!AL11+Juin!AL11+Juillet!AL11+Août!AL11+Septembre!AL11+Octobre!AL11+Novembre!AL11+Décembre!AL11</f>
        <v>0</v>
      </c>
      <c r="J12" s="86"/>
      <c r="K12" s="111">
        <f t="shared" si="0"/>
        <v>25</v>
      </c>
      <c r="L12" s="111">
        <f t="shared" si="1"/>
        <v>2</v>
      </c>
      <c r="M12" s="98">
        <f t="shared" si="2"/>
        <v>27</v>
      </c>
    </row>
    <row r="13" spans="1:36" ht="27" customHeight="1" x14ac:dyDescent="0.25">
      <c r="A13" s="68" t="s">
        <v>58</v>
      </c>
      <c r="B13" s="76">
        <v>25</v>
      </c>
      <c r="C13" s="77">
        <f>+Janvier!AG12+Février!AG12+Mars!AG12+Avril!AG12+Mai!AG12+Juin!AG12+Juillet!AG12+Août!AG12+Septembre!AG12+Octobre!AG12+Novembre!AG12+Décembre!AG12</f>
        <v>0</v>
      </c>
      <c r="D13" s="76">
        <v>4</v>
      </c>
      <c r="E13" s="77">
        <f>Janvier!AH12+Février!AH12+Mars!AH12+Avril!AH12+Mai!AH12+Juin!AH12+Juillet!AH12+Août!AH12+Septembre!AH12+Octobre!AH12+Novembre!AH12+Décembre!AH12</f>
        <v>0</v>
      </c>
      <c r="F13" s="77">
        <f>Janvier!AI12+Février!AI12+Mars!AI12+Avril!AI12+Mai!AI12+Juin!AI12+Juillet!AI12+Août!AI12+Septembre!AI12+Octobre!AI12+Novembre!AI12+Décembre!AI12</f>
        <v>0</v>
      </c>
      <c r="G13" s="76"/>
      <c r="H13" s="77">
        <f>Janvier!AK12+Février!AK12+Mars!AK12+Avril!AK12+Mai!AK12+Juin!AK12+Juillet!AK12+Août!AK12+Septembre!AK12+Octobre!AK12+Novembre!AK12+Décembre!AK12</f>
        <v>0</v>
      </c>
      <c r="I13" s="93">
        <f>Janvier!AL12+Février!AL12+Mars!AL12+Avril!AL12+Mai!AL12+Juin!AL12+Juillet!AL12+Août!AL12+Septembre!AL12+Octobre!AL12+Novembre!AL12+Décembre!AL12</f>
        <v>0</v>
      </c>
      <c r="J13" s="86"/>
      <c r="K13" s="110">
        <f t="shared" si="0"/>
        <v>25</v>
      </c>
      <c r="L13" s="110">
        <f t="shared" si="1"/>
        <v>4</v>
      </c>
      <c r="M13" s="72">
        <f t="shared" si="2"/>
        <v>29</v>
      </c>
    </row>
    <row r="14" spans="1:36" ht="27" customHeight="1" x14ac:dyDescent="0.25">
      <c r="A14" s="67" t="s">
        <v>60</v>
      </c>
      <c r="B14" s="75">
        <v>17</v>
      </c>
      <c r="C14" s="84">
        <f>+Janvier!AG13+Février!AG13+Mars!AG13+Avril!AG13+Mai!AG13+Juin!AG13+Juillet!AG13+Août!AG13+Septembre!AG13+Octobre!AG13+Novembre!AG13+Décembre!AG13</f>
        <v>0</v>
      </c>
      <c r="D14" s="75">
        <v>1</v>
      </c>
      <c r="E14" s="84">
        <f>Janvier!AH13+Février!AH13+Mars!AH13+Avril!AH13+Mai!AH13+Juin!AH13+Juillet!AH13+Août!AH13+Septembre!AH13+Octobre!AH13+Novembre!AH13+Décembre!AH13</f>
        <v>0</v>
      </c>
      <c r="F14" s="84">
        <f>Janvier!AI13+Février!AI13+Mars!AI13+Avril!AI13+Mai!AI13+Juin!AI13+Juillet!AI13+Août!AI13+Septembre!AI13+Octobre!AI13+Novembre!AI13+Décembre!AI13</f>
        <v>0</v>
      </c>
      <c r="G14" s="75"/>
      <c r="H14" s="84">
        <f>Janvier!AK13+Février!AK13+Mars!AK13+Avril!AK13+Mai!AK13+Juin!AK13+Juillet!AK13+Août!AK13+Septembre!AK13+Octobre!AK13+Novembre!AK13+Décembre!AK13</f>
        <v>0</v>
      </c>
      <c r="I14" s="92">
        <f>Janvier!AL13+Février!AL13+Mars!AL13+Avril!AL13+Mai!AL13+Juin!AL13+Juillet!AL13+Août!AL13+Septembre!AL13+Octobre!AL13+Novembre!AL13+Décembre!AL13</f>
        <v>0</v>
      </c>
      <c r="J14" s="86"/>
      <c r="K14" s="111">
        <f t="shared" si="0"/>
        <v>17</v>
      </c>
      <c r="L14" s="111">
        <f t="shared" si="1"/>
        <v>1</v>
      </c>
      <c r="M14" s="98">
        <f t="shared" si="2"/>
        <v>18</v>
      </c>
    </row>
    <row r="15" spans="1:36" ht="27" customHeight="1" x14ac:dyDescent="0.25">
      <c r="A15" s="68" t="s">
        <v>53</v>
      </c>
      <c r="B15" s="76">
        <v>25</v>
      </c>
      <c r="C15" s="77">
        <f>+Janvier!AG14+Février!AG14+Mars!AG14+Avril!AG14+Mai!AG14+Juin!AG14+Juillet!AG14+Août!AG14+Septembre!AG14+Octobre!AG14+Novembre!AG14+Décembre!AG14</f>
        <v>0</v>
      </c>
      <c r="D15" s="76">
        <v>5</v>
      </c>
      <c r="E15" s="77">
        <f>Janvier!AH14+Février!AH14+Mars!AH14+Avril!AH14+Mai!AH14+Juin!AH14+Juillet!AH14+Août!AH14+Septembre!AH14+Octobre!AH14+Novembre!AH14+Décembre!AH14</f>
        <v>0</v>
      </c>
      <c r="F15" s="77">
        <f>Janvier!AI14+Février!AI14+Mars!AI14+Avril!AI14+Mai!AI14+Juin!AI14+Juillet!AI14+Août!AI14+Septembre!AI14+Octobre!AI14+Novembre!AI14+Décembre!AI14</f>
        <v>0</v>
      </c>
      <c r="G15" s="76"/>
      <c r="H15" s="77">
        <f>Janvier!AK14+Février!AK14+Mars!AK14+Avril!AK14+Mai!AK14+Juin!AK14+Juillet!AK14+Août!AK14+Septembre!AK14+Octobre!AK14+Novembre!AK14+Décembre!AK14</f>
        <v>0</v>
      </c>
      <c r="I15" s="93">
        <f>Janvier!AL14+Février!AL14+Mars!AL14+Avril!AL14+Mai!AL14+Juin!AL14+Juillet!AL14+Août!AL14+Septembre!AL14+Octobre!AL14+Novembre!AL14+Décembre!AL14</f>
        <v>0</v>
      </c>
      <c r="J15" s="86"/>
      <c r="K15" s="110">
        <f t="shared" si="0"/>
        <v>25</v>
      </c>
      <c r="L15" s="110">
        <f t="shared" si="1"/>
        <v>5</v>
      </c>
      <c r="M15" s="72">
        <f t="shared" si="2"/>
        <v>30</v>
      </c>
    </row>
    <row r="16" spans="1:36" ht="27" customHeight="1" x14ac:dyDescent="0.25">
      <c r="A16" s="67" t="s">
        <v>51</v>
      </c>
      <c r="B16" s="75">
        <v>25</v>
      </c>
      <c r="C16" s="84">
        <f>+Janvier!AG15+Février!AG15+Mars!AG15+Avril!AG15+Mai!AG15+Juin!AG15+Juillet!AG15+Août!AG15+Septembre!AG15+Octobre!AG15+Novembre!AG15+Décembre!AG15</f>
        <v>0</v>
      </c>
      <c r="D16" s="75">
        <v>2</v>
      </c>
      <c r="E16" s="84">
        <f>Janvier!AH15+Février!AH15+Mars!AH15+Avril!AH15+Mai!AH15+Juin!AH15+Juillet!AH15+Août!AH15+Septembre!AH15+Octobre!AH15+Novembre!AH15+Décembre!AH15</f>
        <v>0</v>
      </c>
      <c r="F16" s="84">
        <f>Janvier!AI15+Février!AI15+Mars!AI15+Avril!AI15+Mai!AI15+Juin!AI15+Juillet!AI15+Août!AI15+Septembre!AI15+Octobre!AI15+Novembre!AI15+Décembre!AI15</f>
        <v>0</v>
      </c>
      <c r="G16" s="75"/>
      <c r="H16" s="84">
        <f>Janvier!AK15+Février!AK15+Mars!AK15+Avril!AK15+Mai!AK15+Juin!AK15+Juillet!AK15+Août!AK15+Septembre!AK15+Octobre!AK15+Novembre!AK15+Décembre!AK15</f>
        <v>0</v>
      </c>
      <c r="I16" s="92">
        <f>Janvier!AL15+Février!AL15+Mars!AL15+Avril!AL15+Mai!AL15+Juin!AL15+Juillet!AL15+Août!AL15+Septembre!AL15+Octobre!AL15+Novembre!AL15+Décembre!AL15</f>
        <v>0</v>
      </c>
      <c r="J16" s="86"/>
      <c r="K16" s="111">
        <f t="shared" si="0"/>
        <v>25</v>
      </c>
      <c r="L16" s="111">
        <f t="shared" si="1"/>
        <v>2</v>
      </c>
      <c r="M16" s="98">
        <f t="shared" si="2"/>
        <v>27</v>
      </c>
    </row>
    <row r="17" spans="1:13" ht="27" customHeight="1" x14ac:dyDescent="0.25">
      <c r="A17" s="68" t="s">
        <v>54</v>
      </c>
      <c r="B17" s="76">
        <v>25</v>
      </c>
      <c r="C17" s="77">
        <f>+Janvier!AG16+Février!AG16+Mars!AG16+Avril!AG16+Mai!AG16+Juin!AG16+Juillet!AG16+Août!AG16+Septembre!AG16+Octobre!AG16+Novembre!AG16+Décembre!AG16</f>
        <v>0</v>
      </c>
      <c r="D17" s="76">
        <v>5</v>
      </c>
      <c r="E17" s="77">
        <f>Janvier!AH16+Février!AH16+Mars!AH16+Avril!AH16+Mai!AH16+Juin!AH16+Juillet!AH16+Août!AH16+Septembre!AH16+Octobre!AH16+Novembre!AH16+Décembre!AH16</f>
        <v>0</v>
      </c>
      <c r="F17" s="77">
        <f>Janvier!AI16+Février!AI16+Mars!AI16+Avril!AI16+Mai!AI16+Juin!AI16+Juillet!AI16+Août!AI16+Septembre!AI16+Octobre!AI16+Novembre!AI16+Décembre!AI16</f>
        <v>0</v>
      </c>
      <c r="G17" s="76"/>
      <c r="H17" s="77">
        <f>Janvier!AK16+Février!AK16+Mars!AK16+Avril!AK16+Mai!AK16+Juin!AK16+Juillet!AK16+Août!AK16+Septembre!AK16+Octobre!AK16+Novembre!AK16+Décembre!AK16</f>
        <v>0</v>
      </c>
      <c r="I17" s="93">
        <f>Janvier!AL16+Février!AL16+Mars!AL16+Avril!AL16+Mai!AL16+Juin!AL16+Juillet!AL16+Août!AL16+Septembre!AL16+Octobre!AL16+Novembre!AL16+Décembre!AL16</f>
        <v>0</v>
      </c>
      <c r="J17" s="86"/>
      <c r="K17" s="110">
        <f t="shared" si="0"/>
        <v>25</v>
      </c>
      <c r="L17" s="110">
        <f t="shared" si="1"/>
        <v>5</v>
      </c>
      <c r="M17" s="72">
        <f t="shared" si="2"/>
        <v>30</v>
      </c>
    </row>
    <row r="18" spans="1:13" ht="27" customHeight="1" thickBot="1" x14ac:dyDescent="0.3">
      <c r="A18" s="69" t="s">
        <v>56</v>
      </c>
      <c r="B18" s="78">
        <v>25</v>
      </c>
      <c r="C18" s="80">
        <f>+Janvier!AG17+Février!AG17+Mars!AG17+Avril!AG17+Mai!AG17+Juin!AG17+Juillet!AG17+Août!AG17+Septembre!AG17+Octobre!AG17+Novembre!AG17+Décembre!AG17</f>
        <v>0</v>
      </c>
      <c r="D18" s="79">
        <v>5</v>
      </c>
      <c r="E18" s="80">
        <f>Janvier!AH17+Février!AH17+Mars!AH17+Avril!AH17+Mai!AH17+Juin!AH17+Juillet!AH17+Août!AH17+Septembre!AH17+Octobre!AH17+Novembre!AH17+Décembre!AH17</f>
        <v>0</v>
      </c>
      <c r="F18" s="80">
        <f>Janvier!AI17+Février!AI17+Mars!AI17+Avril!AI17+Mai!AI17+Juin!AI17+Juillet!AI17+Août!AI17+Septembre!AI17+Octobre!AI17+Novembre!AI17+Décembre!AI17</f>
        <v>0</v>
      </c>
      <c r="G18" s="79"/>
      <c r="H18" s="80">
        <f>Janvier!AK17+Février!AK17+Mars!AK17+Avril!AK17+Mai!AK17+Juin!AK17+Juillet!AK17+Août!AK17+Septembre!AK17+Octobre!AK17+Novembre!AK17+Décembre!AK17</f>
        <v>0</v>
      </c>
      <c r="I18" s="94">
        <f>Janvier!AL17+Février!AL17+Mars!AL17+Avril!AL17+Mai!AL17+Juin!AL17+Juillet!AL17+Août!AL17+Septembre!AL17+Octobre!AL17+Novembre!AL17+Décembre!AL17</f>
        <v>0</v>
      </c>
      <c r="J18" s="86"/>
      <c r="K18" s="112">
        <f t="shared" si="0"/>
        <v>25</v>
      </c>
      <c r="L18" s="112">
        <f t="shared" si="1"/>
        <v>5</v>
      </c>
      <c r="M18" s="73">
        <f t="shared" si="2"/>
        <v>30</v>
      </c>
    </row>
  </sheetData>
  <mergeCells count="5">
    <mergeCell ref="K5:M5"/>
    <mergeCell ref="A2:M2"/>
    <mergeCell ref="B5:C5"/>
    <mergeCell ref="D5:E5"/>
    <mergeCell ref="G5:H5"/>
  </mergeCells>
  <printOptions horizontalCentered="1" verticalCentered="1"/>
  <pageMargins left="0" right="0" top="0" bottom="0" header="0.31496062992125984" footer="0.31496062992125984"/>
  <pageSetup scale="79"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3"/>
  <sheetViews>
    <sheetView workbookViewId="0">
      <selection activeCell="E21" sqref="E21"/>
    </sheetView>
  </sheetViews>
  <sheetFormatPr baseColWidth="10" defaultRowHeight="15" x14ac:dyDescent="0.25"/>
  <cols>
    <col min="2" max="2" width="10" bestFit="1" customWidth="1"/>
    <col min="3" max="3" width="17.5703125" bestFit="1" customWidth="1"/>
  </cols>
  <sheetData>
    <row r="2" spans="2:6" x14ac:dyDescent="0.25">
      <c r="B2" s="99"/>
      <c r="C2" s="99"/>
      <c r="D2" s="59"/>
      <c r="E2" s="59"/>
      <c r="F2" s="59"/>
    </row>
    <row r="3" spans="2:6" x14ac:dyDescent="0.25">
      <c r="B3" s="100" t="s">
        <v>105</v>
      </c>
      <c r="C3" s="100" t="s">
        <v>106</v>
      </c>
      <c r="D3" s="59"/>
      <c r="E3" s="101">
        <v>2017</v>
      </c>
      <c r="F3" s="101">
        <v>2018</v>
      </c>
    </row>
    <row r="4" spans="2:6" x14ac:dyDescent="0.25">
      <c r="B4" s="102">
        <f>DATE(E3,1,1)</f>
        <v>42736</v>
      </c>
      <c r="C4" s="103" t="s">
        <v>107</v>
      </c>
      <c r="D4" s="59"/>
      <c r="E4" s="59"/>
      <c r="F4" s="59"/>
    </row>
    <row r="5" spans="2:6" x14ac:dyDescent="0.25">
      <c r="B5" s="104">
        <f>ROUND(DATE(E3,4,MOD(234-11*MOD(E3,19),30))/7,)*7-5</f>
        <v>42842</v>
      </c>
      <c r="C5" s="103" t="s">
        <v>108</v>
      </c>
      <c r="D5" s="59"/>
      <c r="E5" s="59"/>
      <c r="F5" s="59"/>
    </row>
    <row r="6" spans="2:6" x14ac:dyDescent="0.25">
      <c r="B6" s="102">
        <f>DATE(E3,5,1)</f>
        <v>42856</v>
      </c>
      <c r="C6" s="103" t="s">
        <v>109</v>
      </c>
      <c r="D6" s="59"/>
      <c r="E6" s="59"/>
      <c r="F6" s="59"/>
    </row>
    <row r="7" spans="2:6" x14ac:dyDescent="0.25">
      <c r="B7" s="102">
        <f>DATE(E3,5,8)</f>
        <v>42863</v>
      </c>
      <c r="C7" s="105">
        <v>16565</v>
      </c>
      <c r="D7" s="59"/>
      <c r="E7" s="59"/>
      <c r="F7" s="59"/>
    </row>
    <row r="8" spans="2:6" x14ac:dyDescent="0.25">
      <c r="B8" s="102">
        <f>B5+38</f>
        <v>42880</v>
      </c>
      <c r="C8" s="103" t="s">
        <v>110</v>
      </c>
      <c r="D8" s="59"/>
      <c r="E8" s="59"/>
      <c r="F8" s="59"/>
    </row>
    <row r="9" spans="2:6" x14ac:dyDescent="0.25">
      <c r="B9" s="102">
        <f>DATE(E3,7,14)</f>
        <v>42930</v>
      </c>
      <c r="C9" s="103" t="s">
        <v>111</v>
      </c>
      <c r="D9" s="59"/>
      <c r="E9" s="59"/>
      <c r="F9" s="59"/>
    </row>
    <row r="10" spans="2:6" x14ac:dyDescent="0.25">
      <c r="B10" s="102">
        <f>DATE(E3,8,15)</f>
        <v>42962</v>
      </c>
      <c r="C10" s="103" t="s">
        <v>112</v>
      </c>
      <c r="D10" s="59"/>
      <c r="E10" s="59"/>
      <c r="F10" s="59"/>
    </row>
    <row r="11" spans="2:6" x14ac:dyDescent="0.25">
      <c r="B11" s="102">
        <f>DATE(E3,1,11)</f>
        <v>42746</v>
      </c>
      <c r="C11" s="103" t="s">
        <v>113</v>
      </c>
      <c r="D11" s="59"/>
      <c r="E11" s="59"/>
      <c r="F11" s="59"/>
    </row>
    <row r="12" spans="2:6" x14ac:dyDescent="0.25">
      <c r="B12" s="102">
        <f>DATE(E3,11,11)</f>
        <v>43050</v>
      </c>
      <c r="C12" s="103" t="s">
        <v>114</v>
      </c>
      <c r="D12" s="59"/>
      <c r="E12" s="59"/>
      <c r="F12" s="59"/>
    </row>
    <row r="13" spans="2:6" ht="15.75" thickBot="1" x14ac:dyDescent="0.3">
      <c r="B13" s="106">
        <f>DATE(E3,12,25)</f>
        <v>43094</v>
      </c>
      <c r="C13" s="107" t="s">
        <v>115</v>
      </c>
      <c r="D13" s="59"/>
      <c r="E13" s="59"/>
      <c r="F13" s="59"/>
    </row>
    <row r="14" spans="2:6" ht="15.75" thickTop="1" x14ac:dyDescent="0.25">
      <c r="B14" s="108">
        <f>DATE(F3,1,1)</f>
        <v>43101</v>
      </c>
      <c r="C14" s="109" t="s">
        <v>116</v>
      </c>
      <c r="D14" s="59"/>
      <c r="E14" s="59"/>
      <c r="F14" s="59"/>
    </row>
    <row r="15" spans="2:6" x14ac:dyDescent="0.25">
      <c r="B15" s="104">
        <f>ROUND(DATE(F3,4,MOD(234-11*MOD(F3,19),30))/7,)*7-5</f>
        <v>43192</v>
      </c>
      <c r="C15" s="103" t="s">
        <v>108</v>
      </c>
      <c r="D15" s="59"/>
      <c r="E15" s="59"/>
      <c r="F15" s="59"/>
    </row>
    <row r="16" spans="2:6" x14ac:dyDescent="0.25">
      <c r="B16" s="102">
        <f>DATE(F3,5,1)</f>
        <v>43221</v>
      </c>
      <c r="C16" s="103" t="s">
        <v>109</v>
      </c>
      <c r="D16" s="59"/>
      <c r="E16" s="59"/>
      <c r="F16" s="59"/>
    </row>
    <row r="17" spans="2:6" x14ac:dyDescent="0.25">
      <c r="B17" s="102">
        <f>DATE(F3,5,8)</f>
        <v>43228</v>
      </c>
      <c r="C17" s="105">
        <v>16565</v>
      </c>
      <c r="D17" s="59"/>
      <c r="E17" s="59"/>
      <c r="F17" s="59"/>
    </row>
    <row r="18" spans="2:6" x14ac:dyDescent="0.25">
      <c r="B18" s="102">
        <f>B15+38</f>
        <v>43230</v>
      </c>
      <c r="C18" s="103" t="s">
        <v>110</v>
      </c>
      <c r="D18" s="59"/>
      <c r="E18" s="59"/>
      <c r="F18" s="59"/>
    </row>
    <row r="19" spans="2:6" x14ac:dyDescent="0.25">
      <c r="B19" s="102">
        <f>DATE(F3,7,14)</f>
        <v>43295</v>
      </c>
      <c r="C19" s="103" t="s">
        <v>111</v>
      </c>
      <c r="D19" s="59"/>
      <c r="E19" s="59"/>
      <c r="F19" s="59"/>
    </row>
    <row r="20" spans="2:6" x14ac:dyDescent="0.25">
      <c r="B20" s="102">
        <f>DATE(F3,8,15)</f>
        <v>43327</v>
      </c>
      <c r="C20" s="103" t="s">
        <v>112</v>
      </c>
      <c r="D20" s="59"/>
      <c r="E20" s="59"/>
      <c r="F20" s="59"/>
    </row>
    <row r="21" spans="2:6" x14ac:dyDescent="0.25">
      <c r="B21" s="102">
        <f>DATE(F3,1,11)</f>
        <v>43111</v>
      </c>
      <c r="C21" s="103" t="s">
        <v>113</v>
      </c>
      <c r="D21" s="59"/>
      <c r="E21" s="59"/>
      <c r="F21" s="59"/>
    </row>
    <row r="22" spans="2:6" x14ac:dyDescent="0.25">
      <c r="B22" s="102">
        <f>DATE(F3,11,11)</f>
        <v>43415</v>
      </c>
      <c r="C22" s="103" t="s">
        <v>114</v>
      </c>
      <c r="D22" s="59"/>
      <c r="E22" s="59"/>
      <c r="F22" s="59"/>
    </row>
    <row r="23" spans="2:6" x14ac:dyDescent="0.25">
      <c r="B23" s="102">
        <f>DATE(F3,12,25)</f>
        <v>43459</v>
      </c>
      <c r="C23" s="103" t="s">
        <v>115</v>
      </c>
      <c r="D23" s="59"/>
      <c r="E23" s="59"/>
      <c r="F23" s="59"/>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pageSetUpPr fitToPage="1"/>
  </sheetPr>
  <dimension ref="A1:AK1406"/>
  <sheetViews>
    <sheetView showGridLines="0" tabSelected="1" zoomScaleNormal="100" workbookViewId="0">
      <selection sqref="A1:AK1"/>
    </sheetView>
  </sheetViews>
  <sheetFormatPr baseColWidth="10" defaultColWidth="9.140625" defaultRowHeight="15" customHeight="1" x14ac:dyDescent="0.25"/>
  <cols>
    <col min="1" max="1" width="24.28515625" style="15" customWidth="1"/>
    <col min="2" max="21" width="4" style="13" customWidth="1"/>
    <col min="22" max="22" width="4.42578125" style="13" customWidth="1"/>
    <col min="23" max="25" width="4" style="13" customWidth="1"/>
    <col min="26" max="26" width="4.42578125" style="13" customWidth="1"/>
    <col min="27" max="27" width="4.42578125" style="13" bestFit="1" customWidth="1"/>
    <col min="28" max="31" width="4" style="13" customWidth="1"/>
    <col min="32" max="32" width="4.42578125" style="13" bestFit="1" customWidth="1"/>
    <col min="33" max="33" width="8.7109375" style="12" customWidth="1"/>
    <col min="34" max="34" width="8.7109375" style="13" customWidth="1"/>
    <col min="35" max="37" width="8.7109375" style="14" customWidth="1"/>
    <col min="38" max="16384" width="9.140625" style="14"/>
  </cols>
  <sheetData>
    <row r="1" spans="1:37" s="30" customFormat="1" ht="50.25" customHeight="1" x14ac:dyDescent="0.25">
      <c r="A1" s="49" t="s">
        <v>72</v>
      </c>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row>
    <row r="2" spans="1:37" s="30" customFormat="1" ht="50.25" customHeight="1" x14ac:dyDescent="0.25">
      <c r="A2" s="48"/>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row>
    <row r="3" spans="1:37" s="2" customFormat="1" ht="30" customHeight="1" x14ac:dyDescent="0.25">
      <c r="A3" s="56" t="s">
        <v>75</v>
      </c>
      <c r="B3" s="41" t="s">
        <v>1</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51">
        <v>2018</v>
      </c>
      <c r="AH3" s="51"/>
      <c r="AI3" s="51"/>
      <c r="AJ3" s="51"/>
      <c r="AK3" s="51"/>
    </row>
    <row r="4" spans="1:37" s="4" customFormat="1" ht="21" customHeight="1" x14ac:dyDescent="0.3">
      <c r="A4" s="57"/>
      <c r="B4" s="52" t="str">
        <f>TEXT(WEEKDAY(DATE(CalendrierAnnée,1,1),1),"jjj")</f>
        <v>lun</v>
      </c>
      <c r="C4" s="53" t="str">
        <f>TEXT(WEEKDAY(DATE(CalendrierAnnée,1,2),1),"jjj")</f>
        <v>mar</v>
      </c>
      <c r="D4" s="53" t="str">
        <f>TEXT(WEEKDAY(DATE(CalendrierAnnée,1,3),1),"jjj")</f>
        <v>mer</v>
      </c>
      <c r="E4" s="53" t="str">
        <f>TEXT(WEEKDAY(DATE(CalendrierAnnée,1,4),1),"jjj")</f>
        <v>jeu</v>
      </c>
      <c r="F4" s="53" t="str">
        <f>TEXT(WEEKDAY(DATE(CalendrierAnnée,1,5),1),"jjj")</f>
        <v>ven</v>
      </c>
      <c r="G4" s="53" t="str">
        <f>TEXT(WEEKDAY(DATE(CalendrierAnnée,1,6),1),"jjj")</f>
        <v>sam</v>
      </c>
      <c r="H4" s="53" t="str">
        <f>TEXT(WEEKDAY(DATE(CalendrierAnnée,1,7),1),"jjj")</f>
        <v>dim</v>
      </c>
      <c r="I4" s="53" t="str">
        <f>TEXT(WEEKDAY(DATE(CalendrierAnnée,1,8),1),"jjj")</f>
        <v>lun</v>
      </c>
      <c r="J4" s="53" t="str">
        <f>TEXT(WEEKDAY(DATE(CalendrierAnnée,1,9),1),"jjj")</f>
        <v>mar</v>
      </c>
      <c r="K4" s="53" t="str">
        <f>TEXT(WEEKDAY(DATE(CalendrierAnnée,1,10),1),"jjj")</f>
        <v>mer</v>
      </c>
      <c r="L4" s="53" t="str">
        <f>TEXT(WEEKDAY(DATE(CalendrierAnnée,1,11),1),"jjj")</f>
        <v>jeu</v>
      </c>
      <c r="M4" s="53" t="str">
        <f>TEXT(WEEKDAY(DATE(CalendrierAnnée,1,12),1),"jjj")</f>
        <v>ven</v>
      </c>
      <c r="N4" s="53" t="str">
        <f>TEXT(WEEKDAY(DATE(CalendrierAnnée,1,13),1),"jjj")</f>
        <v>sam</v>
      </c>
      <c r="O4" s="53" t="str">
        <f>TEXT(WEEKDAY(DATE(CalendrierAnnée,1,14),1),"jjj")</f>
        <v>dim</v>
      </c>
      <c r="P4" s="53" t="str">
        <f>TEXT(WEEKDAY(DATE(CalendrierAnnée,1,15),1),"jjj")</f>
        <v>lun</v>
      </c>
      <c r="Q4" s="53" t="str">
        <f>TEXT(WEEKDAY(DATE(CalendrierAnnée,1,16),1),"jjj")</f>
        <v>mar</v>
      </c>
      <c r="R4" s="53" t="str">
        <f>TEXT(WEEKDAY(DATE(CalendrierAnnée,1,17),1),"jjj")</f>
        <v>mer</v>
      </c>
      <c r="S4" s="53" t="str">
        <f>TEXT(WEEKDAY(DATE(CalendrierAnnée,1,18),1),"jjj")</f>
        <v>jeu</v>
      </c>
      <c r="T4" s="53" t="str">
        <f>TEXT(WEEKDAY(DATE(CalendrierAnnée,1,19),1),"jjj")</f>
        <v>ven</v>
      </c>
      <c r="U4" s="53" t="str">
        <f>TEXT(WEEKDAY(DATE(CalendrierAnnée,1,20),1),"jjj")</f>
        <v>sam</v>
      </c>
      <c r="V4" s="53" t="str">
        <f>TEXT(WEEKDAY(DATE(CalendrierAnnée,1,21),1),"jjj")</f>
        <v>dim</v>
      </c>
      <c r="W4" s="53" t="str">
        <f>TEXT(WEEKDAY(DATE(CalendrierAnnée,1,22),1),"jjj")</f>
        <v>lun</v>
      </c>
      <c r="X4" s="53" t="str">
        <f>TEXT(WEEKDAY(DATE(CalendrierAnnée,1,23),1),"jjj")</f>
        <v>mar</v>
      </c>
      <c r="Y4" s="53" t="str">
        <f>TEXT(WEEKDAY(DATE(CalendrierAnnée,1,24),1),"jjj")</f>
        <v>mer</v>
      </c>
      <c r="Z4" s="53" t="str">
        <f>TEXT(WEEKDAY(DATE(CalendrierAnnée,1,25),1),"jjj")</f>
        <v>jeu</v>
      </c>
      <c r="AA4" s="53" t="str">
        <f>TEXT(WEEKDAY(DATE(CalendrierAnnée,1,26),1),"jjj")</f>
        <v>ven</v>
      </c>
      <c r="AB4" s="53" t="str">
        <f>TEXT(WEEKDAY(DATE(CalendrierAnnée,1,27),1),"jjj")</f>
        <v>sam</v>
      </c>
      <c r="AC4" s="53" t="str">
        <f>TEXT(WEEKDAY(DATE(CalendrierAnnée,1,28),1),"jjj")</f>
        <v>dim</v>
      </c>
      <c r="AD4" s="53" t="str">
        <f>TEXT(WEEKDAY(DATE(CalendrierAnnée,1,29),1),"jjj")</f>
        <v>lun</v>
      </c>
      <c r="AE4" s="53" t="str">
        <f>TEXT(WEEKDAY(DATE(CalendrierAnnée,1,30),1),"jjj")</f>
        <v>mar</v>
      </c>
      <c r="AF4" s="54" t="str">
        <f>TEXT(WEEKDAY(DATE(CalendrierAnnée,1,31),1),"jjj")</f>
        <v>mer</v>
      </c>
      <c r="AG4" s="51"/>
      <c r="AH4" s="51"/>
      <c r="AI4" s="51"/>
      <c r="AJ4" s="51"/>
      <c r="AK4" s="51"/>
    </row>
    <row r="5" spans="1:37" s="8" customFormat="1" ht="21" customHeight="1" x14ac:dyDescent="0.25">
      <c r="A5" s="50" t="s">
        <v>69</v>
      </c>
      <c r="B5" s="5" t="s">
        <v>2</v>
      </c>
      <c r="C5" s="5" t="s">
        <v>3</v>
      </c>
      <c r="D5" s="5" t="s">
        <v>4</v>
      </c>
      <c r="E5" s="5" t="s">
        <v>5</v>
      </c>
      <c r="F5" s="5" t="s">
        <v>6</v>
      </c>
      <c r="G5" s="5" t="s">
        <v>7</v>
      </c>
      <c r="H5" s="5" t="s">
        <v>8</v>
      </c>
      <c r="I5" s="5" t="s">
        <v>9</v>
      </c>
      <c r="J5" s="5" t="s">
        <v>10</v>
      </c>
      <c r="K5" s="5" t="s">
        <v>11</v>
      </c>
      <c r="L5" s="5" t="s">
        <v>12</v>
      </c>
      <c r="M5" s="5" t="s">
        <v>13</v>
      </c>
      <c r="N5" s="5" t="s">
        <v>14</v>
      </c>
      <c r="O5" s="5" t="s">
        <v>15</v>
      </c>
      <c r="P5" s="5" t="s">
        <v>16</v>
      </c>
      <c r="Q5" s="5" t="s">
        <v>17</v>
      </c>
      <c r="R5" s="5" t="s">
        <v>18</v>
      </c>
      <c r="S5" s="5" t="s">
        <v>19</v>
      </c>
      <c r="T5" s="5" t="s">
        <v>20</v>
      </c>
      <c r="U5" s="5" t="s">
        <v>21</v>
      </c>
      <c r="V5" s="5" t="s">
        <v>22</v>
      </c>
      <c r="W5" s="5" t="s">
        <v>23</v>
      </c>
      <c r="X5" s="5" t="s">
        <v>24</v>
      </c>
      <c r="Y5" s="5" t="s">
        <v>25</v>
      </c>
      <c r="Z5" s="5" t="s">
        <v>26</v>
      </c>
      <c r="AA5" s="5" t="s">
        <v>27</v>
      </c>
      <c r="AB5" s="5" t="s">
        <v>28</v>
      </c>
      <c r="AC5" s="5" t="s">
        <v>29</v>
      </c>
      <c r="AD5" s="5" t="s">
        <v>30</v>
      </c>
      <c r="AE5" s="5" t="s">
        <v>31</v>
      </c>
      <c r="AF5" s="5" t="s">
        <v>32</v>
      </c>
      <c r="AG5" s="40" t="s">
        <v>70</v>
      </c>
      <c r="AH5" s="45" t="s">
        <v>71</v>
      </c>
      <c r="AI5" s="45" t="s">
        <v>35</v>
      </c>
      <c r="AJ5" s="45" t="s">
        <v>63</v>
      </c>
      <c r="AK5" s="45" t="s">
        <v>66</v>
      </c>
    </row>
    <row r="6" spans="1:37" s="8" customFormat="1" ht="18" customHeight="1" x14ac:dyDescent="0.25">
      <c r="A6" s="38" t="s">
        <v>61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9">
        <f>COUNTIF(tblJanvier[[#This Row],[1]:[31]],"C")</f>
        <v>0</v>
      </c>
      <c r="AH6" s="47">
        <f>COUNTIF(tblJanvier[[#This Row],[1]:[31]],"A")</f>
        <v>0</v>
      </c>
      <c r="AI6" s="46">
        <f>COUNTIF(tblJanvier[[#This Row],[1]:[31]],"M")</f>
        <v>0</v>
      </c>
      <c r="AJ6" s="47">
        <f>COUNTIF(tblJanvier[[#This Row],[1]:[31]],"H")</f>
        <v>0</v>
      </c>
      <c r="AK6" s="46">
        <f>COUNTIF(tblJanvier[[#This Row],[1]:[31]],"D")</f>
        <v>0</v>
      </c>
    </row>
    <row r="7" spans="1:37" s="8" customFormat="1" ht="18" customHeight="1" x14ac:dyDescent="0.25">
      <c r="A7" s="38" t="s">
        <v>59</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9">
        <f>COUNTIF(tblJanvier[[#This Row],[1]:[31]],"C")</f>
        <v>0</v>
      </c>
      <c r="AH7" s="47">
        <f>COUNTIF(tblJanvier[[#This Row],[1]:[31]],"A")</f>
        <v>0</v>
      </c>
      <c r="AI7" s="46">
        <f>COUNTIF(tblJanvier[[#This Row],[1]:[31]],"M")</f>
        <v>0</v>
      </c>
      <c r="AJ7" s="47">
        <f>COUNTIF(tblJanvier[[#This Row],[1]:[31]],"H")</f>
        <v>0</v>
      </c>
      <c r="AK7" s="46">
        <f>COUNTIF(tblJanvier[[#This Row],[1]:[31]],"D")</f>
        <v>0</v>
      </c>
    </row>
    <row r="8" spans="1:37" s="11" customFormat="1" ht="18" customHeight="1" x14ac:dyDescent="0.25">
      <c r="A8" s="38" t="s">
        <v>52</v>
      </c>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9">
        <f>COUNTIF(tblJanvier[[#This Row],[1]:[31]],"C")</f>
        <v>0</v>
      </c>
      <c r="AH8" s="47">
        <f>COUNTIF(tblJanvier[[#This Row],[1]:[31]],"A")</f>
        <v>0</v>
      </c>
      <c r="AI8" s="46">
        <f>COUNTIF(tblJanvier[[#This Row],[1]:[31]],"M")</f>
        <v>0</v>
      </c>
      <c r="AJ8" s="47">
        <f>COUNTIF(tblJanvier[[#This Row],[1]:[31]],"H")</f>
        <v>0</v>
      </c>
      <c r="AK8" s="46">
        <f>COUNTIF(tblJanvier[[#This Row],[1]:[31]],"D")</f>
        <v>0</v>
      </c>
    </row>
    <row r="9" spans="1:37" s="11" customFormat="1" ht="18" customHeight="1" x14ac:dyDescent="0.25">
      <c r="A9" s="38" t="s">
        <v>50</v>
      </c>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9">
        <f>COUNTIF(tblJanvier[[#This Row],[1]:[31]],"C")</f>
        <v>0</v>
      </c>
      <c r="AH9" s="47">
        <f>COUNTIF(tblJanvier[[#This Row],[1]:[31]],"A")</f>
        <v>0</v>
      </c>
      <c r="AI9" s="46">
        <f>COUNTIF(tblJanvier[[#This Row],[1]:[31]],"M")</f>
        <v>0</v>
      </c>
      <c r="AJ9" s="47">
        <f>COUNTIF(tblJanvier[[#This Row],[1]:[31]],"H")</f>
        <v>0</v>
      </c>
      <c r="AK9" s="46">
        <f>COUNTIF(tblJanvier[[#This Row],[1]:[31]],"D")</f>
        <v>0</v>
      </c>
    </row>
    <row r="10" spans="1:37" s="11" customFormat="1" ht="18" customHeight="1" x14ac:dyDescent="0.25">
      <c r="A10" s="38" t="s">
        <v>55</v>
      </c>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9">
        <f>COUNTIF(tblJanvier[[#This Row],[1]:[31]],"C")</f>
        <v>0</v>
      </c>
      <c r="AH10" s="47">
        <f>COUNTIF(tblJanvier[[#This Row],[1]:[31]],"A")</f>
        <v>0</v>
      </c>
      <c r="AI10" s="46">
        <f>COUNTIF(tblJanvier[[#This Row],[1]:[31]],"M")</f>
        <v>0</v>
      </c>
      <c r="AJ10" s="47">
        <f>COUNTIF(tblJanvier[[#This Row],[1]:[31]],"H")</f>
        <v>0</v>
      </c>
      <c r="AK10" s="46">
        <f>COUNTIF(tblJanvier[[#This Row],[1]:[31]],"D")</f>
        <v>0</v>
      </c>
    </row>
    <row r="11" spans="1:37" ht="18" customHeight="1" x14ac:dyDescent="0.25">
      <c r="A11" s="38" t="s">
        <v>57</v>
      </c>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9">
        <f>COUNTIF(tblJanvier[[#This Row],[1]:[31]],"C")</f>
        <v>0</v>
      </c>
      <c r="AH11" s="47">
        <f>COUNTIF(tblJanvier[[#This Row],[1]:[31]],"A")</f>
        <v>0</v>
      </c>
      <c r="AI11" s="46">
        <f>COUNTIF(tblJanvier[[#This Row],[1]:[31]],"M")</f>
        <v>0</v>
      </c>
      <c r="AJ11" s="47">
        <f>COUNTIF(tblJanvier[[#This Row],[1]:[31]],"H")</f>
        <v>0</v>
      </c>
      <c r="AK11" s="46">
        <f>COUNTIF(tblJanvier[[#This Row],[1]:[31]],"D")</f>
        <v>0</v>
      </c>
    </row>
    <row r="12" spans="1:37" customFormat="1" ht="18" customHeight="1" x14ac:dyDescent="0.25">
      <c r="A12" s="38" t="s">
        <v>58</v>
      </c>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9">
        <f>COUNTIF(tblJanvier[[#This Row],[1]:[31]],"C")</f>
        <v>0</v>
      </c>
      <c r="AH12" s="47">
        <f>COUNTIF(tblJanvier[[#This Row],[1]:[31]],"A")</f>
        <v>0</v>
      </c>
      <c r="AI12" s="46">
        <f>COUNTIF(tblJanvier[[#This Row],[1]:[31]],"M")</f>
        <v>0</v>
      </c>
      <c r="AJ12" s="47">
        <f>COUNTIF(tblJanvier[[#This Row],[1]:[31]],"H")</f>
        <v>0</v>
      </c>
      <c r="AK12" s="46">
        <f>COUNTIF(tblJanvier[[#This Row],[1]:[31]],"D")</f>
        <v>0</v>
      </c>
    </row>
    <row r="13" spans="1:37" customFormat="1" ht="18" customHeight="1" x14ac:dyDescent="0.25">
      <c r="A13" s="38" t="s">
        <v>60</v>
      </c>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9">
        <f>COUNTIF(tblJanvier[[#This Row],[1]:[31]],"C")</f>
        <v>0</v>
      </c>
      <c r="AH13" s="47">
        <f>COUNTIF(tblJanvier[[#This Row],[1]:[31]],"A")</f>
        <v>0</v>
      </c>
      <c r="AI13" s="46">
        <f>COUNTIF(tblJanvier[[#This Row],[1]:[31]],"M")</f>
        <v>0</v>
      </c>
      <c r="AJ13" s="47">
        <f>COUNTIF(tblJanvier[[#This Row],[1]:[31]],"H")</f>
        <v>0</v>
      </c>
      <c r="AK13" s="46">
        <f>COUNTIF(tblJanvier[[#This Row],[1]:[31]],"D")</f>
        <v>0</v>
      </c>
    </row>
    <row r="14" spans="1:37" customFormat="1" ht="18" customHeight="1" x14ac:dyDescent="0.25">
      <c r="A14" s="38" t="s">
        <v>53</v>
      </c>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9">
        <f>COUNTIF(tblJanvier[[#This Row],[1]:[31]],"C")</f>
        <v>0</v>
      </c>
      <c r="AH14" s="47">
        <f>COUNTIF(tblJanvier[[#This Row],[1]:[31]],"A")</f>
        <v>0</v>
      </c>
      <c r="AI14" s="46">
        <f>COUNTIF(tblJanvier[[#This Row],[1]:[31]],"M")</f>
        <v>0</v>
      </c>
      <c r="AJ14" s="47">
        <f>COUNTIF(tblJanvier[[#This Row],[1]:[31]],"H")</f>
        <v>0</v>
      </c>
      <c r="AK14" s="46">
        <f>COUNTIF(tblJanvier[[#This Row],[1]:[31]],"D")</f>
        <v>0</v>
      </c>
    </row>
    <row r="15" spans="1:37" customFormat="1" ht="18" customHeight="1" x14ac:dyDescent="0.25">
      <c r="A15" s="38" t="s">
        <v>51</v>
      </c>
      <c r="B15" s="40"/>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9">
        <f>COUNTIF(tblJanvier[[#This Row],[1]:[31]],"C")</f>
        <v>0</v>
      </c>
      <c r="AH15" s="47">
        <f>COUNTIF(tblJanvier[[#This Row],[1]:[31]],"A")</f>
        <v>0</v>
      </c>
      <c r="AI15" s="46">
        <f>COUNTIF(tblJanvier[[#This Row],[1]:[31]],"M")</f>
        <v>0</v>
      </c>
      <c r="AJ15" s="47">
        <f>COUNTIF(tblJanvier[[#This Row],[1]:[31]],"H")</f>
        <v>0</v>
      </c>
      <c r="AK15" s="46">
        <f>COUNTIF(tblJanvier[[#This Row],[1]:[31]],"D")</f>
        <v>0</v>
      </c>
    </row>
    <row r="16" spans="1:37" customFormat="1" ht="18" customHeight="1" x14ac:dyDescent="0.25">
      <c r="A16" s="38" t="s">
        <v>54</v>
      </c>
      <c r="B16" s="40"/>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9">
        <f>COUNTIF(tblJanvier[[#This Row],[1]:[31]],"C")</f>
        <v>0</v>
      </c>
      <c r="AH16" s="47">
        <f>COUNTIF(tblJanvier[[#This Row],[1]:[31]],"A")</f>
        <v>0</v>
      </c>
      <c r="AI16" s="46">
        <f>COUNTIF(tblJanvier[[#This Row],[1]:[31]],"M")</f>
        <v>0</v>
      </c>
      <c r="AJ16" s="47">
        <f>COUNTIF(tblJanvier[[#This Row],[1]:[31]],"H")</f>
        <v>0</v>
      </c>
      <c r="AK16" s="46">
        <f>COUNTIF(tblJanvier[[#This Row],[1]:[31]],"D")</f>
        <v>0</v>
      </c>
    </row>
    <row r="17" spans="1:37" customFormat="1" ht="18" customHeight="1" x14ac:dyDescent="0.25">
      <c r="A17" s="38" t="s">
        <v>56</v>
      </c>
      <c r="B17" s="40"/>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9">
        <f>COUNTIF(tblJanvier[[#This Row],[1]:[31]],"C")</f>
        <v>0</v>
      </c>
      <c r="AH17" s="47">
        <f>COUNTIF(tblJanvier[[#This Row],[1]:[31]],"A")</f>
        <v>0</v>
      </c>
      <c r="AI17" s="46">
        <f>COUNTIF(tblJanvier[[#This Row],[1]:[31]],"M")</f>
        <v>0</v>
      </c>
      <c r="AJ17" s="47">
        <f>COUNTIF(tblJanvier[[#This Row],[1]:[31]],"H")</f>
        <v>0</v>
      </c>
      <c r="AK17" s="46">
        <f>COUNTIF(tblJanvier[[#This Row],[1]:[31]],"D")</f>
        <v>0</v>
      </c>
    </row>
    <row r="18" spans="1:37" customFormat="1" ht="15" customHeight="1" x14ac:dyDescent="0.25">
      <c r="A18" s="42"/>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row>
    <row r="19" spans="1:37" customFormat="1" ht="15" customHeight="1" x14ac:dyDescent="0.25">
      <c r="A19" s="6"/>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2"/>
    </row>
    <row r="20" spans="1:37" customFormat="1" ht="15" customHeight="1" x14ac:dyDescent="0.25"/>
    <row r="21" spans="1:37" customFormat="1" ht="15" customHeight="1" x14ac:dyDescent="0.25">
      <c r="B21" s="36"/>
      <c r="C21" s="36"/>
      <c r="D21" s="36"/>
      <c r="E21" s="36"/>
      <c r="F21" s="37"/>
      <c r="G21" s="20" t="s">
        <v>36</v>
      </c>
      <c r="H21" s="33" t="s">
        <v>62</v>
      </c>
      <c r="I21" s="34"/>
      <c r="J21" s="34"/>
      <c r="K21" s="34"/>
      <c r="L21" s="34"/>
      <c r="M21" s="16" t="s">
        <v>68</v>
      </c>
      <c r="N21" s="33" t="s">
        <v>67</v>
      </c>
      <c r="O21" s="34"/>
      <c r="P21" s="34"/>
      <c r="Q21" s="34"/>
      <c r="R21" s="34"/>
      <c r="S21" s="34"/>
      <c r="T21" s="17" t="s">
        <v>35</v>
      </c>
      <c r="U21" s="33" t="s">
        <v>42</v>
      </c>
      <c r="V21" s="35"/>
      <c r="W21" s="35"/>
      <c r="X21" s="18" t="s">
        <v>65</v>
      </c>
      <c r="Y21" s="39" t="s">
        <v>63</v>
      </c>
      <c r="Z21" s="39"/>
      <c r="AA21" s="19" t="s">
        <v>66</v>
      </c>
      <c r="AB21" s="39" t="s">
        <v>64</v>
      </c>
      <c r="AC21" s="35"/>
      <c r="AD21" s="35"/>
      <c r="AE21" s="35"/>
      <c r="AF21" s="35"/>
    </row>
    <row r="22" spans="1:37" customFormat="1" ht="15" customHeight="1" x14ac:dyDescent="0.25"/>
    <row r="23" spans="1:37" customFormat="1" ht="15" customHeight="1" x14ac:dyDescent="0.25"/>
    <row r="24" spans="1:37" customFormat="1" ht="15" customHeight="1" x14ac:dyDescent="0.25"/>
    <row r="25" spans="1:37" customFormat="1" ht="15" customHeight="1" x14ac:dyDescent="0.25"/>
    <row r="26" spans="1:37" customFormat="1" ht="15" customHeight="1" x14ac:dyDescent="0.25"/>
    <row r="27" spans="1:37" customFormat="1" ht="15" customHeight="1" x14ac:dyDescent="0.25"/>
    <row r="28" spans="1:37" customFormat="1" ht="15" customHeight="1" x14ac:dyDescent="0.25"/>
    <row r="29" spans="1:37" customFormat="1" ht="15" customHeight="1" x14ac:dyDescent="0.25"/>
    <row r="30" spans="1:37" customFormat="1" ht="15" customHeight="1" x14ac:dyDescent="0.25"/>
    <row r="31" spans="1:37" customFormat="1" ht="15" customHeight="1" x14ac:dyDescent="0.25"/>
    <row r="32" spans="1:37" customFormat="1" ht="15" customHeight="1" x14ac:dyDescent="0.25"/>
    <row r="33" customFormat="1" ht="15" customHeight="1" x14ac:dyDescent="0.25"/>
    <row r="34" customFormat="1" ht="15" customHeight="1" x14ac:dyDescent="0.25"/>
    <row r="35" customFormat="1" ht="15" customHeight="1" x14ac:dyDescent="0.25"/>
    <row r="36" customFormat="1" ht="15" customHeight="1" x14ac:dyDescent="0.25"/>
    <row r="37" customFormat="1" ht="15" customHeight="1" x14ac:dyDescent="0.25"/>
    <row r="38" customFormat="1" ht="15" customHeight="1" x14ac:dyDescent="0.25"/>
    <row r="39" customFormat="1" ht="15" customHeight="1" x14ac:dyDescent="0.25"/>
    <row r="40" customFormat="1" ht="15" customHeight="1" x14ac:dyDescent="0.25"/>
    <row r="41" customFormat="1" ht="15" customHeight="1" x14ac:dyDescent="0.25"/>
    <row r="42" customFormat="1" ht="15" customHeight="1" x14ac:dyDescent="0.25"/>
    <row r="43" customFormat="1" ht="15" customHeight="1" x14ac:dyDescent="0.25"/>
    <row r="44" customFormat="1" ht="15" customHeight="1" x14ac:dyDescent="0.25"/>
    <row r="45" customFormat="1" ht="15" customHeight="1" x14ac:dyDescent="0.25"/>
    <row r="46" customFormat="1" ht="15" customHeight="1" x14ac:dyDescent="0.25"/>
    <row r="47" customFormat="1" ht="15" customHeight="1" x14ac:dyDescent="0.25"/>
    <row r="48" customFormat="1" ht="15" customHeight="1" x14ac:dyDescent="0.25"/>
    <row r="49" customFormat="1" ht="15" customHeight="1" x14ac:dyDescent="0.25"/>
    <row r="50" customFormat="1" ht="15" customHeight="1" x14ac:dyDescent="0.25"/>
    <row r="51" customFormat="1" ht="15" customHeight="1" x14ac:dyDescent="0.25"/>
    <row r="52" customFormat="1" ht="15" customHeight="1" x14ac:dyDescent="0.25"/>
    <row r="53" customFormat="1" ht="15" customHeight="1" x14ac:dyDescent="0.25"/>
    <row r="54" customFormat="1" ht="15" customHeight="1" x14ac:dyDescent="0.25"/>
    <row r="55" customFormat="1" ht="15" customHeight="1" x14ac:dyDescent="0.25"/>
    <row r="56" customFormat="1" ht="15" customHeight="1" x14ac:dyDescent="0.25"/>
    <row r="57" customFormat="1" ht="15" customHeight="1" x14ac:dyDescent="0.25"/>
    <row r="58" customFormat="1" ht="15" customHeight="1" x14ac:dyDescent="0.25"/>
    <row r="59" customFormat="1" ht="15" customHeight="1" x14ac:dyDescent="0.25"/>
    <row r="60" customFormat="1" ht="15" customHeight="1" x14ac:dyDescent="0.25"/>
    <row r="61" customFormat="1" ht="15" customHeight="1" x14ac:dyDescent="0.25"/>
    <row r="62" customFormat="1" ht="15" customHeight="1" x14ac:dyDescent="0.25"/>
    <row r="63" customFormat="1" ht="15" customHeight="1" x14ac:dyDescent="0.25"/>
    <row r="64" customFormat="1" ht="15" customHeight="1" x14ac:dyDescent="0.25"/>
    <row r="65" customFormat="1" ht="15" customHeight="1" x14ac:dyDescent="0.25"/>
    <row r="66" customFormat="1" ht="15" customHeight="1" x14ac:dyDescent="0.25"/>
    <row r="67" customFormat="1" ht="15" customHeight="1" x14ac:dyDescent="0.25"/>
    <row r="68" customFormat="1" ht="15" customHeight="1" x14ac:dyDescent="0.25"/>
    <row r="69" customFormat="1" ht="15" customHeight="1" x14ac:dyDescent="0.25"/>
    <row r="70" customFormat="1" ht="15" customHeight="1" x14ac:dyDescent="0.25"/>
    <row r="71" customFormat="1" ht="15" customHeight="1" x14ac:dyDescent="0.25"/>
    <row r="72" customFormat="1" ht="15" customHeight="1" x14ac:dyDescent="0.25"/>
    <row r="73" customFormat="1" ht="15" customHeight="1" x14ac:dyDescent="0.25"/>
    <row r="74" customFormat="1" ht="15" customHeight="1" x14ac:dyDescent="0.25"/>
    <row r="75" customFormat="1" ht="15" customHeight="1" x14ac:dyDescent="0.25"/>
    <row r="76" customFormat="1" ht="15" customHeight="1" x14ac:dyDescent="0.25"/>
    <row r="77" customFormat="1" ht="15" customHeight="1" x14ac:dyDescent="0.25"/>
    <row r="78" customFormat="1" ht="15" customHeight="1" x14ac:dyDescent="0.25"/>
    <row r="79" customFormat="1" ht="15" customHeight="1" x14ac:dyDescent="0.25"/>
    <row r="80" customFormat="1" ht="15" customHeight="1" x14ac:dyDescent="0.25"/>
    <row r="81" customFormat="1" ht="15" customHeight="1" x14ac:dyDescent="0.25"/>
    <row r="82" customFormat="1" ht="15" customHeight="1" x14ac:dyDescent="0.25"/>
    <row r="83" customFormat="1" ht="15" customHeight="1" x14ac:dyDescent="0.25"/>
    <row r="84" customFormat="1" ht="15" customHeight="1" x14ac:dyDescent="0.25"/>
    <row r="85" customFormat="1" ht="15" customHeight="1" x14ac:dyDescent="0.25"/>
    <row r="86" customFormat="1" ht="15" customHeight="1" x14ac:dyDescent="0.25"/>
    <row r="87" customFormat="1" ht="15" customHeight="1" x14ac:dyDescent="0.25"/>
    <row r="88" customFormat="1" ht="15" customHeight="1" x14ac:dyDescent="0.25"/>
    <row r="89" customFormat="1" ht="15" customHeight="1" x14ac:dyDescent="0.25"/>
    <row r="90" customFormat="1" ht="15" customHeight="1" x14ac:dyDescent="0.25"/>
    <row r="91" customFormat="1" ht="15" customHeight="1" x14ac:dyDescent="0.25"/>
    <row r="92" customFormat="1" ht="15" customHeight="1" x14ac:dyDescent="0.25"/>
    <row r="93" customFormat="1" ht="15" customHeight="1" x14ac:dyDescent="0.25"/>
    <row r="94" customFormat="1" ht="15" customHeight="1" x14ac:dyDescent="0.25"/>
    <row r="95" customFormat="1" ht="15" customHeight="1" x14ac:dyDescent="0.25"/>
    <row r="96" customFormat="1" ht="15" customHeight="1" x14ac:dyDescent="0.25"/>
    <row r="97" customFormat="1" ht="15" customHeight="1" x14ac:dyDescent="0.25"/>
    <row r="98" customFormat="1" ht="15" customHeight="1" x14ac:dyDescent="0.25"/>
    <row r="99" customFormat="1" ht="15" customHeight="1" x14ac:dyDescent="0.25"/>
    <row r="100" customFormat="1" ht="15" customHeight="1" x14ac:dyDescent="0.25"/>
    <row r="101" customFormat="1" ht="15" customHeight="1" x14ac:dyDescent="0.25"/>
    <row r="102" customFormat="1" ht="15" customHeight="1" x14ac:dyDescent="0.25"/>
    <row r="103" customFormat="1" ht="15" customHeight="1" x14ac:dyDescent="0.25"/>
    <row r="104" customFormat="1" ht="15" customHeight="1" x14ac:dyDescent="0.25"/>
    <row r="105" customFormat="1" ht="15" customHeight="1" x14ac:dyDescent="0.25"/>
    <row r="106" customFormat="1" ht="15" customHeight="1" x14ac:dyDescent="0.25"/>
    <row r="107" customFormat="1" ht="15" customHeight="1" x14ac:dyDescent="0.25"/>
    <row r="108" customFormat="1" ht="15" customHeight="1" x14ac:dyDescent="0.25"/>
    <row r="109" customFormat="1" ht="15" customHeight="1" x14ac:dyDescent="0.25"/>
    <row r="110" customFormat="1" ht="15" customHeight="1" x14ac:dyDescent="0.25"/>
    <row r="111" customFormat="1" ht="15" customHeight="1" x14ac:dyDescent="0.25"/>
    <row r="112" customFormat="1" ht="15" customHeight="1" x14ac:dyDescent="0.25"/>
    <row r="113" customFormat="1" ht="15" customHeight="1" x14ac:dyDescent="0.25"/>
    <row r="114" customFormat="1" ht="15" customHeight="1" x14ac:dyDescent="0.25"/>
    <row r="115" customFormat="1" ht="15" customHeight="1" x14ac:dyDescent="0.25"/>
    <row r="116" customFormat="1" ht="15" customHeight="1" x14ac:dyDescent="0.25"/>
    <row r="117" customFormat="1" ht="15" customHeight="1" x14ac:dyDescent="0.25"/>
    <row r="118" customFormat="1" ht="15" customHeight="1" x14ac:dyDescent="0.25"/>
    <row r="119" customFormat="1" ht="15" customHeight="1" x14ac:dyDescent="0.25"/>
    <row r="120" customFormat="1" ht="15" customHeight="1" x14ac:dyDescent="0.25"/>
    <row r="121" customFormat="1" ht="15" customHeight="1" x14ac:dyDescent="0.25"/>
    <row r="122" customFormat="1" ht="15" customHeight="1" x14ac:dyDescent="0.25"/>
    <row r="123" customFormat="1" ht="15" customHeight="1" x14ac:dyDescent="0.25"/>
    <row r="124" customFormat="1" ht="15" customHeight="1" x14ac:dyDescent="0.25"/>
    <row r="125" customFormat="1" ht="15" customHeight="1" x14ac:dyDescent="0.25"/>
    <row r="126" customFormat="1" ht="15" customHeight="1" x14ac:dyDescent="0.25"/>
    <row r="127" customFormat="1" ht="15" customHeight="1" x14ac:dyDescent="0.25"/>
    <row r="128" customFormat="1" ht="15" customHeight="1" x14ac:dyDescent="0.25"/>
    <row r="129" customFormat="1" ht="15" customHeight="1" x14ac:dyDescent="0.25"/>
    <row r="130" customFormat="1" ht="15" customHeight="1" x14ac:dyDescent="0.25"/>
    <row r="131" customFormat="1" ht="15" customHeight="1" x14ac:dyDescent="0.25"/>
    <row r="132" customFormat="1" ht="15" customHeight="1" x14ac:dyDescent="0.25"/>
    <row r="133" customFormat="1" ht="15" customHeight="1" x14ac:dyDescent="0.25"/>
    <row r="134" customFormat="1" ht="15" customHeight="1" x14ac:dyDescent="0.25"/>
    <row r="135" customFormat="1" ht="15" customHeight="1" x14ac:dyDescent="0.25"/>
    <row r="136" customFormat="1" ht="15" customHeight="1" x14ac:dyDescent="0.25"/>
    <row r="137" customFormat="1" ht="15" customHeight="1" x14ac:dyDescent="0.25"/>
    <row r="138" customFormat="1" ht="15" customHeight="1" x14ac:dyDescent="0.25"/>
    <row r="139" customFormat="1" ht="15" customHeight="1" x14ac:dyDescent="0.25"/>
    <row r="140" customFormat="1" ht="15" customHeight="1" x14ac:dyDescent="0.25"/>
    <row r="141" customFormat="1" ht="15" customHeight="1" x14ac:dyDescent="0.25"/>
    <row r="142" customFormat="1" ht="15" customHeight="1" x14ac:dyDescent="0.25"/>
    <row r="143" customFormat="1" ht="15" customHeight="1" x14ac:dyDescent="0.25"/>
    <row r="144" customFormat="1" ht="15" customHeight="1" x14ac:dyDescent="0.25"/>
    <row r="145" customFormat="1" ht="15" customHeight="1" x14ac:dyDescent="0.25"/>
    <row r="146" customFormat="1" ht="15" customHeight="1" x14ac:dyDescent="0.25"/>
    <row r="147" customFormat="1" ht="15" customHeight="1" x14ac:dyDescent="0.25"/>
    <row r="148" customFormat="1" ht="15" customHeight="1" x14ac:dyDescent="0.25"/>
    <row r="149" customFormat="1" ht="15" customHeight="1" x14ac:dyDescent="0.25"/>
    <row r="150" customFormat="1" ht="15" customHeight="1" x14ac:dyDescent="0.25"/>
    <row r="151" customFormat="1" ht="15" customHeight="1" x14ac:dyDescent="0.25"/>
    <row r="152" customFormat="1" ht="15" customHeight="1" x14ac:dyDescent="0.25"/>
    <row r="153" customFormat="1" ht="15" customHeight="1" x14ac:dyDescent="0.25"/>
    <row r="154" customFormat="1" ht="15" customHeight="1" x14ac:dyDescent="0.25"/>
    <row r="155" customFormat="1" ht="15" customHeight="1" x14ac:dyDescent="0.25"/>
    <row r="156" customFormat="1" ht="15" customHeight="1" x14ac:dyDescent="0.25"/>
    <row r="157" customFormat="1" ht="15" customHeight="1" x14ac:dyDescent="0.25"/>
    <row r="158" customFormat="1" ht="15" customHeight="1" x14ac:dyDescent="0.25"/>
    <row r="159" customFormat="1" ht="15" customHeight="1" x14ac:dyDescent="0.25"/>
    <row r="160" customFormat="1" ht="15" customHeight="1" x14ac:dyDescent="0.25"/>
    <row r="161" customFormat="1" ht="15" customHeight="1" x14ac:dyDescent="0.25"/>
    <row r="162" customFormat="1" ht="15" customHeight="1" x14ac:dyDescent="0.25"/>
    <row r="163" customFormat="1" ht="15" customHeight="1" x14ac:dyDescent="0.25"/>
    <row r="164" customFormat="1" ht="15" customHeight="1" x14ac:dyDescent="0.25"/>
    <row r="165" customFormat="1" ht="15" customHeight="1" x14ac:dyDescent="0.25"/>
    <row r="166" customFormat="1" ht="15" customHeight="1" x14ac:dyDescent="0.25"/>
    <row r="167" customFormat="1" ht="15" customHeight="1" x14ac:dyDescent="0.25"/>
    <row r="168" customFormat="1" ht="15" customHeight="1" x14ac:dyDescent="0.25"/>
    <row r="169" customFormat="1" ht="15" customHeight="1" x14ac:dyDescent="0.25"/>
    <row r="170" customFormat="1" ht="15" customHeight="1" x14ac:dyDescent="0.25"/>
    <row r="171" customFormat="1" ht="15" customHeight="1" x14ac:dyDescent="0.25"/>
    <row r="172" customFormat="1" ht="15" customHeight="1" x14ac:dyDescent="0.25"/>
    <row r="173" customFormat="1" ht="15" customHeight="1" x14ac:dyDescent="0.25"/>
    <row r="174" customFormat="1" ht="15" customHeight="1" x14ac:dyDescent="0.25"/>
    <row r="175" customFormat="1" ht="15" customHeight="1" x14ac:dyDescent="0.25"/>
    <row r="176" customFormat="1" ht="15" customHeight="1" x14ac:dyDescent="0.25"/>
    <row r="177" customFormat="1" ht="15" customHeight="1" x14ac:dyDescent="0.25"/>
    <row r="178" customFormat="1" ht="15" customHeight="1" x14ac:dyDescent="0.25"/>
    <row r="179" customFormat="1" ht="15" customHeight="1" x14ac:dyDescent="0.25"/>
    <row r="180" customFormat="1" ht="15" customHeight="1" x14ac:dyDescent="0.25"/>
    <row r="181" customFormat="1" ht="15" customHeight="1" x14ac:dyDescent="0.25"/>
    <row r="182" customFormat="1" ht="15" customHeight="1" x14ac:dyDescent="0.25"/>
    <row r="183" customFormat="1" ht="15" customHeight="1" x14ac:dyDescent="0.25"/>
    <row r="184" customFormat="1" ht="15" customHeight="1" x14ac:dyDescent="0.25"/>
    <row r="185" customFormat="1" ht="15" customHeight="1" x14ac:dyDescent="0.25"/>
    <row r="186" customFormat="1" ht="15" customHeight="1" x14ac:dyDescent="0.25"/>
    <row r="187" customFormat="1" ht="15" customHeight="1" x14ac:dyDescent="0.25"/>
    <row r="188" customFormat="1" ht="15" customHeight="1" x14ac:dyDescent="0.25"/>
    <row r="189" customFormat="1" ht="15" customHeight="1" x14ac:dyDescent="0.25"/>
    <row r="190" customFormat="1" ht="15" customHeight="1" x14ac:dyDescent="0.25"/>
    <row r="191" customFormat="1" ht="15" customHeight="1" x14ac:dyDescent="0.25"/>
    <row r="192" customFormat="1" ht="15" customHeight="1" x14ac:dyDescent="0.25"/>
    <row r="193" customFormat="1" ht="15" customHeight="1" x14ac:dyDescent="0.25"/>
    <row r="194" customFormat="1" ht="15" customHeight="1" x14ac:dyDescent="0.25"/>
    <row r="195" customFormat="1" ht="15" customHeight="1" x14ac:dyDescent="0.25"/>
    <row r="196" customFormat="1" ht="15" customHeight="1" x14ac:dyDescent="0.25"/>
    <row r="197" customFormat="1" ht="15" customHeight="1" x14ac:dyDescent="0.25"/>
    <row r="198" customFormat="1" ht="15" customHeight="1" x14ac:dyDescent="0.25"/>
    <row r="199" customFormat="1" ht="15" customHeight="1" x14ac:dyDescent="0.25"/>
    <row r="200" customFormat="1" ht="15" customHeight="1" x14ac:dyDescent="0.25"/>
    <row r="201" customFormat="1" ht="15" customHeight="1" x14ac:dyDescent="0.25"/>
    <row r="202" customFormat="1" ht="15" customHeight="1" x14ac:dyDescent="0.25"/>
    <row r="203" customFormat="1" ht="15" customHeight="1" x14ac:dyDescent="0.25"/>
    <row r="204" customFormat="1" ht="15" customHeight="1" x14ac:dyDescent="0.25"/>
    <row r="205" customFormat="1" ht="15" customHeight="1" x14ac:dyDescent="0.25"/>
    <row r="206" customFormat="1" ht="15" customHeight="1" x14ac:dyDescent="0.25"/>
    <row r="207" customFormat="1" ht="15" customHeight="1" x14ac:dyDescent="0.25"/>
    <row r="208" customFormat="1" ht="15" customHeight="1" x14ac:dyDescent="0.25"/>
    <row r="209" customFormat="1" ht="15" customHeight="1" x14ac:dyDescent="0.25"/>
    <row r="210" customFormat="1" ht="15" customHeight="1" x14ac:dyDescent="0.25"/>
    <row r="211" customFormat="1" ht="15" customHeight="1" x14ac:dyDescent="0.25"/>
    <row r="212" customFormat="1" ht="15" customHeight="1" x14ac:dyDescent="0.25"/>
    <row r="213" customFormat="1" ht="15" customHeight="1" x14ac:dyDescent="0.25"/>
    <row r="214" customFormat="1" ht="15" customHeight="1" x14ac:dyDescent="0.25"/>
    <row r="215" customFormat="1" ht="15" customHeight="1" x14ac:dyDescent="0.25"/>
    <row r="216" customFormat="1" ht="15" customHeight="1" x14ac:dyDescent="0.25"/>
    <row r="217" customFormat="1" ht="15" customHeight="1" x14ac:dyDescent="0.25"/>
    <row r="218" customFormat="1" ht="15" customHeight="1" x14ac:dyDescent="0.25"/>
    <row r="219" customFormat="1" ht="15" customHeight="1" x14ac:dyDescent="0.25"/>
    <row r="220" customFormat="1" ht="15" customHeight="1" x14ac:dyDescent="0.25"/>
    <row r="221" customFormat="1" ht="15" customHeight="1" x14ac:dyDescent="0.25"/>
    <row r="222" customFormat="1" ht="15" customHeight="1" x14ac:dyDescent="0.25"/>
    <row r="223" customFormat="1" ht="15" customHeight="1" x14ac:dyDescent="0.25"/>
    <row r="224" customFormat="1" ht="15" customHeight="1" x14ac:dyDescent="0.25"/>
    <row r="225" customFormat="1" ht="15" customHeight="1" x14ac:dyDescent="0.25"/>
    <row r="226" customFormat="1" ht="15" customHeight="1" x14ac:dyDescent="0.25"/>
    <row r="227" customFormat="1" ht="15" customHeight="1" x14ac:dyDescent="0.25"/>
    <row r="228" customFormat="1" ht="15" customHeight="1" x14ac:dyDescent="0.25"/>
    <row r="229" customFormat="1" ht="15" customHeight="1" x14ac:dyDescent="0.25"/>
    <row r="230" customFormat="1" ht="15" customHeight="1" x14ac:dyDescent="0.25"/>
    <row r="231" customFormat="1" ht="15" customHeight="1" x14ac:dyDescent="0.25"/>
    <row r="232" customFormat="1" ht="15" customHeight="1" x14ac:dyDescent="0.25"/>
    <row r="233" customFormat="1" ht="15" customHeight="1" x14ac:dyDescent="0.25"/>
    <row r="234" customFormat="1" ht="15" customHeight="1" x14ac:dyDescent="0.25"/>
    <row r="235" customFormat="1" ht="15" customHeight="1" x14ac:dyDescent="0.25"/>
    <row r="236" customFormat="1" ht="15" customHeight="1" x14ac:dyDescent="0.25"/>
    <row r="237" customFormat="1" ht="15" customHeight="1" x14ac:dyDescent="0.25"/>
    <row r="238" customFormat="1" ht="15" customHeight="1" x14ac:dyDescent="0.25"/>
    <row r="239" customFormat="1" ht="15" customHeight="1" x14ac:dyDescent="0.25"/>
    <row r="240" customFormat="1" ht="15" customHeight="1" x14ac:dyDescent="0.25"/>
    <row r="241" customFormat="1" ht="15" customHeight="1" x14ac:dyDescent="0.25"/>
    <row r="242" customFormat="1" ht="15" customHeight="1" x14ac:dyDescent="0.25"/>
    <row r="243" customFormat="1" ht="15" customHeight="1" x14ac:dyDescent="0.25"/>
    <row r="244" customFormat="1" ht="15" customHeight="1" x14ac:dyDescent="0.25"/>
    <row r="245" customFormat="1" ht="15" customHeight="1" x14ac:dyDescent="0.25"/>
    <row r="246" customFormat="1" ht="15" customHeight="1" x14ac:dyDescent="0.25"/>
    <row r="247" customFormat="1" ht="15" customHeight="1" x14ac:dyDescent="0.25"/>
    <row r="248" customFormat="1" ht="15" customHeight="1" x14ac:dyDescent="0.25"/>
    <row r="249" customFormat="1" ht="15" customHeight="1" x14ac:dyDescent="0.25"/>
    <row r="250" customFormat="1" ht="15" customHeight="1" x14ac:dyDescent="0.25"/>
    <row r="251" customFormat="1" ht="15" customHeight="1" x14ac:dyDescent="0.25"/>
    <row r="252" customFormat="1" ht="15" customHeight="1" x14ac:dyDescent="0.25"/>
    <row r="253" customFormat="1" ht="15" customHeight="1" x14ac:dyDescent="0.25"/>
    <row r="254" customFormat="1" ht="15" customHeight="1" x14ac:dyDescent="0.25"/>
    <row r="255" customFormat="1" ht="15" customHeight="1" x14ac:dyDescent="0.25"/>
    <row r="256" customFormat="1" ht="15" customHeight="1" x14ac:dyDescent="0.25"/>
    <row r="257" customFormat="1" ht="15" customHeight="1" x14ac:dyDescent="0.25"/>
    <row r="258" customFormat="1" ht="15" customHeight="1" x14ac:dyDescent="0.25"/>
    <row r="259" customFormat="1" ht="15" customHeight="1" x14ac:dyDescent="0.25"/>
    <row r="260" customFormat="1" ht="15" customHeight="1" x14ac:dyDescent="0.25"/>
    <row r="261" customFormat="1" ht="15" customHeight="1" x14ac:dyDescent="0.25"/>
    <row r="262" customFormat="1" ht="15" customHeight="1" x14ac:dyDescent="0.25"/>
    <row r="263" customFormat="1" ht="15" customHeight="1" x14ac:dyDescent="0.25"/>
    <row r="264" customFormat="1" ht="15" customHeight="1" x14ac:dyDescent="0.25"/>
    <row r="265" customFormat="1" ht="15" customHeight="1" x14ac:dyDescent="0.25"/>
    <row r="266" customFormat="1" ht="15" customHeight="1" x14ac:dyDescent="0.25"/>
    <row r="267" customFormat="1" ht="15" customHeight="1" x14ac:dyDescent="0.25"/>
    <row r="268" customFormat="1" ht="15" customHeight="1" x14ac:dyDescent="0.25"/>
    <row r="269" customFormat="1" ht="15" customHeight="1" x14ac:dyDescent="0.25"/>
    <row r="270" customFormat="1" ht="15" customHeight="1" x14ac:dyDescent="0.25"/>
    <row r="271" customFormat="1" ht="15" customHeight="1" x14ac:dyDescent="0.25"/>
    <row r="272" customFormat="1" ht="15" customHeight="1" x14ac:dyDescent="0.25"/>
    <row r="273" customFormat="1" ht="15" customHeight="1" x14ac:dyDescent="0.25"/>
    <row r="274" customFormat="1" ht="15" customHeight="1" x14ac:dyDescent="0.25"/>
    <row r="275" customFormat="1" ht="15" customHeight="1" x14ac:dyDescent="0.25"/>
    <row r="276" customFormat="1" ht="15" customHeight="1" x14ac:dyDescent="0.25"/>
    <row r="277" customFormat="1" ht="15" customHeight="1" x14ac:dyDescent="0.25"/>
    <row r="278" customFormat="1" ht="15" customHeight="1" x14ac:dyDescent="0.25"/>
    <row r="279" customFormat="1" ht="15" customHeight="1" x14ac:dyDescent="0.25"/>
    <row r="280" customFormat="1" ht="15" customHeight="1" x14ac:dyDescent="0.25"/>
    <row r="281" customFormat="1" ht="15" customHeight="1" x14ac:dyDescent="0.25"/>
    <row r="282" customFormat="1" ht="15" customHeight="1" x14ac:dyDescent="0.25"/>
    <row r="283" customFormat="1" ht="15" customHeight="1" x14ac:dyDescent="0.25"/>
    <row r="284" customFormat="1" ht="15" customHeight="1" x14ac:dyDescent="0.25"/>
    <row r="285" customFormat="1" ht="15" customHeight="1" x14ac:dyDescent="0.25"/>
    <row r="286" customFormat="1" ht="15" customHeight="1" x14ac:dyDescent="0.25"/>
    <row r="287" customFormat="1" ht="15" customHeight="1" x14ac:dyDescent="0.25"/>
    <row r="288" customFormat="1" ht="15" customHeight="1" x14ac:dyDescent="0.25"/>
    <row r="289" customFormat="1" ht="15" customHeight="1" x14ac:dyDescent="0.25"/>
    <row r="290" customFormat="1" ht="15" customHeight="1" x14ac:dyDescent="0.25"/>
    <row r="291" customFormat="1" ht="15" customHeight="1" x14ac:dyDescent="0.25"/>
    <row r="292" customFormat="1" ht="15" customHeight="1" x14ac:dyDescent="0.25"/>
    <row r="293" customFormat="1" ht="15" customHeight="1" x14ac:dyDescent="0.25"/>
    <row r="294" customFormat="1" ht="15" customHeight="1" x14ac:dyDescent="0.25"/>
    <row r="295" customFormat="1" ht="15" customHeight="1" x14ac:dyDescent="0.25"/>
    <row r="296" customFormat="1" ht="15" customHeight="1" x14ac:dyDescent="0.25"/>
    <row r="297" customFormat="1" ht="15" customHeight="1" x14ac:dyDescent="0.25"/>
    <row r="298" customFormat="1" ht="15" customHeight="1" x14ac:dyDescent="0.25"/>
    <row r="299" customFormat="1" ht="15" customHeight="1" x14ac:dyDescent="0.25"/>
    <row r="300" customFormat="1" ht="15" customHeight="1" x14ac:dyDescent="0.25"/>
    <row r="301" customFormat="1" ht="15" customHeight="1" x14ac:dyDescent="0.25"/>
    <row r="302" customFormat="1" ht="15" customHeight="1" x14ac:dyDescent="0.25"/>
    <row r="303" customFormat="1" ht="15" customHeight="1" x14ac:dyDescent="0.25"/>
    <row r="304" customFormat="1" ht="15" customHeight="1" x14ac:dyDescent="0.25"/>
    <row r="305" customFormat="1" ht="15" customHeight="1" x14ac:dyDescent="0.25"/>
    <row r="306" customFormat="1" ht="15" customHeight="1" x14ac:dyDescent="0.25"/>
    <row r="307" customFormat="1" ht="15" customHeight="1" x14ac:dyDescent="0.25"/>
    <row r="308" customFormat="1" ht="15" customHeight="1" x14ac:dyDescent="0.25"/>
    <row r="309" customFormat="1" ht="15" customHeight="1" x14ac:dyDescent="0.25"/>
    <row r="310" customFormat="1" ht="15" customHeight="1" x14ac:dyDescent="0.25"/>
    <row r="311" customFormat="1" ht="15" customHeight="1" x14ac:dyDescent="0.25"/>
    <row r="312" customFormat="1" ht="15" customHeight="1" x14ac:dyDescent="0.25"/>
    <row r="313" customFormat="1" ht="15" customHeight="1" x14ac:dyDescent="0.25"/>
    <row r="314" customFormat="1" ht="15" customHeight="1" x14ac:dyDescent="0.25"/>
    <row r="315" customFormat="1" ht="15" customHeight="1" x14ac:dyDescent="0.25"/>
    <row r="316" customFormat="1" ht="15" customHeight="1" x14ac:dyDescent="0.25"/>
    <row r="317" customFormat="1" ht="15" customHeight="1" x14ac:dyDescent="0.25"/>
    <row r="318" customFormat="1" ht="15" customHeight="1" x14ac:dyDescent="0.25"/>
    <row r="319" customFormat="1" ht="15" customHeight="1" x14ac:dyDescent="0.25"/>
    <row r="320" customFormat="1" ht="15" customHeight="1" x14ac:dyDescent="0.25"/>
    <row r="321" customFormat="1" ht="15" customHeight="1" x14ac:dyDescent="0.25"/>
    <row r="322" customFormat="1" ht="15" customHeight="1" x14ac:dyDescent="0.25"/>
    <row r="323" customFormat="1" ht="15" customHeight="1" x14ac:dyDescent="0.25"/>
    <row r="324" customFormat="1" ht="15" customHeight="1" x14ac:dyDescent="0.25"/>
    <row r="325" customFormat="1" ht="15" customHeight="1" x14ac:dyDescent="0.25"/>
    <row r="326" customFormat="1" ht="15" customHeight="1" x14ac:dyDescent="0.25"/>
    <row r="327" customFormat="1" ht="15" customHeight="1" x14ac:dyDescent="0.25"/>
    <row r="328" customFormat="1" ht="15" customHeight="1" x14ac:dyDescent="0.25"/>
    <row r="329" customFormat="1" ht="15" customHeight="1" x14ac:dyDescent="0.25"/>
    <row r="330" customFormat="1" ht="15" customHeight="1" x14ac:dyDescent="0.25"/>
    <row r="331" customFormat="1" ht="15" customHeight="1" x14ac:dyDescent="0.25"/>
    <row r="332" customFormat="1" ht="15" customHeight="1" x14ac:dyDescent="0.25"/>
    <row r="333" customFormat="1" ht="15" customHeight="1" x14ac:dyDescent="0.25"/>
    <row r="334" customFormat="1" ht="15" customHeight="1" x14ac:dyDescent="0.25"/>
    <row r="335" customFormat="1" ht="15" customHeight="1" x14ac:dyDescent="0.25"/>
    <row r="336" customFormat="1" ht="15" customHeight="1" x14ac:dyDescent="0.25"/>
    <row r="337" customFormat="1" ht="15" customHeight="1" x14ac:dyDescent="0.25"/>
    <row r="338" customFormat="1" ht="15" customHeight="1" x14ac:dyDescent="0.25"/>
    <row r="339" customFormat="1" ht="15" customHeight="1" x14ac:dyDescent="0.25"/>
    <row r="340" customFormat="1" ht="15" customHeight="1" x14ac:dyDescent="0.25"/>
    <row r="341" customFormat="1" ht="15" customHeight="1" x14ac:dyDescent="0.25"/>
    <row r="342" customFormat="1" ht="15" customHeight="1" x14ac:dyDescent="0.25"/>
    <row r="343" customFormat="1" ht="15" customHeight="1" x14ac:dyDescent="0.25"/>
    <row r="344" customFormat="1" ht="15" customHeight="1" x14ac:dyDescent="0.25"/>
    <row r="345" customFormat="1" ht="15" customHeight="1" x14ac:dyDescent="0.25"/>
    <row r="346" customFormat="1" ht="15" customHeight="1" x14ac:dyDescent="0.25"/>
    <row r="347" customFormat="1" ht="15" customHeight="1" x14ac:dyDescent="0.25"/>
    <row r="348" customFormat="1" ht="15" customHeight="1" x14ac:dyDescent="0.25"/>
    <row r="349" customFormat="1" ht="15" customHeight="1" x14ac:dyDescent="0.25"/>
    <row r="350" customFormat="1" ht="15" customHeight="1" x14ac:dyDescent="0.25"/>
    <row r="351" customFormat="1" ht="15" customHeight="1" x14ac:dyDescent="0.25"/>
    <row r="352" customFormat="1" ht="15" customHeight="1" x14ac:dyDescent="0.25"/>
    <row r="353" customFormat="1" ht="15" customHeight="1" x14ac:dyDescent="0.25"/>
    <row r="354" customFormat="1" ht="15" customHeight="1" x14ac:dyDescent="0.25"/>
    <row r="355" customFormat="1" ht="15" customHeight="1" x14ac:dyDescent="0.25"/>
    <row r="356" customFormat="1" ht="15" customHeight="1" x14ac:dyDescent="0.25"/>
    <row r="357" customFormat="1" ht="15" customHeight="1" x14ac:dyDescent="0.25"/>
    <row r="358" customFormat="1" ht="15" customHeight="1" x14ac:dyDescent="0.25"/>
    <row r="359" customFormat="1" ht="15" customHeight="1" x14ac:dyDescent="0.25"/>
    <row r="360" customFormat="1" ht="15" customHeight="1" x14ac:dyDescent="0.25"/>
    <row r="361" customFormat="1" ht="15" customHeight="1" x14ac:dyDescent="0.25"/>
    <row r="362" customFormat="1" ht="15" customHeight="1" x14ac:dyDescent="0.25"/>
    <row r="363" customFormat="1" ht="15" customHeight="1" x14ac:dyDescent="0.25"/>
    <row r="364" customFormat="1" ht="15" customHeight="1" x14ac:dyDescent="0.25"/>
    <row r="365" customFormat="1" ht="15" customHeight="1" x14ac:dyDescent="0.25"/>
    <row r="366" customFormat="1" ht="15" customHeight="1" x14ac:dyDescent="0.25"/>
    <row r="367" customFormat="1" ht="15" customHeight="1" x14ac:dyDescent="0.25"/>
    <row r="368" customFormat="1" ht="15" customHeight="1" x14ac:dyDescent="0.25"/>
    <row r="369" customFormat="1" ht="15" customHeight="1" x14ac:dyDescent="0.25"/>
    <row r="370" customFormat="1" ht="15" customHeight="1" x14ac:dyDescent="0.25"/>
    <row r="371" customFormat="1" ht="15" customHeight="1" x14ac:dyDescent="0.25"/>
    <row r="372" customFormat="1" ht="15" customHeight="1" x14ac:dyDescent="0.25"/>
    <row r="373" customFormat="1" ht="15" customHeight="1" x14ac:dyDescent="0.25"/>
    <row r="374" customFormat="1" ht="15" customHeight="1" x14ac:dyDescent="0.25"/>
    <row r="375" customFormat="1" ht="15" customHeight="1" x14ac:dyDescent="0.25"/>
    <row r="376" customFormat="1" ht="15" customHeight="1" x14ac:dyDescent="0.25"/>
    <row r="377" customFormat="1" ht="15" customHeight="1" x14ac:dyDescent="0.25"/>
    <row r="378" customFormat="1" ht="15" customHeight="1" x14ac:dyDescent="0.25"/>
    <row r="379" customFormat="1" ht="15" customHeight="1" x14ac:dyDescent="0.25"/>
    <row r="380" customFormat="1" ht="15" customHeight="1" x14ac:dyDescent="0.25"/>
    <row r="381" customFormat="1" ht="15" customHeight="1" x14ac:dyDescent="0.25"/>
    <row r="382" customFormat="1" ht="15" customHeight="1" x14ac:dyDescent="0.25"/>
    <row r="383" customFormat="1" ht="15" customHeight="1" x14ac:dyDescent="0.25"/>
    <row r="384" customFormat="1" ht="15" customHeight="1" x14ac:dyDescent="0.25"/>
    <row r="385" customFormat="1" ht="15" customHeight="1" x14ac:dyDescent="0.25"/>
    <row r="386" customFormat="1" ht="15" customHeight="1" x14ac:dyDescent="0.25"/>
    <row r="387" customFormat="1" ht="15" customHeight="1" x14ac:dyDescent="0.25"/>
    <row r="388" customFormat="1" ht="15" customHeight="1" x14ac:dyDescent="0.25"/>
    <row r="389" customFormat="1" ht="15" customHeight="1" x14ac:dyDescent="0.25"/>
    <row r="390" customFormat="1" ht="15" customHeight="1" x14ac:dyDescent="0.25"/>
    <row r="391" customFormat="1" ht="15" customHeight="1" x14ac:dyDescent="0.25"/>
    <row r="392" customFormat="1" ht="15" customHeight="1" x14ac:dyDescent="0.25"/>
    <row r="393" customFormat="1" ht="15" customHeight="1" x14ac:dyDescent="0.25"/>
    <row r="394" customFormat="1" ht="15" customHeight="1" x14ac:dyDescent="0.25"/>
    <row r="395" customFormat="1" ht="15" customHeight="1" x14ac:dyDescent="0.25"/>
    <row r="396" customFormat="1" ht="15" customHeight="1" x14ac:dyDescent="0.25"/>
    <row r="397" customFormat="1" ht="15" customHeight="1" x14ac:dyDescent="0.25"/>
    <row r="398" customFormat="1" ht="15" customHeight="1" x14ac:dyDescent="0.25"/>
    <row r="399" customFormat="1" ht="15" customHeight="1" x14ac:dyDescent="0.25"/>
    <row r="400" customFormat="1" ht="15" customHeight="1" x14ac:dyDescent="0.25"/>
    <row r="401" customFormat="1" ht="15" customHeight="1" x14ac:dyDescent="0.25"/>
    <row r="402" customFormat="1" ht="15" customHeight="1" x14ac:dyDescent="0.25"/>
    <row r="403" customFormat="1" ht="15" customHeight="1" x14ac:dyDescent="0.25"/>
    <row r="404" customFormat="1" ht="15" customHeight="1" x14ac:dyDescent="0.25"/>
    <row r="405" customFormat="1" ht="15" customHeight="1" x14ac:dyDescent="0.25"/>
    <row r="406" customFormat="1" ht="15" customHeight="1" x14ac:dyDescent="0.25"/>
    <row r="407" customFormat="1" ht="15" customHeight="1" x14ac:dyDescent="0.25"/>
    <row r="408" customFormat="1" ht="15" customHeight="1" x14ac:dyDescent="0.25"/>
    <row r="409" customFormat="1" ht="15" customHeight="1" x14ac:dyDescent="0.25"/>
    <row r="410" customFormat="1" ht="15" customHeight="1" x14ac:dyDescent="0.25"/>
    <row r="411" customFormat="1" ht="15" customHeight="1" x14ac:dyDescent="0.25"/>
    <row r="412" customFormat="1" ht="15" customHeight="1" x14ac:dyDescent="0.25"/>
    <row r="413" customFormat="1" ht="15" customHeight="1" x14ac:dyDescent="0.25"/>
    <row r="414" customFormat="1" ht="15" customHeight="1" x14ac:dyDescent="0.25"/>
    <row r="415" customFormat="1" ht="15" customHeight="1" x14ac:dyDescent="0.25"/>
    <row r="416" customFormat="1" ht="15" customHeight="1" x14ac:dyDescent="0.25"/>
    <row r="417" customFormat="1" ht="15" customHeight="1" x14ac:dyDescent="0.25"/>
    <row r="418" customFormat="1" ht="15" customHeight="1" x14ac:dyDescent="0.25"/>
    <row r="419" customFormat="1" ht="15" customHeight="1" x14ac:dyDescent="0.25"/>
    <row r="420" customFormat="1" ht="15" customHeight="1" x14ac:dyDescent="0.25"/>
    <row r="421" customFormat="1" ht="15" customHeight="1" x14ac:dyDescent="0.25"/>
    <row r="422" customFormat="1" ht="15" customHeight="1" x14ac:dyDescent="0.25"/>
    <row r="423" customFormat="1" ht="15" customHeight="1" x14ac:dyDescent="0.25"/>
    <row r="424" customFormat="1" ht="15" customHeight="1" x14ac:dyDescent="0.25"/>
    <row r="425" customFormat="1" ht="15" customHeight="1" x14ac:dyDescent="0.25"/>
    <row r="426" customFormat="1" ht="15" customHeight="1" x14ac:dyDescent="0.25"/>
    <row r="427" customFormat="1" ht="15" customHeight="1" x14ac:dyDescent="0.25"/>
    <row r="428" customFormat="1" ht="15" customHeight="1" x14ac:dyDescent="0.25"/>
    <row r="429" customFormat="1" ht="15" customHeight="1" x14ac:dyDescent="0.25"/>
    <row r="430" customFormat="1" ht="15" customHeight="1" x14ac:dyDescent="0.25"/>
    <row r="431" customFormat="1" ht="15" customHeight="1" x14ac:dyDescent="0.25"/>
    <row r="432" customFormat="1" ht="15" customHeight="1" x14ac:dyDescent="0.25"/>
    <row r="433" customFormat="1" ht="15" customHeight="1" x14ac:dyDescent="0.25"/>
    <row r="434" customFormat="1" ht="15" customHeight="1" x14ac:dyDescent="0.25"/>
    <row r="435" customFormat="1" ht="15" customHeight="1" x14ac:dyDescent="0.25"/>
    <row r="436" customFormat="1" ht="15" customHeight="1" x14ac:dyDescent="0.25"/>
    <row r="437" customFormat="1" ht="15" customHeight="1" x14ac:dyDescent="0.25"/>
    <row r="438" customFormat="1" ht="15" customHeight="1" x14ac:dyDescent="0.25"/>
    <row r="439" customFormat="1" ht="15" customHeight="1" x14ac:dyDescent="0.25"/>
    <row r="440" customFormat="1" ht="15" customHeight="1" x14ac:dyDescent="0.25"/>
    <row r="441" customFormat="1" ht="15" customHeight="1" x14ac:dyDescent="0.25"/>
    <row r="442" customFormat="1" ht="15" customHeight="1" x14ac:dyDescent="0.25"/>
    <row r="443" customFormat="1" ht="15" customHeight="1" x14ac:dyDescent="0.25"/>
    <row r="444" customFormat="1" ht="15" customHeight="1" x14ac:dyDescent="0.25"/>
    <row r="445" customFormat="1" ht="15" customHeight="1" x14ac:dyDescent="0.25"/>
    <row r="446" customFormat="1" ht="15" customHeight="1" x14ac:dyDescent="0.25"/>
    <row r="447" customFormat="1" ht="15" customHeight="1" x14ac:dyDescent="0.25"/>
    <row r="448" customFormat="1" ht="15" customHeight="1" x14ac:dyDescent="0.25"/>
    <row r="449" customFormat="1" ht="15" customHeight="1" x14ac:dyDescent="0.25"/>
    <row r="450" customFormat="1" ht="15" customHeight="1" x14ac:dyDescent="0.25"/>
    <row r="451" customFormat="1" ht="15" customHeight="1" x14ac:dyDescent="0.25"/>
    <row r="452" customFormat="1" ht="15" customHeight="1" x14ac:dyDescent="0.25"/>
    <row r="453" customFormat="1" ht="15" customHeight="1" x14ac:dyDescent="0.25"/>
    <row r="454" customFormat="1" ht="15" customHeight="1" x14ac:dyDescent="0.25"/>
    <row r="455" customFormat="1" ht="15" customHeight="1" x14ac:dyDescent="0.25"/>
    <row r="456" customFormat="1" ht="15" customHeight="1" x14ac:dyDescent="0.25"/>
    <row r="457" customFormat="1" ht="15" customHeight="1" x14ac:dyDescent="0.25"/>
    <row r="458" customFormat="1" ht="15" customHeight="1" x14ac:dyDescent="0.25"/>
    <row r="459" customFormat="1" ht="15" customHeight="1" x14ac:dyDescent="0.25"/>
    <row r="460" customFormat="1" ht="15" customHeight="1" x14ac:dyDescent="0.25"/>
    <row r="461" customFormat="1" ht="15" customHeight="1" x14ac:dyDescent="0.25"/>
    <row r="462" customFormat="1" ht="15" customHeight="1" x14ac:dyDescent="0.25"/>
    <row r="463" customFormat="1" ht="15" customHeight="1" x14ac:dyDescent="0.25"/>
    <row r="464" customFormat="1" ht="15" customHeight="1" x14ac:dyDescent="0.25"/>
    <row r="465" customFormat="1" ht="15" customHeight="1" x14ac:dyDescent="0.25"/>
    <row r="466" customFormat="1" ht="15" customHeight="1" x14ac:dyDescent="0.25"/>
    <row r="467" customFormat="1" ht="15" customHeight="1" x14ac:dyDescent="0.25"/>
    <row r="468" customFormat="1" ht="15" customHeight="1" x14ac:dyDescent="0.25"/>
    <row r="469" customFormat="1" ht="15" customHeight="1" x14ac:dyDescent="0.25"/>
    <row r="470" customFormat="1" ht="15" customHeight="1" x14ac:dyDescent="0.25"/>
    <row r="471" customFormat="1" ht="15" customHeight="1" x14ac:dyDescent="0.25"/>
    <row r="472" customFormat="1" ht="15" customHeight="1" x14ac:dyDescent="0.25"/>
    <row r="473" customFormat="1" ht="15" customHeight="1" x14ac:dyDescent="0.25"/>
    <row r="474" customFormat="1" ht="15" customHeight="1" x14ac:dyDescent="0.25"/>
    <row r="475" customFormat="1" ht="15" customHeight="1" x14ac:dyDescent="0.25"/>
    <row r="476" customFormat="1" ht="15" customHeight="1" x14ac:dyDescent="0.25"/>
    <row r="477" customFormat="1" ht="15" customHeight="1" x14ac:dyDescent="0.25"/>
    <row r="478" customFormat="1" ht="15" customHeight="1" x14ac:dyDescent="0.25"/>
    <row r="479" customFormat="1" ht="15" customHeight="1" x14ac:dyDescent="0.25"/>
    <row r="480" customFormat="1" ht="15" customHeight="1" x14ac:dyDescent="0.25"/>
    <row r="481" customFormat="1" ht="15" customHeight="1" x14ac:dyDescent="0.25"/>
    <row r="482" customFormat="1" ht="15" customHeight="1" x14ac:dyDescent="0.25"/>
    <row r="483" customFormat="1" ht="15" customHeight="1" x14ac:dyDescent="0.25"/>
    <row r="484" customFormat="1" ht="15" customHeight="1" x14ac:dyDescent="0.25"/>
    <row r="485" customFormat="1" ht="15" customHeight="1" x14ac:dyDescent="0.25"/>
    <row r="486" customFormat="1" ht="15" customHeight="1" x14ac:dyDescent="0.25"/>
    <row r="487" customFormat="1" ht="15" customHeight="1" x14ac:dyDescent="0.25"/>
    <row r="488" customFormat="1" ht="15" customHeight="1" x14ac:dyDescent="0.25"/>
    <row r="489" customFormat="1" ht="15" customHeight="1" x14ac:dyDescent="0.25"/>
    <row r="490" customFormat="1" ht="15" customHeight="1" x14ac:dyDescent="0.25"/>
    <row r="491" customFormat="1" ht="15" customHeight="1" x14ac:dyDescent="0.25"/>
    <row r="492" customFormat="1" ht="15" customHeight="1" x14ac:dyDescent="0.25"/>
    <row r="493" customFormat="1" ht="15" customHeight="1" x14ac:dyDescent="0.25"/>
    <row r="494" customFormat="1" ht="15" customHeight="1" x14ac:dyDescent="0.25"/>
    <row r="495" customFormat="1" ht="15" customHeight="1" x14ac:dyDescent="0.25"/>
    <row r="496" customFormat="1" ht="15" customHeight="1" x14ac:dyDescent="0.25"/>
    <row r="497" customFormat="1" ht="15" customHeight="1" x14ac:dyDescent="0.25"/>
    <row r="498" customFormat="1" ht="15" customHeight="1" x14ac:dyDescent="0.25"/>
    <row r="499" customFormat="1" ht="15" customHeight="1" x14ac:dyDescent="0.25"/>
    <row r="500" customFormat="1" ht="15" customHeight="1" x14ac:dyDescent="0.25"/>
    <row r="501" customFormat="1" ht="15" customHeight="1" x14ac:dyDescent="0.25"/>
    <row r="502" customFormat="1" ht="15" customHeight="1" x14ac:dyDescent="0.25"/>
    <row r="503" customFormat="1" ht="15" customHeight="1" x14ac:dyDescent="0.25"/>
    <row r="504" customFormat="1" ht="15" customHeight="1" x14ac:dyDescent="0.25"/>
    <row r="505" customFormat="1" ht="15" customHeight="1" x14ac:dyDescent="0.25"/>
    <row r="506" customFormat="1" ht="15" customHeight="1" x14ac:dyDescent="0.25"/>
    <row r="507" customFormat="1" ht="15" customHeight="1" x14ac:dyDescent="0.25"/>
    <row r="508" customFormat="1" ht="15" customHeight="1" x14ac:dyDescent="0.25"/>
    <row r="509" customFormat="1" ht="15" customHeight="1" x14ac:dyDescent="0.25"/>
    <row r="510" customFormat="1" ht="15" customHeight="1" x14ac:dyDescent="0.25"/>
    <row r="511" customFormat="1" ht="15" customHeight="1" x14ac:dyDescent="0.25"/>
    <row r="512" customFormat="1" ht="15" customHeight="1" x14ac:dyDescent="0.25"/>
    <row r="513" customFormat="1" ht="15" customHeight="1" x14ac:dyDescent="0.25"/>
    <row r="514" customFormat="1" ht="15" customHeight="1" x14ac:dyDescent="0.25"/>
    <row r="515" customFormat="1" ht="15" customHeight="1" x14ac:dyDescent="0.25"/>
    <row r="516" customFormat="1" ht="15" customHeight="1" x14ac:dyDescent="0.25"/>
    <row r="517" customFormat="1" ht="15" customHeight="1" x14ac:dyDescent="0.25"/>
    <row r="518" customFormat="1" ht="15" customHeight="1" x14ac:dyDescent="0.25"/>
    <row r="519" customFormat="1" ht="15" customHeight="1" x14ac:dyDescent="0.25"/>
    <row r="520" customFormat="1" ht="15" customHeight="1" x14ac:dyDescent="0.25"/>
    <row r="521" customFormat="1" ht="15" customHeight="1" x14ac:dyDescent="0.25"/>
    <row r="522" customFormat="1" ht="15" customHeight="1" x14ac:dyDescent="0.25"/>
    <row r="523" customFormat="1" ht="15" customHeight="1" x14ac:dyDescent="0.25"/>
    <row r="524" customFormat="1" ht="15" customHeight="1" x14ac:dyDescent="0.25"/>
    <row r="525" customFormat="1" ht="15" customHeight="1" x14ac:dyDescent="0.25"/>
    <row r="526" customFormat="1" ht="15" customHeight="1" x14ac:dyDescent="0.25"/>
    <row r="527" customFormat="1" ht="15" customHeight="1" x14ac:dyDescent="0.25"/>
    <row r="528" customFormat="1" ht="15" customHeight="1" x14ac:dyDescent="0.25"/>
    <row r="529" customFormat="1" ht="15" customHeight="1" x14ac:dyDescent="0.25"/>
    <row r="530" customFormat="1" ht="15" customHeight="1" x14ac:dyDescent="0.25"/>
    <row r="531" customFormat="1" ht="15" customHeight="1" x14ac:dyDescent="0.25"/>
    <row r="532" customFormat="1" ht="15" customHeight="1" x14ac:dyDescent="0.25"/>
    <row r="533" customFormat="1" ht="15" customHeight="1" x14ac:dyDescent="0.25"/>
    <row r="534" customFormat="1" ht="15" customHeight="1" x14ac:dyDescent="0.25"/>
    <row r="535" customFormat="1" ht="15" customHeight="1" x14ac:dyDescent="0.25"/>
    <row r="536" customFormat="1" ht="15" customHeight="1" x14ac:dyDescent="0.25"/>
    <row r="537" customFormat="1" ht="15" customHeight="1" x14ac:dyDescent="0.25"/>
    <row r="538" customFormat="1" ht="15" customHeight="1" x14ac:dyDescent="0.25"/>
    <row r="539" customFormat="1" ht="15" customHeight="1" x14ac:dyDescent="0.25"/>
    <row r="540" customFormat="1" ht="15" customHeight="1" x14ac:dyDescent="0.25"/>
    <row r="541" customFormat="1" ht="15" customHeight="1" x14ac:dyDescent="0.25"/>
    <row r="542" customFormat="1" ht="15" customHeight="1" x14ac:dyDescent="0.25"/>
    <row r="543" customFormat="1" ht="15" customHeight="1" x14ac:dyDescent="0.25"/>
    <row r="544" customFormat="1" ht="15" customHeight="1" x14ac:dyDescent="0.25"/>
    <row r="545" customFormat="1" ht="15" customHeight="1" x14ac:dyDescent="0.25"/>
    <row r="546" customFormat="1" ht="15" customHeight="1" x14ac:dyDescent="0.25"/>
    <row r="547" customFormat="1" ht="15" customHeight="1" x14ac:dyDescent="0.25"/>
    <row r="548" customFormat="1" ht="15" customHeight="1" x14ac:dyDescent="0.25"/>
    <row r="549" customFormat="1" ht="15" customHeight="1" x14ac:dyDescent="0.25"/>
    <row r="550" customFormat="1" ht="15" customHeight="1" x14ac:dyDescent="0.25"/>
    <row r="551" customFormat="1" ht="15" customHeight="1" x14ac:dyDescent="0.25"/>
    <row r="552" customFormat="1" ht="15" customHeight="1" x14ac:dyDescent="0.25"/>
    <row r="553" customFormat="1" ht="15" customHeight="1" x14ac:dyDescent="0.25"/>
    <row r="554" customFormat="1" ht="15" customHeight="1" x14ac:dyDescent="0.25"/>
    <row r="555" customFormat="1" ht="15" customHeight="1" x14ac:dyDescent="0.25"/>
    <row r="556" customFormat="1" ht="15" customHeight="1" x14ac:dyDescent="0.25"/>
    <row r="557" customFormat="1" ht="15" customHeight="1" x14ac:dyDescent="0.25"/>
    <row r="558" customFormat="1" ht="15" customHeight="1" x14ac:dyDescent="0.25"/>
    <row r="559" customFormat="1" ht="15" customHeight="1" x14ac:dyDescent="0.25"/>
    <row r="560" customFormat="1" ht="15" customHeight="1" x14ac:dyDescent="0.25"/>
    <row r="561" customFormat="1" ht="15" customHeight="1" x14ac:dyDescent="0.25"/>
    <row r="562" customFormat="1" ht="15" customHeight="1" x14ac:dyDescent="0.25"/>
    <row r="563" customFormat="1" ht="15" customHeight="1" x14ac:dyDescent="0.25"/>
    <row r="564" customFormat="1" ht="15" customHeight="1" x14ac:dyDescent="0.25"/>
    <row r="565" customFormat="1" ht="15" customHeight="1" x14ac:dyDescent="0.25"/>
    <row r="566" customFormat="1" ht="15" customHeight="1" x14ac:dyDescent="0.25"/>
    <row r="567" customFormat="1" ht="15" customHeight="1" x14ac:dyDescent="0.25"/>
    <row r="568" customFormat="1" ht="15" customHeight="1" x14ac:dyDescent="0.25"/>
    <row r="569" customFormat="1" ht="15" customHeight="1" x14ac:dyDescent="0.25"/>
    <row r="570" customFormat="1" ht="15" customHeight="1" x14ac:dyDescent="0.25"/>
    <row r="571" customFormat="1" ht="15" customHeight="1" x14ac:dyDescent="0.25"/>
    <row r="572" customFormat="1" ht="15" customHeight="1" x14ac:dyDescent="0.25"/>
    <row r="573" customFormat="1" ht="15" customHeight="1" x14ac:dyDescent="0.25"/>
    <row r="574" customFormat="1" ht="15" customHeight="1" x14ac:dyDescent="0.25"/>
    <row r="575" customFormat="1" ht="15" customHeight="1" x14ac:dyDescent="0.25"/>
    <row r="576" customFormat="1" ht="15" customHeight="1" x14ac:dyDescent="0.25"/>
    <row r="577" customFormat="1" ht="15" customHeight="1" x14ac:dyDescent="0.25"/>
    <row r="578" customFormat="1" ht="15" customHeight="1" x14ac:dyDescent="0.25"/>
    <row r="579" customFormat="1" ht="15" customHeight="1" x14ac:dyDescent="0.25"/>
    <row r="580" customFormat="1" ht="15" customHeight="1" x14ac:dyDescent="0.25"/>
    <row r="581" customFormat="1" ht="15" customHeight="1" x14ac:dyDescent="0.25"/>
    <row r="582" customFormat="1" ht="15" customHeight="1" x14ac:dyDescent="0.25"/>
    <row r="583" customFormat="1" ht="15" customHeight="1" x14ac:dyDescent="0.25"/>
    <row r="584" customFormat="1" ht="15" customHeight="1" x14ac:dyDescent="0.25"/>
    <row r="585" customFormat="1" ht="15" customHeight="1" x14ac:dyDescent="0.25"/>
    <row r="586" customFormat="1" ht="15" customHeight="1" x14ac:dyDescent="0.25"/>
    <row r="587" customFormat="1" ht="15" customHeight="1" x14ac:dyDescent="0.25"/>
    <row r="588" customFormat="1" ht="15" customHeight="1" x14ac:dyDescent="0.25"/>
    <row r="589" customFormat="1" ht="15" customHeight="1" x14ac:dyDescent="0.25"/>
    <row r="590" customFormat="1" ht="15" customHeight="1" x14ac:dyDescent="0.25"/>
    <row r="591" customFormat="1" ht="15" customHeight="1" x14ac:dyDescent="0.25"/>
    <row r="592" customFormat="1" ht="15" customHeight="1" x14ac:dyDescent="0.25"/>
    <row r="593" customFormat="1" ht="15" customHeight="1" x14ac:dyDescent="0.25"/>
    <row r="594" customFormat="1" ht="15" customHeight="1" x14ac:dyDescent="0.25"/>
    <row r="595" customFormat="1" ht="15" customHeight="1" x14ac:dyDescent="0.25"/>
    <row r="596" customFormat="1" ht="15" customHeight="1" x14ac:dyDescent="0.25"/>
    <row r="597" customFormat="1" ht="15" customHeight="1" x14ac:dyDescent="0.25"/>
    <row r="598" customFormat="1" ht="15" customHeight="1" x14ac:dyDescent="0.25"/>
    <row r="599" customFormat="1" ht="15" customHeight="1" x14ac:dyDescent="0.25"/>
    <row r="600" customFormat="1" ht="15" customHeight="1" x14ac:dyDescent="0.25"/>
    <row r="601" customFormat="1" ht="15" customHeight="1" x14ac:dyDescent="0.25"/>
    <row r="602" customFormat="1" ht="15" customHeight="1" x14ac:dyDescent="0.25"/>
    <row r="603" customFormat="1" ht="15" customHeight="1" x14ac:dyDescent="0.25"/>
    <row r="604" customFormat="1" ht="15" customHeight="1" x14ac:dyDescent="0.25"/>
    <row r="605" customFormat="1" ht="15" customHeight="1" x14ac:dyDescent="0.25"/>
    <row r="606" customFormat="1" ht="15" customHeight="1" x14ac:dyDescent="0.25"/>
    <row r="607" customFormat="1" ht="15" customHeight="1" x14ac:dyDescent="0.25"/>
    <row r="608" customFormat="1" ht="15" customHeight="1" x14ac:dyDescent="0.25"/>
    <row r="609" customFormat="1" ht="15" customHeight="1" x14ac:dyDescent="0.25"/>
    <row r="610" customFormat="1" ht="15" customHeight="1" x14ac:dyDescent="0.25"/>
    <row r="611" customFormat="1" ht="15" customHeight="1" x14ac:dyDescent="0.25"/>
    <row r="612" customFormat="1" ht="15" customHeight="1" x14ac:dyDescent="0.25"/>
    <row r="613" customFormat="1" ht="15" customHeight="1" x14ac:dyDescent="0.25"/>
    <row r="614" customFormat="1" ht="15" customHeight="1" x14ac:dyDescent="0.25"/>
    <row r="615" customFormat="1" ht="15" customHeight="1" x14ac:dyDescent="0.25"/>
    <row r="616" customFormat="1" ht="15" customHeight="1" x14ac:dyDescent="0.25"/>
    <row r="617" customFormat="1" ht="15" customHeight="1" x14ac:dyDescent="0.25"/>
    <row r="618" customFormat="1" ht="15" customHeight="1" x14ac:dyDescent="0.25"/>
    <row r="619" customFormat="1" ht="15" customHeight="1" x14ac:dyDescent="0.25"/>
    <row r="620" customFormat="1" ht="15" customHeight="1" x14ac:dyDescent="0.25"/>
    <row r="621" customFormat="1" ht="15" customHeight="1" x14ac:dyDescent="0.25"/>
    <row r="622" customFormat="1" ht="15" customHeight="1" x14ac:dyDescent="0.25"/>
    <row r="623" customFormat="1" ht="15" customHeight="1" x14ac:dyDescent="0.25"/>
    <row r="624" customFormat="1" ht="15" customHeight="1" x14ac:dyDescent="0.25"/>
    <row r="625" customFormat="1" ht="15" customHeight="1" x14ac:dyDescent="0.25"/>
    <row r="626" customFormat="1" ht="15" customHeight="1" x14ac:dyDescent="0.25"/>
    <row r="627" customFormat="1" ht="15" customHeight="1" x14ac:dyDescent="0.25"/>
    <row r="628" customFormat="1" ht="15" customHeight="1" x14ac:dyDescent="0.25"/>
    <row r="629" customFormat="1" ht="15" customHeight="1" x14ac:dyDescent="0.25"/>
    <row r="630" customFormat="1" ht="15" customHeight="1" x14ac:dyDescent="0.25"/>
    <row r="631" customFormat="1" ht="15" customHeight="1" x14ac:dyDescent="0.25"/>
    <row r="632" customFormat="1" ht="15" customHeight="1" x14ac:dyDescent="0.25"/>
    <row r="633" customFormat="1" ht="15" customHeight="1" x14ac:dyDescent="0.25"/>
    <row r="634" customFormat="1" ht="15" customHeight="1" x14ac:dyDescent="0.25"/>
    <row r="635" customFormat="1" ht="15" customHeight="1" x14ac:dyDescent="0.25"/>
    <row r="636" customFormat="1" ht="15" customHeight="1" x14ac:dyDescent="0.25"/>
    <row r="637" customFormat="1" ht="15" customHeight="1" x14ac:dyDescent="0.25"/>
    <row r="638" customFormat="1" ht="15" customHeight="1" x14ac:dyDescent="0.25"/>
    <row r="639" customFormat="1" ht="15" customHeight="1" x14ac:dyDescent="0.25"/>
    <row r="640" customFormat="1" ht="15" customHeight="1" x14ac:dyDescent="0.25"/>
    <row r="641" customFormat="1" ht="15" customHeight="1" x14ac:dyDescent="0.25"/>
    <row r="642" customFormat="1" ht="15" customHeight="1" x14ac:dyDescent="0.25"/>
    <row r="643" customFormat="1" ht="15" customHeight="1" x14ac:dyDescent="0.25"/>
    <row r="644" customFormat="1" ht="15" customHeight="1" x14ac:dyDescent="0.25"/>
    <row r="645" customFormat="1" ht="15" customHeight="1" x14ac:dyDescent="0.25"/>
    <row r="646" customFormat="1" ht="15" customHeight="1" x14ac:dyDescent="0.25"/>
    <row r="647" customFormat="1" ht="15" customHeight="1" x14ac:dyDescent="0.25"/>
    <row r="648" customFormat="1" ht="15" customHeight="1" x14ac:dyDescent="0.25"/>
    <row r="649" customFormat="1" ht="15" customHeight="1" x14ac:dyDescent="0.25"/>
    <row r="650" customFormat="1" ht="15" customHeight="1" x14ac:dyDescent="0.25"/>
    <row r="651" customFormat="1" ht="15" customHeight="1" x14ac:dyDescent="0.25"/>
    <row r="652" customFormat="1" ht="15" customHeight="1" x14ac:dyDescent="0.25"/>
    <row r="653" customFormat="1" ht="15" customHeight="1" x14ac:dyDescent="0.25"/>
    <row r="654" customFormat="1" ht="15" customHeight="1" x14ac:dyDescent="0.25"/>
    <row r="655" customFormat="1" ht="15" customHeight="1" x14ac:dyDescent="0.25"/>
    <row r="656" customFormat="1" ht="15" customHeight="1" x14ac:dyDescent="0.25"/>
    <row r="657" customFormat="1" ht="15" customHeight="1" x14ac:dyDescent="0.25"/>
    <row r="658" customFormat="1" ht="15" customHeight="1" x14ac:dyDescent="0.25"/>
    <row r="659" customFormat="1" ht="15" customHeight="1" x14ac:dyDescent="0.25"/>
    <row r="660" customFormat="1" ht="15" customHeight="1" x14ac:dyDescent="0.25"/>
    <row r="661" customFormat="1" ht="15" customHeight="1" x14ac:dyDescent="0.25"/>
    <row r="662" customFormat="1" ht="15" customHeight="1" x14ac:dyDescent="0.25"/>
    <row r="663" customFormat="1" ht="15" customHeight="1" x14ac:dyDescent="0.25"/>
    <row r="664" customFormat="1" ht="15" customHeight="1" x14ac:dyDescent="0.25"/>
    <row r="665" customFormat="1" ht="15" customHeight="1" x14ac:dyDescent="0.25"/>
    <row r="666" customFormat="1" ht="15" customHeight="1" x14ac:dyDescent="0.25"/>
    <row r="667" customFormat="1" ht="15" customHeight="1" x14ac:dyDescent="0.25"/>
    <row r="668" customFormat="1" ht="15" customHeight="1" x14ac:dyDescent="0.25"/>
    <row r="669" customFormat="1" ht="15" customHeight="1" x14ac:dyDescent="0.25"/>
    <row r="670" customFormat="1" ht="15" customHeight="1" x14ac:dyDescent="0.25"/>
    <row r="671" customFormat="1" ht="15" customHeight="1" x14ac:dyDescent="0.25"/>
    <row r="672" customFormat="1" ht="15" customHeight="1" x14ac:dyDescent="0.25"/>
    <row r="673" customFormat="1" ht="15" customHeight="1" x14ac:dyDescent="0.25"/>
    <row r="674" customFormat="1" ht="15" customHeight="1" x14ac:dyDescent="0.25"/>
    <row r="675" customFormat="1" ht="15" customHeight="1" x14ac:dyDescent="0.25"/>
    <row r="676" customFormat="1" ht="15" customHeight="1" x14ac:dyDescent="0.25"/>
    <row r="677" customFormat="1" ht="15" customHeight="1" x14ac:dyDescent="0.25"/>
    <row r="678" customFormat="1" ht="15" customHeight="1" x14ac:dyDescent="0.25"/>
    <row r="679" customFormat="1" ht="15" customHeight="1" x14ac:dyDescent="0.25"/>
    <row r="680" customFormat="1" ht="15" customHeight="1" x14ac:dyDescent="0.25"/>
    <row r="681" customFormat="1" ht="15" customHeight="1" x14ac:dyDescent="0.25"/>
    <row r="682" customFormat="1" ht="15" customHeight="1" x14ac:dyDescent="0.25"/>
    <row r="683" customFormat="1" ht="15" customHeight="1" x14ac:dyDescent="0.25"/>
    <row r="684" customFormat="1" ht="15" customHeight="1" x14ac:dyDescent="0.25"/>
    <row r="685" customFormat="1" ht="15" customHeight="1" x14ac:dyDescent="0.25"/>
    <row r="686" customFormat="1" ht="15" customHeight="1" x14ac:dyDescent="0.25"/>
    <row r="687" customFormat="1" ht="15" customHeight="1" x14ac:dyDescent="0.25"/>
    <row r="688" customFormat="1" ht="15" customHeight="1" x14ac:dyDescent="0.25"/>
    <row r="689" customFormat="1" ht="15" customHeight="1" x14ac:dyDescent="0.25"/>
    <row r="690" customFormat="1" ht="15" customHeight="1" x14ac:dyDescent="0.25"/>
    <row r="691" customFormat="1" ht="15" customHeight="1" x14ac:dyDescent="0.25"/>
    <row r="692" customFormat="1" ht="15" customHeight="1" x14ac:dyDescent="0.25"/>
    <row r="693" customFormat="1" ht="15" customHeight="1" x14ac:dyDescent="0.25"/>
    <row r="694" customFormat="1" ht="15" customHeight="1" x14ac:dyDescent="0.25"/>
    <row r="695" customFormat="1" ht="15" customHeight="1" x14ac:dyDescent="0.25"/>
    <row r="696" customFormat="1" ht="15" customHeight="1" x14ac:dyDescent="0.25"/>
    <row r="697" customFormat="1" ht="15" customHeight="1" x14ac:dyDescent="0.25"/>
    <row r="698" customFormat="1" ht="15" customHeight="1" x14ac:dyDescent="0.25"/>
    <row r="699" customFormat="1" ht="15" customHeight="1" x14ac:dyDescent="0.25"/>
    <row r="700" customFormat="1" ht="15" customHeight="1" x14ac:dyDescent="0.25"/>
    <row r="701" customFormat="1" ht="15" customHeight="1" x14ac:dyDescent="0.25"/>
    <row r="702" customFormat="1" ht="15" customHeight="1" x14ac:dyDescent="0.25"/>
    <row r="703" customFormat="1" ht="15" customHeight="1" x14ac:dyDescent="0.25"/>
    <row r="704" customFormat="1" ht="15" customHeight="1" x14ac:dyDescent="0.25"/>
    <row r="705" customFormat="1" ht="15" customHeight="1" x14ac:dyDescent="0.25"/>
    <row r="706" customFormat="1" ht="15" customHeight="1" x14ac:dyDescent="0.25"/>
    <row r="707" customFormat="1" ht="15" customHeight="1" x14ac:dyDescent="0.25"/>
    <row r="708" customFormat="1" ht="15" customHeight="1" x14ac:dyDescent="0.25"/>
    <row r="709" customFormat="1" ht="15" customHeight="1" x14ac:dyDescent="0.25"/>
    <row r="710" customFormat="1" ht="15" customHeight="1" x14ac:dyDescent="0.25"/>
    <row r="711" customFormat="1" ht="15" customHeight="1" x14ac:dyDescent="0.25"/>
    <row r="712" customFormat="1" ht="15" customHeight="1" x14ac:dyDescent="0.25"/>
    <row r="713" customFormat="1" ht="15" customHeight="1" x14ac:dyDescent="0.25"/>
    <row r="714" customFormat="1" ht="15" customHeight="1" x14ac:dyDescent="0.25"/>
    <row r="715" customFormat="1" ht="15" customHeight="1" x14ac:dyDescent="0.25"/>
    <row r="716" customFormat="1" ht="15" customHeight="1" x14ac:dyDescent="0.25"/>
    <row r="717" customFormat="1" ht="15" customHeight="1" x14ac:dyDescent="0.25"/>
    <row r="718" customFormat="1" ht="15" customHeight="1" x14ac:dyDescent="0.25"/>
    <row r="719" customFormat="1" ht="15" customHeight="1" x14ac:dyDescent="0.25"/>
    <row r="720" customFormat="1" ht="15" customHeight="1" x14ac:dyDescent="0.25"/>
    <row r="721" customFormat="1" ht="15" customHeight="1" x14ac:dyDescent="0.25"/>
    <row r="722" customFormat="1" ht="15" customHeight="1" x14ac:dyDescent="0.25"/>
    <row r="723" customFormat="1" ht="15" customHeight="1" x14ac:dyDescent="0.25"/>
    <row r="724" customFormat="1" ht="15" customHeight="1" x14ac:dyDescent="0.25"/>
    <row r="725" customFormat="1" ht="15" customHeight="1" x14ac:dyDescent="0.25"/>
    <row r="726" customFormat="1" ht="15" customHeight="1" x14ac:dyDescent="0.25"/>
    <row r="727" customFormat="1" ht="15" customHeight="1" x14ac:dyDescent="0.25"/>
    <row r="728" customFormat="1" ht="15" customHeight="1" x14ac:dyDescent="0.25"/>
    <row r="729" customFormat="1" ht="15" customHeight="1" x14ac:dyDescent="0.25"/>
    <row r="730" customFormat="1" ht="15" customHeight="1" x14ac:dyDescent="0.25"/>
    <row r="731" customFormat="1" ht="15" customHeight="1" x14ac:dyDescent="0.25"/>
    <row r="732" customFormat="1" ht="15" customHeight="1" x14ac:dyDescent="0.25"/>
    <row r="733" customFormat="1" ht="15" customHeight="1" x14ac:dyDescent="0.25"/>
    <row r="734" customFormat="1" ht="15" customHeight="1" x14ac:dyDescent="0.25"/>
    <row r="735" customFormat="1" ht="15" customHeight="1" x14ac:dyDescent="0.25"/>
    <row r="736" customFormat="1" ht="15" customHeight="1" x14ac:dyDescent="0.25"/>
    <row r="737" customFormat="1" ht="15" customHeight="1" x14ac:dyDescent="0.25"/>
    <row r="738" customFormat="1" ht="15" customHeight="1" x14ac:dyDescent="0.25"/>
    <row r="739" customFormat="1" ht="15" customHeight="1" x14ac:dyDescent="0.25"/>
    <row r="740" customFormat="1" ht="15" customHeight="1" x14ac:dyDescent="0.25"/>
    <row r="741" customFormat="1" ht="15" customHeight="1" x14ac:dyDescent="0.25"/>
    <row r="742" customFormat="1" ht="15" customHeight="1" x14ac:dyDescent="0.25"/>
    <row r="743" customFormat="1" ht="15" customHeight="1" x14ac:dyDescent="0.25"/>
    <row r="744" customFormat="1" ht="15" customHeight="1" x14ac:dyDescent="0.25"/>
    <row r="745" customFormat="1" ht="15" customHeight="1" x14ac:dyDescent="0.25"/>
    <row r="746" customFormat="1" ht="15" customHeight="1" x14ac:dyDescent="0.25"/>
    <row r="747" customFormat="1" ht="15" customHeight="1" x14ac:dyDescent="0.25"/>
    <row r="748" customFormat="1" ht="15" customHeight="1" x14ac:dyDescent="0.25"/>
    <row r="749" customFormat="1" ht="15" customHeight="1" x14ac:dyDescent="0.25"/>
    <row r="750" customFormat="1" ht="15" customHeight="1" x14ac:dyDescent="0.25"/>
    <row r="751" customFormat="1" ht="15" customHeight="1" x14ac:dyDescent="0.25"/>
    <row r="752" customFormat="1" ht="15" customHeight="1" x14ac:dyDescent="0.25"/>
    <row r="753" customFormat="1" ht="15" customHeight="1" x14ac:dyDescent="0.25"/>
    <row r="754" customFormat="1" ht="15" customHeight="1" x14ac:dyDescent="0.25"/>
    <row r="755" customFormat="1" ht="15" customHeight="1" x14ac:dyDescent="0.25"/>
    <row r="756" customFormat="1" ht="15" customHeight="1" x14ac:dyDescent="0.25"/>
    <row r="757" customFormat="1" ht="15" customHeight="1" x14ac:dyDescent="0.25"/>
    <row r="758" customFormat="1" ht="15" customHeight="1" x14ac:dyDescent="0.25"/>
    <row r="759" customFormat="1" ht="15" customHeight="1" x14ac:dyDescent="0.25"/>
    <row r="760" customFormat="1" ht="15" customHeight="1" x14ac:dyDescent="0.25"/>
    <row r="761" customFormat="1" ht="15" customHeight="1" x14ac:dyDescent="0.25"/>
    <row r="762" customFormat="1" ht="15" customHeight="1" x14ac:dyDescent="0.25"/>
    <row r="763" customFormat="1" ht="15" customHeight="1" x14ac:dyDescent="0.25"/>
    <row r="764" customFormat="1" ht="15" customHeight="1" x14ac:dyDescent="0.25"/>
    <row r="765" customFormat="1" ht="15" customHeight="1" x14ac:dyDescent="0.25"/>
    <row r="766" customFormat="1" ht="15" customHeight="1" x14ac:dyDescent="0.25"/>
    <row r="767" customFormat="1" ht="15" customHeight="1" x14ac:dyDescent="0.25"/>
    <row r="768" customFormat="1" ht="15" customHeight="1" x14ac:dyDescent="0.25"/>
    <row r="769" customFormat="1" ht="15" customHeight="1" x14ac:dyDescent="0.25"/>
    <row r="770" customFormat="1" ht="15" customHeight="1" x14ac:dyDescent="0.25"/>
    <row r="771" customFormat="1" ht="15" customHeight="1" x14ac:dyDescent="0.25"/>
    <row r="772" customFormat="1" ht="15" customHeight="1" x14ac:dyDescent="0.25"/>
    <row r="773" customFormat="1" ht="15" customHeight="1" x14ac:dyDescent="0.25"/>
    <row r="774" customFormat="1" ht="15" customHeight="1" x14ac:dyDescent="0.25"/>
    <row r="775" customFormat="1" ht="15" customHeight="1" x14ac:dyDescent="0.25"/>
    <row r="776" customFormat="1" ht="15" customHeight="1" x14ac:dyDescent="0.25"/>
    <row r="777" customFormat="1" ht="15" customHeight="1" x14ac:dyDescent="0.25"/>
    <row r="778" customFormat="1" ht="15" customHeight="1" x14ac:dyDescent="0.25"/>
    <row r="779" customFormat="1" ht="15" customHeight="1" x14ac:dyDescent="0.25"/>
    <row r="780" customFormat="1" ht="15" customHeight="1" x14ac:dyDescent="0.25"/>
    <row r="781" customFormat="1" ht="15" customHeight="1" x14ac:dyDescent="0.25"/>
    <row r="782" customFormat="1" ht="15" customHeight="1" x14ac:dyDescent="0.25"/>
    <row r="783" customFormat="1" ht="15" customHeight="1" x14ac:dyDescent="0.25"/>
    <row r="784" customFormat="1" ht="15" customHeight="1" x14ac:dyDescent="0.25"/>
    <row r="785" customFormat="1" ht="15" customHeight="1" x14ac:dyDescent="0.25"/>
    <row r="786" customFormat="1" ht="15" customHeight="1" x14ac:dyDescent="0.25"/>
    <row r="787" customFormat="1" ht="15" customHeight="1" x14ac:dyDescent="0.25"/>
    <row r="788" customFormat="1" ht="15" customHeight="1" x14ac:dyDescent="0.25"/>
    <row r="789" customFormat="1" ht="15" customHeight="1" x14ac:dyDescent="0.25"/>
    <row r="790" customFormat="1" ht="15" customHeight="1" x14ac:dyDescent="0.25"/>
    <row r="791" customFormat="1" ht="15" customHeight="1" x14ac:dyDescent="0.25"/>
    <row r="792" customFormat="1" ht="15" customHeight="1" x14ac:dyDescent="0.25"/>
    <row r="793" customFormat="1" ht="15" customHeight="1" x14ac:dyDescent="0.25"/>
    <row r="794" customFormat="1" ht="15" customHeight="1" x14ac:dyDescent="0.25"/>
    <row r="795" customFormat="1" ht="15" customHeight="1" x14ac:dyDescent="0.25"/>
    <row r="796" customFormat="1" ht="15" customHeight="1" x14ac:dyDescent="0.25"/>
    <row r="797" customFormat="1" ht="15" customHeight="1" x14ac:dyDescent="0.25"/>
    <row r="798" customFormat="1" ht="15" customHeight="1" x14ac:dyDescent="0.25"/>
    <row r="799" customFormat="1" ht="15" customHeight="1" x14ac:dyDescent="0.25"/>
    <row r="800" customFormat="1" ht="15" customHeight="1" x14ac:dyDescent="0.25"/>
    <row r="801" customFormat="1" ht="15" customHeight="1" x14ac:dyDescent="0.25"/>
    <row r="802" customFormat="1" ht="15" customHeight="1" x14ac:dyDescent="0.25"/>
    <row r="803" customFormat="1" ht="15" customHeight="1" x14ac:dyDescent="0.25"/>
    <row r="804" customFormat="1" ht="15" customHeight="1" x14ac:dyDescent="0.25"/>
    <row r="805" customFormat="1" ht="15" customHeight="1" x14ac:dyDescent="0.25"/>
    <row r="806" customFormat="1" ht="15" customHeight="1" x14ac:dyDescent="0.25"/>
    <row r="807" customFormat="1" ht="15" customHeight="1" x14ac:dyDescent="0.25"/>
    <row r="808" customFormat="1" ht="15" customHeight="1" x14ac:dyDescent="0.25"/>
    <row r="809" customFormat="1" ht="15" customHeight="1" x14ac:dyDescent="0.25"/>
    <row r="810" customFormat="1" ht="15" customHeight="1" x14ac:dyDescent="0.25"/>
    <row r="811" customFormat="1" ht="15" customHeight="1" x14ac:dyDescent="0.25"/>
    <row r="812" customFormat="1" ht="15" customHeight="1" x14ac:dyDescent="0.25"/>
    <row r="813" customFormat="1" ht="15" customHeight="1" x14ac:dyDescent="0.25"/>
    <row r="814" customFormat="1" ht="15" customHeight="1" x14ac:dyDescent="0.25"/>
    <row r="815" customFormat="1" ht="15" customHeight="1" x14ac:dyDescent="0.25"/>
    <row r="816" customFormat="1" ht="15" customHeight="1" x14ac:dyDescent="0.25"/>
    <row r="817" customFormat="1" ht="15" customHeight="1" x14ac:dyDescent="0.25"/>
    <row r="818" customFormat="1" ht="15" customHeight="1" x14ac:dyDescent="0.25"/>
    <row r="819" customFormat="1" ht="15" customHeight="1" x14ac:dyDescent="0.25"/>
    <row r="820" customFormat="1" ht="15" customHeight="1" x14ac:dyDescent="0.25"/>
    <row r="821" customFormat="1" ht="15" customHeight="1" x14ac:dyDescent="0.25"/>
    <row r="822" customFormat="1" ht="15" customHeight="1" x14ac:dyDescent="0.25"/>
    <row r="823" customFormat="1" ht="15" customHeight="1" x14ac:dyDescent="0.25"/>
    <row r="824" customFormat="1" ht="15" customHeight="1" x14ac:dyDescent="0.25"/>
    <row r="825" customFormat="1" ht="15" customHeight="1" x14ac:dyDescent="0.25"/>
    <row r="826" customFormat="1" ht="15" customHeight="1" x14ac:dyDescent="0.25"/>
    <row r="827" customFormat="1" ht="15" customHeight="1" x14ac:dyDescent="0.25"/>
    <row r="828" customFormat="1" ht="15" customHeight="1" x14ac:dyDescent="0.25"/>
    <row r="829" customFormat="1" ht="15" customHeight="1" x14ac:dyDescent="0.25"/>
    <row r="830" customFormat="1" ht="15" customHeight="1" x14ac:dyDescent="0.25"/>
    <row r="831" customFormat="1" ht="15" customHeight="1" x14ac:dyDescent="0.25"/>
    <row r="832" customFormat="1" ht="15" customHeight="1" x14ac:dyDescent="0.25"/>
    <row r="833" customFormat="1" ht="15" customHeight="1" x14ac:dyDescent="0.25"/>
    <row r="834" customFormat="1" ht="15" customHeight="1" x14ac:dyDescent="0.25"/>
    <row r="835" customFormat="1" ht="15" customHeight="1" x14ac:dyDescent="0.25"/>
    <row r="836" customFormat="1" ht="15" customHeight="1" x14ac:dyDescent="0.25"/>
    <row r="837" customFormat="1" ht="15" customHeight="1" x14ac:dyDescent="0.25"/>
    <row r="838" customFormat="1" ht="15" customHeight="1" x14ac:dyDescent="0.25"/>
    <row r="839" customFormat="1" ht="15" customHeight="1" x14ac:dyDescent="0.25"/>
    <row r="840" customFormat="1" ht="15" customHeight="1" x14ac:dyDescent="0.25"/>
    <row r="841" customFormat="1" ht="15" customHeight="1" x14ac:dyDescent="0.25"/>
    <row r="842" customFormat="1" ht="15" customHeight="1" x14ac:dyDescent="0.25"/>
    <row r="843" customFormat="1" ht="15" customHeight="1" x14ac:dyDescent="0.25"/>
    <row r="844" customFormat="1" ht="15" customHeight="1" x14ac:dyDescent="0.25"/>
    <row r="845" customFormat="1" ht="15" customHeight="1" x14ac:dyDescent="0.25"/>
    <row r="846" customFormat="1" ht="15" customHeight="1" x14ac:dyDescent="0.25"/>
    <row r="847" customFormat="1" ht="15" customHeight="1" x14ac:dyDescent="0.25"/>
    <row r="848" customFormat="1" ht="15" customHeight="1" x14ac:dyDescent="0.25"/>
    <row r="849" customFormat="1" ht="15" customHeight="1" x14ac:dyDescent="0.25"/>
    <row r="850" customFormat="1" ht="15" customHeight="1" x14ac:dyDescent="0.25"/>
    <row r="851" customFormat="1" ht="15" customHeight="1" x14ac:dyDescent="0.25"/>
    <row r="852" customFormat="1" ht="15" customHeight="1" x14ac:dyDescent="0.25"/>
    <row r="853" customFormat="1" ht="15" customHeight="1" x14ac:dyDescent="0.25"/>
    <row r="854" customFormat="1" ht="15" customHeight="1" x14ac:dyDescent="0.25"/>
    <row r="855" customFormat="1" ht="15" customHeight="1" x14ac:dyDescent="0.25"/>
    <row r="856" customFormat="1" ht="15" customHeight="1" x14ac:dyDescent="0.25"/>
    <row r="857" customFormat="1" ht="15" customHeight="1" x14ac:dyDescent="0.25"/>
    <row r="858" customFormat="1" ht="15" customHeight="1" x14ac:dyDescent="0.25"/>
    <row r="859" customFormat="1" ht="15" customHeight="1" x14ac:dyDescent="0.25"/>
    <row r="860" customFormat="1" ht="15" customHeight="1" x14ac:dyDescent="0.25"/>
    <row r="861" customFormat="1" ht="15" customHeight="1" x14ac:dyDescent="0.25"/>
    <row r="862" customFormat="1" ht="15" customHeight="1" x14ac:dyDescent="0.25"/>
    <row r="863" customFormat="1" ht="15" customHeight="1" x14ac:dyDescent="0.25"/>
    <row r="864" customFormat="1" ht="15" customHeight="1" x14ac:dyDescent="0.25"/>
    <row r="865" customFormat="1" ht="15" customHeight="1" x14ac:dyDescent="0.25"/>
    <row r="866" customFormat="1" ht="15" customHeight="1" x14ac:dyDescent="0.25"/>
    <row r="867" customFormat="1" ht="15" customHeight="1" x14ac:dyDescent="0.25"/>
    <row r="868" customFormat="1" ht="15" customHeight="1" x14ac:dyDescent="0.25"/>
    <row r="869" customFormat="1" ht="15" customHeight="1" x14ac:dyDescent="0.25"/>
    <row r="870" customFormat="1" ht="15" customHeight="1" x14ac:dyDescent="0.25"/>
    <row r="871" customFormat="1" ht="15" customHeight="1" x14ac:dyDescent="0.25"/>
    <row r="872" customFormat="1" ht="15" customHeight="1" x14ac:dyDescent="0.25"/>
    <row r="873" customFormat="1" ht="15" customHeight="1" x14ac:dyDescent="0.25"/>
    <row r="874" customFormat="1" ht="15" customHeight="1" x14ac:dyDescent="0.25"/>
    <row r="875" customFormat="1" ht="15" customHeight="1" x14ac:dyDescent="0.25"/>
    <row r="876" customFormat="1" ht="15" customHeight="1" x14ac:dyDescent="0.25"/>
    <row r="877" customFormat="1" ht="15" customHeight="1" x14ac:dyDescent="0.25"/>
    <row r="878" customFormat="1" ht="15" customHeight="1" x14ac:dyDescent="0.25"/>
    <row r="879" customFormat="1" ht="15" customHeight="1" x14ac:dyDescent="0.25"/>
    <row r="880" customFormat="1" ht="15" customHeight="1" x14ac:dyDescent="0.25"/>
    <row r="881" customFormat="1" ht="15" customHeight="1" x14ac:dyDescent="0.25"/>
    <row r="882" customFormat="1" ht="15" customHeight="1" x14ac:dyDescent="0.25"/>
    <row r="883" customFormat="1" ht="15" customHeight="1" x14ac:dyDescent="0.25"/>
    <row r="884" customFormat="1" ht="15" customHeight="1" x14ac:dyDescent="0.25"/>
    <row r="885" customFormat="1" ht="15" customHeight="1" x14ac:dyDescent="0.25"/>
    <row r="886" customFormat="1" ht="15" customHeight="1" x14ac:dyDescent="0.25"/>
    <row r="887" customFormat="1" ht="15" customHeight="1" x14ac:dyDescent="0.25"/>
    <row r="888" customFormat="1" ht="15" customHeight="1" x14ac:dyDescent="0.25"/>
    <row r="889" customFormat="1" ht="15" customHeight="1" x14ac:dyDescent="0.25"/>
    <row r="890" customFormat="1" ht="15" customHeight="1" x14ac:dyDescent="0.25"/>
    <row r="891" customFormat="1" ht="15" customHeight="1" x14ac:dyDescent="0.25"/>
    <row r="892" customFormat="1" ht="15" customHeight="1" x14ac:dyDescent="0.25"/>
    <row r="893" customFormat="1" ht="15" customHeight="1" x14ac:dyDescent="0.25"/>
    <row r="894" customFormat="1" ht="15" customHeight="1" x14ac:dyDescent="0.25"/>
    <row r="895" customFormat="1" ht="15" customHeight="1" x14ac:dyDescent="0.25"/>
    <row r="896" customFormat="1" ht="15" customHeight="1" x14ac:dyDescent="0.25"/>
    <row r="897" customFormat="1" ht="15" customHeight="1" x14ac:dyDescent="0.25"/>
    <row r="898" customFormat="1" ht="15" customHeight="1" x14ac:dyDescent="0.25"/>
    <row r="899" customFormat="1" ht="15" customHeight="1" x14ac:dyDescent="0.25"/>
    <row r="900" customFormat="1" ht="15" customHeight="1" x14ac:dyDescent="0.25"/>
    <row r="901" customFormat="1" ht="15" customHeight="1" x14ac:dyDescent="0.25"/>
    <row r="902" customFormat="1" ht="15" customHeight="1" x14ac:dyDescent="0.25"/>
    <row r="903" customFormat="1" ht="15" customHeight="1" x14ac:dyDescent="0.25"/>
    <row r="904" customFormat="1" ht="15" customHeight="1" x14ac:dyDescent="0.25"/>
    <row r="905" customFormat="1" ht="15" customHeight="1" x14ac:dyDescent="0.25"/>
    <row r="906" customFormat="1" ht="15" customHeight="1" x14ac:dyDescent="0.25"/>
    <row r="907" customFormat="1" ht="15" customHeight="1" x14ac:dyDescent="0.25"/>
    <row r="908" customFormat="1" ht="15" customHeight="1" x14ac:dyDescent="0.25"/>
    <row r="909" customFormat="1" ht="15" customHeight="1" x14ac:dyDescent="0.25"/>
    <row r="910" customFormat="1" ht="15" customHeight="1" x14ac:dyDescent="0.25"/>
    <row r="911" customFormat="1" ht="15" customHeight="1" x14ac:dyDescent="0.25"/>
    <row r="912" customFormat="1" ht="15" customHeight="1" x14ac:dyDescent="0.25"/>
    <row r="913" customFormat="1" ht="15" customHeight="1" x14ac:dyDescent="0.25"/>
    <row r="914" customFormat="1" ht="15" customHeight="1" x14ac:dyDescent="0.25"/>
    <row r="915" customFormat="1" ht="15" customHeight="1" x14ac:dyDescent="0.25"/>
    <row r="916" customFormat="1" ht="15" customHeight="1" x14ac:dyDescent="0.25"/>
    <row r="917" customFormat="1" ht="15" customHeight="1" x14ac:dyDescent="0.25"/>
    <row r="918" customFormat="1" ht="15" customHeight="1" x14ac:dyDescent="0.25"/>
    <row r="919" customFormat="1" ht="15" customHeight="1" x14ac:dyDescent="0.25"/>
    <row r="920" customFormat="1" ht="15" customHeight="1" x14ac:dyDescent="0.25"/>
    <row r="921" customFormat="1" ht="15" customHeight="1" x14ac:dyDescent="0.25"/>
    <row r="922" customFormat="1" ht="15" customHeight="1" x14ac:dyDescent="0.25"/>
    <row r="923" customFormat="1" ht="15" customHeight="1" x14ac:dyDescent="0.25"/>
    <row r="924" customFormat="1" ht="15" customHeight="1" x14ac:dyDescent="0.25"/>
    <row r="925" customFormat="1" ht="15" customHeight="1" x14ac:dyDescent="0.25"/>
    <row r="926" customFormat="1" ht="15" customHeight="1" x14ac:dyDescent="0.25"/>
    <row r="927" customFormat="1" ht="15" customHeight="1" x14ac:dyDescent="0.25"/>
    <row r="928" customFormat="1" ht="15" customHeight="1" x14ac:dyDescent="0.25"/>
    <row r="929" customFormat="1" ht="15" customHeight="1" x14ac:dyDescent="0.25"/>
    <row r="930" customFormat="1" ht="15" customHeight="1" x14ac:dyDescent="0.25"/>
    <row r="931" customFormat="1" ht="15" customHeight="1" x14ac:dyDescent="0.25"/>
    <row r="932" customFormat="1" ht="15" customHeight="1" x14ac:dyDescent="0.25"/>
    <row r="933" customFormat="1" ht="15" customHeight="1" x14ac:dyDescent="0.25"/>
    <row r="934" customFormat="1" ht="15" customHeight="1" x14ac:dyDescent="0.25"/>
    <row r="935" customFormat="1" ht="15" customHeight="1" x14ac:dyDescent="0.25"/>
    <row r="936" customFormat="1" ht="15" customHeight="1" x14ac:dyDescent="0.25"/>
    <row r="937" customFormat="1" ht="15" customHeight="1" x14ac:dyDescent="0.25"/>
    <row r="938" customFormat="1" ht="15" customHeight="1" x14ac:dyDescent="0.25"/>
    <row r="939" customFormat="1" ht="15" customHeight="1" x14ac:dyDescent="0.25"/>
    <row r="940" customFormat="1" ht="15" customHeight="1" x14ac:dyDescent="0.25"/>
    <row r="941" customFormat="1" ht="15" customHeight="1" x14ac:dyDescent="0.25"/>
    <row r="942" customFormat="1" ht="15" customHeight="1" x14ac:dyDescent="0.25"/>
    <row r="943" customFormat="1" ht="15" customHeight="1" x14ac:dyDescent="0.25"/>
    <row r="944" customFormat="1" ht="15" customHeight="1" x14ac:dyDescent="0.25"/>
    <row r="945" customFormat="1" ht="15" customHeight="1" x14ac:dyDescent="0.25"/>
    <row r="946" customFormat="1" ht="15" customHeight="1" x14ac:dyDescent="0.25"/>
    <row r="947" customFormat="1" ht="15" customHeight="1" x14ac:dyDescent="0.25"/>
    <row r="948" customFormat="1" ht="15" customHeight="1" x14ac:dyDescent="0.25"/>
    <row r="949" customFormat="1" ht="15" customHeight="1" x14ac:dyDescent="0.25"/>
    <row r="950" customFormat="1" ht="15" customHeight="1" x14ac:dyDescent="0.25"/>
    <row r="951" customFormat="1" ht="15" customHeight="1" x14ac:dyDescent="0.25"/>
    <row r="952" customFormat="1" ht="15" customHeight="1" x14ac:dyDescent="0.25"/>
    <row r="953" customFormat="1" ht="15" customHeight="1" x14ac:dyDescent="0.25"/>
    <row r="954" customFormat="1" ht="15" customHeight="1" x14ac:dyDescent="0.25"/>
    <row r="955" customFormat="1" ht="15" customHeight="1" x14ac:dyDescent="0.25"/>
    <row r="956" customFormat="1" ht="15" customHeight="1" x14ac:dyDescent="0.25"/>
    <row r="957" customFormat="1" ht="15" customHeight="1" x14ac:dyDescent="0.25"/>
    <row r="958" customFormat="1" ht="15" customHeight="1" x14ac:dyDescent="0.25"/>
    <row r="959" customFormat="1" ht="15" customHeight="1" x14ac:dyDescent="0.25"/>
    <row r="960" customFormat="1" ht="15" customHeight="1" x14ac:dyDescent="0.25"/>
    <row r="961" customFormat="1" ht="15" customHeight="1" x14ac:dyDescent="0.25"/>
    <row r="962" customFormat="1" ht="15" customHeight="1" x14ac:dyDescent="0.25"/>
    <row r="963" customFormat="1" ht="15" customHeight="1" x14ac:dyDescent="0.25"/>
    <row r="964" customFormat="1" ht="15" customHeight="1" x14ac:dyDescent="0.25"/>
    <row r="965" customFormat="1" ht="15" customHeight="1" x14ac:dyDescent="0.25"/>
    <row r="966" customFormat="1" ht="15" customHeight="1" x14ac:dyDescent="0.25"/>
    <row r="967" customFormat="1" ht="15" customHeight="1" x14ac:dyDescent="0.25"/>
    <row r="968" customFormat="1" ht="15" customHeight="1" x14ac:dyDescent="0.25"/>
    <row r="969" customFormat="1" ht="15" customHeight="1" x14ac:dyDescent="0.25"/>
    <row r="970" customFormat="1" ht="15" customHeight="1" x14ac:dyDescent="0.25"/>
    <row r="971" customFormat="1" ht="15" customHeight="1" x14ac:dyDescent="0.25"/>
    <row r="972" customFormat="1" ht="15" customHeight="1" x14ac:dyDescent="0.25"/>
    <row r="973" customFormat="1" ht="15" customHeight="1" x14ac:dyDescent="0.25"/>
    <row r="974" customFormat="1" ht="15" customHeight="1" x14ac:dyDescent="0.25"/>
    <row r="975" customFormat="1" ht="15" customHeight="1" x14ac:dyDescent="0.25"/>
    <row r="976" customFormat="1" ht="15" customHeight="1" x14ac:dyDescent="0.25"/>
    <row r="977" customFormat="1" ht="15" customHeight="1" x14ac:dyDescent="0.25"/>
    <row r="978" customFormat="1" ht="15" customHeight="1" x14ac:dyDescent="0.25"/>
    <row r="979" customFormat="1" ht="15" customHeight="1" x14ac:dyDescent="0.25"/>
    <row r="980" customFormat="1" ht="15" customHeight="1" x14ac:dyDescent="0.25"/>
    <row r="981" customFormat="1" ht="15" customHeight="1" x14ac:dyDescent="0.25"/>
    <row r="982" customFormat="1" ht="15" customHeight="1" x14ac:dyDescent="0.25"/>
    <row r="983" customFormat="1" ht="15" customHeight="1" x14ac:dyDescent="0.25"/>
    <row r="984" customFormat="1" ht="15" customHeight="1" x14ac:dyDescent="0.25"/>
    <row r="985" customFormat="1" ht="15" customHeight="1" x14ac:dyDescent="0.25"/>
    <row r="986" customFormat="1" ht="15" customHeight="1" x14ac:dyDescent="0.25"/>
    <row r="987" customFormat="1" ht="15" customHeight="1" x14ac:dyDescent="0.25"/>
    <row r="988" customFormat="1" ht="15" customHeight="1" x14ac:dyDescent="0.25"/>
    <row r="989" customFormat="1" ht="15" customHeight="1" x14ac:dyDescent="0.25"/>
    <row r="990" customFormat="1" ht="15" customHeight="1" x14ac:dyDescent="0.25"/>
    <row r="991" customFormat="1" ht="15" customHeight="1" x14ac:dyDescent="0.25"/>
    <row r="992" customFormat="1" ht="15" customHeight="1" x14ac:dyDescent="0.25"/>
    <row r="993" customFormat="1" ht="15" customHeight="1" x14ac:dyDescent="0.25"/>
    <row r="994" customFormat="1" ht="15" customHeight="1" x14ac:dyDescent="0.25"/>
    <row r="995" customFormat="1" ht="15" customHeight="1" x14ac:dyDescent="0.25"/>
    <row r="996" customFormat="1" ht="15" customHeight="1" x14ac:dyDescent="0.25"/>
    <row r="997" customFormat="1" ht="15" customHeight="1" x14ac:dyDescent="0.25"/>
    <row r="998" customFormat="1" ht="15" customHeight="1" x14ac:dyDescent="0.25"/>
    <row r="999" customFormat="1" ht="15" customHeight="1" x14ac:dyDescent="0.25"/>
    <row r="1000" customFormat="1" ht="15" customHeight="1" x14ac:dyDescent="0.25"/>
    <row r="1001" customFormat="1" ht="15" customHeight="1" x14ac:dyDescent="0.25"/>
    <row r="1002" customFormat="1" ht="15" customHeight="1" x14ac:dyDescent="0.25"/>
    <row r="1003" customFormat="1" ht="15" customHeight="1" x14ac:dyDescent="0.25"/>
    <row r="1004" customFormat="1" ht="15" customHeight="1" x14ac:dyDescent="0.25"/>
    <row r="1005" customFormat="1" ht="15" customHeight="1" x14ac:dyDescent="0.25"/>
    <row r="1006" customFormat="1" ht="15" customHeight="1" x14ac:dyDescent="0.25"/>
    <row r="1007" customFormat="1" ht="15" customHeight="1" x14ac:dyDescent="0.25"/>
    <row r="1008" customFormat="1" ht="15" customHeight="1" x14ac:dyDescent="0.25"/>
    <row r="1009" customFormat="1" ht="15" customHeight="1" x14ac:dyDescent="0.25"/>
    <row r="1010" customFormat="1" ht="15" customHeight="1" x14ac:dyDescent="0.25"/>
    <row r="1011" customFormat="1" ht="15" customHeight="1" x14ac:dyDescent="0.25"/>
    <row r="1012" customFormat="1" ht="15" customHeight="1" x14ac:dyDescent="0.25"/>
    <row r="1013" customFormat="1" ht="15" customHeight="1" x14ac:dyDescent="0.25"/>
    <row r="1014" customFormat="1" ht="15" customHeight="1" x14ac:dyDescent="0.25"/>
    <row r="1015" customFormat="1" ht="15" customHeight="1" x14ac:dyDescent="0.25"/>
    <row r="1016" customFormat="1" ht="15" customHeight="1" x14ac:dyDescent="0.25"/>
    <row r="1017" customFormat="1" ht="15" customHeight="1" x14ac:dyDescent="0.25"/>
    <row r="1018" customFormat="1" ht="15" customHeight="1" x14ac:dyDescent="0.25"/>
    <row r="1019" customFormat="1" ht="15" customHeight="1" x14ac:dyDescent="0.25"/>
    <row r="1020" customFormat="1" ht="15" customHeight="1" x14ac:dyDescent="0.25"/>
    <row r="1021" customFormat="1" ht="15" customHeight="1" x14ac:dyDescent="0.25"/>
    <row r="1022" customFormat="1" ht="15" customHeight="1" x14ac:dyDescent="0.25"/>
    <row r="1023" customFormat="1" ht="15" customHeight="1" x14ac:dyDescent="0.25"/>
    <row r="1024" customFormat="1" ht="15" customHeight="1" x14ac:dyDescent="0.25"/>
    <row r="1025" customFormat="1" ht="15" customHeight="1" x14ac:dyDescent="0.25"/>
    <row r="1026" customFormat="1" ht="15" customHeight="1" x14ac:dyDescent="0.25"/>
    <row r="1027" customFormat="1" ht="15" customHeight="1" x14ac:dyDescent="0.25"/>
    <row r="1028" customFormat="1" ht="15" customHeight="1" x14ac:dyDescent="0.25"/>
    <row r="1029" customFormat="1" ht="15" customHeight="1" x14ac:dyDescent="0.25"/>
    <row r="1030" customFormat="1" ht="15" customHeight="1" x14ac:dyDescent="0.25"/>
    <row r="1031" customFormat="1" ht="15" customHeight="1" x14ac:dyDescent="0.25"/>
    <row r="1032" customFormat="1" ht="15" customHeight="1" x14ac:dyDescent="0.25"/>
    <row r="1033" customFormat="1" ht="15" customHeight="1" x14ac:dyDescent="0.25"/>
    <row r="1034" customFormat="1" ht="15" customHeight="1" x14ac:dyDescent="0.25"/>
    <row r="1035" customFormat="1" ht="15" customHeight="1" x14ac:dyDescent="0.25"/>
    <row r="1036" customFormat="1" ht="15" customHeight="1" x14ac:dyDescent="0.25"/>
    <row r="1037" customFormat="1" ht="15" customHeight="1" x14ac:dyDescent="0.25"/>
    <row r="1038" customFormat="1" ht="15" customHeight="1" x14ac:dyDescent="0.25"/>
    <row r="1039" customFormat="1" ht="15" customHeight="1" x14ac:dyDescent="0.25"/>
    <row r="1040" customFormat="1" ht="15" customHeight="1" x14ac:dyDescent="0.25"/>
    <row r="1041" customFormat="1" ht="15" customHeight="1" x14ac:dyDescent="0.25"/>
    <row r="1042" customFormat="1" ht="15" customHeight="1" x14ac:dyDescent="0.25"/>
    <row r="1043" customFormat="1" ht="15" customHeight="1" x14ac:dyDescent="0.25"/>
    <row r="1044" customFormat="1" ht="15" customHeight="1" x14ac:dyDescent="0.25"/>
    <row r="1045" customFormat="1" ht="15" customHeight="1" x14ac:dyDescent="0.25"/>
    <row r="1046" customFormat="1" ht="15" customHeight="1" x14ac:dyDescent="0.25"/>
    <row r="1047" customFormat="1" ht="15" customHeight="1" x14ac:dyDescent="0.25"/>
    <row r="1048" customFormat="1" ht="15" customHeight="1" x14ac:dyDescent="0.25"/>
    <row r="1049" customFormat="1" ht="15" customHeight="1" x14ac:dyDescent="0.25"/>
    <row r="1050" customFormat="1" ht="15" customHeight="1" x14ac:dyDescent="0.25"/>
    <row r="1051" customFormat="1" ht="15" customHeight="1" x14ac:dyDescent="0.25"/>
    <row r="1052" customFormat="1" ht="15" customHeight="1" x14ac:dyDescent="0.25"/>
    <row r="1053" customFormat="1" ht="15" customHeight="1" x14ac:dyDescent="0.25"/>
    <row r="1054" customFormat="1" ht="15" customHeight="1" x14ac:dyDescent="0.25"/>
    <row r="1055" customFormat="1" ht="15" customHeight="1" x14ac:dyDescent="0.25"/>
    <row r="1056" customFormat="1" ht="15" customHeight="1" x14ac:dyDescent="0.25"/>
    <row r="1057" customFormat="1" ht="15" customHeight="1" x14ac:dyDescent="0.25"/>
    <row r="1058" customFormat="1" ht="15" customHeight="1" x14ac:dyDescent="0.25"/>
    <row r="1059" customFormat="1" ht="15" customHeight="1" x14ac:dyDescent="0.25"/>
    <row r="1060" customFormat="1" ht="15" customHeight="1" x14ac:dyDescent="0.25"/>
    <row r="1061" customFormat="1" ht="15" customHeight="1" x14ac:dyDescent="0.25"/>
    <row r="1062" customFormat="1" ht="15" customHeight="1" x14ac:dyDescent="0.25"/>
    <row r="1063" customFormat="1" ht="15" customHeight="1" x14ac:dyDescent="0.25"/>
    <row r="1064" customFormat="1" ht="15" customHeight="1" x14ac:dyDescent="0.25"/>
    <row r="1065" customFormat="1" ht="15" customHeight="1" x14ac:dyDescent="0.25"/>
    <row r="1066" customFormat="1" ht="15" customHeight="1" x14ac:dyDescent="0.25"/>
    <row r="1067" customFormat="1" ht="15" customHeight="1" x14ac:dyDescent="0.25"/>
    <row r="1068" customFormat="1" ht="15" customHeight="1" x14ac:dyDescent="0.25"/>
    <row r="1069" customFormat="1" ht="15" customHeight="1" x14ac:dyDescent="0.25"/>
    <row r="1070" customFormat="1" ht="15" customHeight="1" x14ac:dyDescent="0.25"/>
    <row r="1071" customFormat="1" ht="15" customHeight="1" x14ac:dyDescent="0.25"/>
    <row r="1072" customFormat="1" ht="15" customHeight="1" x14ac:dyDescent="0.25"/>
    <row r="1073" customFormat="1" ht="15" customHeight="1" x14ac:dyDescent="0.25"/>
    <row r="1074" customFormat="1" ht="15" customHeight="1" x14ac:dyDescent="0.25"/>
    <row r="1075" customFormat="1" ht="15" customHeight="1" x14ac:dyDescent="0.25"/>
    <row r="1076" customFormat="1" ht="15" customHeight="1" x14ac:dyDescent="0.25"/>
    <row r="1077" customFormat="1" ht="15" customHeight="1" x14ac:dyDescent="0.25"/>
    <row r="1078" customFormat="1" ht="15" customHeight="1" x14ac:dyDescent="0.25"/>
    <row r="1079" customFormat="1" ht="15" customHeight="1" x14ac:dyDescent="0.25"/>
    <row r="1080" customFormat="1" ht="15" customHeight="1" x14ac:dyDescent="0.25"/>
    <row r="1081" customFormat="1" ht="15" customHeight="1" x14ac:dyDescent="0.25"/>
    <row r="1082" customFormat="1" ht="15" customHeight="1" x14ac:dyDescent="0.25"/>
    <row r="1083" customFormat="1" ht="15" customHeight="1" x14ac:dyDescent="0.25"/>
    <row r="1084" customFormat="1" ht="15" customHeight="1" x14ac:dyDescent="0.25"/>
    <row r="1085" customFormat="1" ht="15" customHeight="1" x14ac:dyDescent="0.25"/>
    <row r="1086" customFormat="1" ht="15" customHeight="1" x14ac:dyDescent="0.25"/>
    <row r="1087" customFormat="1" ht="15" customHeight="1" x14ac:dyDescent="0.25"/>
    <row r="1088" customFormat="1" ht="15" customHeight="1" x14ac:dyDescent="0.25"/>
    <row r="1089" customFormat="1" ht="15" customHeight="1" x14ac:dyDescent="0.25"/>
    <row r="1090" customFormat="1" ht="15" customHeight="1" x14ac:dyDescent="0.25"/>
    <row r="1091" customFormat="1" ht="15" customHeight="1" x14ac:dyDescent="0.25"/>
    <row r="1092" customFormat="1" ht="15" customHeight="1" x14ac:dyDescent="0.25"/>
    <row r="1093" customFormat="1" ht="15" customHeight="1" x14ac:dyDescent="0.25"/>
    <row r="1094" customFormat="1" ht="15" customHeight="1" x14ac:dyDescent="0.25"/>
    <row r="1095" customFormat="1" ht="15" customHeight="1" x14ac:dyDescent="0.25"/>
    <row r="1096" customFormat="1" ht="15" customHeight="1" x14ac:dyDescent="0.25"/>
    <row r="1097" customFormat="1" ht="15" customHeight="1" x14ac:dyDescent="0.25"/>
    <row r="1098" customFormat="1" ht="15" customHeight="1" x14ac:dyDescent="0.25"/>
    <row r="1099" customFormat="1" ht="15" customHeight="1" x14ac:dyDescent="0.25"/>
    <row r="1100" customFormat="1" ht="15" customHeight="1" x14ac:dyDescent="0.25"/>
    <row r="1101" customFormat="1" ht="15" customHeight="1" x14ac:dyDescent="0.25"/>
    <row r="1102" customFormat="1" ht="15" customHeight="1" x14ac:dyDescent="0.25"/>
    <row r="1103" customFormat="1" ht="15" customHeight="1" x14ac:dyDescent="0.25"/>
    <row r="1104" customFormat="1" ht="15" customHeight="1" x14ac:dyDescent="0.25"/>
    <row r="1105" customFormat="1" ht="15" customHeight="1" x14ac:dyDescent="0.25"/>
    <row r="1106" customFormat="1" ht="15" customHeight="1" x14ac:dyDescent="0.25"/>
    <row r="1107" customFormat="1" ht="15" customHeight="1" x14ac:dyDescent="0.25"/>
    <row r="1108" customFormat="1" ht="15" customHeight="1" x14ac:dyDescent="0.25"/>
    <row r="1109" customFormat="1" ht="15" customHeight="1" x14ac:dyDescent="0.25"/>
    <row r="1110" customFormat="1" ht="15" customHeight="1" x14ac:dyDescent="0.25"/>
    <row r="1111" customFormat="1" ht="15" customHeight="1" x14ac:dyDescent="0.25"/>
    <row r="1112" customFormat="1" ht="15" customHeight="1" x14ac:dyDescent="0.25"/>
    <row r="1113" customFormat="1" ht="15" customHeight="1" x14ac:dyDescent="0.25"/>
    <row r="1114" customFormat="1" ht="15" customHeight="1" x14ac:dyDescent="0.25"/>
    <row r="1115" customFormat="1" ht="15" customHeight="1" x14ac:dyDescent="0.25"/>
    <row r="1116" customFormat="1" ht="15" customHeight="1" x14ac:dyDescent="0.25"/>
    <row r="1117" customFormat="1" ht="15" customHeight="1" x14ac:dyDescent="0.25"/>
    <row r="1118" customFormat="1" ht="15" customHeight="1" x14ac:dyDescent="0.25"/>
    <row r="1119" customFormat="1" ht="15" customHeight="1" x14ac:dyDescent="0.25"/>
    <row r="1120" customFormat="1" ht="15" customHeight="1" x14ac:dyDescent="0.25"/>
    <row r="1121" customFormat="1" ht="15" customHeight="1" x14ac:dyDescent="0.25"/>
    <row r="1122" customFormat="1" ht="15" customHeight="1" x14ac:dyDescent="0.25"/>
    <row r="1123" customFormat="1" ht="15" customHeight="1" x14ac:dyDescent="0.25"/>
    <row r="1124" customFormat="1" ht="15" customHeight="1" x14ac:dyDescent="0.25"/>
    <row r="1125" customFormat="1" ht="15" customHeight="1" x14ac:dyDescent="0.25"/>
    <row r="1126" customFormat="1" ht="15" customHeight="1" x14ac:dyDescent="0.25"/>
    <row r="1127" customFormat="1" ht="15" customHeight="1" x14ac:dyDescent="0.25"/>
    <row r="1128" customFormat="1" ht="15" customHeight="1" x14ac:dyDescent="0.25"/>
    <row r="1129" customFormat="1" ht="15" customHeight="1" x14ac:dyDescent="0.25"/>
    <row r="1130" customFormat="1" ht="15" customHeight="1" x14ac:dyDescent="0.25"/>
    <row r="1131" customFormat="1" ht="15" customHeight="1" x14ac:dyDescent="0.25"/>
    <row r="1132" customFormat="1" ht="15" customHeight="1" x14ac:dyDescent="0.25"/>
    <row r="1133" customFormat="1" ht="15" customHeight="1" x14ac:dyDescent="0.25"/>
    <row r="1134" customFormat="1" ht="15" customHeight="1" x14ac:dyDescent="0.25"/>
    <row r="1135" customFormat="1" ht="15" customHeight="1" x14ac:dyDescent="0.25"/>
    <row r="1136" customFormat="1" ht="15" customHeight="1" x14ac:dyDescent="0.25"/>
    <row r="1137" customFormat="1" ht="15" customHeight="1" x14ac:dyDescent="0.25"/>
    <row r="1138" customFormat="1" ht="15" customHeight="1" x14ac:dyDescent="0.25"/>
    <row r="1139" customFormat="1" ht="15" customHeight="1" x14ac:dyDescent="0.25"/>
    <row r="1140" customFormat="1" ht="15" customHeight="1" x14ac:dyDescent="0.25"/>
    <row r="1141" customFormat="1" ht="15" customHeight="1" x14ac:dyDescent="0.25"/>
    <row r="1142" customFormat="1" ht="15" customHeight="1" x14ac:dyDescent="0.25"/>
    <row r="1143" customFormat="1" ht="15" customHeight="1" x14ac:dyDescent="0.25"/>
    <row r="1144" customFormat="1" ht="15" customHeight="1" x14ac:dyDescent="0.25"/>
    <row r="1145" customFormat="1" ht="15" customHeight="1" x14ac:dyDescent="0.25"/>
    <row r="1146" customFormat="1" ht="15" customHeight="1" x14ac:dyDescent="0.25"/>
    <row r="1147" customFormat="1" ht="15" customHeight="1" x14ac:dyDescent="0.25"/>
    <row r="1148" customFormat="1" ht="15" customHeight="1" x14ac:dyDescent="0.25"/>
    <row r="1149" customFormat="1" ht="15" customHeight="1" x14ac:dyDescent="0.25"/>
    <row r="1150" customFormat="1" ht="15" customHeight="1" x14ac:dyDescent="0.25"/>
    <row r="1151" customFormat="1" ht="15" customHeight="1" x14ac:dyDescent="0.25"/>
    <row r="1152" customFormat="1" ht="15" customHeight="1" x14ac:dyDescent="0.25"/>
    <row r="1153" customFormat="1" ht="15" customHeight="1" x14ac:dyDescent="0.25"/>
    <row r="1154" customFormat="1" ht="15" customHeight="1" x14ac:dyDescent="0.25"/>
    <row r="1155" customFormat="1" ht="15" customHeight="1" x14ac:dyDescent="0.25"/>
    <row r="1156" customFormat="1" ht="15" customHeight="1" x14ac:dyDescent="0.25"/>
    <row r="1157" customFormat="1" ht="15" customHeight="1" x14ac:dyDescent="0.25"/>
    <row r="1158" customFormat="1" ht="15" customHeight="1" x14ac:dyDescent="0.25"/>
    <row r="1159" customFormat="1" ht="15" customHeight="1" x14ac:dyDescent="0.25"/>
    <row r="1160" customFormat="1" ht="15" customHeight="1" x14ac:dyDescent="0.25"/>
    <row r="1161" customFormat="1" ht="15" customHeight="1" x14ac:dyDescent="0.25"/>
    <row r="1162" customFormat="1" ht="15" customHeight="1" x14ac:dyDescent="0.25"/>
    <row r="1163" customFormat="1" ht="15" customHeight="1" x14ac:dyDescent="0.25"/>
    <row r="1164" customFormat="1" ht="15" customHeight="1" x14ac:dyDescent="0.25"/>
    <row r="1165" customFormat="1" ht="15" customHeight="1" x14ac:dyDescent="0.25"/>
    <row r="1166" customFormat="1" ht="15" customHeight="1" x14ac:dyDescent="0.25"/>
    <row r="1167" customFormat="1" ht="15" customHeight="1" x14ac:dyDescent="0.25"/>
    <row r="1168" customFormat="1" ht="15" customHeight="1" x14ac:dyDescent="0.25"/>
    <row r="1169" customFormat="1" ht="15" customHeight="1" x14ac:dyDescent="0.25"/>
    <row r="1170" customFormat="1" ht="15" customHeight="1" x14ac:dyDescent="0.25"/>
    <row r="1171" customFormat="1" ht="15" customHeight="1" x14ac:dyDescent="0.25"/>
    <row r="1172" customFormat="1" ht="15" customHeight="1" x14ac:dyDescent="0.25"/>
    <row r="1173" customFormat="1" ht="15" customHeight="1" x14ac:dyDescent="0.25"/>
    <row r="1174" customFormat="1" ht="15" customHeight="1" x14ac:dyDescent="0.25"/>
    <row r="1175" customFormat="1" ht="15" customHeight="1" x14ac:dyDescent="0.25"/>
    <row r="1176" customFormat="1" ht="15" customHeight="1" x14ac:dyDescent="0.25"/>
    <row r="1177" customFormat="1" ht="15" customHeight="1" x14ac:dyDescent="0.25"/>
    <row r="1178" customFormat="1" ht="15" customHeight="1" x14ac:dyDescent="0.25"/>
    <row r="1179" customFormat="1" ht="15" customHeight="1" x14ac:dyDescent="0.25"/>
    <row r="1180" customFormat="1" ht="15" customHeight="1" x14ac:dyDescent="0.25"/>
    <row r="1181" customFormat="1" ht="15" customHeight="1" x14ac:dyDescent="0.25"/>
    <row r="1182" customFormat="1" ht="15" customHeight="1" x14ac:dyDescent="0.25"/>
    <row r="1183" customFormat="1" ht="15" customHeight="1" x14ac:dyDescent="0.25"/>
    <row r="1184" customFormat="1" ht="15" customHeight="1" x14ac:dyDescent="0.25"/>
    <row r="1185" customFormat="1" ht="15" customHeight="1" x14ac:dyDescent="0.25"/>
    <row r="1186" customFormat="1" ht="15" customHeight="1" x14ac:dyDescent="0.25"/>
    <row r="1187" customFormat="1" ht="15" customHeight="1" x14ac:dyDescent="0.25"/>
    <row r="1188" customFormat="1" ht="15" customHeight="1" x14ac:dyDescent="0.25"/>
    <row r="1189" customFormat="1" ht="15" customHeight="1" x14ac:dyDescent="0.25"/>
    <row r="1190" customFormat="1" ht="15" customHeight="1" x14ac:dyDescent="0.25"/>
    <row r="1191" customFormat="1" ht="15" customHeight="1" x14ac:dyDescent="0.25"/>
    <row r="1192" customFormat="1" ht="15" customHeight="1" x14ac:dyDescent="0.25"/>
    <row r="1193" customFormat="1" ht="15" customHeight="1" x14ac:dyDescent="0.25"/>
    <row r="1194" customFormat="1" ht="15" customHeight="1" x14ac:dyDescent="0.25"/>
    <row r="1195" customFormat="1" ht="15" customHeight="1" x14ac:dyDescent="0.25"/>
    <row r="1196" customFormat="1" ht="15" customHeight="1" x14ac:dyDescent="0.25"/>
    <row r="1197" customFormat="1" ht="15" customHeight="1" x14ac:dyDescent="0.25"/>
    <row r="1198" customFormat="1" ht="15" customHeight="1" x14ac:dyDescent="0.25"/>
    <row r="1199" customFormat="1" ht="15" customHeight="1" x14ac:dyDescent="0.25"/>
    <row r="1200" customFormat="1" ht="15" customHeight="1" x14ac:dyDescent="0.25"/>
    <row r="1201" customFormat="1" ht="15" customHeight="1" x14ac:dyDescent="0.25"/>
    <row r="1202" customFormat="1" ht="15" customHeight="1" x14ac:dyDescent="0.25"/>
    <row r="1203" customFormat="1" ht="15" customHeight="1" x14ac:dyDescent="0.25"/>
    <row r="1204" customFormat="1" ht="15" customHeight="1" x14ac:dyDescent="0.25"/>
    <row r="1205" customFormat="1" ht="15" customHeight="1" x14ac:dyDescent="0.25"/>
    <row r="1206" customFormat="1" ht="15" customHeight="1" x14ac:dyDescent="0.25"/>
    <row r="1207" customFormat="1" ht="15" customHeight="1" x14ac:dyDescent="0.25"/>
    <row r="1208" customFormat="1" ht="15" customHeight="1" x14ac:dyDescent="0.25"/>
    <row r="1209" customFormat="1" ht="15" customHeight="1" x14ac:dyDescent="0.25"/>
    <row r="1210" customFormat="1" ht="15" customHeight="1" x14ac:dyDescent="0.25"/>
    <row r="1211" customFormat="1" ht="15" customHeight="1" x14ac:dyDescent="0.25"/>
    <row r="1212" customFormat="1" ht="15" customHeight="1" x14ac:dyDescent="0.25"/>
    <row r="1213" customFormat="1" ht="15" customHeight="1" x14ac:dyDescent="0.25"/>
    <row r="1214" customFormat="1" ht="15" customHeight="1" x14ac:dyDescent="0.25"/>
    <row r="1215" customFormat="1" ht="15" customHeight="1" x14ac:dyDescent="0.25"/>
    <row r="1216" customFormat="1" ht="15" customHeight="1" x14ac:dyDescent="0.25"/>
    <row r="1217" customFormat="1" ht="15" customHeight="1" x14ac:dyDescent="0.25"/>
    <row r="1218" customFormat="1" ht="15" customHeight="1" x14ac:dyDescent="0.25"/>
    <row r="1219" customFormat="1" ht="15" customHeight="1" x14ac:dyDescent="0.25"/>
    <row r="1220" customFormat="1" ht="15" customHeight="1" x14ac:dyDescent="0.25"/>
    <row r="1221" customFormat="1" ht="15" customHeight="1" x14ac:dyDescent="0.25"/>
    <row r="1222" customFormat="1" ht="15" customHeight="1" x14ac:dyDescent="0.25"/>
    <row r="1223" customFormat="1" ht="15" customHeight="1" x14ac:dyDescent="0.25"/>
    <row r="1224" customFormat="1" ht="15" customHeight="1" x14ac:dyDescent="0.25"/>
    <row r="1225" customFormat="1" ht="15" customHeight="1" x14ac:dyDescent="0.25"/>
    <row r="1226" customFormat="1" ht="15" customHeight="1" x14ac:dyDescent="0.25"/>
    <row r="1227" customFormat="1" ht="15" customHeight="1" x14ac:dyDescent="0.25"/>
    <row r="1228" customFormat="1" ht="15" customHeight="1" x14ac:dyDescent="0.25"/>
    <row r="1229" customFormat="1" ht="15" customHeight="1" x14ac:dyDescent="0.25"/>
    <row r="1230" customFormat="1" ht="15" customHeight="1" x14ac:dyDescent="0.25"/>
    <row r="1231" customFormat="1" ht="15" customHeight="1" x14ac:dyDescent="0.25"/>
    <row r="1232" customFormat="1" ht="15" customHeight="1" x14ac:dyDescent="0.25"/>
    <row r="1233" customFormat="1" ht="15" customHeight="1" x14ac:dyDescent="0.25"/>
    <row r="1234" customFormat="1" ht="15" customHeight="1" x14ac:dyDescent="0.25"/>
    <row r="1235" customFormat="1" ht="15" customHeight="1" x14ac:dyDescent="0.25"/>
    <row r="1236" customFormat="1" ht="15" customHeight="1" x14ac:dyDescent="0.25"/>
    <row r="1237" customFormat="1" ht="15" customHeight="1" x14ac:dyDescent="0.25"/>
    <row r="1238" customFormat="1" ht="15" customHeight="1" x14ac:dyDescent="0.25"/>
    <row r="1239" customFormat="1" ht="15" customHeight="1" x14ac:dyDescent="0.25"/>
    <row r="1240" customFormat="1" ht="15" customHeight="1" x14ac:dyDescent="0.25"/>
    <row r="1241" customFormat="1" ht="15" customHeight="1" x14ac:dyDescent="0.25"/>
    <row r="1242" customFormat="1" ht="15" customHeight="1" x14ac:dyDescent="0.25"/>
    <row r="1243" customFormat="1" ht="15" customHeight="1" x14ac:dyDescent="0.25"/>
    <row r="1244" customFormat="1" ht="15" customHeight="1" x14ac:dyDescent="0.25"/>
    <row r="1245" customFormat="1" ht="15" customHeight="1" x14ac:dyDescent="0.25"/>
    <row r="1246" customFormat="1" ht="15" customHeight="1" x14ac:dyDescent="0.25"/>
    <row r="1247" customFormat="1" ht="15" customHeight="1" x14ac:dyDescent="0.25"/>
    <row r="1248" customFormat="1" ht="15" customHeight="1" x14ac:dyDescent="0.25"/>
    <row r="1249" customFormat="1" ht="15" customHeight="1" x14ac:dyDescent="0.25"/>
    <row r="1250" customFormat="1" ht="15" customHeight="1" x14ac:dyDescent="0.25"/>
    <row r="1251" customFormat="1" ht="15" customHeight="1" x14ac:dyDescent="0.25"/>
    <row r="1252" customFormat="1" ht="15" customHeight="1" x14ac:dyDescent="0.25"/>
    <row r="1253" customFormat="1" ht="15" customHeight="1" x14ac:dyDescent="0.25"/>
    <row r="1254" customFormat="1" ht="15" customHeight="1" x14ac:dyDescent="0.25"/>
    <row r="1255" customFormat="1" ht="15" customHeight="1" x14ac:dyDescent="0.25"/>
    <row r="1256" customFormat="1" ht="15" customHeight="1" x14ac:dyDescent="0.25"/>
    <row r="1257" customFormat="1" ht="15" customHeight="1" x14ac:dyDescent="0.25"/>
    <row r="1258" customFormat="1" ht="15" customHeight="1" x14ac:dyDescent="0.25"/>
    <row r="1259" customFormat="1" ht="15" customHeight="1" x14ac:dyDescent="0.25"/>
    <row r="1260" customFormat="1" ht="15" customHeight="1" x14ac:dyDescent="0.25"/>
    <row r="1261" customFormat="1" ht="15" customHeight="1" x14ac:dyDescent="0.25"/>
    <row r="1262" customFormat="1" ht="15" customHeight="1" x14ac:dyDescent="0.25"/>
    <row r="1263" customFormat="1" ht="15" customHeight="1" x14ac:dyDescent="0.25"/>
    <row r="1264" customFormat="1" ht="15" customHeight="1" x14ac:dyDescent="0.25"/>
    <row r="1265" customFormat="1" ht="15" customHeight="1" x14ac:dyDescent="0.25"/>
    <row r="1266" customFormat="1" ht="15" customHeight="1" x14ac:dyDescent="0.25"/>
    <row r="1267" customFormat="1" ht="15" customHeight="1" x14ac:dyDescent="0.25"/>
    <row r="1268" customFormat="1" ht="15" customHeight="1" x14ac:dyDescent="0.25"/>
    <row r="1269" customFormat="1" ht="15" customHeight="1" x14ac:dyDescent="0.25"/>
    <row r="1270" customFormat="1" ht="15" customHeight="1" x14ac:dyDescent="0.25"/>
    <row r="1271" customFormat="1" ht="15" customHeight="1" x14ac:dyDescent="0.25"/>
    <row r="1272" customFormat="1" ht="15" customHeight="1" x14ac:dyDescent="0.25"/>
    <row r="1273" customFormat="1" ht="15" customHeight="1" x14ac:dyDescent="0.25"/>
    <row r="1274" customFormat="1" ht="15" customHeight="1" x14ac:dyDescent="0.25"/>
    <row r="1275" customFormat="1" ht="15" customHeight="1" x14ac:dyDescent="0.25"/>
    <row r="1276" customFormat="1" ht="15" customHeight="1" x14ac:dyDescent="0.25"/>
    <row r="1277" customFormat="1" ht="15" customHeight="1" x14ac:dyDescent="0.25"/>
    <row r="1278" customFormat="1" ht="15" customHeight="1" x14ac:dyDescent="0.25"/>
    <row r="1279" customFormat="1" ht="15" customHeight="1" x14ac:dyDescent="0.25"/>
    <row r="1280" customFormat="1" ht="15" customHeight="1" x14ac:dyDescent="0.25"/>
    <row r="1281" customFormat="1" ht="15" customHeight="1" x14ac:dyDescent="0.25"/>
    <row r="1282" customFormat="1" ht="15" customHeight="1" x14ac:dyDescent="0.25"/>
    <row r="1283" customFormat="1" ht="15" customHeight="1" x14ac:dyDescent="0.25"/>
    <row r="1284" customFormat="1" ht="15" customHeight="1" x14ac:dyDescent="0.25"/>
    <row r="1285" customFormat="1" ht="15" customHeight="1" x14ac:dyDescent="0.25"/>
    <row r="1286" customFormat="1" ht="15" customHeight="1" x14ac:dyDescent="0.25"/>
    <row r="1287" customFormat="1" ht="15" customHeight="1" x14ac:dyDescent="0.25"/>
    <row r="1288" customFormat="1" ht="15" customHeight="1" x14ac:dyDescent="0.25"/>
    <row r="1289" customFormat="1" ht="15" customHeight="1" x14ac:dyDescent="0.25"/>
    <row r="1290" customFormat="1" ht="15" customHeight="1" x14ac:dyDescent="0.25"/>
    <row r="1291" customFormat="1" ht="15" customHeight="1" x14ac:dyDescent="0.25"/>
    <row r="1292" customFormat="1" ht="15" customHeight="1" x14ac:dyDescent="0.25"/>
    <row r="1293" customFormat="1" ht="15" customHeight="1" x14ac:dyDescent="0.25"/>
    <row r="1294" customFormat="1" ht="15" customHeight="1" x14ac:dyDescent="0.25"/>
    <row r="1295" customFormat="1" ht="15" customHeight="1" x14ac:dyDescent="0.25"/>
    <row r="1296" customFormat="1" ht="15" customHeight="1" x14ac:dyDescent="0.25"/>
    <row r="1297" customFormat="1" ht="15" customHeight="1" x14ac:dyDescent="0.25"/>
    <row r="1298" customFormat="1" ht="15" customHeight="1" x14ac:dyDescent="0.25"/>
    <row r="1299" customFormat="1" ht="15" customHeight="1" x14ac:dyDescent="0.25"/>
    <row r="1300" customFormat="1" ht="15" customHeight="1" x14ac:dyDescent="0.25"/>
    <row r="1301" customFormat="1" ht="15" customHeight="1" x14ac:dyDescent="0.25"/>
    <row r="1302" customFormat="1" ht="15" customHeight="1" x14ac:dyDescent="0.25"/>
    <row r="1303" customFormat="1" ht="15" customHeight="1" x14ac:dyDescent="0.25"/>
    <row r="1304" customFormat="1" ht="15" customHeight="1" x14ac:dyDescent="0.25"/>
    <row r="1305" customFormat="1" ht="15" customHeight="1" x14ac:dyDescent="0.25"/>
    <row r="1306" customFormat="1" ht="15" customHeight="1" x14ac:dyDescent="0.25"/>
    <row r="1307" customFormat="1" ht="15" customHeight="1" x14ac:dyDescent="0.25"/>
    <row r="1308" customFormat="1" ht="15" customHeight="1" x14ac:dyDescent="0.25"/>
    <row r="1309" customFormat="1" ht="15" customHeight="1" x14ac:dyDescent="0.25"/>
    <row r="1310" customFormat="1" ht="15" customHeight="1" x14ac:dyDescent="0.25"/>
    <row r="1311" customFormat="1" ht="15" customHeight="1" x14ac:dyDescent="0.25"/>
    <row r="1312" customFormat="1" ht="15" customHeight="1" x14ac:dyDescent="0.25"/>
    <row r="1313" customFormat="1" ht="15" customHeight="1" x14ac:dyDescent="0.25"/>
    <row r="1314" customFormat="1" ht="15" customHeight="1" x14ac:dyDescent="0.25"/>
    <row r="1315" customFormat="1" ht="15" customHeight="1" x14ac:dyDescent="0.25"/>
    <row r="1316" customFormat="1" ht="15" customHeight="1" x14ac:dyDescent="0.25"/>
    <row r="1317" customFormat="1" ht="15" customHeight="1" x14ac:dyDescent="0.25"/>
    <row r="1318" customFormat="1" ht="15" customHeight="1" x14ac:dyDescent="0.25"/>
    <row r="1319" customFormat="1" ht="15" customHeight="1" x14ac:dyDescent="0.25"/>
    <row r="1320" customFormat="1" ht="15" customHeight="1" x14ac:dyDescent="0.25"/>
    <row r="1321" customFormat="1" ht="15" customHeight="1" x14ac:dyDescent="0.25"/>
    <row r="1322" customFormat="1" ht="15" customHeight="1" x14ac:dyDescent="0.25"/>
    <row r="1323" customFormat="1" ht="15" customHeight="1" x14ac:dyDescent="0.25"/>
    <row r="1324" customFormat="1" ht="15" customHeight="1" x14ac:dyDescent="0.25"/>
    <row r="1325" customFormat="1" ht="15" customHeight="1" x14ac:dyDescent="0.25"/>
    <row r="1326" customFormat="1" ht="15" customHeight="1" x14ac:dyDescent="0.25"/>
    <row r="1327" customFormat="1" ht="15" customHeight="1" x14ac:dyDescent="0.25"/>
    <row r="1328" customFormat="1" ht="15" customHeight="1" x14ac:dyDescent="0.25"/>
    <row r="1329" customFormat="1" ht="15" customHeight="1" x14ac:dyDescent="0.25"/>
    <row r="1330" customFormat="1" ht="15" customHeight="1" x14ac:dyDescent="0.25"/>
    <row r="1331" customFormat="1" ht="15" customHeight="1" x14ac:dyDescent="0.25"/>
    <row r="1332" customFormat="1" ht="15" customHeight="1" x14ac:dyDescent="0.25"/>
    <row r="1333" customFormat="1" ht="15" customHeight="1" x14ac:dyDescent="0.25"/>
    <row r="1334" customFormat="1" ht="15" customHeight="1" x14ac:dyDescent="0.25"/>
    <row r="1335" customFormat="1" ht="15" customHeight="1" x14ac:dyDescent="0.25"/>
    <row r="1336" customFormat="1" ht="15" customHeight="1" x14ac:dyDescent="0.25"/>
    <row r="1337" customFormat="1" ht="15" customHeight="1" x14ac:dyDescent="0.25"/>
    <row r="1338" customFormat="1" ht="15" customHeight="1" x14ac:dyDescent="0.25"/>
    <row r="1339" customFormat="1" ht="15" customHeight="1" x14ac:dyDescent="0.25"/>
    <row r="1340" customFormat="1" ht="15" customHeight="1" x14ac:dyDescent="0.25"/>
    <row r="1341" customFormat="1" ht="15" customHeight="1" x14ac:dyDescent="0.25"/>
    <row r="1342" customFormat="1" ht="15" customHeight="1" x14ac:dyDescent="0.25"/>
    <row r="1343" customFormat="1" ht="15" customHeight="1" x14ac:dyDescent="0.25"/>
    <row r="1344" customFormat="1" ht="15" customHeight="1" x14ac:dyDescent="0.25"/>
    <row r="1345" customFormat="1" ht="15" customHeight="1" x14ac:dyDescent="0.25"/>
    <row r="1346" customFormat="1" ht="15" customHeight="1" x14ac:dyDescent="0.25"/>
    <row r="1347" customFormat="1" ht="15" customHeight="1" x14ac:dyDescent="0.25"/>
    <row r="1348" customFormat="1" ht="15" customHeight="1" x14ac:dyDescent="0.25"/>
    <row r="1349" customFormat="1" ht="15" customHeight="1" x14ac:dyDescent="0.25"/>
    <row r="1350" customFormat="1" ht="15" customHeight="1" x14ac:dyDescent="0.25"/>
    <row r="1351" customFormat="1" ht="15" customHeight="1" x14ac:dyDescent="0.25"/>
    <row r="1352" customFormat="1" ht="15" customHeight="1" x14ac:dyDescent="0.25"/>
    <row r="1353" customFormat="1" ht="15" customHeight="1" x14ac:dyDescent="0.25"/>
    <row r="1354" customFormat="1" ht="15" customHeight="1" x14ac:dyDescent="0.25"/>
    <row r="1355" customFormat="1" ht="15" customHeight="1" x14ac:dyDescent="0.25"/>
    <row r="1356" customFormat="1" ht="15" customHeight="1" x14ac:dyDescent="0.25"/>
    <row r="1357" customFormat="1" ht="15" customHeight="1" x14ac:dyDescent="0.25"/>
    <row r="1358" customFormat="1" ht="15" customHeight="1" x14ac:dyDescent="0.25"/>
    <row r="1359" customFormat="1" ht="15" customHeight="1" x14ac:dyDescent="0.25"/>
    <row r="1360" customFormat="1" ht="15" customHeight="1" x14ac:dyDescent="0.25"/>
    <row r="1361" customFormat="1" ht="15" customHeight="1" x14ac:dyDescent="0.25"/>
    <row r="1362" customFormat="1" ht="15" customHeight="1" x14ac:dyDescent="0.25"/>
    <row r="1363" customFormat="1" ht="15" customHeight="1" x14ac:dyDescent="0.25"/>
    <row r="1364" customFormat="1" ht="15" customHeight="1" x14ac:dyDescent="0.25"/>
    <row r="1365" customFormat="1" ht="15" customHeight="1" x14ac:dyDescent="0.25"/>
    <row r="1366" customFormat="1" ht="15" customHeight="1" x14ac:dyDescent="0.25"/>
    <row r="1367" customFormat="1" ht="15" customHeight="1" x14ac:dyDescent="0.25"/>
    <row r="1368" customFormat="1" ht="15" customHeight="1" x14ac:dyDescent="0.25"/>
    <row r="1369" customFormat="1" ht="15" customHeight="1" x14ac:dyDescent="0.25"/>
    <row r="1370" customFormat="1" ht="15" customHeight="1" x14ac:dyDescent="0.25"/>
    <row r="1371" customFormat="1" ht="15" customHeight="1" x14ac:dyDescent="0.25"/>
    <row r="1372" customFormat="1" ht="15" customHeight="1" x14ac:dyDescent="0.25"/>
    <row r="1373" customFormat="1" ht="15" customHeight="1" x14ac:dyDescent="0.25"/>
    <row r="1374" customFormat="1" ht="15" customHeight="1" x14ac:dyDescent="0.25"/>
    <row r="1375" customFormat="1" ht="15" customHeight="1" x14ac:dyDescent="0.25"/>
    <row r="1376" customFormat="1" ht="15" customHeight="1" x14ac:dyDescent="0.25"/>
    <row r="1377" customFormat="1" ht="15" customHeight="1" x14ac:dyDescent="0.25"/>
    <row r="1378" customFormat="1" ht="15" customHeight="1" x14ac:dyDescent="0.25"/>
    <row r="1379" customFormat="1" ht="15" customHeight="1" x14ac:dyDescent="0.25"/>
    <row r="1380" customFormat="1" ht="15" customHeight="1" x14ac:dyDescent="0.25"/>
    <row r="1381" customFormat="1" ht="15" customHeight="1" x14ac:dyDescent="0.25"/>
    <row r="1382" customFormat="1" ht="15" customHeight="1" x14ac:dyDescent="0.25"/>
    <row r="1383" customFormat="1" ht="15" customHeight="1" x14ac:dyDescent="0.25"/>
    <row r="1384" customFormat="1" ht="15" customHeight="1" x14ac:dyDescent="0.25"/>
    <row r="1385" customFormat="1" ht="15" customHeight="1" x14ac:dyDescent="0.25"/>
    <row r="1386" customFormat="1" ht="15" customHeight="1" x14ac:dyDescent="0.25"/>
    <row r="1387" customFormat="1" ht="15" customHeight="1" x14ac:dyDescent="0.25"/>
    <row r="1388" customFormat="1" ht="15" customHeight="1" x14ac:dyDescent="0.25"/>
    <row r="1389" customFormat="1" ht="15" customHeight="1" x14ac:dyDescent="0.25"/>
    <row r="1390" customFormat="1" ht="15" customHeight="1" x14ac:dyDescent="0.25"/>
    <row r="1391" customFormat="1" ht="15" customHeight="1" x14ac:dyDescent="0.25"/>
    <row r="1392" customFormat="1" ht="15" customHeight="1" x14ac:dyDescent="0.25"/>
    <row r="1393" spans="1:33" customFormat="1" ht="15" customHeight="1" x14ac:dyDescent="0.25"/>
    <row r="1394" spans="1:33" customFormat="1" ht="15" customHeight="1" x14ac:dyDescent="0.25"/>
    <row r="1395" spans="1:33" customFormat="1" ht="15" customHeight="1" x14ac:dyDescent="0.25"/>
    <row r="1396" spans="1:33" customFormat="1" ht="15" customHeight="1" x14ac:dyDescent="0.25"/>
    <row r="1397" spans="1:33" customFormat="1" ht="15" customHeight="1" x14ac:dyDescent="0.25"/>
    <row r="1398" spans="1:33" customFormat="1" ht="15" customHeight="1" x14ac:dyDescent="0.25"/>
    <row r="1399" spans="1:33" customFormat="1" ht="15" customHeight="1" x14ac:dyDescent="0.25"/>
    <row r="1400" spans="1:33" s="14" customFormat="1" ht="15" customHeight="1" x14ac:dyDescent="0.25">
      <c r="A1400"/>
      <c r="B1400"/>
      <c r="C1400"/>
      <c r="D1400"/>
      <c r="E1400"/>
      <c r="F1400"/>
      <c r="G1400"/>
      <c r="H1400"/>
      <c r="I1400"/>
      <c r="J1400"/>
      <c r="K1400"/>
      <c r="L1400"/>
      <c r="M1400"/>
      <c r="N1400"/>
      <c r="O1400"/>
      <c r="P1400"/>
      <c r="Q1400"/>
      <c r="R1400"/>
      <c r="S1400"/>
      <c r="T1400"/>
      <c r="U1400"/>
      <c r="V1400"/>
      <c r="W1400"/>
      <c r="X1400"/>
      <c r="Y1400"/>
      <c r="Z1400"/>
      <c r="AA1400"/>
      <c r="AB1400"/>
      <c r="AC1400"/>
      <c r="AD1400"/>
      <c r="AE1400"/>
      <c r="AF1400"/>
      <c r="AG1400"/>
    </row>
    <row r="1401" spans="1:33" s="14" customFormat="1" ht="15" customHeight="1" x14ac:dyDescent="0.25">
      <c r="A1401"/>
      <c r="B1401"/>
      <c r="C1401"/>
      <c r="D1401"/>
      <c r="E1401"/>
      <c r="F1401"/>
      <c r="G1401"/>
      <c r="H1401"/>
      <c r="I1401"/>
      <c r="J1401"/>
      <c r="K1401"/>
      <c r="L1401"/>
      <c r="M1401"/>
      <c r="N1401"/>
      <c r="O1401"/>
      <c r="P1401"/>
      <c r="Q1401"/>
      <c r="R1401"/>
      <c r="S1401"/>
      <c r="T1401"/>
      <c r="U1401"/>
      <c r="V1401"/>
      <c r="W1401"/>
      <c r="X1401"/>
      <c r="Y1401"/>
      <c r="Z1401"/>
      <c r="AA1401"/>
      <c r="AB1401"/>
      <c r="AC1401"/>
      <c r="AD1401"/>
      <c r="AE1401"/>
      <c r="AF1401"/>
      <c r="AG1401"/>
    </row>
    <row r="1402" spans="1:33" s="14" customFormat="1" ht="15" customHeight="1" x14ac:dyDescent="0.25">
      <c r="A1402"/>
      <c r="B1402"/>
      <c r="C1402"/>
      <c r="D1402"/>
      <c r="E1402"/>
      <c r="F1402"/>
      <c r="G1402"/>
      <c r="H1402"/>
      <c r="I1402"/>
      <c r="J1402"/>
      <c r="K1402"/>
      <c r="L1402"/>
      <c r="M1402"/>
      <c r="N1402"/>
      <c r="O1402"/>
      <c r="P1402"/>
      <c r="Q1402"/>
      <c r="R1402"/>
      <c r="S1402"/>
      <c r="T1402"/>
      <c r="U1402"/>
      <c r="V1402"/>
      <c r="W1402"/>
      <c r="X1402"/>
      <c r="Y1402"/>
      <c r="Z1402"/>
      <c r="AA1402"/>
      <c r="AB1402"/>
      <c r="AC1402"/>
      <c r="AD1402"/>
      <c r="AE1402"/>
      <c r="AF1402"/>
      <c r="AG1402"/>
    </row>
    <row r="1403" spans="1:33" s="14" customFormat="1" ht="15" customHeight="1" x14ac:dyDescent="0.25">
      <c r="A1403"/>
      <c r="B1403"/>
      <c r="C1403"/>
      <c r="D1403"/>
      <c r="E1403"/>
      <c r="F1403"/>
      <c r="G1403"/>
      <c r="H1403"/>
      <c r="I1403"/>
      <c r="J1403"/>
      <c r="K1403"/>
      <c r="L1403"/>
      <c r="M1403"/>
      <c r="N1403"/>
      <c r="O1403"/>
      <c r="P1403"/>
      <c r="Q1403"/>
      <c r="R1403"/>
      <c r="S1403"/>
      <c r="T1403"/>
      <c r="U1403"/>
      <c r="V1403"/>
      <c r="W1403"/>
      <c r="X1403"/>
      <c r="Y1403"/>
      <c r="Z1403"/>
      <c r="AA1403"/>
      <c r="AB1403"/>
      <c r="AC1403"/>
      <c r="AD1403"/>
      <c r="AE1403"/>
      <c r="AF1403"/>
      <c r="AG1403"/>
    </row>
    <row r="1404" spans="1:33" s="14" customFormat="1" ht="15" customHeight="1" x14ac:dyDescent="0.25">
      <c r="A1404"/>
      <c r="B1404"/>
      <c r="C1404"/>
      <c r="D1404"/>
      <c r="E1404"/>
      <c r="F1404"/>
      <c r="G1404"/>
      <c r="H1404"/>
      <c r="I1404"/>
      <c r="J1404"/>
      <c r="K1404"/>
      <c r="L1404"/>
      <c r="M1404"/>
      <c r="N1404"/>
      <c r="O1404"/>
      <c r="P1404"/>
      <c r="Q1404"/>
      <c r="R1404"/>
      <c r="S1404"/>
      <c r="T1404"/>
      <c r="U1404"/>
      <c r="V1404"/>
      <c r="W1404"/>
      <c r="X1404"/>
      <c r="Y1404"/>
      <c r="Z1404"/>
      <c r="AA1404"/>
      <c r="AB1404"/>
      <c r="AC1404"/>
      <c r="AD1404"/>
      <c r="AE1404"/>
      <c r="AF1404"/>
      <c r="AG1404"/>
    </row>
    <row r="1405" spans="1:33" s="14" customFormat="1" ht="15" customHeight="1" x14ac:dyDescent="0.25">
      <c r="A1405"/>
      <c r="B1405"/>
      <c r="C1405"/>
      <c r="D1405"/>
      <c r="E1405"/>
      <c r="F1405"/>
      <c r="G1405"/>
      <c r="H1405"/>
      <c r="I1405"/>
      <c r="J1405"/>
      <c r="K1405"/>
      <c r="L1405"/>
      <c r="M1405"/>
      <c r="N1405"/>
      <c r="O1405"/>
      <c r="P1405"/>
      <c r="Q1405"/>
      <c r="R1405"/>
      <c r="S1405"/>
      <c r="T1405"/>
      <c r="U1405"/>
      <c r="V1405"/>
      <c r="W1405"/>
      <c r="X1405"/>
      <c r="Y1405"/>
      <c r="Z1405"/>
      <c r="AA1405"/>
      <c r="AB1405"/>
      <c r="AC1405"/>
      <c r="AD1405"/>
      <c r="AE1405"/>
      <c r="AF1405"/>
      <c r="AG1405"/>
    </row>
    <row r="1406" spans="1:33" s="14" customFormat="1" ht="15" customHeight="1" x14ac:dyDescent="0.25">
      <c r="A1406"/>
      <c r="B1406"/>
      <c r="C1406"/>
      <c r="D1406"/>
      <c r="E1406"/>
      <c r="F1406"/>
      <c r="G1406"/>
      <c r="H1406"/>
      <c r="I1406"/>
      <c r="J1406"/>
      <c r="K1406"/>
      <c r="L1406"/>
      <c r="M1406"/>
      <c r="N1406"/>
      <c r="O1406"/>
      <c r="P1406"/>
      <c r="Q1406"/>
      <c r="R1406"/>
      <c r="S1406"/>
      <c r="T1406"/>
      <c r="U1406"/>
      <c r="V1406"/>
      <c r="W1406"/>
      <c r="X1406"/>
      <c r="Y1406"/>
      <c r="Z1406"/>
      <c r="AA1406"/>
      <c r="AB1406"/>
      <c r="AC1406"/>
      <c r="AD1406"/>
      <c r="AE1406"/>
      <c r="AF1406"/>
      <c r="AG1406"/>
    </row>
  </sheetData>
  <mergeCells count="5">
    <mergeCell ref="A1:AK1"/>
    <mergeCell ref="AG3:AK4"/>
    <mergeCell ref="B3:AF3"/>
    <mergeCell ref="A18:AG18"/>
    <mergeCell ref="A3:A4"/>
  </mergeCells>
  <conditionalFormatting sqref="B6:AF17">
    <cfRule type="cellIs" dxfId="39" priority="5" operator="equal">
      <formula>"M"</formula>
    </cfRule>
    <cfRule type="cellIs" dxfId="38" priority="6" operator="equal">
      <formula>"A"</formula>
    </cfRule>
    <cfRule type="cellIs" dxfId="37" priority="7" operator="equal">
      <formula>"A"</formula>
    </cfRule>
    <cfRule type="cellIs" dxfId="36" priority="10" operator="equal">
      <formula>"D"</formula>
    </cfRule>
    <cfRule type="cellIs" dxfId="35" priority="11" operator="equal">
      <formula>"H"</formula>
    </cfRule>
    <cfRule type="expression" priority="13" stopIfTrue="1">
      <formula>B6=""</formula>
    </cfRule>
    <cfRule type="expression" dxfId="34" priority="14" stopIfTrue="1">
      <formula>B6=CléPersonnalisée2</formula>
    </cfRule>
    <cfRule type="expression" dxfId="33" priority="15" stopIfTrue="1">
      <formula>B6=CléPersonnalisée1</formula>
    </cfRule>
    <cfRule type="expression" dxfId="32" priority="16" stopIfTrue="1">
      <formula>B6=CléMaladie</formula>
    </cfRule>
    <cfRule type="expression" dxfId="31" priority="17" stopIfTrue="1">
      <formula>B6=CléPersonnelle</formula>
    </cfRule>
    <cfRule type="expression" dxfId="30" priority="18" stopIfTrue="1">
      <formula>B6=CléCongés</formula>
    </cfRule>
  </conditionalFormatting>
  <conditionalFormatting sqref="AG6:AK17">
    <cfRule type="dataBar" priority="30">
      <dataBar>
        <cfvo type="min"/>
        <cfvo type="num" val="31"/>
        <color theme="2" tint="-0.249977111117893"/>
      </dataBar>
      <extLst>
        <ext xmlns:x14="http://schemas.microsoft.com/office/spreadsheetml/2009/9/main" uri="{B025F937-C7B1-47D3-B67F-A62EFF666E3E}">
          <x14:id>{ECCE2C3C-1B01-4700-B60E-DAAAB19A9C1A}</x14:id>
        </ext>
      </extLst>
    </cfRule>
  </conditionalFormatting>
  <conditionalFormatting sqref="B21:AF21">
    <cfRule type="colorScale" priority="45">
      <colorScale>
        <cfvo type="min"/>
        <cfvo type="max"/>
        <color rgb="FF63BE7B"/>
        <color rgb="FFFCFCFF"/>
      </colorScale>
    </cfRule>
  </conditionalFormatting>
  <conditionalFormatting sqref="B21:AF21">
    <cfRule type="colorScale" priority="9">
      <colorScale>
        <cfvo type="min"/>
        <cfvo type="max"/>
        <color rgb="FF63BE7B"/>
        <color rgb="FFFCFCFF"/>
      </colorScale>
    </cfRule>
  </conditionalFormatting>
  <conditionalFormatting sqref="M21">
    <cfRule type="cellIs" dxfId="29" priority="8" operator="equal">
      <formula>"A"</formula>
    </cfRule>
  </conditionalFormatting>
  <conditionalFormatting sqref="B4:AF4">
    <cfRule type="expression" dxfId="28" priority="4">
      <formula>sam</formula>
    </cfRule>
    <cfRule type="cellIs" dxfId="27" priority="2" operator="equal">
      <formula>"dim"</formula>
    </cfRule>
    <cfRule type="cellIs" dxfId="26" priority="1" operator="equal">
      <formula>"sam"</formula>
    </cfRule>
  </conditionalFormatting>
  <printOptions horizontalCentered="1" verticalCentered="1"/>
  <pageMargins left="0" right="0" top="0" bottom="0" header="0.31496062992125984" footer="0.31496062992125984"/>
  <pageSetup scale="70" fitToHeight="0"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ECCE2C3C-1B01-4700-B60E-DAAAB19A9C1A}">
            <x14:dataBar minLength="0" maxLength="100">
              <x14:cfvo type="autoMin"/>
              <x14:cfvo type="num">
                <xm:f>31</xm:f>
              </x14:cfvo>
              <x14:negativeFillColor rgb="FFFF0000"/>
              <x14:axisColor rgb="FF000000"/>
            </x14:dataBar>
          </x14:cfRule>
          <xm:sqref>AG6:AK17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AK1406"/>
  <sheetViews>
    <sheetView showGridLines="0" zoomScaleNormal="100" workbookViewId="0">
      <selection activeCell="B3" sqref="B3:AF3"/>
    </sheetView>
  </sheetViews>
  <sheetFormatPr baseColWidth="10" defaultColWidth="9.140625" defaultRowHeight="15" customHeight="1" x14ac:dyDescent="0.25"/>
  <cols>
    <col min="1" max="1" width="24.28515625" style="15" customWidth="1"/>
    <col min="2" max="21" width="4" style="13" customWidth="1"/>
    <col min="22" max="22" width="4.42578125" style="13" customWidth="1"/>
    <col min="23" max="25" width="4" style="13" customWidth="1"/>
    <col min="26" max="26" width="4.42578125" style="13" customWidth="1"/>
    <col min="27" max="27" width="4.42578125" style="13" bestFit="1" customWidth="1"/>
    <col min="28" max="31" width="4" style="13" customWidth="1"/>
    <col min="32" max="32" width="4.42578125" style="13" bestFit="1" customWidth="1"/>
    <col min="33" max="33" width="8.7109375" style="12" customWidth="1"/>
    <col min="34" max="34" width="8.7109375" style="13" customWidth="1"/>
    <col min="35" max="37" width="8.7109375" style="14" customWidth="1"/>
    <col min="38" max="16384" width="9.140625" style="14"/>
  </cols>
  <sheetData>
    <row r="1" spans="1:37" s="30" customFormat="1" ht="50.25" customHeight="1" x14ac:dyDescent="0.25">
      <c r="A1" s="49" t="s">
        <v>74</v>
      </c>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row>
    <row r="2" spans="1:37" s="30" customFormat="1" ht="50.25" customHeight="1" x14ac:dyDescent="0.25">
      <c r="A2" s="48"/>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row>
    <row r="3" spans="1:37" s="2" customFormat="1" ht="30" customHeight="1" x14ac:dyDescent="0.25">
      <c r="A3" s="56" t="s">
        <v>73</v>
      </c>
      <c r="B3" s="41" t="s">
        <v>1</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51">
        <v>2018</v>
      </c>
      <c r="AH3" s="51"/>
      <c r="AI3" s="51"/>
      <c r="AJ3" s="51"/>
      <c r="AK3" s="51"/>
    </row>
    <row r="4" spans="1:37" s="4" customFormat="1" ht="21" customHeight="1" x14ac:dyDescent="0.3">
      <c r="A4" s="57"/>
      <c r="B4" s="55">
        <f>DATE($AG$3,2,tblJanvier19[[#Headers],[1]])</f>
        <v>43132</v>
      </c>
      <c r="C4" s="55">
        <f>DATE($AG$3,2,tblJanvier19[[#Headers],[2]])</f>
        <v>43133</v>
      </c>
      <c r="D4" s="55">
        <f>DATE($AG$3,2,tblJanvier19[[#Headers],[3]])</f>
        <v>43134</v>
      </c>
      <c r="E4" s="55">
        <f>DATE($AG$3,2,tblJanvier19[[#Headers],[4]])</f>
        <v>43135</v>
      </c>
      <c r="F4" s="55">
        <f>DATE($AG$3,2,tblJanvier19[[#Headers],[5]])</f>
        <v>43136</v>
      </c>
      <c r="G4" s="55">
        <f>DATE($AG$3,2,tblJanvier19[[#Headers],[6]])</f>
        <v>43137</v>
      </c>
      <c r="H4" s="55">
        <f>DATE($AG$3,2,tblJanvier19[[#Headers],[7]])</f>
        <v>43138</v>
      </c>
      <c r="I4" s="55">
        <f>DATE($AG$3,2,tblJanvier19[[#Headers],[8]])</f>
        <v>43139</v>
      </c>
      <c r="J4" s="55">
        <f>DATE($AG$3,2,tblJanvier19[[#Headers],[9]])</f>
        <v>43140</v>
      </c>
      <c r="K4" s="55">
        <f>DATE($AG$3,2,tblJanvier19[[#Headers],[10]])</f>
        <v>43141</v>
      </c>
      <c r="L4" s="55">
        <f>DATE($AG$3,2,tblJanvier19[[#Headers],[11]])</f>
        <v>43142</v>
      </c>
      <c r="M4" s="55">
        <f>DATE($AG$3,2,tblJanvier19[[#Headers],[12]])</f>
        <v>43143</v>
      </c>
      <c r="N4" s="55">
        <f>DATE($AG$3,2,tblJanvier19[[#Headers],[13]])</f>
        <v>43144</v>
      </c>
      <c r="O4" s="55">
        <f>DATE($AG$3,2,tblJanvier19[[#Headers],[14]])</f>
        <v>43145</v>
      </c>
      <c r="P4" s="55">
        <f>DATE($AG$3,2,tblJanvier19[[#Headers],[15]])</f>
        <v>43146</v>
      </c>
      <c r="Q4" s="55">
        <f>DATE($AG$3,2,tblJanvier19[[#Headers],[16]])</f>
        <v>43147</v>
      </c>
      <c r="R4" s="55">
        <f>DATE($AG$3,2,tblJanvier19[[#Headers],[17]])</f>
        <v>43148</v>
      </c>
      <c r="S4" s="55">
        <f>DATE($AG$3,2,tblJanvier19[[#Headers],[18]])</f>
        <v>43149</v>
      </c>
      <c r="T4" s="55">
        <f>DATE($AG$3,2,tblJanvier19[[#Headers],[19]])</f>
        <v>43150</v>
      </c>
      <c r="U4" s="55">
        <f>DATE($AG$3,2,tblJanvier19[[#Headers],[20]])</f>
        <v>43151</v>
      </c>
      <c r="V4" s="55">
        <f>DATE($AG$3,2,tblJanvier19[[#Headers],[21]])</f>
        <v>43152</v>
      </c>
      <c r="W4" s="55">
        <f>DATE($AG$3,2,tblJanvier19[[#Headers],[22]])</f>
        <v>43153</v>
      </c>
      <c r="X4" s="55">
        <f>DATE($AG$3,2,tblJanvier19[[#Headers],[23]])</f>
        <v>43154</v>
      </c>
      <c r="Y4" s="55">
        <f>DATE($AG$3,2,tblJanvier19[[#Headers],[24]])</f>
        <v>43155</v>
      </c>
      <c r="Z4" s="55">
        <f>DATE($AG$3,2,tblJanvier19[[#Headers],[25]])</f>
        <v>43156</v>
      </c>
      <c r="AA4" s="55">
        <f>DATE($AG$3,2,tblJanvier19[[#Headers],[26]])</f>
        <v>43157</v>
      </c>
      <c r="AB4" s="55">
        <f>DATE($AG$3,2,tblJanvier19[[#Headers],[27]])</f>
        <v>43158</v>
      </c>
      <c r="AC4" s="55">
        <f>DATE($AG$3,2,tblJanvier19[[#Headers],[28]])</f>
        <v>43159</v>
      </c>
      <c r="AD4" s="55">
        <f>DATE($AG$3,2,tblJanvier19[[#Headers],[29]])</f>
        <v>43160</v>
      </c>
      <c r="AE4" s="55">
        <f>DATE($AG$3,2,tblJanvier19[[#Headers],[30]])</f>
        <v>43161</v>
      </c>
      <c r="AF4" s="55">
        <f>DATE($AG$3,2,tblJanvier19[[#Headers],[31]])</f>
        <v>43162</v>
      </c>
      <c r="AG4" s="51"/>
      <c r="AH4" s="51"/>
      <c r="AI4" s="51"/>
      <c r="AJ4" s="51"/>
      <c r="AK4" s="51"/>
    </row>
    <row r="5" spans="1:37" s="8" customFormat="1" ht="21" customHeight="1" x14ac:dyDescent="0.25">
      <c r="A5" s="50" t="s">
        <v>69</v>
      </c>
      <c r="B5" s="40" t="s">
        <v>2</v>
      </c>
      <c r="C5" s="40" t="s">
        <v>3</v>
      </c>
      <c r="D5" s="40" t="s">
        <v>4</v>
      </c>
      <c r="E5" s="40" t="s">
        <v>5</v>
      </c>
      <c r="F5" s="40" t="s">
        <v>6</v>
      </c>
      <c r="G5" s="40" t="s">
        <v>7</v>
      </c>
      <c r="H5" s="40" t="s">
        <v>8</v>
      </c>
      <c r="I5" s="40" t="s">
        <v>9</v>
      </c>
      <c r="J5" s="40" t="s">
        <v>10</v>
      </c>
      <c r="K5" s="40" t="s">
        <v>11</v>
      </c>
      <c r="L5" s="40" t="s">
        <v>12</v>
      </c>
      <c r="M5" s="40" t="s">
        <v>13</v>
      </c>
      <c r="N5" s="40" t="s">
        <v>14</v>
      </c>
      <c r="O5" s="40" t="s">
        <v>15</v>
      </c>
      <c r="P5" s="40" t="s">
        <v>16</v>
      </c>
      <c r="Q5" s="40" t="s">
        <v>17</v>
      </c>
      <c r="R5" s="40" t="s">
        <v>18</v>
      </c>
      <c r="S5" s="40" t="s">
        <v>19</v>
      </c>
      <c r="T5" s="40" t="s">
        <v>20</v>
      </c>
      <c r="U5" s="40" t="s">
        <v>21</v>
      </c>
      <c r="V5" s="40" t="s">
        <v>22</v>
      </c>
      <c r="W5" s="40" t="s">
        <v>23</v>
      </c>
      <c r="X5" s="40" t="s">
        <v>24</v>
      </c>
      <c r="Y5" s="40" t="s">
        <v>25</v>
      </c>
      <c r="Z5" s="40" t="s">
        <v>26</v>
      </c>
      <c r="AA5" s="40" t="s">
        <v>27</v>
      </c>
      <c r="AB5" s="40" t="s">
        <v>28</v>
      </c>
      <c r="AC5" s="40" t="s">
        <v>29</v>
      </c>
      <c r="AD5" s="40" t="s">
        <v>30</v>
      </c>
      <c r="AE5" s="40" t="s">
        <v>31</v>
      </c>
      <c r="AF5" s="40" t="s">
        <v>32</v>
      </c>
      <c r="AG5" s="40" t="s">
        <v>70</v>
      </c>
      <c r="AH5" s="45" t="s">
        <v>71</v>
      </c>
      <c r="AI5" s="45" t="s">
        <v>35</v>
      </c>
      <c r="AJ5" s="45" t="s">
        <v>63</v>
      </c>
      <c r="AK5" s="45" t="s">
        <v>66</v>
      </c>
    </row>
    <row r="6" spans="1:37" s="8" customFormat="1" ht="18" customHeight="1" x14ac:dyDescent="0.25">
      <c r="A6" s="38" t="s">
        <v>61</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9">
        <f>COUNTIF(tblJanvier19[[#This Row],[1]:[31]],"C")</f>
        <v>0</v>
      </c>
      <c r="AH6" s="47">
        <f>COUNTIF(tblJanvier19[[#This Row],[1]:[31]],"A")</f>
        <v>0</v>
      </c>
      <c r="AI6" s="46">
        <f>COUNTIF(tblJanvier19[[#This Row],[1]:[31]],"M")</f>
        <v>0</v>
      </c>
      <c r="AJ6" s="47">
        <f>COUNTIF(tblJanvier19[[#This Row],[1]:[31]],"H")</f>
        <v>0</v>
      </c>
      <c r="AK6" s="46">
        <f>COUNTIF(tblJanvier19[[#This Row],[1]:[31]],"D")</f>
        <v>0</v>
      </c>
    </row>
    <row r="7" spans="1:37" s="8" customFormat="1" ht="18" customHeight="1" x14ac:dyDescent="0.25">
      <c r="A7" s="38" t="s">
        <v>59</v>
      </c>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9">
        <f>COUNTIF(tblJanvier19[[#This Row],[1]:[31]],"C")</f>
        <v>0</v>
      </c>
      <c r="AH7" s="47">
        <f>COUNTIF(tblJanvier19[[#This Row],[1]:[31]],"A")</f>
        <v>0</v>
      </c>
      <c r="AI7" s="46">
        <f>COUNTIF(tblJanvier19[[#This Row],[1]:[31]],"M")</f>
        <v>0</v>
      </c>
      <c r="AJ7" s="47">
        <f>COUNTIF(tblJanvier19[[#This Row],[1]:[31]],"H")</f>
        <v>0</v>
      </c>
      <c r="AK7" s="46">
        <f>COUNTIF(tblJanvier19[[#This Row],[1]:[31]],"D")</f>
        <v>0</v>
      </c>
    </row>
    <row r="8" spans="1:37" s="11" customFormat="1" ht="18" customHeight="1" x14ac:dyDescent="0.25">
      <c r="A8" s="38" t="s">
        <v>52</v>
      </c>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9">
        <f>COUNTIF(tblJanvier19[[#This Row],[1]:[31]],"C")</f>
        <v>0</v>
      </c>
      <c r="AH8" s="47">
        <f>COUNTIF(tblJanvier19[[#This Row],[1]:[31]],"A")</f>
        <v>0</v>
      </c>
      <c r="AI8" s="46">
        <f>COUNTIF(tblJanvier19[[#This Row],[1]:[31]],"M")</f>
        <v>0</v>
      </c>
      <c r="AJ8" s="47">
        <f>COUNTIF(tblJanvier19[[#This Row],[1]:[31]],"H")</f>
        <v>0</v>
      </c>
      <c r="AK8" s="46">
        <f>COUNTIF(tblJanvier19[[#This Row],[1]:[31]],"D")</f>
        <v>0</v>
      </c>
    </row>
    <row r="9" spans="1:37" s="11" customFormat="1" ht="18" customHeight="1" x14ac:dyDescent="0.25">
      <c r="A9" s="38" t="s">
        <v>50</v>
      </c>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9">
        <f>COUNTIF(tblJanvier19[[#This Row],[1]:[31]],"C")</f>
        <v>0</v>
      </c>
      <c r="AH9" s="47">
        <f>COUNTIF(tblJanvier19[[#This Row],[1]:[31]],"A")</f>
        <v>0</v>
      </c>
      <c r="AI9" s="46">
        <f>COUNTIF(tblJanvier19[[#This Row],[1]:[31]],"M")</f>
        <v>0</v>
      </c>
      <c r="AJ9" s="47">
        <f>COUNTIF(tblJanvier19[[#This Row],[1]:[31]],"H")</f>
        <v>0</v>
      </c>
      <c r="AK9" s="46">
        <f>COUNTIF(tblJanvier19[[#This Row],[1]:[31]],"D")</f>
        <v>0</v>
      </c>
    </row>
    <row r="10" spans="1:37" s="11" customFormat="1" ht="18" customHeight="1" x14ac:dyDescent="0.25">
      <c r="A10" s="38" t="s">
        <v>55</v>
      </c>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9">
        <f>COUNTIF(tblJanvier19[[#This Row],[1]:[31]],"C")</f>
        <v>0</v>
      </c>
      <c r="AH10" s="47">
        <f>COUNTIF(tblJanvier19[[#This Row],[1]:[31]],"A")</f>
        <v>0</v>
      </c>
      <c r="AI10" s="46">
        <f>COUNTIF(tblJanvier19[[#This Row],[1]:[31]],"M")</f>
        <v>0</v>
      </c>
      <c r="AJ10" s="47">
        <f>COUNTIF(tblJanvier19[[#This Row],[1]:[31]],"H")</f>
        <v>0</v>
      </c>
      <c r="AK10" s="46">
        <f>COUNTIF(tblJanvier19[[#This Row],[1]:[31]],"D")</f>
        <v>0</v>
      </c>
    </row>
    <row r="11" spans="1:37" ht="18" customHeight="1" x14ac:dyDescent="0.25">
      <c r="A11" s="38" t="s">
        <v>57</v>
      </c>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9">
        <f>COUNTIF(tblJanvier19[[#This Row],[1]:[31]],"C")</f>
        <v>0</v>
      </c>
      <c r="AH11" s="47">
        <f>COUNTIF(tblJanvier19[[#This Row],[1]:[31]],"A")</f>
        <v>0</v>
      </c>
      <c r="AI11" s="46">
        <f>COUNTIF(tblJanvier19[[#This Row],[1]:[31]],"M")</f>
        <v>0</v>
      </c>
      <c r="AJ11" s="47">
        <f>COUNTIF(tblJanvier19[[#This Row],[1]:[31]],"H")</f>
        <v>0</v>
      </c>
      <c r="AK11" s="46">
        <f>COUNTIF(tblJanvier19[[#This Row],[1]:[31]],"D")</f>
        <v>0</v>
      </c>
    </row>
    <row r="12" spans="1:37" customFormat="1" ht="18" customHeight="1" x14ac:dyDescent="0.25">
      <c r="A12" s="38" t="s">
        <v>58</v>
      </c>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9">
        <f>COUNTIF(tblJanvier19[[#This Row],[1]:[31]],"C")</f>
        <v>0</v>
      </c>
      <c r="AH12" s="47">
        <f>COUNTIF(tblJanvier19[[#This Row],[1]:[31]],"A")</f>
        <v>0</v>
      </c>
      <c r="AI12" s="46">
        <f>COUNTIF(tblJanvier19[[#This Row],[1]:[31]],"M")</f>
        <v>0</v>
      </c>
      <c r="AJ12" s="47">
        <f>COUNTIF(tblJanvier19[[#This Row],[1]:[31]],"H")</f>
        <v>0</v>
      </c>
      <c r="AK12" s="46">
        <f>COUNTIF(tblJanvier19[[#This Row],[1]:[31]],"D")</f>
        <v>0</v>
      </c>
    </row>
    <row r="13" spans="1:37" customFormat="1" ht="18" customHeight="1" x14ac:dyDescent="0.25">
      <c r="A13" s="38" t="s">
        <v>60</v>
      </c>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9">
        <f>COUNTIF(tblJanvier19[[#This Row],[1]:[31]],"C")</f>
        <v>0</v>
      </c>
      <c r="AH13" s="47">
        <f>COUNTIF(tblJanvier19[[#This Row],[1]:[31]],"A")</f>
        <v>0</v>
      </c>
      <c r="AI13" s="46">
        <f>COUNTIF(tblJanvier19[[#This Row],[1]:[31]],"M")</f>
        <v>0</v>
      </c>
      <c r="AJ13" s="47">
        <f>COUNTIF(tblJanvier19[[#This Row],[1]:[31]],"H")</f>
        <v>0</v>
      </c>
      <c r="AK13" s="46">
        <f>COUNTIF(tblJanvier19[[#This Row],[1]:[31]],"D")</f>
        <v>0</v>
      </c>
    </row>
    <row r="14" spans="1:37" customFormat="1" ht="18" customHeight="1" x14ac:dyDescent="0.25">
      <c r="A14" s="38" t="s">
        <v>53</v>
      </c>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9">
        <f>COUNTIF(tblJanvier19[[#This Row],[1]:[31]],"C")</f>
        <v>0</v>
      </c>
      <c r="AH14" s="47">
        <f>COUNTIF(tblJanvier19[[#This Row],[1]:[31]],"A")</f>
        <v>0</v>
      </c>
      <c r="AI14" s="46">
        <f>COUNTIF(tblJanvier19[[#This Row],[1]:[31]],"M")</f>
        <v>0</v>
      </c>
      <c r="AJ14" s="47">
        <f>COUNTIF(tblJanvier19[[#This Row],[1]:[31]],"H")</f>
        <v>0</v>
      </c>
      <c r="AK14" s="46">
        <f>COUNTIF(tblJanvier19[[#This Row],[1]:[31]],"D")</f>
        <v>0</v>
      </c>
    </row>
    <row r="15" spans="1:37" customFormat="1" ht="18" customHeight="1" x14ac:dyDescent="0.25">
      <c r="A15" s="38" t="s">
        <v>51</v>
      </c>
      <c r="B15" s="40"/>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9">
        <f>COUNTIF(tblJanvier19[[#This Row],[1]:[31]],"C")</f>
        <v>0</v>
      </c>
      <c r="AH15" s="47">
        <f>COUNTIF(tblJanvier19[[#This Row],[1]:[31]],"A")</f>
        <v>0</v>
      </c>
      <c r="AI15" s="46">
        <f>COUNTIF(tblJanvier19[[#This Row],[1]:[31]],"M")</f>
        <v>0</v>
      </c>
      <c r="AJ15" s="47">
        <f>COUNTIF(tblJanvier19[[#This Row],[1]:[31]],"H")</f>
        <v>0</v>
      </c>
      <c r="AK15" s="46">
        <f>COUNTIF(tblJanvier19[[#This Row],[1]:[31]],"D")</f>
        <v>0</v>
      </c>
    </row>
    <row r="16" spans="1:37" customFormat="1" ht="18" customHeight="1" x14ac:dyDescent="0.25">
      <c r="A16" s="38" t="s">
        <v>54</v>
      </c>
      <c r="B16" s="40"/>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9">
        <f>COUNTIF(tblJanvier19[[#This Row],[1]:[31]],"C")</f>
        <v>0</v>
      </c>
      <c r="AH16" s="47">
        <f>COUNTIF(tblJanvier19[[#This Row],[1]:[31]],"A")</f>
        <v>0</v>
      </c>
      <c r="AI16" s="46">
        <f>COUNTIF(tblJanvier19[[#This Row],[1]:[31]],"M")</f>
        <v>0</v>
      </c>
      <c r="AJ16" s="47">
        <f>COUNTIF(tblJanvier19[[#This Row],[1]:[31]],"H")</f>
        <v>0</v>
      </c>
      <c r="AK16" s="46">
        <f>COUNTIF(tblJanvier19[[#This Row],[1]:[31]],"D")</f>
        <v>0</v>
      </c>
    </row>
    <row r="17" spans="1:37" customFormat="1" ht="18" customHeight="1" x14ac:dyDescent="0.25">
      <c r="A17" s="38" t="s">
        <v>56</v>
      </c>
      <c r="B17" s="40"/>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9">
        <f>COUNTIF(tblJanvier19[[#This Row],[1]:[31]],"C")</f>
        <v>0</v>
      </c>
      <c r="AH17" s="47">
        <f>COUNTIF(tblJanvier19[[#This Row],[1]:[31]],"A")</f>
        <v>0</v>
      </c>
      <c r="AI17" s="46">
        <f>COUNTIF(tblJanvier19[[#This Row],[1]:[31]],"M")</f>
        <v>0</v>
      </c>
      <c r="AJ17" s="47">
        <f>COUNTIF(tblJanvier19[[#This Row],[1]:[31]],"H")</f>
        <v>0</v>
      </c>
      <c r="AK17" s="46">
        <f>COUNTIF(tblJanvier19[[#This Row],[1]:[31]],"D")</f>
        <v>0</v>
      </c>
    </row>
    <row r="18" spans="1:37" customFormat="1" ht="15" customHeight="1" x14ac:dyDescent="0.25">
      <c r="A18" s="42"/>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row>
    <row r="19" spans="1:37" customFormat="1" ht="15" customHeight="1" x14ac:dyDescent="0.25">
      <c r="A19" s="6"/>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2"/>
    </row>
    <row r="20" spans="1:37" customFormat="1" ht="15" customHeight="1" x14ac:dyDescent="0.25"/>
    <row r="21" spans="1:37" customFormat="1" ht="15" customHeight="1" x14ac:dyDescent="0.25">
      <c r="B21" s="36"/>
      <c r="C21" s="36"/>
      <c r="D21" s="36"/>
      <c r="E21" s="36"/>
      <c r="F21" s="37"/>
      <c r="G21" s="20" t="s">
        <v>36</v>
      </c>
      <c r="H21" s="33" t="s">
        <v>62</v>
      </c>
      <c r="I21" s="34"/>
      <c r="J21" s="34"/>
      <c r="K21" s="34"/>
      <c r="L21" s="34"/>
      <c r="M21" s="16" t="s">
        <v>68</v>
      </c>
      <c r="N21" s="33" t="s">
        <v>67</v>
      </c>
      <c r="O21" s="34"/>
      <c r="P21" s="34"/>
      <c r="Q21" s="34"/>
      <c r="R21" s="34"/>
      <c r="S21" s="34"/>
      <c r="T21" s="17" t="s">
        <v>35</v>
      </c>
      <c r="U21" s="33" t="s">
        <v>42</v>
      </c>
      <c r="V21" s="35"/>
      <c r="W21" s="35"/>
      <c r="X21" s="18" t="s">
        <v>65</v>
      </c>
      <c r="Y21" s="39" t="s">
        <v>63</v>
      </c>
      <c r="Z21" s="39"/>
      <c r="AA21" s="19" t="s">
        <v>66</v>
      </c>
      <c r="AB21" s="39" t="s">
        <v>64</v>
      </c>
      <c r="AC21" s="35"/>
      <c r="AD21" s="35"/>
      <c r="AE21" s="35"/>
      <c r="AF21" s="35"/>
    </row>
    <row r="22" spans="1:37" customFormat="1" ht="15" customHeight="1" x14ac:dyDescent="0.25"/>
    <row r="23" spans="1:37" customFormat="1" ht="15" customHeight="1" x14ac:dyDescent="0.25"/>
    <row r="24" spans="1:37" customFormat="1" ht="15" customHeight="1" x14ac:dyDescent="0.25"/>
    <row r="25" spans="1:37" customFormat="1" ht="15" customHeight="1" x14ac:dyDescent="0.25"/>
    <row r="26" spans="1:37" customFormat="1" ht="15" customHeight="1" x14ac:dyDescent="0.25"/>
    <row r="27" spans="1:37" customFormat="1" ht="15" customHeight="1" x14ac:dyDescent="0.25"/>
    <row r="28" spans="1:37" customFormat="1" ht="15" customHeight="1" x14ac:dyDescent="0.25"/>
    <row r="29" spans="1:37" customFormat="1" ht="15" customHeight="1" x14ac:dyDescent="0.25"/>
    <row r="30" spans="1:37" customFormat="1" ht="15" customHeight="1" x14ac:dyDescent="0.25"/>
    <row r="31" spans="1:37" customFormat="1" ht="15" customHeight="1" x14ac:dyDescent="0.25"/>
    <row r="32" spans="1:37" customFormat="1" ht="15" customHeight="1" x14ac:dyDescent="0.25"/>
    <row r="33" customFormat="1" ht="15" customHeight="1" x14ac:dyDescent="0.25"/>
    <row r="34" customFormat="1" ht="15" customHeight="1" x14ac:dyDescent="0.25"/>
    <row r="35" customFormat="1" ht="15" customHeight="1" x14ac:dyDescent="0.25"/>
    <row r="36" customFormat="1" ht="15" customHeight="1" x14ac:dyDescent="0.25"/>
    <row r="37" customFormat="1" ht="15" customHeight="1" x14ac:dyDescent="0.25"/>
    <row r="38" customFormat="1" ht="15" customHeight="1" x14ac:dyDescent="0.25"/>
    <row r="39" customFormat="1" ht="15" customHeight="1" x14ac:dyDescent="0.25"/>
    <row r="40" customFormat="1" ht="15" customHeight="1" x14ac:dyDescent="0.25"/>
    <row r="41" customFormat="1" ht="15" customHeight="1" x14ac:dyDescent="0.25"/>
    <row r="42" customFormat="1" ht="15" customHeight="1" x14ac:dyDescent="0.25"/>
    <row r="43" customFormat="1" ht="15" customHeight="1" x14ac:dyDescent="0.25"/>
    <row r="44" customFormat="1" ht="15" customHeight="1" x14ac:dyDescent="0.25"/>
    <row r="45" customFormat="1" ht="15" customHeight="1" x14ac:dyDescent="0.25"/>
    <row r="46" customFormat="1" ht="15" customHeight="1" x14ac:dyDescent="0.25"/>
    <row r="47" customFormat="1" ht="15" customHeight="1" x14ac:dyDescent="0.25"/>
    <row r="48" customFormat="1" ht="15" customHeight="1" x14ac:dyDescent="0.25"/>
    <row r="49" customFormat="1" ht="15" customHeight="1" x14ac:dyDescent="0.25"/>
    <row r="50" customFormat="1" ht="15" customHeight="1" x14ac:dyDescent="0.25"/>
    <row r="51" customFormat="1" ht="15" customHeight="1" x14ac:dyDescent="0.25"/>
    <row r="52" customFormat="1" ht="15" customHeight="1" x14ac:dyDescent="0.25"/>
    <row r="53" customFormat="1" ht="15" customHeight="1" x14ac:dyDescent="0.25"/>
    <row r="54" customFormat="1" ht="15" customHeight="1" x14ac:dyDescent="0.25"/>
    <row r="55" customFormat="1" ht="15" customHeight="1" x14ac:dyDescent="0.25"/>
    <row r="56" customFormat="1" ht="15" customHeight="1" x14ac:dyDescent="0.25"/>
    <row r="57" customFormat="1" ht="15" customHeight="1" x14ac:dyDescent="0.25"/>
    <row r="58" customFormat="1" ht="15" customHeight="1" x14ac:dyDescent="0.25"/>
    <row r="59" customFormat="1" ht="15" customHeight="1" x14ac:dyDescent="0.25"/>
    <row r="60" customFormat="1" ht="15" customHeight="1" x14ac:dyDescent="0.25"/>
    <row r="61" customFormat="1" ht="15" customHeight="1" x14ac:dyDescent="0.25"/>
    <row r="62" customFormat="1" ht="15" customHeight="1" x14ac:dyDescent="0.25"/>
    <row r="63" customFormat="1" ht="15" customHeight="1" x14ac:dyDescent="0.25"/>
    <row r="64" customFormat="1" ht="15" customHeight="1" x14ac:dyDescent="0.25"/>
    <row r="65" customFormat="1" ht="15" customHeight="1" x14ac:dyDescent="0.25"/>
    <row r="66" customFormat="1" ht="15" customHeight="1" x14ac:dyDescent="0.25"/>
    <row r="67" customFormat="1" ht="15" customHeight="1" x14ac:dyDescent="0.25"/>
    <row r="68" customFormat="1" ht="15" customHeight="1" x14ac:dyDescent="0.25"/>
    <row r="69" customFormat="1" ht="15" customHeight="1" x14ac:dyDescent="0.25"/>
    <row r="70" customFormat="1" ht="15" customHeight="1" x14ac:dyDescent="0.25"/>
    <row r="71" customFormat="1" ht="15" customHeight="1" x14ac:dyDescent="0.25"/>
    <row r="72" customFormat="1" ht="15" customHeight="1" x14ac:dyDescent="0.25"/>
    <row r="73" customFormat="1" ht="15" customHeight="1" x14ac:dyDescent="0.25"/>
    <row r="74" customFormat="1" ht="15" customHeight="1" x14ac:dyDescent="0.25"/>
    <row r="75" customFormat="1" ht="15" customHeight="1" x14ac:dyDescent="0.25"/>
    <row r="76" customFormat="1" ht="15" customHeight="1" x14ac:dyDescent="0.25"/>
    <row r="77" customFormat="1" ht="15" customHeight="1" x14ac:dyDescent="0.25"/>
    <row r="78" customFormat="1" ht="15" customHeight="1" x14ac:dyDescent="0.25"/>
    <row r="79" customFormat="1" ht="15" customHeight="1" x14ac:dyDescent="0.25"/>
    <row r="80" customFormat="1" ht="15" customHeight="1" x14ac:dyDescent="0.25"/>
    <row r="81" customFormat="1" ht="15" customHeight="1" x14ac:dyDescent="0.25"/>
    <row r="82" customFormat="1" ht="15" customHeight="1" x14ac:dyDescent="0.25"/>
    <row r="83" customFormat="1" ht="15" customHeight="1" x14ac:dyDescent="0.25"/>
    <row r="84" customFormat="1" ht="15" customHeight="1" x14ac:dyDescent="0.25"/>
    <row r="85" customFormat="1" ht="15" customHeight="1" x14ac:dyDescent="0.25"/>
    <row r="86" customFormat="1" ht="15" customHeight="1" x14ac:dyDescent="0.25"/>
    <row r="87" customFormat="1" ht="15" customHeight="1" x14ac:dyDescent="0.25"/>
    <row r="88" customFormat="1" ht="15" customHeight="1" x14ac:dyDescent="0.25"/>
    <row r="89" customFormat="1" ht="15" customHeight="1" x14ac:dyDescent="0.25"/>
    <row r="90" customFormat="1" ht="15" customHeight="1" x14ac:dyDescent="0.25"/>
    <row r="91" customFormat="1" ht="15" customHeight="1" x14ac:dyDescent="0.25"/>
    <row r="92" customFormat="1" ht="15" customHeight="1" x14ac:dyDescent="0.25"/>
    <row r="93" customFormat="1" ht="15" customHeight="1" x14ac:dyDescent="0.25"/>
    <row r="94" customFormat="1" ht="15" customHeight="1" x14ac:dyDescent="0.25"/>
    <row r="95" customFormat="1" ht="15" customHeight="1" x14ac:dyDescent="0.25"/>
    <row r="96" customFormat="1" ht="15" customHeight="1" x14ac:dyDescent="0.25"/>
    <row r="97" customFormat="1" ht="15" customHeight="1" x14ac:dyDescent="0.25"/>
    <row r="98" customFormat="1" ht="15" customHeight="1" x14ac:dyDescent="0.25"/>
    <row r="99" customFormat="1" ht="15" customHeight="1" x14ac:dyDescent="0.25"/>
    <row r="100" customFormat="1" ht="15" customHeight="1" x14ac:dyDescent="0.25"/>
    <row r="101" customFormat="1" ht="15" customHeight="1" x14ac:dyDescent="0.25"/>
    <row r="102" customFormat="1" ht="15" customHeight="1" x14ac:dyDescent="0.25"/>
    <row r="103" customFormat="1" ht="15" customHeight="1" x14ac:dyDescent="0.25"/>
    <row r="104" customFormat="1" ht="15" customHeight="1" x14ac:dyDescent="0.25"/>
    <row r="105" customFormat="1" ht="15" customHeight="1" x14ac:dyDescent="0.25"/>
    <row r="106" customFormat="1" ht="15" customHeight="1" x14ac:dyDescent="0.25"/>
    <row r="107" customFormat="1" ht="15" customHeight="1" x14ac:dyDescent="0.25"/>
    <row r="108" customFormat="1" ht="15" customHeight="1" x14ac:dyDescent="0.25"/>
    <row r="109" customFormat="1" ht="15" customHeight="1" x14ac:dyDescent="0.25"/>
    <row r="110" customFormat="1" ht="15" customHeight="1" x14ac:dyDescent="0.25"/>
    <row r="111" customFormat="1" ht="15" customHeight="1" x14ac:dyDescent="0.25"/>
    <row r="112" customFormat="1" ht="15" customHeight="1" x14ac:dyDescent="0.25"/>
    <row r="113" customFormat="1" ht="15" customHeight="1" x14ac:dyDescent="0.25"/>
    <row r="114" customFormat="1" ht="15" customHeight="1" x14ac:dyDescent="0.25"/>
    <row r="115" customFormat="1" ht="15" customHeight="1" x14ac:dyDescent="0.25"/>
    <row r="116" customFormat="1" ht="15" customHeight="1" x14ac:dyDescent="0.25"/>
    <row r="117" customFormat="1" ht="15" customHeight="1" x14ac:dyDescent="0.25"/>
    <row r="118" customFormat="1" ht="15" customHeight="1" x14ac:dyDescent="0.25"/>
    <row r="119" customFormat="1" ht="15" customHeight="1" x14ac:dyDescent="0.25"/>
    <row r="120" customFormat="1" ht="15" customHeight="1" x14ac:dyDescent="0.25"/>
    <row r="121" customFormat="1" ht="15" customHeight="1" x14ac:dyDescent="0.25"/>
    <row r="122" customFormat="1" ht="15" customHeight="1" x14ac:dyDescent="0.25"/>
    <row r="123" customFormat="1" ht="15" customHeight="1" x14ac:dyDescent="0.25"/>
    <row r="124" customFormat="1" ht="15" customHeight="1" x14ac:dyDescent="0.25"/>
    <row r="125" customFormat="1" ht="15" customHeight="1" x14ac:dyDescent="0.25"/>
    <row r="126" customFormat="1" ht="15" customHeight="1" x14ac:dyDescent="0.25"/>
    <row r="127" customFormat="1" ht="15" customHeight="1" x14ac:dyDescent="0.25"/>
    <row r="128" customFormat="1" ht="15" customHeight="1" x14ac:dyDescent="0.25"/>
    <row r="129" customFormat="1" ht="15" customHeight="1" x14ac:dyDescent="0.25"/>
    <row r="130" customFormat="1" ht="15" customHeight="1" x14ac:dyDescent="0.25"/>
    <row r="131" customFormat="1" ht="15" customHeight="1" x14ac:dyDescent="0.25"/>
    <row r="132" customFormat="1" ht="15" customHeight="1" x14ac:dyDescent="0.25"/>
    <row r="133" customFormat="1" ht="15" customHeight="1" x14ac:dyDescent="0.25"/>
    <row r="134" customFormat="1" ht="15" customHeight="1" x14ac:dyDescent="0.25"/>
    <row r="135" customFormat="1" ht="15" customHeight="1" x14ac:dyDescent="0.25"/>
    <row r="136" customFormat="1" ht="15" customHeight="1" x14ac:dyDescent="0.25"/>
    <row r="137" customFormat="1" ht="15" customHeight="1" x14ac:dyDescent="0.25"/>
    <row r="138" customFormat="1" ht="15" customHeight="1" x14ac:dyDescent="0.25"/>
    <row r="139" customFormat="1" ht="15" customHeight="1" x14ac:dyDescent="0.25"/>
    <row r="140" customFormat="1" ht="15" customHeight="1" x14ac:dyDescent="0.25"/>
    <row r="141" customFormat="1" ht="15" customHeight="1" x14ac:dyDescent="0.25"/>
    <row r="142" customFormat="1" ht="15" customHeight="1" x14ac:dyDescent="0.25"/>
    <row r="143" customFormat="1" ht="15" customHeight="1" x14ac:dyDescent="0.25"/>
    <row r="144" customFormat="1" ht="15" customHeight="1" x14ac:dyDescent="0.25"/>
    <row r="145" customFormat="1" ht="15" customHeight="1" x14ac:dyDescent="0.25"/>
    <row r="146" customFormat="1" ht="15" customHeight="1" x14ac:dyDescent="0.25"/>
    <row r="147" customFormat="1" ht="15" customHeight="1" x14ac:dyDescent="0.25"/>
    <row r="148" customFormat="1" ht="15" customHeight="1" x14ac:dyDescent="0.25"/>
    <row r="149" customFormat="1" ht="15" customHeight="1" x14ac:dyDescent="0.25"/>
    <row r="150" customFormat="1" ht="15" customHeight="1" x14ac:dyDescent="0.25"/>
    <row r="151" customFormat="1" ht="15" customHeight="1" x14ac:dyDescent="0.25"/>
    <row r="152" customFormat="1" ht="15" customHeight="1" x14ac:dyDescent="0.25"/>
    <row r="153" customFormat="1" ht="15" customHeight="1" x14ac:dyDescent="0.25"/>
    <row r="154" customFormat="1" ht="15" customHeight="1" x14ac:dyDescent="0.25"/>
    <row r="155" customFormat="1" ht="15" customHeight="1" x14ac:dyDescent="0.25"/>
    <row r="156" customFormat="1" ht="15" customHeight="1" x14ac:dyDescent="0.25"/>
    <row r="157" customFormat="1" ht="15" customHeight="1" x14ac:dyDescent="0.25"/>
    <row r="158" customFormat="1" ht="15" customHeight="1" x14ac:dyDescent="0.25"/>
    <row r="159" customFormat="1" ht="15" customHeight="1" x14ac:dyDescent="0.25"/>
    <row r="160" customFormat="1" ht="15" customHeight="1" x14ac:dyDescent="0.25"/>
    <row r="161" customFormat="1" ht="15" customHeight="1" x14ac:dyDescent="0.25"/>
    <row r="162" customFormat="1" ht="15" customHeight="1" x14ac:dyDescent="0.25"/>
    <row r="163" customFormat="1" ht="15" customHeight="1" x14ac:dyDescent="0.25"/>
    <row r="164" customFormat="1" ht="15" customHeight="1" x14ac:dyDescent="0.25"/>
    <row r="165" customFormat="1" ht="15" customHeight="1" x14ac:dyDescent="0.25"/>
    <row r="166" customFormat="1" ht="15" customHeight="1" x14ac:dyDescent="0.25"/>
    <row r="167" customFormat="1" ht="15" customHeight="1" x14ac:dyDescent="0.25"/>
    <row r="168" customFormat="1" ht="15" customHeight="1" x14ac:dyDescent="0.25"/>
    <row r="169" customFormat="1" ht="15" customHeight="1" x14ac:dyDescent="0.25"/>
    <row r="170" customFormat="1" ht="15" customHeight="1" x14ac:dyDescent="0.25"/>
    <row r="171" customFormat="1" ht="15" customHeight="1" x14ac:dyDescent="0.25"/>
    <row r="172" customFormat="1" ht="15" customHeight="1" x14ac:dyDescent="0.25"/>
    <row r="173" customFormat="1" ht="15" customHeight="1" x14ac:dyDescent="0.25"/>
    <row r="174" customFormat="1" ht="15" customHeight="1" x14ac:dyDescent="0.25"/>
    <row r="175" customFormat="1" ht="15" customHeight="1" x14ac:dyDescent="0.25"/>
    <row r="176" customFormat="1" ht="15" customHeight="1" x14ac:dyDescent="0.25"/>
    <row r="177" customFormat="1" ht="15" customHeight="1" x14ac:dyDescent="0.25"/>
    <row r="178" customFormat="1" ht="15" customHeight="1" x14ac:dyDescent="0.25"/>
    <row r="179" customFormat="1" ht="15" customHeight="1" x14ac:dyDescent="0.25"/>
    <row r="180" customFormat="1" ht="15" customHeight="1" x14ac:dyDescent="0.25"/>
    <row r="181" customFormat="1" ht="15" customHeight="1" x14ac:dyDescent="0.25"/>
    <row r="182" customFormat="1" ht="15" customHeight="1" x14ac:dyDescent="0.25"/>
    <row r="183" customFormat="1" ht="15" customHeight="1" x14ac:dyDescent="0.25"/>
    <row r="184" customFormat="1" ht="15" customHeight="1" x14ac:dyDescent="0.25"/>
    <row r="185" customFormat="1" ht="15" customHeight="1" x14ac:dyDescent="0.25"/>
    <row r="186" customFormat="1" ht="15" customHeight="1" x14ac:dyDescent="0.25"/>
    <row r="187" customFormat="1" ht="15" customHeight="1" x14ac:dyDescent="0.25"/>
    <row r="188" customFormat="1" ht="15" customHeight="1" x14ac:dyDescent="0.25"/>
    <row r="189" customFormat="1" ht="15" customHeight="1" x14ac:dyDescent="0.25"/>
    <row r="190" customFormat="1" ht="15" customHeight="1" x14ac:dyDescent="0.25"/>
    <row r="191" customFormat="1" ht="15" customHeight="1" x14ac:dyDescent="0.25"/>
    <row r="192" customFormat="1" ht="15" customHeight="1" x14ac:dyDescent="0.25"/>
    <row r="193" customFormat="1" ht="15" customHeight="1" x14ac:dyDescent="0.25"/>
    <row r="194" customFormat="1" ht="15" customHeight="1" x14ac:dyDescent="0.25"/>
    <row r="195" customFormat="1" ht="15" customHeight="1" x14ac:dyDescent="0.25"/>
    <row r="196" customFormat="1" ht="15" customHeight="1" x14ac:dyDescent="0.25"/>
    <row r="197" customFormat="1" ht="15" customHeight="1" x14ac:dyDescent="0.25"/>
    <row r="198" customFormat="1" ht="15" customHeight="1" x14ac:dyDescent="0.25"/>
    <row r="199" customFormat="1" ht="15" customHeight="1" x14ac:dyDescent="0.25"/>
    <row r="200" customFormat="1" ht="15" customHeight="1" x14ac:dyDescent="0.25"/>
    <row r="201" customFormat="1" ht="15" customHeight="1" x14ac:dyDescent="0.25"/>
    <row r="202" customFormat="1" ht="15" customHeight="1" x14ac:dyDescent="0.25"/>
    <row r="203" customFormat="1" ht="15" customHeight="1" x14ac:dyDescent="0.25"/>
    <row r="204" customFormat="1" ht="15" customHeight="1" x14ac:dyDescent="0.25"/>
    <row r="205" customFormat="1" ht="15" customHeight="1" x14ac:dyDescent="0.25"/>
    <row r="206" customFormat="1" ht="15" customHeight="1" x14ac:dyDescent="0.25"/>
    <row r="207" customFormat="1" ht="15" customHeight="1" x14ac:dyDescent="0.25"/>
    <row r="208" customFormat="1" ht="15" customHeight="1" x14ac:dyDescent="0.25"/>
    <row r="209" customFormat="1" ht="15" customHeight="1" x14ac:dyDescent="0.25"/>
    <row r="210" customFormat="1" ht="15" customHeight="1" x14ac:dyDescent="0.25"/>
    <row r="211" customFormat="1" ht="15" customHeight="1" x14ac:dyDescent="0.25"/>
    <row r="212" customFormat="1" ht="15" customHeight="1" x14ac:dyDescent="0.25"/>
    <row r="213" customFormat="1" ht="15" customHeight="1" x14ac:dyDescent="0.25"/>
    <row r="214" customFormat="1" ht="15" customHeight="1" x14ac:dyDescent="0.25"/>
    <row r="215" customFormat="1" ht="15" customHeight="1" x14ac:dyDescent="0.25"/>
    <row r="216" customFormat="1" ht="15" customHeight="1" x14ac:dyDescent="0.25"/>
    <row r="217" customFormat="1" ht="15" customHeight="1" x14ac:dyDescent="0.25"/>
    <row r="218" customFormat="1" ht="15" customHeight="1" x14ac:dyDescent="0.25"/>
    <row r="219" customFormat="1" ht="15" customHeight="1" x14ac:dyDescent="0.25"/>
    <row r="220" customFormat="1" ht="15" customHeight="1" x14ac:dyDescent="0.25"/>
    <row r="221" customFormat="1" ht="15" customHeight="1" x14ac:dyDescent="0.25"/>
    <row r="222" customFormat="1" ht="15" customHeight="1" x14ac:dyDescent="0.25"/>
    <row r="223" customFormat="1" ht="15" customHeight="1" x14ac:dyDescent="0.25"/>
    <row r="224" customFormat="1" ht="15" customHeight="1" x14ac:dyDescent="0.25"/>
    <row r="225" customFormat="1" ht="15" customHeight="1" x14ac:dyDescent="0.25"/>
    <row r="226" customFormat="1" ht="15" customHeight="1" x14ac:dyDescent="0.25"/>
    <row r="227" customFormat="1" ht="15" customHeight="1" x14ac:dyDescent="0.25"/>
    <row r="228" customFormat="1" ht="15" customHeight="1" x14ac:dyDescent="0.25"/>
    <row r="229" customFormat="1" ht="15" customHeight="1" x14ac:dyDescent="0.25"/>
    <row r="230" customFormat="1" ht="15" customHeight="1" x14ac:dyDescent="0.25"/>
    <row r="231" customFormat="1" ht="15" customHeight="1" x14ac:dyDescent="0.25"/>
    <row r="232" customFormat="1" ht="15" customHeight="1" x14ac:dyDescent="0.25"/>
    <row r="233" customFormat="1" ht="15" customHeight="1" x14ac:dyDescent="0.25"/>
    <row r="234" customFormat="1" ht="15" customHeight="1" x14ac:dyDescent="0.25"/>
    <row r="235" customFormat="1" ht="15" customHeight="1" x14ac:dyDescent="0.25"/>
    <row r="236" customFormat="1" ht="15" customHeight="1" x14ac:dyDescent="0.25"/>
    <row r="237" customFormat="1" ht="15" customHeight="1" x14ac:dyDescent="0.25"/>
    <row r="238" customFormat="1" ht="15" customHeight="1" x14ac:dyDescent="0.25"/>
    <row r="239" customFormat="1" ht="15" customHeight="1" x14ac:dyDescent="0.25"/>
    <row r="240" customFormat="1" ht="15" customHeight="1" x14ac:dyDescent="0.25"/>
    <row r="241" customFormat="1" ht="15" customHeight="1" x14ac:dyDescent="0.25"/>
    <row r="242" customFormat="1" ht="15" customHeight="1" x14ac:dyDescent="0.25"/>
    <row r="243" customFormat="1" ht="15" customHeight="1" x14ac:dyDescent="0.25"/>
    <row r="244" customFormat="1" ht="15" customHeight="1" x14ac:dyDescent="0.25"/>
    <row r="245" customFormat="1" ht="15" customHeight="1" x14ac:dyDescent="0.25"/>
    <row r="246" customFormat="1" ht="15" customHeight="1" x14ac:dyDescent="0.25"/>
    <row r="247" customFormat="1" ht="15" customHeight="1" x14ac:dyDescent="0.25"/>
    <row r="248" customFormat="1" ht="15" customHeight="1" x14ac:dyDescent="0.25"/>
    <row r="249" customFormat="1" ht="15" customHeight="1" x14ac:dyDescent="0.25"/>
    <row r="250" customFormat="1" ht="15" customHeight="1" x14ac:dyDescent="0.25"/>
    <row r="251" customFormat="1" ht="15" customHeight="1" x14ac:dyDescent="0.25"/>
    <row r="252" customFormat="1" ht="15" customHeight="1" x14ac:dyDescent="0.25"/>
    <row r="253" customFormat="1" ht="15" customHeight="1" x14ac:dyDescent="0.25"/>
    <row r="254" customFormat="1" ht="15" customHeight="1" x14ac:dyDescent="0.25"/>
    <row r="255" customFormat="1" ht="15" customHeight="1" x14ac:dyDescent="0.25"/>
    <row r="256" customFormat="1" ht="15" customHeight="1" x14ac:dyDescent="0.25"/>
    <row r="257" customFormat="1" ht="15" customHeight="1" x14ac:dyDescent="0.25"/>
    <row r="258" customFormat="1" ht="15" customHeight="1" x14ac:dyDescent="0.25"/>
    <row r="259" customFormat="1" ht="15" customHeight="1" x14ac:dyDescent="0.25"/>
    <row r="260" customFormat="1" ht="15" customHeight="1" x14ac:dyDescent="0.25"/>
    <row r="261" customFormat="1" ht="15" customHeight="1" x14ac:dyDescent="0.25"/>
    <row r="262" customFormat="1" ht="15" customHeight="1" x14ac:dyDescent="0.25"/>
    <row r="263" customFormat="1" ht="15" customHeight="1" x14ac:dyDescent="0.25"/>
    <row r="264" customFormat="1" ht="15" customHeight="1" x14ac:dyDescent="0.25"/>
    <row r="265" customFormat="1" ht="15" customHeight="1" x14ac:dyDescent="0.25"/>
    <row r="266" customFormat="1" ht="15" customHeight="1" x14ac:dyDescent="0.25"/>
    <row r="267" customFormat="1" ht="15" customHeight="1" x14ac:dyDescent="0.25"/>
    <row r="268" customFormat="1" ht="15" customHeight="1" x14ac:dyDescent="0.25"/>
    <row r="269" customFormat="1" ht="15" customHeight="1" x14ac:dyDescent="0.25"/>
    <row r="270" customFormat="1" ht="15" customHeight="1" x14ac:dyDescent="0.25"/>
    <row r="271" customFormat="1" ht="15" customHeight="1" x14ac:dyDescent="0.25"/>
    <row r="272" customFormat="1" ht="15" customHeight="1" x14ac:dyDescent="0.25"/>
    <row r="273" customFormat="1" ht="15" customHeight="1" x14ac:dyDescent="0.25"/>
    <row r="274" customFormat="1" ht="15" customHeight="1" x14ac:dyDescent="0.25"/>
    <row r="275" customFormat="1" ht="15" customHeight="1" x14ac:dyDescent="0.25"/>
    <row r="276" customFormat="1" ht="15" customHeight="1" x14ac:dyDescent="0.25"/>
    <row r="277" customFormat="1" ht="15" customHeight="1" x14ac:dyDescent="0.25"/>
    <row r="278" customFormat="1" ht="15" customHeight="1" x14ac:dyDescent="0.25"/>
    <row r="279" customFormat="1" ht="15" customHeight="1" x14ac:dyDescent="0.25"/>
    <row r="280" customFormat="1" ht="15" customHeight="1" x14ac:dyDescent="0.25"/>
    <row r="281" customFormat="1" ht="15" customHeight="1" x14ac:dyDescent="0.25"/>
    <row r="282" customFormat="1" ht="15" customHeight="1" x14ac:dyDescent="0.25"/>
    <row r="283" customFormat="1" ht="15" customHeight="1" x14ac:dyDescent="0.25"/>
    <row r="284" customFormat="1" ht="15" customHeight="1" x14ac:dyDescent="0.25"/>
    <row r="285" customFormat="1" ht="15" customHeight="1" x14ac:dyDescent="0.25"/>
    <row r="286" customFormat="1" ht="15" customHeight="1" x14ac:dyDescent="0.25"/>
    <row r="287" customFormat="1" ht="15" customHeight="1" x14ac:dyDescent="0.25"/>
    <row r="288" customFormat="1" ht="15" customHeight="1" x14ac:dyDescent="0.25"/>
    <row r="289" customFormat="1" ht="15" customHeight="1" x14ac:dyDescent="0.25"/>
    <row r="290" customFormat="1" ht="15" customHeight="1" x14ac:dyDescent="0.25"/>
    <row r="291" customFormat="1" ht="15" customHeight="1" x14ac:dyDescent="0.25"/>
    <row r="292" customFormat="1" ht="15" customHeight="1" x14ac:dyDescent="0.25"/>
    <row r="293" customFormat="1" ht="15" customHeight="1" x14ac:dyDescent="0.25"/>
    <row r="294" customFormat="1" ht="15" customHeight="1" x14ac:dyDescent="0.25"/>
    <row r="295" customFormat="1" ht="15" customHeight="1" x14ac:dyDescent="0.25"/>
    <row r="296" customFormat="1" ht="15" customHeight="1" x14ac:dyDescent="0.25"/>
    <row r="297" customFormat="1" ht="15" customHeight="1" x14ac:dyDescent="0.25"/>
    <row r="298" customFormat="1" ht="15" customHeight="1" x14ac:dyDescent="0.25"/>
    <row r="299" customFormat="1" ht="15" customHeight="1" x14ac:dyDescent="0.25"/>
    <row r="300" customFormat="1" ht="15" customHeight="1" x14ac:dyDescent="0.25"/>
    <row r="301" customFormat="1" ht="15" customHeight="1" x14ac:dyDescent="0.25"/>
    <row r="302" customFormat="1" ht="15" customHeight="1" x14ac:dyDescent="0.25"/>
    <row r="303" customFormat="1" ht="15" customHeight="1" x14ac:dyDescent="0.25"/>
    <row r="304" customFormat="1" ht="15" customHeight="1" x14ac:dyDescent="0.25"/>
    <row r="305" customFormat="1" ht="15" customHeight="1" x14ac:dyDescent="0.25"/>
    <row r="306" customFormat="1" ht="15" customHeight="1" x14ac:dyDescent="0.25"/>
    <row r="307" customFormat="1" ht="15" customHeight="1" x14ac:dyDescent="0.25"/>
    <row r="308" customFormat="1" ht="15" customHeight="1" x14ac:dyDescent="0.25"/>
    <row r="309" customFormat="1" ht="15" customHeight="1" x14ac:dyDescent="0.25"/>
    <row r="310" customFormat="1" ht="15" customHeight="1" x14ac:dyDescent="0.25"/>
    <row r="311" customFormat="1" ht="15" customHeight="1" x14ac:dyDescent="0.25"/>
    <row r="312" customFormat="1" ht="15" customHeight="1" x14ac:dyDescent="0.25"/>
    <row r="313" customFormat="1" ht="15" customHeight="1" x14ac:dyDescent="0.25"/>
    <row r="314" customFormat="1" ht="15" customHeight="1" x14ac:dyDescent="0.25"/>
    <row r="315" customFormat="1" ht="15" customHeight="1" x14ac:dyDescent="0.25"/>
    <row r="316" customFormat="1" ht="15" customHeight="1" x14ac:dyDescent="0.25"/>
    <row r="317" customFormat="1" ht="15" customHeight="1" x14ac:dyDescent="0.25"/>
    <row r="318" customFormat="1" ht="15" customHeight="1" x14ac:dyDescent="0.25"/>
    <row r="319" customFormat="1" ht="15" customHeight="1" x14ac:dyDescent="0.25"/>
    <row r="320" customFormat="1" ht="15" customHeight="1" x14ac:dyDescent="0.25"/>
    <row r="321" customFormat="1" ht="15" customHeight="1" x14ac:dyDescent="0.25"/>
    <row r="322" customFormat="1" ht="15" customHeight="1" x14ac:dyDescent="0.25"/>
    <row r="323" customFormat="1" ht="15" customHeight="1" x14ac:dyDescent="0.25"/>
    <row r="324" customFormat="1" ht="15" customHeight="1" x14ac:dyDescent="0.25"/>
    <row r="325" customFormat="1" ht="15" customHeight="1" x14ac:dyDescent="0.25"/>
    <row r="326" customFormat="1" ht="15" customHeight="1" x14ac:dyDescent="0.25"/>
    <row r="327" customFormat="1" ht="15" customHeight="1" x14ac:dyDescent="0.25"/>
    <row r="328" customFormat="1" ht="15" customHeight="1" x14ac:dyDescent="0.25"/>
    <row r="329" customFormat="1" ht="15" customHeight="1" x14ac:dyDescent="0.25"/>
    <row r="330" customFormat="1" ht="15" customHeight="1" x14ac:dyDescent="0.25"/>
    <row r="331" customFormat="1" ht="15" customHeight="1" x14ac:dyDescent="0.25"/>
    <row r="332" customFormat="1" ht="15" customHeight="1" x14ac:dyDescent="0.25"/>
    <row r="333" customFormat="1" ht="15" customHeight="1" x14ac:dyDescent="0.25"/>
    <row r="334" customFormat="1" ht="15" customHeight="1" x14ac:dyDescent="0.25"/>
    <row r="335" customFormat="1" ht="15" customHeight="1" x14ac:dyDescent="0.25"/>
    <row r="336" customFormat="1" ht="15" customHeight="1" x14ac:dyDescent="0.25"/>
    <row r="337" customFormat="1" ht="15" customHeight="1" x14ac:dyDescent="0.25"/>
    <row r="338" customFormat="1" ht="15" customHeight="1" x14ac:dyDescent="0.25"/>
    <row r="339" customFormat="1" ht="15" customHeight="1" x14ac:dyDescent="0.25"/>
    <row r="340" customFormat="1" ht="15" customHeight="1" x14ac:dyDescent="0.25"/>
    <row r="341" customFormat="1" ht="15" customHeight="1" x14ac:dyDescent="0.25"/>
    <row r="342" customFormat="1" ht="15" customHeight="1" x14ac:dyDescent="0.25"/>
    <row r="343" customFormat="1" ht="15" customHeight="1" x14ac:dyDescent="0.25"/>
    <row r="344" customFormat="1" ht="15" customHeight="1" x14ac:dyDescent="0.25"/>
    <row r="345" customFormat="1" ht="15" customHeight="1" x14ac:dyDescent="0.25"/>
    <row r="346" customFormat="1" ht="15" customHeight="1" x14ac:dyDescent="0.25"/>
    <row r="347" customFormat="1" ht="15" customHeight="1" x14ac:dyDescent="0.25"/>
    <row r="348" customFormat="1" ht="15" customHeight="1" x14ac:dyDescent="0.25"/>
    <row r="349" customFormat="1" ht="15" customHeight="1" x14ac:dyDescent="0.25"/>
    <row r="350" customFormat="1" ht="15" customHeight="1" x14ac:dyDescent="0.25"/>
    <row r="351" customFormat="1" ht="15" customHeight="1" x14ac:dyDescent="0.25"/>
    <row r="352" customFormat="1" ht="15" customHeight="1" x14ac:dyDescent="0.25"/>
    <row r="353" customFormat="1" ht="15" customHeight="1" x14ac:dyDescent="0.25"/>
    <row r="354" customFormat="1" ht="15" customHeight="1" x14ac:dyDescent="0.25"/>
    <row r="355" customFormat="1" ht="15" customHeight="1" x14ac:dyDescent="0.25"/>
    <row r="356" customFormat="1" ht="15" customHeight="1" x14ac:dyDescent="0.25"/>
    <row r="357" customFormat="1" ht="15" customHeight="1" x14ac:dyDescent="0.25"/>
    <row r="358" customFormat="1" ht="15" customHeight="1" x14ac:dyDescent="0.25"/>
    <row r="359" customFormat="1" ht="15" customHeight="1" x14ac:dyDescent="0.25"/>
    <row r="360" customFormat="1" ht="15" customHeight="1" x14ac:dyDescent="0.25"/>
    <row r="361" customFormat="1" ht="15" customHeight="1" x14ac:dyDescent="0.25"/>
    <row r="362" customFormat="1" ht="15" customHeight="1" x14ac:dyDescent="0.25"/>
    <row r="363" customFormat="1" ht="15" customHeight="1" x14ac:dyDescent="0.25"/>
    <row r="364" customFormat="1" ht="15" customHeight="1" x14ac:dyDescent="0.25"/>
    <row r="365" customFormat="1" ht="15" customHeight="1" x14ac:dyDescent="0.25"/>
    <row r="366" customFormat="1" ht="15" customHeight="1" x14ac:dyDescent="0.25"/>
    <row r="367" customFormat="1" ht="15" customHeight="1" x14ac:dyDescent="0.25"/>
    <row r="368" customFormat="1" ht="15" customHeight="1" x14ac:dyDescent="0.25"/>
    <row r="369" customFormat="1" ht="15" customHeight="1" x14ac:dyDescent="0.25"/>
    <row r="370" customFormat="1" ht="15" customHeight="1" x14ac:dyDescent="0.25"/>
    <row r="371" customFormat="1" ht="15" customHeight="1" x14ac:dyDescent="0.25"/>
    <row r="372" customFormat="1" ht="15" customHeight="1" x14ac:dyDescent="0.25"/>
    <row r="373" customFormat="1" ht="15" customHeight="1" x14ac:dyDescent="0.25"/>
    <row r="374" customFormat="1" ht="15" customHeight="1" x14ac:dyDescent="0.25"/>
    <row r="375" customFormat="1" ht="15" customHeight="1" x14ac:dyDescent="0.25"/>
    <row r="376" customFormat="1" ht="15" customHeight="1" x14ac:dyDescent="0.25"/>
    <row r="377" customFormat="1" ht="15" customHeight="1" x14ac:dyDescent="0.25"/>
    <row r="378" customFormat="1" ht="15" customHeight="1" x14ac:dyDescent="0.25"/>
    <row r="379" customFormat="1" ht="15" customHeight="1" x14ac:dyDescent="0.25"/>
    <row r="380" customFormat="1" ht="15" customHeight="1" x14ac:dyDescent="0.25"/>
    <row r="381" customFormat="1" ht="15" customHeight="1" x14ac:dyDescent="0.25"/>
    <row r="382" customFormat="1" ht="15" customHeight="1" x14ac:dyDescent="0.25"/>
    <row r="383" customFormat="1" ht="15" customHeight="1" x14ac:dyDescent="0.25"/>
    <row r="384" customFormat="1" ht="15" customHeight="1" x14ac:dyDescent="0.25"/>
    <row r="385" customFormat="1" ht="15" customHeight="1" x14ac:dyDescent="0.25"/>
    <row r="386" customFormat="1" ht="15" customHeight="1" x14ac:dyDescent="0.25"/>
    <row r="387" customFormat="1" ht="15" customHeight="1" x14ac:dyDescent="0.25"/>
    <row r="388" customFormat="1" ht="15" customHeight="1" x14ac:dyDescent="0.25"/>
    <row r="389" customFormat="1" ht="15" customHeight="1" x14ac:dyDescent="0.25"/>
    <row r="390" customFormat="1" ht="15" customHeight="1" x14ac:dyDescent="0.25"/>
    <row r="391" customFormat="1" ht="15" customHeight="1" x14ac:dyDescent="0.25"/>
    <row r="392" customFormat="1" ht="15" customHeight="1" x14ac:dyDescent="0.25"/>
    <row r="393" customFormat="1" ht="15" customHeight="1" x14ac:dyDescent="0.25"/>
    <row r="394" customFormat="1" ht="15" customHeight="1" x14ac:dyDescent="0.25"/>
    <row r="395" customFormat="1" ht="15" customHeight="1" x14ac:dyDescent="0.25"/>
    <row r="396" customFormat="1" ht="15" customHeight="1" x14ac:dyDescent="0.25"/>
    <row r="397" customFormat="1" ht="15" customHeight="1" x14ac:dyDescent="0.25"/>
    <row r="398" customFormat="1" ht="15" customHeight="1" x14ac:dyDescent="0.25"/>
    <row r="399" customFormat="1" ht="15" customHeight="1" x14ac:dyDescent="0.25"/>
    <row r="400" customFormat="1" ht="15" customHeight="1" x14ac:dyDescent="0.25"/>
    <row r="401" customFormat="1" ht="15" customHeight="1" x14ac:dyDescent="0.25"/>
    <row r="402" customFormat="1" ht="15" customHeight="1" x14ac:dyDescent="0.25"/>
    <row r="403" customFormat="1" ht="15" customHeight="1" x14ac:dyDescent="0.25"/>
    <row r="404" customFormat="1" ht="15" customHeight="1" x14ac:dyDescent="0.25"/>
    <row r="405" customFormat="1" ht="15" customHeight="1" x14ac:dyDescent="0.25"/>
    <row r="406" customFormat="1" ht="15" customHeight="1" x14ac:dyDescent="0.25"/>
    <row r="407" customFormat="1" ht="15" customHeight="1" x14ac:dyDescent="0.25"/>
    <row r="408" customFormat="1" ht="15" customHeight="1" x14ac:dyDescent="0.25"/>
    <row r="409" customFormat="1" ht="15" customHeight="1" x14ac:dyDescent="0.25"/>
    <row r="410" customFormat="1" ht="15" customHeight="1" x14ac:dyDescent="0.25"/>
    <row r="411" customFormat="1" ht="15" customHeight="1" x14ac:dyDescent="0.25"/>
    <row r="412" customFormat="1" ht="15" customHeight="1" x14ac:dyDescent="0.25"/>
    <row r="413" customFormat="1" ht="15" customHeight="1" x14ac:dyDescent="0.25"/>
    <row r="414" customFormat="1" ht="15" customHeight="1" x14ac:dyDescent="0.25"/>
    <row r="415" customFormat="1" ht="15" customHeight="1" x14ac:dyDescent="0.25"/>
    <row r="416" customFormat="1" ht="15" customHeight="1" x14ac:dyDescent="0.25"/>
    <row r="417" customFormat="1" ht="15" customHeight="1" x14ac:dyDescent="0.25"/>
    <row r="418" customFormat="1" ht="15" customHeight="1" x14ac:dyDescent="0.25"/>
    <row r="419" customFormat="1" ht="15" customHeight="1" x14ac:dyDescent="0.25"/>
    <row r="420" customFormat="1" ht="15" customHeight="1" x14ac:dyDescent="0.25"/>
    <row r="421" customFormat="1" ht="15" customHeight="1" x14ac:dyDescent="0.25"/>
    <row r="422" customFormat="1" ht="15" customHeight="1" x14ac:dyDescent="0.25"/>
    <row r="423" customFormat="1" ht="15" customHeight="1" x14ac:dyDescent="0.25"/>
    <row r="424" customFormat="1" ht="15" customHeight="1" x14ac:dyDescent="0.25"/>
    <row r="425" customFormat="1" ht="15" customHeight="1" x14ac:dyDescent="0.25"/>
    <row r="426" customFormat="1" ht="15" customHeight="1" x14ac:dyDescent="0.25"/>
    <row r="427" customFormat="1" ht="15" customHeight="1" x14ac:dyDescent="0.25"/>
    <row r="428" customFormat="1" ht="15" customHeight="1" x14ac:dyDescent="0.25"/>
    <row r="429" customFormat="1" ht="15" customHeight="1" x14ac:dyDescent="0.25"/>
    <row r="430" customFormat="1" ht="15" customHeight="1" x14ac:dyDescent="0.25"/>
    <row r="431" customFormat="1" ht="15" customHeight="1" x14ac:dyDescent="0.25"/>
    <row r="432" customFormat="1" ht="15" customHeight="1" x14ac:dyDescent="0.25"/>
    <row r="433" customFormat="1" ht="15" customHeight="1" x14ac:dyDescent="0.25"/>
    <row r="434" customFormat="1" ht="15" customHeight="1" x14ac:dyDescent="0.25"/>
    <row r="435" customFormat="1" ht="15" customHeight="1" x14ac:dyDescent="0.25"/>
    <row r="436" customFormat="1" ht="15" customHeight="1" x14ac:dyDescent="0.25"/>
    <row r="437" customFormat="1" ht="15" customHeight="1" x14ac:dyDescent="0.25"/>
    <row r="438" customFormat="1" ht="15" customHeight="1" x14ac:dyDescent="0.25"/>
    <row r="439" customFormat="1" ht="15" customHeight="1" x14ac:dyDescent="0.25"/>
    <row r="440" customFormat="1" ht="15" customHeight="1" x14ac:dyDescent="0.25"/>
    <row r="441" customFormat="1" ht="15" customHeight="1" x14ac:dyDescent="0.25"/>
    <row r="442" customFormat="1" ht="15" customHeight="1" x14ac:dyDescent="0.25"/>
    <row r="443" customFormat="1" ht="15" customHeight="1" x14ac:dyDescent="0.25"/>
    <row r="444" customFormat="1" ht="15" customHeight="1" x14ac:dyDescent="0.25"/>
    <row r="445" customFormat="1" ht="15" customHeight="1" x14ac:dyDescent="0.25"/>
    <row r="446" customFormat="1" ht="15" customHeight="1" x14ac:dyDescent="0.25"/>
    <row r="447" customFormat="1" ht="15" customHeight="1" x14ac:dyDescent="0.25"/>
    <row r="448" customFormat="1" ht="15" customHeight="1" x14ac:dyDescent="0.25"/>
    <row r="449" customFormat="1" ht="15" customHeight="1" x14ac:dyDescent="0.25"/>
    <row r="450" customFormat="1" ht="15" customHeight="1" x14ac:dyDescent="0.25"/>
    <row r="451" customFormat="1" ht="15" customHeight="1" x14ac:dyDescent="0.25"/>
    <row r="452" customFormat="1" ht="15" customHeight="1" x14ac:dyDescent="0.25"/>
    <row r="453" customFormat="1" ht="15" customHeight="1" x14ac:dyDescent="0.25"/>
    <row r="454" customFormat="1" ht="15" customHeight="1" x14ac:dyDescent="0.25"/>
    <row r="455" customFormat="1" ht="15" customHeight="1" x14ac:dyDescent="0.25"/>
    <row r="456" customFormat="1" ht="15" customHeight="1" x14ac:dyDescent="0.25"/>
    <row r="457" customFormat="1" ht="15" customHeight="1" x14ac:dyDescent="0.25"/>
    <row r="458" customFormat="1" ht="15" customHeight="1" x14ac:dyDescent="0.25"/>
    <row r="459" customFormat="1" ht="15" customHeight="1" x14ac:dyDescent="0.25"/>
    <row r="460" customFormat="1" ht="15" customHeight="1" x14ac:dyDescent="0.25"/>
    <row r="461" customFormat="1" ht="15" customHeight="1" x14ac:dyDescent="0.25"/>
    <row r="462" customFormat="1" ht="15" customHeight="1" x14ac:dyDescent="0.25"/>
    <row r="463" customFormat="1" ht="15" customHeight="1" x14ac:dyDescent="0.25"/>
    <row r="464" customFormat="1" ht="15" customHeight="1" x14ac:dyDescent="0.25"/>
    <row r="465" customFormat="1" ht="15" customHeight="1" x14ac:dyDescent="0.25"/>
    <row r="466" customFormat="1" ht="15" customHeight="1" x14ac:dyDescent="0.25"/>
    <row r="467" customFormat="1" ht="15" customHeight="1" x14ac:dyDescent="0.25"/>
    <row r="468" customFormat="1" ht="15" customHeight="1" x14ac:dyDescent="0.25"/>
    <row r="469" customFormat="1" ht="15" customHeight="1" x14ac:dyDescent="0.25"/>
    <row r="470" customFormat="1" ht="15" customHeight="1" x14ac:dyDescent="0.25"/>
    <row r="471" customFormat="1" ht="15" customHeight="1" x14ac:dyDescent="0.25"/>
    <row r="472" customFormat="1" ht="15" customHeight="1" x14ac:dyDescent="0.25"/>
    <row r="473" customFormat="1" ht="15" customHeight="1" x14ac:dyDescent="0.25"/>
    <row r="474" customFormat="1" ht="15" customHeight="1" x14ac:dyDescent="0.25"/>
    <row r="475" customFormat="1" ht="15" customHeight="1" x14ac:dyDescent="0.25"/>
    <row r="476" customFormat="1" ht="15" customHeight="1" x14ac:dyDescent="0.25"/>
    <row r="477" customFormat="1" ht="15" customHeight="1" x14ac:dyDescent="0.25"/>
    <row r="478" customFormat="1" ht="15" customHeight="1" x14ac:dyDescent="0.25"/>
    <row r="479" customFormat="1" ht="15" customHeight="1" x14ac:dyDescent="0.25"/>
    <row r="480" customFormat="1" ht="15" customHeight="1" x14ac:dyDescent="0.25"/>
    <row r="481" customFormat="1" ht="15" customHeight="1" x14ac:dyDescent="0.25"/>
    <row r="482" customFormat="1" ht="15" customHeight="1" x14ac:dyDescent="0.25"/>
    <row r="483" customFormat="1" ht="15" customHeight="1" x14ac:dyDescent="0.25"/>
    <row r="484" customFormat="1" ht="15" customHeight="1" x14ac:dyDescent="0.25"/>
    <row r="485" customFormat="1" ht="15" customHeight="1" x14ac:dyDescent="0.25"/>
    <row r="486" customFormat="1" ht="15" customHeight="1" x14ac:dyDescent="0.25"/>
    <row r="487" customFormat="1" ht="15" customHeight="1" x14ac:dyDescent="0.25"/>
    <row r="488" customFormat="1" ht="15" customHeight="1" x14ac:dyDescent="0.25"/>
    <row r="489" customFormat="1" ht="15" customHeight="1" x14ac:dyDescent="0.25"/>
    <row r="490" customFormat="1" ht="15" customHeight="1" x14ac:dyDescent="0.25"/>
    <row r="491" customFormat="1" ht="15" customHeight="1" x14ac:dyDescent="0.25"/>
    <row r="492" customFormat="1" ht="15" customHeight="1" x14ac:dyDescent="0.25"/>
    <row r="493" customFormat="1" ht="15" customHeight="1" x14ac:dyDescent="0.25"/>
    <row r="494" customFormat="1" ht="15" customHeight="1" x14ac:dyDescent="0.25"/>
    <row r="495" customFormat="1" ht="15" customHeight="1" x14ac:dyDescent="0.25"/>
    <row r="496" customFormat="1" ht="15" customHeight="1" x14ac:dyDescent="0.25"/>
    <row r="497" customFormat="1" ht="15" customHeight="1" x14ac:dyDescent="0.25"/>
    <row r="498" customFormat="1" ht="15" customHeight="1" x14ac:dyDescent="0.25"/>
    <row r="499" customFormat="1" ht="15" customHeight="1" x14ac:dyDescent="0.25"/>
    <row r="500" customFormat="1" ht="15" customHeight="1" x14ac:dyDescent="0.25"/>
    <row r="501" customFormat="1" ht="15" customHeight="1" x14ac:dyDescent="0.25"/>
    <row r="502" customFormat="1" ht="15" customHeight="1" x14ac:dyDescent="0.25"/>
    <row r="503" customFormat="1" ht="15" customHeight="1" x14ac:dyDescent="0.25"/>
    <row r="504" customFormat="1" ht="15" customHeight="1" x14ac:dyDescent="0.25"/>
    <row r="505" customFormat="1" ht="15" customHeight="1" x14ac:dyDescent="0.25"/>
    <row r="506" customFormat="1" ht="15" customHeight="1" x14ac:dyDescent="0.25"/>
    <row r="507" customFormat="1" ht="15" customHeight="1" x14ac:dyDescent="0.25"/>
    <row r="508" customFormat="1" ht="15" customHeight="1" x14ac:dyDescent="0.25"/>
    <row r="509" customFormat="1" ht="15" customHeight="1" x14ac:dyDescent="0.25"/>
    <row r="510" customFormat="1" ht="15" customHeight="1" x14ac:dyDescent="0.25"/>
    <row r="511" customFormat="1" ht="15" customHeight="1" x14ac:dyDescent="0.25"/>
    <row r="512" customFormat="1" ht="15" customHeight="1" x14ac:dyDescent="0.25"/>
    <row r="513" customFormat="1" ht="15" customHeight="1" x14ac:dyDescent="0.25"/>
    <row r="514" customFormat="1" ht="15" customHeight="1" x14ac:dyDescent="0.25"/>
    <row r="515" customFormat="1" ht="15" customHeight="1" x14ac:dyDescent="0.25"/>
    <row r="516" customFormat="1" ht="15" customHeight="1" x14ac:dyDescent="0.25"/>
    <row r="517" customFormat="1" ht="15" customHeight="1" x14ac:dyDescent="0.25"/>
    <row r="518" customFormat="1" ht="15" customHeight="1" x14ac:dyDescent="0.25"/>
    <row r="519" customFormat="1" ht="15" customHeight="1" x14ac:dyDescent="0.25"/>
    <row r="520" customFormat="1" ht="15" customHeight="1" x14ac:dyDescent="0.25"/>
    <row r="521" customFormat="1" ht="15" customHeight="1" x14ac:dyDescent="0.25"/>
    <row r="522" customFormat="1" ht="15" customHeight="1" x14ac:dyDescent="0.25"/>
    <row r="523" customFormat="1" ht="15" customHeight="1" x14ac:dyDescent="0.25"/>
    <row r="524" customFormat="1" ht="15" customHeight="1" x14ac:dyDescent="0.25"/>
    <row r="525" customFormat="1" ht="15" customHeight="1" x14ac:dyDescent="0.25"/>
    <row r="526" customFormat="1" ht="15" customHeight="1" x14ac:dyDescent="0.25"/>
    <row r="527" customFormat="1" ht="15" customHeight="1" x14ac:dyDescent="0.25"/>
    <row r="528" customFormat="1" ht="15" customHeight="1" x14ac:dyDescent="0.25"/>
    <row r="529" customFormat="1" ht="15" customHeight="1" x14ac:dyDescent="0.25"/>
    <row r="530" customFormat="1" ht="15" customHeight="1" x14ac:dyDescent="0.25"/>
    <row r="531" customFormat="1" ht="15" customHeight="1" x14ac:dyDescent="0.25"/>
    <row r="532" customFormat="1" ht="15" customHeight="1" x14ac:dyDescent="0.25"/>
    <row r="533" customFormat="1" ht="15" customHeight="1" x14ac:dyDescent="0.25"/>
    <row r="534" customFormat="1" ht="15" customHeight="1" x14ac:dyDescent="0.25"/>
    <row r="535" customFormat="1" ht="15" customHeight="1" x14ac:dyDescent="0.25"/>
    <row r="536" customFormat="1" ht="15" customHeight="1" x14ac:dyDescent="0.25"/>
    <row r="537" customFormat="1" ht="15" customHeight="1" x14ac:dyDescent="0.25"/>
    <row r="538" customFormat="1" ht="15" customHeight="1" x14ac:dyDescent="0.25"/>
    <row r="539" customFormat="1" ht="15" customHeight="1" x14ac:dyDescent="0.25"/>
    <row r="540" customFormat="1" ht="15" customHeight="1" x14ac:dyDescent="0.25"/>
    <row r="541" customFormat="1" ht="15" customHeight="1" x14ac:dyDescent="0.25"/>
    <row r="542" customFormat="1" ht="15" customHeight="1" x14ac:dyDescent="0.25"/>
    <row r="543" customFormat="1" ht="15" customHeight="1" x14ac:dyDescent="0.25"/>
    <row r="544" customFormat="1" ht="15" customHeight="1" x14ac:dyDescent="0.25"/>
    <row r="545" customFormat="1" ht="15" customHeight="1" x14ac:dyDescent="0.25"/>
    <row r="546" customFormat="1" ht="15" customHeight="1" x14ac:dyDescent="0.25"/>
    <row r="547" customFormat="1" ht="15" customHeight="1" x14ac:dyDescent="0.25"/>
    <row r="548" customFormat="1" ht="15" customHeight="1" x14ac:dyDescent="0.25"/>
    <row r="549" customFormat="1" ht="15" customHeight="1" x14ac:dyDescent="0.25"/>
    <row r="550" customFormat="1" ht="15" customHeight="1" x14ac:dyDescent="0.25"/>
    <row r="551" customFormat="1" ht="15" customHeight="1" x14ac:dyDescent="0.25"/>
    <row r="552" customFormat="1" ht="15" customHeight="1" x14ac:dyDescent="0.25"/>
    <row r="553" customFormat="1" ht="15" customHeight="1" x14ac:dyDescent="0.25"/>
    <row r="554" customFormat="1" ht="15" customHeight="1" x14ac:dyDescent="0.25"/>
    <row r="555" customFormat="1" ht="15" customHeight="1" x14ac:dyDescent="0.25"/>
    <row r="556" customFormat="1" ht="15" customHeight="1" x14ac:dyDescent="0.25"/>
    <row r="557" customFormat="1" ht="15" customHeight="1" x14ac:dyDescent="0.25"/>
    <row r="558" customFormat="1" ht="15" customHeight="1" x14ac:dyDescent="0.25"/>
    <row r="559" customFormat="1" ht="15" customHeight="1" x14ac:dyDescent="0.25"/>
    <row r="560" customFormat="1" ht="15" customHeight="1" x14ac:dyDescent="0.25"/>
    <row r="561" customFormat="1" ht="15" customHeight="1" x14ac:dyDescent="0.25"/>
    <row r="562" customFormat="1" ht="15" customHeight="1" x14ac:dyDescent="0.25"/>
    <row r="563" customFormat="1" ht="15" customHeight="1" x14ac:dyDescent="0.25"/>
    <row r="564" customFormat="1" ht="15" customHeight="1" x14ac:dyDescent="0.25"/>
    <row r="565" customFormat="1" ht="15" customHeight="1" x14ac:dyDescent="0.25"/>
    <row r="566" customFormat="1" ht="15" customHeight="1" x14ac:dyDescent="0.25"/>
    <row r="567" customFormat="1" ht="15" customHeight="1" x14ac:dyDescent="0.25"/>
    <row r="568" customFormat="1" ht="15" customHeight="1" x14ac:dyDescent="0.25"/>
    <row r="569" customFormat="1" ht="15" customHeight="1" x14ac:dyDescent="0.25"/>
    <row r="570" customFormat="1" ht="15" customHeight="1" x14ac:dyDescent="0.25"/>
    <row r="571" customFormat="1" ht="15" customHeight="1" x14ac:dyDescent="0.25"/>
    <row r="572" customFormat="1" ht="15" customHeight="1" x14ac:dyDescent="0.25"/>
    <row r="573" customFormat="1" ht="15" customHeight="1" x14ac:dyDescent="0.25"/>
    <row r="574" customFormat="1" ht="15" customHeight="1" x14ac:dyDescent="0.25"/>
    <row r="575" customFormat="1" ht="15" customHeight="1" x14ac:dyDescent="0.25"/>
    <row r="576" customFormat="1" ht="15" customHeight="1" x14ac:dyDescent="0.25"/>
    <row r="577" customFormat="1" ht="15" customHeight="1" x14ac:dyDescent="0.25"/>
    <row r="578" customFormat="1" ht="15" customHeight="1" x14ac:dyDescent="0.25"/>
    <row r="579" customFormat="1" ht="15" customHeight="1" x14ac:dyDescent="0.25"/>
    <row r="580" customFormat="1" ht="15" customHeight="1" x14ac:dyDescent="0.25"/>
    <row r="581" customFormat="1" ht="15" customHeight="1" x14ac:dyDescent="0.25"/>
    <row r="582" customFormat="1" ht="15" customHeight="1" x14ac:dyDescent="0.25"/>
    <row r="583" customFormat="1" ht="15" customHeight="1" x14ac:dyDescent="0.25"/>
    <row r="584" customFormat="1" ht="15" customHeight="1" x14ac:dyDescent="0.25"/>
    <row r="585" customFormat="1" ht="15" customHeight="1" x14ac:dyDescent="0.25"/>
    <row r="586" customFormat="1" ht="15" customHeight="1" x14ac:dyDescent="0.25"/>
    <row r="587" customFormat="1" ht="15" customHeight="1" x14ac:dyDescent="0.25"/>
    <row r="588" customFormat="1" ht="15" customHeight="1" x14ac:dyDescent="0.25"/>
    <row r="589" customFormat="1" ht="15" customHeight="1" x14ac:dyDescent="0.25"/>
    <row r="590" customFormat="1" ht="15" customHeight="1" x14ac:dyDescent="0.25"/>
    <row r="591" customFormat="1" ht="15" customHeight="1" x14ac:dyDescent="0.25"/>
    <row r="592" customFormat="1" ht="15" customHeight="1" x14ac:dyDescent="0.25"/>
    <row r="593" customFormat="1" ht="15" customHeight="1" x14ac:dyDescent="0.25"/>
    <row r="594" customFormat="1" ht="15" customHeight="1" x14ac:dyDescent="0.25"/>
    <row r="595" customFormat="1" ht="15" customHeight="1" x14ac:dyDescent="0.25"/>
    <row r="596" customFormat="1" ht="15" customHeight="1" x14ac:dyDescent="0.25"/>
    <row r="597" customFormat="1" ht="15" customHeight="1" x14ac:dyDescent="0.25"/>
    <row r="598" customFormat="1" ht="15" customHeight="1" x14ac:dyDescent="0.25"/>
    <row r="599" customFormat="1" ht="15" customHeight="1" x14ac:dyDescent="0.25"/>
    <row r="600" customFormat="1" ht="15" customHeight="1" x14ac:dyDescent="0.25"/>
    <row r="601" customFormat="1" ht="15" customHeight="1" x14ac:dyDescent="0.25"/>
    <row r="602" customFormat="1" ht="15" customHeight="1" x14ac:dyDescent="0.25"/>
    <row r="603" customFormat="1" ht="15" customHeight="1" x14ac:dyDescent="0.25"/>
    <row r="604" customFormat="1" ht="15" customHeight="1" x14ac:dyDescent="0.25"/>
    <row r="605" customFormat="1" ht="15" customHeight="1" x14ac:dyDescent="0.25"/>
    <row r="606" customFormat="1" ht="15" customHeight="1" x14ac:dyDescent="0.25"/>
    <row r="607" customFormat="1" ht="15" customHeight="1" x14ac:dyDescent="0.25"/>
    <row r="608" customFormat="1" ht="15" customHeight="1" x14ac:dyDescent="0.25"/>
    <row r="609" customFormat="1" ht="15" customHeight="1" x14ac:dyDescent="0.25"/>
    <row r="610" customFormat="1" ht="15" customHeight="1" x14ac:dyDescent="0.25"/>
    <row r="611" customFormat="1" ht="15" customHeight="1" x14ac:dyDescent="0.25"/>
    <row r="612" customFormat="1" ht="15" customHeight="1" x14ac:dyDescent="0.25"/>
    <row r="613" customFormat="1" ht="15" customHeight="1" x14ac:dyDescent="0.25"/>
    <row r="614" customFormat="1" ht="15" customHeight="1" x14ac:dyDescent="0.25"/>
    <row r="615" customFormat="1" ht="15" customHeight="1" x14ac:dyDescent="0.25"/>
    <row r="616" customFormat="1" ht="15" customHeight="1" x14ac:dyDescent="0.25"/>
    <row r="617" customFormat="1" ht="15" customHeight="1" x14ac:dyDescent="0.25"/>
    <row r="618" customFormat="1" ht="15" customHeight="1" x14ac:dyDescent="0.25"/>
    <row r="619" customFormat="1" ht="15" customHeight="1" x14ac:dyDescent="0.25"/>
    <row r="620" customFormat="1" ht="15" customHeight="1" x14ac:dyDescent="0.25"/>
    <row r="621" customFormat="1" ht="15" customHeight="1" x14ac:dyDescent="0.25"/>
    <row r="622" customFormat="1" ht="15" customHeight="1" x14ac:dyDescent="0.25"/>
    <row r="623" customFormat="1" ht="15" customHeight="1" x14ac:dyDescent="0.25"/>
    <row r="624" customFormat="1" ht="15" customHeight="1" x14ac:dyDescent="0.25"/>
    <row r="625" customFormat="1" ht="15" customHeight="1" x14ac:dyDescent="0.25"/>
    <row r="626" customFormat="1" ht="15" customHeight="1" x14ac:dyDescent="0.25"/>
    <row r="627" customFormat="1" ht="15" customHeight="1" x14ac:dyDescent="0.25"/>
    <row r="628" customFormat="1" ht="15" customHeight="1" x14ac:dyDescent="0.25"/>
    <row r="629" customFormat="1" ht="15" customHeight="1" x14ac:dyDescent="0.25"/>
    <row r="630" customFormat="1" ht="15" customHeight="1" x14ac:dyDescent="0.25"/>
    <row r="631" customFormat="1" ht="15" customHeight="1" x14ac:dyDescent="0.25"/>
    <row r="632" customFormat="1" ht="15" customHeight="1" x14ac:dyDescent="0.25"/>
    <row r="633" customFormat="1" ht="15" customHeight="1" x14ac:dyDescent="0.25"/>
    <row r="634" customFormat="1" ht="15" customHeight="1" x14ac:dyDescent="0.25"/>
    <row r="635" customFormat="1" ht="15" customHeight="1" x14ac:dyDescent="0.25"/>
    <row r="636" customFormat="1" ht="15" customHeight="1" x14ac:dyDescent="0.25"/>
    <row r="637" customFormat="1" ht="15" customHeight="1" x14ac:dyDescent="0.25"/>
    <row r="638" customFormat="1" ht="15" customHeight="1" x14ac:dyDescent="0.25"/>
    <row r="639" customFormat="1" ht="15" customHeight="1" x14ac:dyDescent="0.25"/>
    <row r="640" customFormat="1" ht="15" customHeight="1" x14ac:dyDescent="0.25"/>
    <row r="641" customFormat="1" ht="15" customHeight="1" x14ac:dyDescent="0.25"/>
    <row r="642" customFormat="1" ht="15" customHeight="1" x14ac:dyDescent="0.25"/>
    <row r="643" customFormat="1" ht="15" customHeight="1" x14ac:dyDescent="0.25"/>
    <row r="644" customFormat="1" ht="15" customHeight="1" x14ac:dyDescent="0.25"/>
    <row r="645" customFormat="1" ht="15" customHeight="1" x14ac:dyDescent="0.25"/>
    <row r="646" customFormat="1" ht="15" customHeight="1" x14ac:dyDescent="0.25"/>
    <row r="647" customFormat="1" ht="15" customHeight="1" x14ac:dyDescent="0.25"/>
    <row r="648" customFormat="1" ht="15" customHeight="1" x14ac:dyDescent="0.25"/>
    <row r="649" customFormat="1" ht="15" customHeight="1" x14ac:dyDescent="0.25"/>
    <row r="650" customFormat="1" ht="15" customHeight="1" x14ac:dyDescent="0.25"/>
    <row r="651" customFormat="1" ht="15" customHeight="1" x14ac:dyDescent="0.25"/>
    <row r="652" customFormat="1" ht="15" customHeight="1" x14ac:dyDescent="0.25"/>
    <row r="653" customFormat="1" ht="15" customHeight="1" x14ac:dyDescent="0.25"/>
    <row r="654" customFormat="1" ht="15" customHeight="1" x14ac:dyDescent="0.25"/>
    <row r="655" customFormat="1" ht="15" customHeight="1" x14ac:dyDescent="0.25"/>
    <row r="656" customFormat="1" ht="15" customHeight="1" x14ac:dyDescent="0.25"/>
    <row r="657" customFormat="1" ht="15" customHeight="1" x14ac:dyDescent="0.25"/>
    <row r="658" customFormat="1" ht="15" customHeight="1" x14ac:dyDescent="0.25"/>
    <row r="659" customFormat="1" ht="15" customHeight="1" x14ac:dyDescent="0.25"/>
    <row r="660" customFormat="1" ht="15" customHeight="1" x14ac:dyDescent="0.25"/>
    <row r="661" customFormat="1" ht="15" customHeight="1" x14ac:dyDescent="0.25"/>
    <row r="662" customFormat="1" ht="15" customHeight="1" x14ac:dyDescent="0.25"/>
    <row r="663" customFormat="1" ht="15" customHeight="1" x14ac:dyDescent="0.25"/>
    <row r="664" customFormat="1" ht="15" customHeight="1" x14ac:dyDescent="0.25"/>
    <row r="665" customFormat="1" ht="15" customHeight="1" x14ac:dyDescent="0.25"/>
    <row r="666" customFormat="1" ht="15" customHeight="1" x14ac:dyDescent="0.25"/>
    <row r="667" customFormat="1" ht="15" customHeight="1" x14ac:dyDescent="0.25"/>
    <row r="668" customFormat="1" ht="15" customHeight="1" x14ac:dyDescent="0.25"/>
    <row r="669" customFormat="1" ht="15" customHeight="1" x14ac:dyDescent="0.25"/>
    <row r="670" customFormat="1" ht="15" customHeight="1" x14ac:dyDescent="0.25"/>
    <row r="671" customFormat="1" ht="15" customHeight="1" x14ac:dyDescent="0.25"/>
    <row r="672" customFormat="1" ht="15" customHeight="1" x14ac:dyDescent="0.25"/>
    <row r="673" customFormat="1" ht="15" customHeight="1" x14ac:dyDescent="0.25"/>
    <row r="674" customFormat="1" ht="15" customHeight="1" x14ac:dyDescent="0.25"/>
    <row r="675" customFormat="1" ht="15" customHeight="1" x14ac:dyDescent="0.25"/>
    <row r="676" customFormat="1" ht="15" customHeight="1" x14ac:dyDescent="0.25"/>
    <row r="677" customFormat="1" ht="15" customHeight="1" x14ac:dyDescent="0.25"/>
    <row r="678" customFormat="1" ht="15" customHeight="1" x14ac:dyDescent="0.25"/>
    <row r="679" customFormat="1" ht="15" customHeight="1" x14ac:dyDescent="0.25"/>
    <row r="680" customFormat="1" ht="15" customHeight="1" x14ac:dyDescent="0.25"/>
    <row r="681" customFormat="1" ht="15" customHeight="1" x14ac:dyDescent="0.25"/>
    <row r="682" customFormat="1" ht="15" customHeight="1" x14ac:dyDescent="0.25"/>
    <row r="683" customFormat="1" ht="15" customHeight="1" x14ac:dyDescent="0.25"/>
    <row r="684" customFormat="1" ht="15" customHeight="1" x14ac:dyDescent="0.25"/>
    <row r="685" customFormat="1" ht="15" customHeight="1" x14ac:dyDescent="0.25"/>
    <row r="686" customFormat="1" ht="15" customHeight="1" x14ac:dyDescent="0.25"/>
    <row r="687" customFormat="1" ht="15" customHeight="1" x14ac:dyDescent="0.25"/>
    <row r="688" customFormat="1" ht="15" customHeight="1" x14ac:dyDescent="0.25"/>
    <row r="689" customFormat="1" ht="15" customHeight="1" x14ac:dyDescent="0.25"/>
    <row r="690" customFormat="1" ht="15" customHeight="1" x14ac:dyDescent="0.25"/>
    <row r="691" customFormat="1" ht="15" customHeight="1" x14ac:dyDescent="0.25"/>
    <row r="692" customFormat="1" ht="15" customHeight="1" x14ac:dyDescent="0.25"/>
    <row r="693" customFormat="1" ht="15" customHeight="1" x14ac:dyDescent="0.25"/>
    <row r="694" customFormat="1" ht="15" customHeight="1" x14ac:dyDescent="0.25"/>
    <row r="695" customFormat="1" ht="15" customHeight="1" x14ac:dyDescent="0.25"/>
    <row r="696" customFormat="1" ht="15" customHeight="1" x14ac:dyDescent="0.25"/>
    <row r="697" customFormat="1" ht="15" customHeight="1" x14ac:dyDescent="0.25"/>
    <row r="698" customFormat="1" ht="15" customHeight="1" x14ac:dyDescent="0.25"/>
    <row r="699" customFormat="1" ht="15" customHeight="1" x14ac:dyDescent="0.25"/>
    <row r="700" customFormat="1" ht="15" customHeight="1" x14ac:dyDescent="0.25"/>
    <row r="701" customFormat="1" ht="15" customHeight="1" x14ac:dyDescent="0.25"/>
    <row r="702" customFormat="1" ht="15" customHeight="1" x14ac:dyDescent="0.25"/>
    <row r="703" customFormat="1" ht="15" customHeight="1" x14ac:dyDescent="0.25"/>
    <row r="704" customFormat="1" ht="15" customHeight="1" x14ac:dyDescent="0.25"/>
    <row r="705" customFormat="1" ht="15" customHeight="1" x14ac:dyDescent="0.25"/>
    <row r="706" customFormat="1" ht="15" customHeight="1" x14ac:dyDescent="0.25"/>
    <row r="707" customFormat="1" ht="15" customHeight="1" x14ac:dyDescent="0.25"/>
    <row r="708" customFormat="1" ht="15" customHeight="1" x14ac:dyDescent="0.25"/>
    <row r="709" customFormat="1" ht="15" customHeight="1" x14ac:dyDescent="0.25"/>
    <row r="710" customFormat="1" ht="15" customHeight="1" x14ac:dyDescent="0.25"/>
    <row r="711" customFormat="1" ht="15" customHeight="1" x14ac:dyDescent="0.25"/>
    <row r="712" customFormat="1" ht="15" customHeight="1" x14ac:dyDescent="0.25"/>
    <row r="713" customFormat="1" ht="15" customHeight="1" x14ac:dyDescent="0.25"/>
    <row r="714" customFormat="1" ht="15" customHeight="1" x14ac:dyDescent="0.25"/>
    <row r="715" customFormat="1" ht="15" customHeight="1" x14ac:dyDescent="0.25"/>
    <row r="716" customFormat="1" ht="15" customHeight="1" x14ac:dyDescent="0.25"/>
    <row r="717" customFormat="1" ht="15" customHeight="1" x14ac:dyDescent="0.25"/>
    <row r="718" customFormat="1" ht="15" customHeight="1" x14ac:dyDescent="0.25"/>
    <row r="719" customFormat="1" ht="15" customHeight="1" x14ac:dyDescent="0.25"/>
    <row r="720" customFormat="1" ht="15" customHeight="1" x14ac:dyDescent="0.25"/>
    <row r="721" customFormat="1" ht="15" customHeight="1" x14ac:dyDescent="0.25"/>
    <row r="722" customFormat="1" ht="15" customHeight="1" x14ac:dyDescent="0.25"/>
    <row r="723" customFormat="1" ht="15" customHeight="1" x14ac:dyDescent="0.25"/>
    <row r="724" customFormat="1" ht="15" customHeight="1" x14ac:dyDescent="0.25"/>
    <row r="725" customFormat="1" ht="15" customHeight="1" x14ac:dyDescent="0.25"/>
    <row r="726" customFormat="1" ht="15" customHeight="1" x14ac:dyDescent="0.25"/>
    <row r="727" customFormat="1" ht="15" customHeight="1" x14ac:dyDescent="0.25"/>
    <row r="728" customFormat="1" ht="15" customHeight="1" x14ac:dyDescent="0.25"/>
    <row r="729" customFormat="1" ht="15" customHeight="1" x14ac:dyDescent="0.25"/>
    <row r="730" customFormat="1" ht="15" customHeight="1" x14ac:dyDescent="0.25"/>
    <row r="731" customFormat="1" ht="15" customHeight="1" x14ac:dyDescent="0.25"/>
    <row r="732" customFormat="1" ht="15" customHeight="1" x14ac:dyDescent="0.25"/>
    <row r="733" customFormat="1" ht="15" customHeight="1" x14ac:dyDescent="0.25"/>
    <row r="734" customFormat="1" ht="15" customHeight="1" x14ac:dyDescent="0.25"/>
    <row r="735" customFormat="1" ht="15" customHeight="1" x14ac:dyDescent="0.25"/>
    <row r="736" customFormat="1" ht="15" customHeight="1" x14ac:dyDescent="0.25"/>
    <row r="737" customFormat="1" ht="15" customHeight="1" x14ac:dyDescent="0.25"/>
    <row r="738" customFormat="1" ht="15" customHeight="1" x14ac:dyDescent="0.25"/>
    <row r="739" customFormat="1" ht="15" customHeight="1" x14ac:dyDescent="0.25"/>
    <row r="740" customFormat="1" ht="15" customHeight="1" x14ac:dyDescent="0.25"/>
    <row r="741" customFormat="1" ht="15" customHeight="1" x14ac:dyDescent="0.25"/>
    <row r="742" customFormat="1" ht="15" customHeight="1" x14ac:dyDescent="0.25"/>
    <row r="743" customFormat="1" ht="15" customHeight="1" x14ac:dyDescent="0.25"/>
    <row r="744" customFormat="1" ht="15" customHeight="1" x14ac:dyDescent="0.25"/>
    <row r="745" customFormat="1" ht="15" customHeight="1" x14ac:dyDescent="0.25"/>
    <row r="746" customFormat="1" ht="15" customHeight="1" x14ac:dyDescent="0.25"/>
    <row r="747" customFormat="1" ht="15" customHeight="1" x14ac:dyDescent="0.25"/>
    <row r="748" customFormat="1" ht="15" customHeight="1" x14ac:dyDescent="0.25"/>
    <row r="749" customFormat="1" ht="15" customHeight="1" x14ac:dyDescent="0.25"/>
    <row r="750" customFormat="1" ht="15" customHeight="1" x14ac:dyDescent="0.25"/>
    <row r="751" customFormat="1" ht="15" customHeight="1" x14ac:dyDescent="0.25"/>
    <row r="752" customFormat="1" ht="15" customHeight="1" x14ac:dyDescent="0.25"/>
    <row r="753" customFormat="1" ht="15" customHeight="1" x14ac:dyDescent="0.25"/>
    <row r="754" customFormat="1" ht="15" customHeight="1" x14ac:dyDescent="0.25"/>
    <row r="755" customFormat="1" ht="15" customHeight="1" x14ac:dyDescent="0.25"/>
    <row r="756" customFormat="1" ht="15" customHeight="1" x14ac:dyDescent="0.25"/>
    <row r="757" customFormat="1" ht="15" customHeight="1" x14ac:dyDescent="0.25"/>
    <row r="758" customFormat="1" ht="15" customHeight="1" x14ac:dyDescent="0.25"/>
    <row r="759" customFormat="1" ht="15" customHeight="1" x14ac:dyDescent="0.25"/>
    <row r="760" customFormat="1" ht="15" customHeight="1" x14ac:dyDescent="0.25"/>
    <row r="761" customFormat="1" ht="15" customHeight="1" x14ac:dyDescent="0.25"/>
    <row r="762" customFormat="1" ht="15" customHeight="1" x14ac:dyDescent="0.25"/>
    <row r="763" customFormat="1" ht="15" customHeight="1" x14ac:dyDescent="0.25"/>
    <row r="764" customFormat="1" ht="15" customHeight="1" x14ac:dyDescent="0.25"/>
    <row r="765" customFormat="1" ht="15" customHeight="1" x14ac:dyDescent="0.25"/>
    <row r="766" customFormat="1" ht="15" customHeight="1" x14ac:dyDescent="0.25"/>
    <row r="767" customFormat="1" ht="15" customHeight="1" x14ac:dyDescent="0.25"/>
    <row r="768" customFormat="1" ht="15" customHeight="1" x14ac:dyDescent="0.25"/>
    <row r="769" customFormat="1" ht="15" customHeight="1" x14ac:dyDescent="0.25"/>
    <row r="770" customFormat="1" ht="15" customHeight="1" x14ac:dyDescent="0.25"/>
    <row r="771" customFormat="1" ht="15" customHeight="1" x14ac:dyDescent="0.25"/>
    <row r="772" customFormat="1" ht="15" customHeight="1" x14ac:dyDescent="0.25"/>
    <row r="773" customFormat="1" ht="15" customHeight="1" x14ac:dyDescent="0.25"/>
    <row r="774" customFormat="1" ht="15" customHeight="1" x14ac:dyDescent="0.25"/>
    <row r="775" customFormat="1" ht="15" customHeight="1" x14ac:dyDescent="0.25"/>
    <row r="776" customFormat="1" ht="15" customHeight="1" x14ac:dyDescent="0.25"/>
    <row r="777" customFormat="1" ht="15" customHeight="1" x14ac:dyDescent="0.25"/>
    <row r="778" customFormat="1" ht="15" customHeight="1" x14ac:dyDescent="0.25"/>
    <row r="779" customFormat="1" ht="15" customHeight="1" x14ac:dyDescent="0.25"/>
    <row r="780" customFormat="1" ht="15" customHeight="1" x14ac:dyDescent="0.25"/>
    <row r="781" customFormat="1" ht="15" customHeight="1" x14ac:dyDescent="0.25"/>
    <row r="782" customFormat="1" ht="15" customHeight="1" x14ac:dyDescent="0.25"/>
    <row r="783" customFormat="1" ht="15" customHeight="1" x14ac:dyDescent="0.25"/>
    <row r="784" customFormat="1" ht="15" customHeight="1" x14ac:dyDescent="0.25"/>
    <row r="785" customFormat="1" ht="15" customHeight="1" x14ac:dyDescent="0.25"/>
    <row r="786" customFormat="1" ht="15" customHeight="1" x14ac:dyDescent="0.25"/>
    <row r="787" customFormat="1" ht="15" customHeight="1" x14ac:dyDescent="0.25"/>
    <row r="788" customFormat="1" ht="15" customHeight="1" x14ac:dyDescent="0.25"/>
    <row r="789" customFormat="1" ht="15" customHeight="1" x14ac:dyDescent="0.25"/>
    <row r="790" customFormat="1" ht="15" customHeight="1" x14ac:dyDescent="0.25"/>
    <row r="791" customFormat="1" ht="15" customHeight="1" x14ac:dyDescent="0.25"/>
    <row r="792" customFormat="1" ht="15" customHeight="1" x14ac:dyDescent="0.25"/>
    <row r="793" customFormat="1" ht="15" customHeight="1" x14ac:dyDescent="0.25"/>
    <row r="794" customFormat="1" ht="15" customHeight="1" x14ac:dyDescent="0.25"/>
    <row r="795" customFormat="1" ht="15" customHeight="1" x14ac:dyDescent="0.25"/>
    <row r="796" customFormat="1" ht="15" customHeight="1" x14ac:dyDescent="0.25"/>
    <row r="797" customFormat="1" ht="15" customHeight="1" x14ac:dyDescent="0.25"/>
    <row r="798" customFormat="1" ht="15" customHeight="1" x14ac:dyDescent="0.25"/>
    <row r="799" customFormat="1" ht="15" customHeight="1" x14ac:dyDescent="0.25"/>
    <row r="800" customFormat="1" ht="15" customHeight="1" x14ac:dyDescent="0.25"/>
    <row r="801" customFormat="1" ht="15" customHeight="1" x14ac:dyDescent="0.25"/>
    <row r="802" customFormat="1" ht="15" customHeight="1" x14ac:dyDescent="0.25"/>
    <row r="803" customFormat="1" ht="15" customHeight="1" x14ac:dyDescent="0.25"/>
    <row r="804" customFormat="1" ht="15" customHeight="1" x14ac:dyDescent="0.25"/>
    <row r="805" customFormat="1" ht="15" customHeight="1" x14ac:dyDescent="0.25"/>
    <row r="806" customFormat="1" ht="15" customHeight="1" x14ac:dyDescent="0.25"/>
    <row r="807" customFormat="1" ht="15" customHeight="1" x14ac:dyDescent="0.25"/>
    <row r="808" customFormat="1" ht="15" customHeight="1" x14ac:dyDescent="0.25"/>
    <row r="809" customFormat="1" ht="15" customHeight="1" x14ac:dyDescent="0.25"/>
    <row r="810" customFormat="1" ht="15" customHeight="1" x14ac:dyDescent="0.25"/>
    <row r="811" customFormat="1" ht="15" customHeight="1" x14ac:dyDescent="0.25"/>
    <row r="812" customFormat="1" ht="15" customHeight="1" x14ac:dyDescent="0.25"/>
    <row r="813" customFormat="1" ht="15" customHeight="1" x14ac:dyDescent="0.25"/>
    <row r="814" customFormat="1" ht="15" customHeight="1" x14ac:dyDescent="0.25"/>
    <row r="815" customFormat="1" ht="15" customHeight="1" x14ac:dyDescent="0.25"/>
    <row r="816" customFormat="1" ht="15" customHeight="1" x14ac:dyDescent="0.25"/>
    <row r="817" customFormat="1" ht="15" customHeight="1" x14ac:dyDescent="0.25"/>
    <row r="818" customFormat="1" ht="15" customHeight="1" x14ac:dyDescent="0.25"/>
    <row r="819" customFormat="1" ht="15" customHeight="1" x14ac:dyDescent="0.25"/>
    <row r="820" customFormat="1" ht="15" customHeight="1" x14ac:dyDescent="0.25"/>
    <row r="821" customFormat="1" ht="15" customHeight="1" x14ac:dyDescent="0.25"/>
    <row r="822" customFormat="1" ht="15" customHeight="1" x14ac:dyDescent="0.25"/>
    <row r="823" customFormat="1" ht="15" customHeight="1" x14ac:dyDescent="0.25"/>
    <row r="824" customFormat="1" ht="15" customHeight="1" x14ac:dyDescent="0.25"/>
    <row r="825" customFormat="1" ht="15" customHeight="1" x14ac:dyDescent="0.25"/>
    <row r="826" customFormat="1" ht="15" customHeight="1" x14ac:dyDescent="0.25"/>
    <row r="827" customFormat="1" ht="15" customHeight="1" x14ac:dyDescent="0.25"/>
    <row r="828" customFormat="1" ht="15" customHeight="1" x14ac:dyDescent="0.25"/>
    <row r="829" customFormat="1" ht="15" customHeight="1" x14ac:dyDescent="0.25"/>
    <row r="830" customFormat="1" ht="15" customHeight="1" x14ac:dyDescent="0.25"/>
    <row r="831" customFormat="1" ht="15" customHeight="1" x14ac:dyDescent="0.25"/>
    <row r="832" customFormat="1" ht="15" customHeight="1" x14ac:dyDescent="0.25"/>
    <row r="833" customFormat="1" ht="15" customHeight="1" x14ac:dyDescent="0.25"/>
    <row r="834" customFormat="1" ht="15" customHeight="1" x14ac:dyDescent="0.25"/>
    <row r="835" customFormat="1" ht="15" customHeight="1" x14ac:dyDescent="0.25"/>
    <row r="836" customFormat="1" ht="15" customHeight="1" x14ac:dyDescent="0.25"/>
    <row r="837" customFormat="1" ht="15" customHeight="1" x14ac:dyDescent="0.25"/>
    <row r="838" customFormat="1" ht="15" customHeight="1" x14ac:dyDescent="0.25"/>
    <row r="839" customFormat="1" ht="15" customHeight="1" x14ac:dyDescent="0.25"/>
    <row r="840" customFormat="1" ht="15" customHeight="1" x14ac:dyDescent="0.25"/>
    <row r="841" customFormat="1" ht="15" customHeight="1" x14ac:dyDescent="0.25"/>
    <row r="842" customFormat="1" ht="15" customHeight="1" x14ac:dyDescent="0.25"/>
    <row r="843" customFormat="1" ht="15" customHeight="1" x14ac:dyDescent="0.25"/>
    <row r="844" customFormat="1" ht="15" customHeight="1" x14ac:dyDescent="0.25"/>
    <row r="845" customFormat="1" ht="15" customHeight="1" x14ac:dyDescent="0.25"/>
    <row r="846" customFormat="1" ht="15" customHeight="1" x14ac:dyDescent="0.25"/>
    <row r="847" customFormat="1" ht="15" customHeight="1" x14ac:dyDescent="0.25"/>
    <row r="848" customFormat="1" ht="15" customHeight="1" x14ac:dyDescent="0.25"/>
    <row r="849" customFormat="1" ht="15" customHeight="1" x14ac:dyDescent="0.25"/>
    <row r="850" customFormat="1" ht="15" customHeight="1" x14ac:dyDescent="0.25"/>
    <row r="851" customFormat="1" ht="15" customHeight="1" x14ac:dyDescent="0.25"/>
    <row r="852" customFormat="1" ht="15" customHeight="1" x14ac:dyDescent="0.25"/>
    <row r="853" customFormat="1" ht="15" customHeight="1" x14ac:dyDescent="0.25"/>
    <row r="854" customFormat="1" ht="15" customHeight="1" x14ac:dyDescent="0.25"/>
    <row r="855" customFormat="1" ht="15" customHeight="1" x14ac:dyDescent="0.25"/>
    <row r="856" customFormat="1" ht="15" customHeight="1" x14ac:dyDescent="0.25"/>
    <row r="857" customFormat="1" ht="15" customHeight="1" x14ac:dyDescent="0.25"/>
    <row r="858" customFormat="1" ht="15" customHeight="1" x14ac:dyDescent="0.25"/>
    <row r="859" customFormat="1" ht="15" customHeight="1" x14ac:dyDescent="0.25"/>
    <row r="860" customFormat="1" ht="15" customHeight="1" x14ac:dyDescent="0.25"/>
    <row r="861" customFormat="1" ht="15" customHeight="1" x14ac:dyDescent="0.25"/>
    <row r="862" customFormat="1" ht="15" customHeight="1" x14ac:dyDescent="0.25"/>
    <row r="863" customFormat="1" ht="15" customHeight="1" x14ac:dyDescent="0.25"/>
    <row r="864" customFormat="1" ht="15" customHeight="1" x14ac:dyDescent="0.25"/>
    <row r="865" customFormat="1" ht="15" customHeight="1" x14ac:dyDescent="0.25"/>
    <row r="866" customFormat="1" ht="15" customHeight="1" x14ac:dyDescent="0.25"/>
    <row r="867" customFormat="1" ht="15" customHeight="1" x14ac:dyDescent="0.25"/>
    <row r="868" customFormat="1" ht="15" customHeight="1" x14ac:dyDescent="0.25"/>
    <row r="869" customFormat="1" ht="15" customHeight="1" x14ac:dyDescent="0.25"/>
    <row r="870" customFormat="1" ht="15" customHeight="1" x14ac:dyDescent="0.25"/>
    <row r="871" customFormat="1" ht="15" customHeight="1" x14ac:dyDescent="0.25"/>
    <row r="872" customFormat="1" ht="15" customHeight="1" x14ac:dyDescent="0.25"/>
    <row r="873" customFormat="1" ht="15" customHeight="1" x14ac:dyDescent="0.25"/>
    <row r="874" customFormat="1" ht="15" customHeight="1" x14ac:dyDescent="0.25"/>
    <row r="875" customFormat="1" ht="15" customHeight="1" x14ac:dyDescent="0.25"/>
    <row r="876" customFormat="1" ht="15" customHeight="1" x14ac:dyDescent="0.25"/>
    <row r="877" customFormat="1" ht="15" customHeight="1" x14ac:dyDescent="0.25"/>
    <row r="878" customFormat="1" ht="15" customHeight="1" x14ac:dyDescent="0.25"/>
    <row r="879" customFormat="1" ht="15" customHeight="1" x14ac:dyDescent="0.25"/>
    <row r="880" customFormat="1" ht="15" customHeight="1" x14ac:dyDescent="0.25"/>
    <row r="881" customFormat="1" ht="15" customHeight="1" x14ac:dyDescent="0.25"/>
    <row r="882" customFormat="1" ht="15" customHeight="1" x14ac:dyDescent="0.25"/>
    <row r="883" customFormat="1" ht="15" customHeight="1" x14ac:dyDescent="0.25"/>
    <row r="884" customFormat="1" ht="15" customHeight="1" x14ac:dyDescent="0.25"/>
    <row r="885" customFormat="1" ht="15" customHeight="1" x14ac:dyDescent="0.25"/>
    <row r="886" customFormat="1" ht="15" customHeight="1" x14ac:dyDescent="0.25"/>
    <row r="887" customFormat="1" ht="15" customHeight="1" x14ac:dyDescent="0.25"/>
    <row r="888" customFormat="1" ht="15" customHeight="1" x14ac:dyDescent="0.25"/>
    <row r="889" customFormat="1" ht="15" customHeight="1" x14ac:dyDescent="0.25"/>
    <row r="890" customFormat="1" ht="15" customHeight="1" x14ac:dyDescent="0.25"/>
    <row r="891" customFormat="1" ht="15" customHeight="1" x14ac:dyDescent="0.25"/>
    <row r="892" customFormat="1" ht="15" customHeight="1" x14ac:dyDescent="0.25"/>
    <row r="893" customFormat="1" ht="15" customHeight="1" x14ac:dyDescent="0.25"/>
    <row r="894" customFormat="1" ht="15" customHeight="1" x14ac:dyDescent="0.25"/>
    <row r="895" customFormat="1" ht="15" customHeight="1" x14ac:dyDescent="0.25"/>
    <row r="896" customFormat="1" ht="15" customHeight="1" x14ac:dyDescent="0.25"/>
    <row r="897" customFormat="1" ht="15" customHeight="1" x14ac:dyDescent="0.25"/>
    <row r="898" customFormat="1" ht="15" customHeight="1" x14ac:dyDescent="0.25"/>
    <row r="899" customFormat="1" ht="15" customHeight="1" x14ac:dyDescent="0.25"/>
    <row r="900" customFormat="1" ht="15" customHeight="1" x14ac:dyDescent="0.25"/>
    <row r="901" customFormat="1" ht="15" customHeight="1" x14ac:dyDescent="0.25"/>
    <row r="902" customFormat="1" ht="15" customHeight="1" x14ac:dyDescent="0.25"/>
    <row r="903" customFormat="1" ht="15" customHeight="1" x14ac:dyDescent="0.25"/>
    <row r="904" customFormat="1" ht="15" customHeight="1" x14ac:dyDescent="0.25"/>
    <row r="905" customFormat="1" ht="15" customHeight="1" x14ac:dyDescent="0.25"/>
    <row r="906" customFormat="1" ht="15" customHeight="1" x14ac:dyDescent="0.25"/>
    <row r="907" customFormat="1" ht="15" customHeight="1" x14ac:dyDescent="0.25"/>
    <row r="908" customFormat="1" ht="15" customHeight="1" x14ac:dyDescent="0.25"/>
    <row r="909" customFormat="1" ht="15" customHeight="1" x14ac:dyDescent="0.25"/>
    <row r="910" customFormat="1" ht="15" customHeight="1" x14ac:dyDescent="0.25"/>
    <row r="911" customFormat="1" ht="15" customHeight="1" x14ac:dyDescent="0.25"/>
    <row r="912" customFormat="1" ht="15" customHeight="1" x14ac:dyDescent="0.25"/>
    <row r="913" customFormat="1" ht="15" customHeight="1" x14ac:dyDescent="0.25"/>
    <row r="914" customFormat="1" ht="15" customHeight="1" x14ac:dyDescent="0.25"/>
    <row r="915" customFormat="1" ht="15" customHeight="1" x14ac:dyDescent="0.25"/>
    <row r="916" customFormat="1" ht="15" customHeight="1" x14ac:dyDescent="0.25"/>
    <row r="917" customFormat="1" ht="15" customHeight="1" x14ac:dyDescent="0.25"/>
    <row r="918" customFormat="1" ht="15" customHeight="1" x14ac:dyDescent="0.25"/>
    <row r="919" customFormat="1" ht="15" customHeight="1" x14ac:dyDescent="0.25"/>
    <row r="920" customFormat="1" ht="15" customHeight="1" x14ac:dyDescent="0.25"/>
    <row r="921" customFormat="1" ht="15" customHeight="1" x14ac:dyDescent="0.25"/>
    <row r="922" customFormat="1" ht="15" customHeight="1" x14ac:dyDescent="0.25"/>
    <row r="923" customFormat="1" ht="15" customHeight="1" x14ac:dyDescent="0.25"/>
    <row r="924" customFormat="1" ht="15" customHeight="1" x14ac:dyDescent="0.25"/>
    <row r="925" customFormat="1" ht="15" customHeight="1" x14ac:dyDescent="0.25"/>
    <row r="926" customFormat="1" ht="15" customHeight="1" x14ac:dyDescent="0.25"/>
    <row r="927" customFormat="1" ht="15" customHeight="1" x14ac:dyDescent="0.25"/>
    <row r="928" customFormat="1" ht="15" customHeight="1" x14ac:dyDescent="0.25"/>
    <row r="929" customFormat="1" ht="15" customHeight="1" x14ac:dyDescent="0.25"/>
    <row r="930" customFormat="1" ht="15" customHeight="1" x14ac:dyDescent="0.25"/>
    <row r="931" customFormat="1" ht="15" customHeight="1" x14ac:dyDescent="0.25"/>
    <row r="932" customFormat="1" ht="15" customHeight="1" x14ac:dyDescent="0.25"/>
    <row r="933" customFormat="1" ht="15" customHeight="1" x14ac:dyDescent="0.25"/>
    <row r="934" customFormat="1" ht="15" customHeight="1" x14ac:dyDescent="0.25"/>
    <row r="935" customFormat="1" ht="15" customHeight="1" x14ac:dyDescent="0.25"/>
    <row r="936" customFormat="1" ht="15" customHeight="1" x14ac:dyDescent="0.25"/>
    <row r="937" customFormat="1" ht="15" customHeight="1" x14ac:dyDescent="0.25"/>
    <row r="938" customFormat="1" ht="15" customHeight="1" x14ac:dyDescent="0.25"/>
    <row r="939" customFormat="1" ht="15" customHeight="1" x14ac:dyDescent="0.25"/>
    <row r="940" customFormat="1" ht="15" customHeight="1" x14ac:dyDescent="0.25"/>
    <row r="941" customFormat="1" ht="15" customHeight="1" x14ac:dyDescent="0.25"/>
    <row r="942" customFormat="1" ht="15" customHeight="1" x14ac:dyDescent="0.25"/>
    <row r="943" customFormat="1" ht="15" customHeight="1" x14ac:dyDescent="0.25"/>
    <row r="944" customFormat="1" ht="15" customHeight="1" x14ac:dyDescent="0.25"/>
    <row r="945" customFormat="1" ht="15" customHeight="1" x14ac:dyDescent="0.25"/>
    <row r="946" customFormat="1" ht="15" customHeight="1" x14ac:dyDescent="0.25"/>
    <row r="947" customFormat="1" ht="15" customHeight="1" x14ac:dyDescent="0.25"/>
    <row r="948" customFormat="1" ht="15" customHeight="1" x14ac:dyDescent="0.25"/>
    <row r="949" customFormat="1" ht="15" customHeight="1" x14ac:dyDescent="0.25"/>
    <row r="950" customFormat="1" ht="15" customHeight="1" x14ac:dyDescent="0.25"/>
    <row r="951" customFormat="1" ht="15" customHeight="1" x14ac:dyDescent="0.25"/>
    <row r="952" customFormat="1" ht="15" customHeight="1" x14ac:dyDescent="0.25"/>
    <row r="953" customFormat="1" ht="15" customHeight="1" x14ac:dyDescent="0.25"/>
    <row r="954" customFormat="1" ht="15" customHeight="1" x14ac:dyDescent="0.25"/>
    <row r="955" customFormat="1" ht="15" customHeight="1" x14ac:dyDescent="0.25"/>
    <row r="956" customFormat="1" ht="15" customHeight="1" x14ac:dyDescent="0.25"/>
    <row r="957" customFormat="1" ht="15" customHeight="1" x14ac:dyDescent="0.25"/>
    <row r="958" customFormat="1" ht="15" customHeight="1" x14ac:dyDescent="0.25"/>
    <row r="959" customFormat="1" ht="15" customHeight="1" x14ac:dyDescent="0.25"/>
    <row r="960" customFormat="1" ht="15" customHeight="1" x14ac:dyDescent="0.25"/>
    <row r="961" customFormat="1" ht="15" customHeight="1" x14ac:dyDescent="0.25"/>
    <row r="962" customFormat="1" ht="15" customHeight="1" x14ac:dyDescent="0.25"/>
    <row r="963" customFormat="1" ht="15" customHeight="1" x14ac:dyDescent="0.25"/>
    <row r="964" customFormat="1" ht="15" customHeight="1" x14ac:dyDescent="0.25"/>
    <row r="965" customFormat="1" ht="15" customHeight="1" x14ac:dyDescent="0.25"/>
    <row r="966" customFormat="1" ht="15" customHeight="1" x14ac:dyDescent="0.25"/>
    <row r="967" customFormat="1" ht="15" customHeight="1" x14ac:dyDescent="0.25"/>
    <row r="968" customFormat="1" ht="15" customHeight="1" x14ac:dyDescent="0.25"/>
    <row r="969" customFormat="1" ht="15" customHeight="1" x14ac:dyDescent="0.25"/>
    <row r="970" customFormat="1" ht="15" customHeight="1" x14ac:dyDescent="0.25"/>
    <row r="971" customFormat="1" ht="15" customHeight="1" x14ac:dyDescent="0.25"/>
    <row r="972" customFormat="1" ht="15" customHeight="1" x14ac:dyDescent="0.25"/>
    <row r="973" customFormat="1" ht="15" customHeight="1" x14ac:dyDescent="0.25"/>
    <row r="974" customFormat="1" ht="15" customHeight="1" x14ac:dyDescent="0.25"/>
    <row r="975" customFormat="1" ht="15" customHeight="1" x14ac:dyDescent="0.25"/>
    <row r="976" customFormat="1" ht="15" customHeight="1" x14ac:dyDescent="0.25"/>
    <row r="977" customFormat="1" ht="15" customHeight="1" x14ac:dyDescent="0.25"/>
    <row r="978" customFormat="1" ht="15" customHeight="1" x14ac:dyDescent="0.25"/>
    <row r="979" customFormat="1" ht="15" customHeight="1" x14ac:dyDescent="0.25"/>
    <row r="980" customFormat="1" ht="15" customHeight="1" x14ac:dyDescent="0.25"/>
    <row r="981" customFormat="1" ht="15" customHeight="1" x14ac:dyDescent="0.25"/>
    <row r="982" customFormat="1" ht="15" customHeight="1" x14ac:dyDescent="0.25"/>
    <row r="983" customFormat="1" ht="15" customHeight="1" x14ac:dyDescent="0.25"/>
    <row r="984" customFormat="1" ht="15" customHeight="1" x14ac:dyDescent="0.25"/>
    <row r="985" customFormat="1" ht="15" customHeight="1" x14ac:dyDescent="0.25"/>
    <row r="986" customFormat="1" ht="15" customHeight="1" x14ac:dyDescent="0.25"/>
    <row r="987" customFormat="1" ht="15" customHeight="1" x14ac:dyDescent="0.25"/>
    <row r="988" customFormat="1" ht="15" customHeight="1" x14ac:dyDescent="0.25"/>
    <row r="989" customFormat="1" ht="15" customHeight="1" x14ac:dyDescent="0.25"/>
    <row r="990" customFormat="1" ht="15" customHeight="1" x14ac:dyDescent="0.25"/>
    <row r="991" customFormat="1" ht="15" customHeight="1" x14ac:dyDescent="0.25"/>
    <row r="992" customFormat="1" ht="15" customHeight="1" x14ac:dyDescent="0.25"/>
    <row r="993" customFormat="1" ht="15" customHeight="1" x14ac:dyDescent="0.25"/>
    <row r="994" customFormat="1" ht="15" customHeight="1" x14ac:dyDescent="0.25"/>
    <row r="995" customFormat="1" ht="15" customHeight="1" x14ac:dyDescent="0.25"/>
    <row r="996" customFormat="1" ht="15" customHeight="1" x14ac:dyDescent="0.25"/>
    <row r="997" customFormat="1" ht="15" customHeight="1" x14ac:dyDescent="0.25"/>
    <row r="998" customFormat="1" ht="15" customHeight="1" x14ac:dyDescent="0.25"/>
    <row r="999" customFormat="1" ht="15" customHeight="1" x14ac:dyDescent="0.25"/>
    <row r="1000" customFormat="1" ht="15" customHeight="1" x14ac:dyDescent="0.25"/>
    <row r="1001" customFormat="1" ht="15" customHeight="1" x14ac:dyDescent="0.25"/>
    <row r="1002" customFormat="1" ht="15" customHeight="1" x14ac:dyDescent="0.25"/>
    <row r="1003" customFormat="1" ht="15" customHeight="1" x14ac:dyDescent="0.25"/>
    <row r="1004" customFormat="1" ht="15" customHeight="1" x14ac:dyDescent="0.25"/>
    <row r="1005" customFormat="1" ht="15" customHeight="1" x14ac:dyDescent="0.25"/>
    <row r="1006" customFormat="1" ht="15" customHeight="1" x14ac:dyDescent="0.25"/>
    <row r="1007" customFormat="1" ht="15" customHeight="1" x14ac:dyDescent="0.25"/>
    <row r="1008" customFormat="1" ht="15" customHeight="1" x14ac:dyDescent="0.25"/>
    <row r="1009" customFormat="1" ht="15" customHeight="1" x14ac:dyDescent="0.25"/>
    <row r="1010" customFormat="1" ht="15" customHeight="1" x14ac:dyDescent="0.25"/>
    <row r="1011" customFormat="1" ht="15" customHeight="1" x14ac:dyDescent="0.25"/>
    <row r="1012" customFormat="1" ht="15" customHeight="1" x14ac:dyDescent="0.25"/>
    <row r="1013" customFormat="1" ht="15" customHeight="1" x14ac:dyDescent="0.25"/>
    <row r="1014" customFormat="1" ht="15" customHeight="1" x14ac:dyDescent="0.25"/>
    <row r="1015" customFormat="1" ht="15" customHeight="1" x14ac:dyDescent="0.25"/>
    <row r="1016" customFormat="1" ht="15" customHeight="1" x14ac:dyDescent="0.25"/>
    <row r="1017" customFormat="1" ht="15" customHeight="1" x14ac:dyDescent="0.25"/>
    <row r="1018" customFormat="1" ht="15" customHeight="1" x14ac:dyDescent="0.25"/>
    <row r="1019" customFormat="1" ht="15" customHeight="1" x14ac:dyDescent="0.25"/>
    <row r="1020" customFormat="1" ht="15" customHeight="1" x14ac:dyDescent="0.25"/>
    <row r="1021" customFormat="1" ht="15" customHeight="1" x14ac:dyDescent="0.25"/>
    <row r="1022" customFormat="1" ht="15" customHeight="1" x14ac:dyDescent="0.25"/>
    <row r="1023" customFormat="1" ht="15" customHeight="1" x14ac:dyDescent="0.25"/>
    <row r="1024" customFormat="1" ht="15" customHeight="1" x14ac:dyDescent="0.25"/>
    <row r="1025" customFormat="1" ht="15" customHeight="1" x14ac:dyDescent="0.25"/>
    <row r="1026" customFormat="1" ht="15" customHeight="1" x14ac:dyDescent="0.25"/>
    <row r="1027" customFormat="1" ht="15" customHeight="1" x14ac:dyDescent="0.25"/>
    <row r="1028" customFormat="1" ht="15" customHeight="1" x14ac:dyDescent="0.25"/>
    <row r="1029" customFormat="1" ht="15" customHeight="1" x14ac:dyDescent="0.25"/>
    <row r="1030" customFormat="1" ht="15" customHeight="1" x14ac:dyDescent="0.25"/>
    <row r="1031" customFormat="1" ht="15" customHeight="1" x14ac:dyDescent="0.25"/>
    <row r="1032" customFormat="1" ht="15" customHeight="1" x14ac:dyDescent="0.25"/>
    <row r="1033" customFormat="1" ht="15" customHeight="1" x14ac:dyDescent="0.25"/>
    <row r="1034" customFormat="1" ht="15" customHeight="1" x14ac:dyDescent="0.25"/>
    <row r="1035" customFormat="1" ht="15" customHeight="1" x14ac:dyDescent="0.25"/>
    <row r="1036" customFormat="1" ht="15" customHeight="1" x14ac:dyDescent="0.25"/>
    <row r="1037" customFormat="1" ht="15" customHeight="1" x14ac:dyDescent="0.25"/>
    <row r="1038" customFormat="1" ht="15" customHeight="1" x14ac:dyDescent="0.25"/>
    <row r="1039" customFormat="1" ht="15" customHeight="1" x14ac:dyDescent="0.25"/>
    <row r="1040" customFormat="1" ht="15" customHeight="1" x14ac:dyDescent="0.25"/>
    <row r="1041" customFormat="1" ht="15" customHeight="1" x14ac:dyDescent="0.25"/>
    <row r="1042" customFormat="1" ht="15" customHeight="1" x14ac:dyDescent="0.25"/>
    <row r="1043" customFormat="1" ht="15" customHeight="1" x14ac:dyDescent="0.25"/>
    <row r="1044" customFormat="1" ht="15" customHeight="1" x14ac:dyDescent="0.25"/>
    <row r="1045" customFormat="1" ht="15" customHeight="1" x14ac:dyDescent="0.25"/>
    <row r="1046" customFormat="1" ht="15" customHeight="1" x14ac:dyDescent="0.25"/>
    <row r="1047" customFormat="1" ht="15" customHeight="1" x14ac:dyDescent="0.25"/>
    <row r="1048" customFormat="1" ht="15" customHeight="1" x14ac:dyDescent="0.25"/>
    <row r="1049" customFormat="1" ht="15" customHeight="1" x14ac:dyDescent="0.25"/>
    <row r="1050" customFormat="1" ht="15" customHeight="1" x14ac:dyDescent="0.25"/>
    <row r="1051" customFormat="1" ht="15" customHeight="1" x14ac:dyDescent="0.25"/>
    <row r="1052" customFormat="1" ht="15" customHeight="1" x14ac:dyDescent="0.25"/>
    <row r="1053" customFormat="1" ht="15" customHeight="1" x14ac:dyDescent="0.25"/>
    <row r="1054" customFormat="1" ht="15" customHeight="1" x14ac:dyDescent="0.25"/>
    <row r="1055" customFormat="1" ht="15" customHeight="1" x14ac:dyDescent="0.25"/>
    <row r="1056" customFormat="1" ht="15" customHeight="1" x14ac:dyDescent="0.25"/>
    <row r="1057" customFormat="1" ht="15" customHeight="1" x14ac:dyDescent="0.25"/>
    <row r="1058" customFormat="1" ht="15" customHeight="1" x14ac:dyDescent="0.25"/>
    <row r="1059" customFormat="1" ht="15" customHeight="1" x14ac:dyDescent="0.25"/>
    <row r="1060" customFormat="1" ht="15" customHeight="1" x14ac:dyDescent="0.25"/>
    <row r="1061" customFormat="1" ht="15" customHeight="1" x14ac:dyDescent="0.25"/>
    <row r="1062" customFormat="1" ht="15" customHeight="1" x14ac:dyDescent="0.25"/>
    <row r="1063" customFormat="1" ht="15" customHeight="1" x14ac:dyDescent="0.25"/>
    <row r="1064" customFormat="1" ht="15" customHeight="1" x14ac:dyDescent="0.25"/>
    <row r="1065" customFormat="1" ht="15" customHeight="1" x14ac:dyDescent="0.25"/>
    <row r="1066" customFormat="1" ht="15" customHeight="1" x14ac:dyDescent="0.25"/>
    <row r="1067" customFormat="1" ht="15" customHeight="1" x14ac:dyDescent="0.25"/>
    <row r="1068" customFormat="1" ht="15" customHeight="1" x14ac:dyDescent="0.25"/>
    <row r="1069" customFormat="1" ht="15" customHeight="1" x14ac:dyDescent="0.25"/>
    <row r="1070" customFormat="1" ht="15" customHeight="1" x14ac:dyDescent="0.25"/>
    <row r="1071" customFormat="1" ht="15" customHeight="1" x14ac:dyDescent="0.25"/>
    <row r="1072" customFormat="1" ht="15" customHeight="1" x14ac:dyDescent="0.25"/>
    <row r="1073" customFormat="1" ht="15" customHeight="1" x14ac:dyDescent="0.25"/>
    <row r="1074" customFormat="1" ht="15" customHeight="1" x14ac:dyDescent="0.25"/>
    <row r="1075" customFormat="1" ht="15" customHeight="1" x14ac:dyDescent="0.25"/>
    <row r="1076" customFormat="1" ht="15" customHeight="1" x14ac:dyDescent="0.25"/>
    <row r="1077" customFormat="1" ht="15" customHeight="1" x14ac:dyDescent="0.25"/>
    <row r="1078" customFormat="1" ht="15" customHeight="1" x14ac:dyDescent="0.25"/>
    <row r="1079" customFormat="1" ht="15" customHeight="1" x14ac:dyDescent="0.25"/>
    <row r="1080" customFormat="1" ht="15" customHeight="1" x14ac:dyDescent="0.25"/>
    <row r="1081" customFormat="1" ht="15" customHeight="1" x14ac:dyDescent="0.25"/>
    <row r="1082" customFormat="1" ht="15" customHeight="1" x14ac:dyDescent="0.25"/>
    <row r="1083" customFormat="1" ht="15" customHeight="1" x14ac:dyDescent="0.25"/>
    <row r="1084" customFormat="1" ht="15" customHeight="1" x14ac:dyDescent="0.25"/>
    <row r="1085" customFormat="1" ht="15" customHeight="1" x14ac:dyDescent="0.25"/>
    <row r="1086" customFormat="1" ht="15" customHeight="1" x14ac:dyDescent="0.25"/>
    <row r="1087" customFormat="1" ht="15" customHeight="1" x14ac:dyDescent="0.25"/>
    <row r="1088" customFormat="1" ht="15" customHeight="1" x14ac:dyDescent="0.25"/>
    <row r="1089" customFormat="1" ht="15" customHeight="1" x14ac:dyDescent="0.25"/>
    <row r="1090" customFormat="1" ht="15" customHeight="1" x14ac:dyDescent="0.25"/>
    <row r="1091" customFormat="1" ht="15" customHeight="1" x14ac:dyDescent="0.25"/>
    <row r="1092" customFormat="1" ht="15" customHeight="1" x14ac:dyDescent="0.25"/>
    <row r="1093" customFormat="1" ht="15" customHeight="1" x14ac:dyDescent="0.25"/>
    <row r="1094" customFormat="1" ht="15" customHeight="1" x14ac:dyDescent="0.25"/>
    <row r="1095" customFormat="1" ht="15" customHeight="1" x14ac:dyDescent="0.25"/>
    <row r="1096" customFormat="1" ht="15" customHeight="1" x14ac:dyDescent="0.25"/>
    <row r="1097" customFormat="1" ht="15" customHeight="1" x14ac:dyDescent="0.25"/>
    <row r="1098" customFormat="1" ht="15" customHeight="1" x14ac:dyDescent="0.25"/>
    <row r="1099" customFormat="1" ht="15" customHeight="1" x14ac:dyDescent="0.25"/>
    <row r="1100" customFormat="1" ht="15" customHeight="1" x14ac:dyDescent="0.25"/>
    <row r="1101" customFormat="1" ht="15" customHeight="1" x14ac:dyDescent="0.25"/>
    <row r="1102" customFormat="1" ht="15" customHeight="1" x14ac:dyDescent="0.25"/>
    <row r="1103" customFormat="1" ht="15" customHeight="1" x14ac:dyDescent="0.25"/>
    <row r="1104" customFormat="1" ht="15" customHeight="1" x14ac:dyDescent="0.25"/>
    <row r="1105" customFormat="1" ht="15" customHeight="1" x14ac:dyDescent="0.25"/>
    <row r="1106" customFormat="1" ht="15" customHeight="1" x14ac:dyDescent="0.25"/>
    <row r="1107" customFormat="1" ht="15" customHeight="1" x14ac:dyDescent="0.25"/>
    <row r="1108" customFormat="1" ht="15" customHeight="1" x14ac:dyDescent="0.25"/>
    <row r="1109" customFormat="1" ht="15" customHeight="1" x14ac:dyDescent="0.25"/>
    <row r="1110" customFormat="1" ht="15" customHeight="1" x14ac:dyDescent="0.25"/>
    <row r="1111" customFormat="1" ht="15" customHeight="1" x14ac:dyDescent="0.25"/>
    <row r="1112" customFormat="1" ht="15" customHeight="1" x14ac:dyDescent="0.25"/>
    <row r="1113" customFormat="1" ht="15" customHeight="1" x14ac:dyDescent="0.25"/>
    <row r="1114" customFormat="1" ht="15" customHeight="1" x14ac:dyDescent="0.25"/>
    <row r="1115" customFormat="1" ht="15" customHeight="1" x14ac:dyDescent="0.25"/>
    <row r="1116" customFormat="1" ht="15" customHeight="1" x14ac:dyDescent="0.25"/>
    <row r="1117" customFormat="1" ht="15" customHeight="1" x14ac:dyDescent="0.25"/>
    <row r="1118" customFormat="1" ht="15" customHeight="1" x14ac:dyDescent="0.25"/>
    <row r="1119" customFormat="1" ht="15" customHeight="1" x14ac:dyDescent="0.25"/>
    <row r="1120" customFormat="1" ht="15" customHeight="1" x14ac:dyDescent="0.25"/>
    <row r="1121" customFormat="1" ht="15" customHeight="1" x14ac:dyDescent="0.25"/>
    <row r="1122" customFormat="1" ht="15" customHeight="1" x14ac:dyDescent="0.25"/>
    <row r="1123" customFormat="1" ht="15" customHeight="1" x14ac:dyDescent="0.25"/>
    <row r="1124" customFormat="1" ht="15" customHeight="1" x14ac:dyDescent="0.25"/>
    <row r="1125" customFormat="1" ht="15" customHeight="1" x14ac:dyDescent="0.25"/>
    <row r="1126" customFormat="1" ht="15" customHeight="1" x14ac:dyDescent="0.25"/>
    <row r="1127" customFormat="1" ht="15" customHeight="1" x14ac:dyDescent="0.25"/>
    <row r="1128" customFormat="1" ht="15" customHeight="1" x14ac:dyDescent="0.25"/>
    <row r="1129" customFormat="1" ht="15" customHeight="1" x14ac:dyDescent="0.25"/>
    <row r="1130" customFormat="1" ht="15" customHeight="1" x14ac:dyDescent="0.25"/>
    <row r="1131" customFormat="1" ht="15" customHeight="1" x14ac:dyDescent="0.25"/>
    <row r="1132" customFormat="1" ht="15" customHeight="1" x14ac:dyDescent="0.25"/>
    <row r="1133" customFormat="1" ht="15" customHeight="1" x14ac:dyDescent="0.25"/>
    <row r="1134" customFormat="1" ht="15" customHeight="1" x14ac:dyDescent="0.25"/>
    <row r="1135" customFormat="1" ht="15" customHeight="1" x14ac:dyDescent="0.25"/>
    <row r="1136" customFormat="1" ht="15" customHeight="1" x14ac:dyDescent="0.25"/>
    <row r="1137" customFormat="1" ht="15" customHeight="1" x14ac:dyDescent="0.25"/>
    <row r="1138" customFormat="1" ht="15" customHeight="1" x14ac:dyDescent="0.25"/>
    <row r="1139" customFormat="1" ht="15" customHeight="1" x14ac:dyDescent="0.25"/>
    <row r="1140" customFormat="1" ht="15" customHeight="1" x14ac:dyDescent="0.25"/>
    <row r="1141" customFormat="1" ht="15" customHeight="1" x14ac:dyDescent="0.25"/>
    <row r="1142" customFormat="1" ht="15" customHeight="1" x14ac:dyDescent="0.25"/>
    <row r="1143" customFormat="1" ht="15" customHeight="1" x14ac:dyDescent="0.25"/>
    <row r="1144" customFormat="1" ht="15" customHeight="1" x14ac:dyDescent="0.25"/>
    <row r="1145" customFormat="1" ht="15" customHeight="1" x14ac:dyDescent="0.25"/>
    <row r="1146" customFormat="1" ht="15" customHeight="1" x14ac:dyDescent="0.25"/>
    <row r="1147" customFormat="1" ht="15" customHeight="1" x14ac:dyDescent="0.25"/>
    <row r="1148" customFormat="1" ht="15" customHeight="1" x14ac:dyDescent="0.25"/>
    <row r="1149" customFormat="1" ht="15" customHeight="1" x14ac:dyDescent="0.25"/>
    <row r="1150" customFormat="1" ht="15" customHeight="1" x14ac:dyDescent="0.25"/>
    <row r="1151" customFormat="1" ht="15" customHeight="1" x14ac:dyDescent="0.25"/>
    <row r="1152" customFormat="1" ht="15" customHeight="1" x14ac:dyDescent="0.25"/>
    <row r="1153" customFormat="1" ht="15" customHeight="1" x14ac:dyDescent="0.25"/>
    <row r="1154" customFormat="1" ht="15" customHeight="1" x14ac:dyDescent="0.25"/>
    <row r="1155" customFormat="1" ht="15" customHeight="1" x14ac:dyDescent="0.25"/>
    <row r="1156" customFormat="1" ht="15" customHeight="1" x14ac:dyDescent="0.25"/>
    <row r="1157" customFormat="1" ht="15" customHeight="1" x14ac:dyDescent="0.25"/>
    <row r="1158" customFormat="1" ht="15" customHeight="1" x14ac:dyDescent="0.25"/>
    <row r="1159" customFormat="1" ht="15" customHeight="1" x14ac:dyDescent="0.25"/>
    <row r="1160" customFormat="1" ht="15" customHeight="1" x14ac:dyDescent="0.25"/>
    <row r="1161" customFormat="1" ht="15" customHeight="1" x14ac:dyDescent="0.25"/>
    <row r="1162" customFormat="1" ht="15" customHeight="1" x14ac:dyDescent="0.25"/>
    <row r="1163" customFormat="1" ht="15" customHeight="1" x14ac:dyDescent="0.25"/>
    <row r="1164" customFormat="1" ht="15" customHeight="1" x14ac:dyDescent="0.25"/>
    <row r="1165" customFormat="1" ht="15" customHeight="1" x14ac:dyDescent="0.25"/>
    <row r="1166" customFormat="1" ht="15" customHeight="1" x14ac:dyDescent="0.25"/>
    <row r="1167" customFormat="1" ht="15" customHeight="1" x14ac:dyDescent="0.25"/>
    <row r="1168" customFormat="1" ht="15" customHeight="1" x14ac:dyDescent="0.25"/>
    <row r="1169" customFormat="1" ht="15" customHeight="1" x14ac:dyDescent="0.25"/>
    <row r="1170" customFormat="1" ht="15" customHeight="1" x14ac:dyDescent="0.25"/>
    <row r="1171" customFormat="1" ht="15" customHeight="1" x14ac:dyDescent="0.25"/>
    <row r="1172" customFormat="1" ht="15" customHeight="1" x14ac:dyDescent="0.25"/>
    <row r="1173" customFormat="1" ht="15" customHeight="1" x14ac:dyDescent="0.25"/>
    <row r="1174" customFormat="1" ht="15" customHeight="1" x14ac:dyDescent="0.25"/>
    <row r="1175" customFormat="1" ht="15" customHeight="1" x14ac:dyDescent="0.25"/>
    <row r="1176" customFormat="1" ht="15" customHeight="1" x14ac:dyDescent="0.25"/>
    <row r="1177" customFormat="1" ht="15" customHeight="1" x14ac:dyDescent="0.25"/>
    <row r="1178" customFormat="1" ht="15" customHeight="1" x14ac:dyDescent="0.25"/>
    <row r="1179" customFormat="1" ht="15" customHeight="1" x14ac:dyDescent="0.25"/>
    <row r="1180" customFormat="1" ht="15" customHeight="1" x14ac:dyDescent="0.25"/>
    <row r="1181" customFormat="1" ht="15" customHeight="1" x14ac:dyDescent="0.25"/>
    <row r="1182" customFormat="1" ht="15" customHeight="1" x14ac:dyDescent="0.25"/>
    <row r="1183" customFormat="1" ht="15" customHeight="1" x14ac:dyDescent="0.25"/>
    <row r="1184" customFormat="1" ht="15" customHeight="1" x14ac:dyDescent="0.25"/>
    <row r="1185" customFormat="1" ht="15" customHeight="1" x14ac:dyDescent="0.25"/>
    <row r="1186" customFormat="1" ht="15" customHeight="1" x14ac:dyDescent="0.25"/>
    <row r="1187" customFormat="1" ht="15" customHeight="1" x14ac:dyDescent="0.25"/>
    <row r="1188" customFormat="1" ht="15" customHeight="1" x14ac:dyDescent="0.25"/>
    <row r="1189" customFormat="1" ht="15" customHeight="1" x14ac:dyDescent="0.25"/>
    <row r="1190" customFormat="1" ht="15" customHeight="1" x14ac:dyDescent="0.25"/>
    <row r="1191" customFormat="1" ht="15" customHeight="1" x14ac:dyDescent="0.25"/>
    <row r="1192" customFormat="1" ht="15" customHeight="1" x14ac:dyDescent="0.25"/>
    <row r="1193" customFormat="1" ht="15" customHeight="1" x14ac:dyDescent="0.25"/>
    <row r="1194" customFormat="1" ht="15" customHeight="1" x14ac:dyDescent="0.25"/>
    <row r="1195" customFormat="1" ht="15" customHeight="1" x14ac:dyDescent="0.25"/>
    <row r="1196" customFormat="1" ht="15" customHeight="1" x14ac:dyDescent="0.25"/>
    <row r="1197" customFormat="1" ht="15" customHeight="1" x14ac:dyDescent="0.25"/>
    <row r="1198" customFormat="1" ht="15" customHeight="1" x14ac:dyDescent="0.25"/>
    <row r="1199" customFormat="1" ht="15" customHeight="1" x14ac:dyDescent="0.25"/>
    <row r="1200" customFormat="1" ht="15" customHeight="1" x14ac:dyDescent="0.25"/>
    <row r="1201" customFormat="1" ht="15" customHeight="1" x14ac:dyDescent="0.25"/>
    <row r="1202" customFormat="1" ht="15" customHeight="1" x14ac:dyDescent="0.25"/>
    <row r="1203" customFormat="1" ht="15" customHeight="1" x14ac:dyDescent="0.25"/>
    <row r="1204" customFormat="1" ht="15" customHeight="1" x14ac:dyDescent="0.25"/>
    <row r="1205" customFormat="1" ht="15" customHeight="1" x14ac:dyDescent="0.25"/>
    <row r="1206" customFormat="1" ht="15" customHeight="1" x14ac:dyDescent="0.25"/>
    <row r="1207" customFormat="1" ht="15" customHeight="1" x14ac:dyDescent="0.25"/>
    <row r="1208" customFormat="1" ht="15" customHeight="1" x14ac:dyDescent="0.25"/>
    <row r="1209" customFormat="1" ht="15" customHeight="1" x14ac:dyDescent="0.25"/>
    <row r="1210" customFormat="1" ht="15" customHeight="1" x14ac:dyDescent="0.25"/>
    <row r="1211" customFormat="1" ht="15" customHeight="1" x14ac:dyDescent="0.25"/>
    <row r="1212" customFormat="1" ht="15" customHeight="1" x14ac:dyDescent="0.25"/>
    <row r="1213" customFormat="1" ht="15" customHeight="1" x14ac:dyDescent="0.25"/>
    <row r="1214" customFormat="1" ht="15" customHeight="1" x14ac:dyDescent="0.25"/>
    <row r="1215" customFormat="1" ht="15" customHeight="1" x14ac:dyDescent="0.25"/>
    <row r="1216" customFormat="1" ht="15" customHeight="1" x14ac:dyDescent="0.25"/>
    <row r="1217" customFormat="1" ht="15" customHeight="1" x14ac:dyDescent="0.25"/>
    <row r="1218" customFormat="1" ht="15" customHeight="1" x14ac:dyDescent="0.25"/>
    <row r="1219" customFormat="1" ht="15" customHeight="1" x14ac:dyDescent="0.25"/>
    <row r="1220" customFormat="1" ht="15" customHeight="1" x14ac:dyDescent="0.25"/>
    <row r="1221" customFormat="1" ht="15" customHeight="1" x14ac:dyDescent="0.25"/>
    <row r="1222" customFormat="1" ht="15" customHeight="1" x14ac:dyDescent="0.25"/>
    <row r="1223" customFormat="1" ht="15" customHeight="1" x14ac:dyDescent="0.25"/>
    <row r="1224" customFormat="1" ht="15" customHeight="1" x14ac:dyDescent="0.25"/>
    <row r="1225" customFormat="1" ht="15" customHeight="1" x14ac:dyDescent="0.25"/>
    <row r="1226" customFormat="1" ht="15" customHeight="1" x14ac:dyDescent="0.25"/>
    <row r="1227" customFormat="1" ht="15" customHeight="1" x14ac:dyDescent="0.25"/>
    <row r="1228" customFormat="1" ht="15" customHeight="1" x14ac:dyDescent="0.25"/>
    <row r="1229" customFormat="1" ht="15" customHeight="1" x14ac:dyDescent="0.25"/>
    <row r="1230" customFormat="1" ht="15" customHeight="1" x14ac:dyDescent="0.25"/>
    <row r="1231" customFormat="1" ht="15" customHeight="1" x14ac:dyDescent="0.25"/>
    <row r="1232" customFormat="1" ht="15" customHeight="1" x14ac:dyDescent="0.25"/>
    <row r="1233" customFormat="1" ht="15" customHeight="1" x14ac:dyDescent="0.25"/>
    <row r="1234" customFormat="1" ht="15" customHeight="1" x14ac:dyDescent="0.25"/>
    <row r="1235" customFormat="1" ht="15" customHeight="1" x14ac:dyDescent="0.25"/>
    <row r="1236" customFormat="1" ht="15" customHeight="1" x14ac:dyDescent="0.25"/>
    <row r="1237" customFormat="1" ht="15" customHeight="1" x14ac:dyDescent="0.25"/>
    <row r="1238" customFormat="1" ht="15" customHeight="1" x14ac:dyDescent="0.25"/>
    <row r="1239" customFormat="1" ht="15" customHeight="1" x14ac:dyDescent="0.25"/>
    <row r="1240" customFormat="1" ht="15" customHeight="1" x14ac:dyDescent="0.25"/>
    <row r="1241" customFormat="1" ht="15" customHeight="1" x14ac:dyDescent="0.25"/>
    <row r="1242" customFormat="1" ht="15" customHeight="1" x14ac:dyDescent="0.25"/>
    <row r="1243" customFormat="1" ht="15" customHeight="1" x14ac:dyDescent="0.25"/>
    <row r="1244" customFormat="1" ht="15" customHeight="1" x14ac:dyDescent="0.25"/>
    <row r="1245" customFormat="1" ht="15" customHeight="1" x14ac:dyDescent="0.25"/>
    <row r="1246" customFormat="1" ht="15" customHeight="1" x14ac:dyDescent="0.25"/>
    <row r="1247" customFormat="1" ht="15" customHeight="1" x14ac:dyDescent="0.25"/>
    <row r="1248" customFormat="1" ht="15" customHeight="1" x14ac:dyDescent="0.25"/>
    <row r="1249" customFormat="1" ht="15" customHeight="1" x14ac:dyDescent="0.25"/>
    <row r="1250" customFormat="1" ht="15" customHeight="1" x14ac:dyDescent="0.25"/>
    <row r="1251" customFormat="1" ht="15" customHeight="1" x14ac:dyDescent="0.25"/>
    <row r="1252" customFormat="1" ht="15" customHeight="1" x14ac:dyDescent="0.25"/>
    <row r="1253" customFormat="1" ht="15" customHeight="1" x14ac:dyDescent="0.25"/>
    <row r="1254" customFormat="1" ht="15" customHeight="1" x14ac:dyDescent="0.25"/>
    <row r="1255" customFormat="1" ht="15" customHeight="1" x14ac:dyDescent="0.25"/>
    <row r="1256" customFormat="1" ht="15" customHeight="1" x14ac:dyDescent="0.25"/>
    <row r="1257" customFormat="1" ht="15" customHeight="1" x14ac:dyDescent="0.25"/>
    <row r="1258" customFormat="1" ht="15" customHeight="1" x14ac:dyDescent="0.25"/>
    <row r="1259" customFormat="1" ht="15" customHeight="1" x14ac:dyDescent="0.25"/>
    <row r="1260" customFormat="1" ht="15" customHeight="1" x14ac:dyDescent="0.25"/>
    <row r="1261" customFormat="1" ht="15" customHeight="1" x14ac:dyDescent="0.25"/>
    <row r="1262" customFormat="1" ht="15" customHeight="1" x14ac:dyDescent="0.25"/>
    <row r="1263" customFormat="1" ht="15" customHeight="1" x14ac:dyDescent="0.25"/>
    <row r="1264" customFormat="1" ht="15" customHeight="1" x14ac:dyDescent="0.25"/>
    <row r="1265" customFormat="1" ht="15" customHeight="1" x14ac:dyDescent="0.25"/>
    <row r="1266" customFormat="1" ht="15" customHeight="1" x14ac:dyDescent="0.25"/>
    <row r="1267" customFormat="1" ht="15" customHeight="1" x14ac:dyDescent="0.25"/>
    <row r="1268" customFormat="1" ht="15" customHeight="1" x14ac:dyDescent="0.25"/>
    <row r="1269" customFormat="1" ht="15" customHeight="1" x14ac:dyDescent="0.25"/>
    <row r="1270" customFormat="1" ht="15" customHeight="1" x14ac:dyDescent="0.25"/>
    <row r="1271" customFormat="1" ht="15" customHeight="1" x14ac:dyDescent="0.25"/>
    <row r="1272" customFormat="1" ht="15" customHeight="1" x14ac:dyDescent="0.25"/>
    <row r="1273" customFormat="1" ht="15" customHeight="1" x14ac:dyDescent="0.25"/>
    <row r="1274" customFormat="1" ht="15" customHeight="1" x14ac:dyDescent="0.25"/>
    <row r="1275" customFormat="1" ht="15" customHeight="1" x14ac:dyDescent="0.25"/>
    <row r="1276" customFormat="1" ht="15" customHeight="1" x14ac:dyDescent="0.25"/>
    <row r="1277" customFormat="1" ht="15" customHeight="1" x14ac:dyDescent="0.25"/>
    <row r="1278" customFormat="1" ht="15" customHeight="1" x14ac:dyDescent="0.25"/>
    <row r="1279" customFormat="1" ht="15" customHeight="1" x14ac:dyDescent="0.25"/>
    <row r="1280" customFormat="1" ht="15" customHeight="1" x14ac:dyDescent="0.25"/>
    <row r="1281" customFormat="1" ht="15" customHeight="1" x14ac:dyDescent="0.25"/>
    <row r="1282" customFormat="1" ht="15" customHeight="1" x14ac:dyDescent="0.25"/>
    <row r="1283" customFormat="1" ht="15" customHeight="1" x14ac:dyDescent="0.25"/>
    <row r="1284" customFormat="1" ht="15" customHeight="1" x14ac:dyDescent="0.25"/>
    <row r="1285" customFormat="1" ht="15" customHeight="1" x14ac:dyDescent="0.25"/>
    <row r="1286" customFormat="1" ht="15" customHeight="1" x14ac:dyDescent="0.25"/>
    <row r="1287" customFormat="1" ht="15" customHeight="1" x14ac:dyDescent="0.25"/>
    <row r="1288" customFormat="1" ht="15" customHeight="1" x14ac:dyDescent="0.25"/>
    <row r="1289" customFormat="1" ht="15" customHeight="1" x14ac:dyDescent="0.25"/>
    <row r="1290" customFormat="1" ht="15" customHeight="1" x14ac:dyDescent="0.25"/>
    <row r="1291" customFormat="1" ht="15" customHeight="1" x14ac:dyDescent="0.25"/>
    <row r="1292" customFormat="1" ht="15" customHeight="1" x14ac:dyDescent="0.25"/>
    <row r="1293" customFormat="1" ht="15" customHeight="1" x14ac:dyDescent="0.25"/>
    <row r="1294" customFormat="1" ht="15" customHeight="1" x14ac:dyDescent="0.25"/>
    <row r="1295" customFormat="1" ht="15" customHeight="1" x14ac:dyDescent="0.25"/>
    <row r="1296" customFormat="1" ht="15" customHeight="1" x14ac:dyDescent="0.25"/>
    <row r="1297" customFormat="1" ht="15" customHeight="1" x14ac:dyDescent="0.25"/>
    <row r="1298" customFormat="1" ht="15" customHeight="1" x14ac:dyDescent="0.25"/>
    <row r="1299" customFormat="1" ht="15" customHeight="1" x14ac:dyDescent="0.25"/>
    <row r="1300" customFormat="1" ht="15" customHeight="1" x14ac:dyDescent="0.25"/>
    <row r="1301" customFormat="1" ht="15" customHeight="1" x14ac:dyDescent="0.25"/>
    <row r="1302" customFormat="1" ht="15" customHeight="1" x14ac:dyDescent="0.25"/>
    <row r="1303" customFormat="1" ht="15" customHeight="1" x14ac:dyDescent="0.25"/>
    <row r="1304" customFormat="1" ht="15" customHeight="1" x14ac:dyDescent="0.25"/>
    <row r="1305" customFormat="1" ht="15" customHeight="1" x14ac:dyDescent="0.25"/>
    <row r="1306" customFormat="1" ht="15" customHeight="1" x14ac:dyDescent="0.25"/>
    <row r="1307" customFormat="1" ht="15" customHeight="1" x14ac:dyDescent="0.25"/>
    <row r="1308" customFormat="1" ht="15" customHeight="1" x14ac:dyDescent="0.25"/>
    <row r="1309" customFormat="1" ht="15" customHeight="1" x14ac:dyDescent="0.25"/>
    <row r="1310" customFormat="1" ht="15" customHeight="1" x14ac:dyDescent="0.25"/>
    <row r="1311" customFormat="1" ht="15" customHeight="1" x14ac:dyDescent="0.25"/>
    <row r="1312" customFormat="1" ht="15" customHeight="1" x14ac:dyDescent="0.25"/>
    <row r="1313" customFormat="1" ht="15" customHeight="1" x14ac:dyDescent="0.25"/>
    <row r="1314" customFormat="1" ht="15" customHeight="1" x14ac:dyDescent="0.25"/>
    <row r="1315" customFormat="1" ht="15" customHeight="1" x14ac:dyDescent="0.25"/>
    <row r="1316" customFormat="1" ht="15" customHeight="1" x14ac:dyDescent="0.25"/>
    <row r="1317" customFormat="1" ht="15" customHeight="1" x14ac:dyDescent="0.25"/>
    <row r="1318" customFormat="1" ht="15" customHeight="1" x14ac:dyDescent="0.25"/>
    <row r="1319" customFormat="1" ht="15" customHeight="1" x14ac:dyDescent="0.25"/>
    <row r="1320" customFormat="1" ht="15" customHeight="1" x14ac:dyDescent="0.25"/>
    <row r="1321" customFormat="1" ht="15" customHeight="1" x14ac:dyDescent="0.25"/>
    <row r="1322" customFormat="1" ht="15" customHeight="1" x14ac:dyDescent="0.25"/>
    <row r="1323" customFormat="1" ht="15" customHeight="1" x14ac:dyDescent="0.25"/>
    <row r="1324" customFormat="1" ht="15" customHeight="1" x14ac:dyDescent="0.25"/>
    <row r="1325" customFormat="1" ht="15" customHeight="1" x14ac:dyDescent="0.25"/>
    <row r="1326" customFormat="1" ht="15" customHeight="1" x14ac:dyDescent="0.25"/>
    <row r="1327" customFormat="1" ht="15" customHeight="1" x14ac:dyDescent="0.25"/>
    <row r="1328" customFormat="1" ht="15" customHeight="1" x14ac:dyDescent="0.25"/>
    <row r="1329" customFormat="1" ht="15" customHeight="1" x14ac:dyDescent="0.25"/>
    <row r="1330" customFormat="1" ht="15" customHeight="1" x14ac:dyDescent="0.25"/>
    <row r="1331" customFormat="1" ht="15" customHeight="1" x14ac:dyDescent="0.25"/>
    <row r="1332" customFormat="1" ht="15" customHeight="1" x14ac:dyDescent="0.25"/>
    <row r="1333" customFormat="1" ht="15" customHeight="1" x14ac:dyDescent="0.25"/>
    <row r="1334" customFormat="1" ht="15" customHeight="1" x14ac:dyDescent="0.25"/>
    <row r="1335" customFormat="1" ht="15" customHeight="1" x14ac:dyDescent="0.25"/>
    <row r="1336" customFormat="1" ht="15" customHeight="1" x14ac:dyDescent="0.25"/>
    <row r="1337" customFormat="1" ht="15" customHeight="1" x14ac:dyDescent="0.25"/>
    <row r="1338" customFormat="1" ht="15" customHeight="1" x14ac:dyDescent="0.25"/>
    <row r="1339" customFormat="1" ht="15" customHeight="1" x14ac:dyDescent="0.25"/>
    <row r="1340" customFormat="1" ht="15" customHeight="1" x14ac:dyDescent="0.25"/>
    <row r="1341" customFormat="1" ht="15" customHeight="1" x14ac:dyDescent="0.25"/>
    <row r="1342" customFormat="1" ht="15" customHeight="1" x14ac:dyDescent="0.25"/>
    <row r="1343" customFormat="1" ht="15" customHeight="1" x14ac:dyDescent="0.25"/>
    <row r="1344" customFormat="1" ht="15" customHeight="1" x14ac:dyDescent="0.25"/>
    <row r="1345" customFormat="1" ht="15" customHeight="1" x14ac:dyDescent="0.25"/>
    <row r="1346" customFormat="1" ht="15" customHeight="1" x14ac:dyDescent="0.25"/>
    <row r="1347" customFormat="1" ht="15" customHeight="1" x14ac:dyDescent="0.25"/>
    <row r="1348" customFormat="1" ht="15" customHeight="1" x14ac:dyDescent="0.25"/>
    <row r="1349" customFormat="1" ht="15" customHeight="1" x14ac:dyDescent="0.25"/>
    <row r="1350" customFormat="1" ht="15" customHeight="1" x14ac:dyDescent="0.25"/>
    <row r="1351" customFormat="1" ht="15" customHeight="1" x14ac:dyDescent="0.25"/>
    <row r="1352" customFormat="1" ht="15" customHeight="1" x14ac:dyDescent="0.25"/>
    <row r="1353" customFormat="1" ht="15" customHeight="1" x14ac:dyDescent="0.25"/>
    <row r="1354" customFormat="1" ht="15" customHeight="1" x14ac:dyDescent="0.25"/>
    <row r="1355" customFormat="1" ht="15" customHeight="1" x14ac:dyDescent="0.25"/>
    <row r="1356" customFormat="1" ht="15" customHeight="1" x14ac:dyDescent="0.25"/>
    <row r="1357" customFormat="1" ht="15" customHeight="1" x14ac:dyDescent="0.25"/>
    <row r="1358" customFormat="1" ht="15" customHeight="1" x14ac:dyDescent="0.25"/>
    <row r="1359" customFormat="1" ht="15" customHeight="1" x14ac:dyDescent="0.25"/>
    <row r="1360" customFormat="1" ht="15" customHeight="1" x14ac:dyDescent="0.25"/>
    <row r="1361" customFormat="1" ht="15" customHeight="1" x14ac:dyDescent="0.25"/>
    <row r="1362" customFormat="1" ht="15" customHeight="1" x14ac:dyDescent="0.25"/>
    <row r="1363" customFormat="1" ht="15" customHeight="1" x14ac:dyDescent="0.25"/>
    <row r="1364" customFormat="1" ht="15" customHeight="1" x14ac:dyDescent="0.25"/>
    <row r="1365" customFormat="1" ht="15" customHeight="1" x14ac:dyDescent="0.25"/>
    <row r="1366" customFormat="1" ht="15" customHeight="1" x14ac:dyDescent="0.25"/>
    <row r="1367" customFormat="1" ht="15" customHeight="1" x14ac:dyDescent="0.25"/>
    <row r="1368" customFormat="1" ht="15" customHeight="1" x14ac:dyDescent="0.25"/>
    <row r="1369" customFormat="1" ht="15" customHeight="1" x14ac:dyDescent="0.25"/>
    <row r="1370" customFormat="1" ht="15" customHeight="1" x14ac:dyDescent="0.25"/>
    <row r="1371" customFormat="1" ht="15" customHeight="1" x14ac:dyDescent="0.25"/>
    <row r="1372" customFormat="1" ht="15" customHeight="1" x14ac:dyDescent="0.25"/>
    <row r="1373" customFormat="1" ht="15" customHeight="1" x14ac:dyDescent="0.25"/>
    <row r="1374" customFormat="1" ht="15" customHeight="1" x14ac:dyDescent="0.25"/>
    <row r="1375" customFormat="1" ht="15" customHeight="1" x14ac:dyDescent="0.25"/>
    <row r="1376" customFormat="1" ht="15" customHeight="1" x14ac:dyDescent="0.25"/>
    <row r="1377" customFormat="1" ht="15" customHeight="1" x14ac:dyDescent="0.25"/>
    <row r="1378" customFormat="1" ht="15" customHeight="1" x14ac:dyDescent="0.25"/>
    <row r="1379" customFormat="1" ht="15" customHeight="1" x14ac:dyDescent="0.25"/>
    <row r="1380" customFormat="1" ht="15" customHeight="1" x14ac:dyDescent="0.25"/>
    <row r="1381" customFormat="1" ht="15" customHeight="1" x14ac:dyDescent="0.25"/>
    <row r="1382" customFormat="1" ht="15" customHeight="1" x14ac:dyDescent="0.25"/>
    <row r="1383" customFormat="1" ht="15" customHeight="1" x14ac:dyDescent="0.25"/>
    <row r="1384" customFormat="1" ht="15" customHeight="1" x14ac:dyDescent="0.25"/>
    <row r="1385" customFormat="1" ht="15" customHeight="1" x14ac:dyDescent="0.25"/>
    <row r="1386" customFormat="1" ht="15" customHeight="1" x14ac:dyDescent="0.25"/>
    <row r="1387" customFormat="1" ht="15" customHeight="1" x14ac:dyDescent="0.25"/>
    <row r="1388" customFormat="1" ht="15" customHeight="1" x14ac:dyDescent="0.25"/>
    <row r="1389" customFormat="1" ht="15" customHeight="1" x14ac:dyDescent="0.25"/>
    <row r="1390" customFormat="1" ht="15" customHeight="1" x14ac:dyDescent="0.25"/>
    <row r="1391" customFormat="1" ht="15" customHeight="1" x14ac:dyDescent="0.25"/>
    <row r="1392" customFormat="1" ht="15" customHeight="1" x14ac:dyDescent="0.25"/>
    <row r="1393" spans="1:34" customFormat="1" ht="15" customHeight="1" x14ac:dyDescent="0.25"/>
    <row r="1394" spans="1:34" customFormat="1" ht="15" customHeight="1" x14ac:dyDescent="0.25"/>
    <row r="1395" spans="1:34" customFormat="1" ht="15" customHeight="1" x14ac:dyDescent="0.25"/>
    <row r="1396" spans="1:34" customFormat="1" ht="15" customHeight="1" x14ac:dyDescent="0.25"/>
    <row r="1397" spans="1:34" customFormat="1" ht="15" customHeight="1" x14ac:dyDescent="0.25"/>
    <row r="1398" spans="1:34" customFormat="1" ht="15" customHeight="1" x14ac:dyDescent="0.25"/>
    <row r="1399" spans="1:34" customFormat="1" ht="15" customHeight="1" x14ac:dyDescent="0.25"/>
    <row r="1400" spans="1:34" ht="15" customHeight="1" x14ac:dyDescent="0.25">
      <c r="A1400"/>
      <c r="B1400"/>
      <c r="C1400"/>
      <c r="D1400"/>
      <c r="E1400"/>
      <c r="F1400"/>
      <c r="G1400"/>
      <c r="H1400"/>
      <c r="I1400"/>
      <c r="J1400"/>
      <c r="K1400"/>
      <c r="L1400"/>
      <c r="M1400"/>
      <c r="N1400"/>
      <c r="O1400"/>
      <c r="P1400"/>
      <c r="Q1400"/>
      <c r="R1400"/>
      <c r="S1400"/>
      <c r="T1400"/>
      <c r="U1400"/>
      <c r="V1400"/>
      <c r="W1400"/>
      <c r="X1400"/>
      <c r="Y1400"/>
      <c r="Z1400"/>
      <c r="AA1400"/>
      <c r="AB1400"/>
      <c r="AC1400"/>
      <c r="AD1400"/>
      <c r="AE1400"/>
      <c r="AF1400"/>
      <c r="AG1400"/>
      <c r="AH1400" s="14"/>
    </row>
    <row r="1401" spans="1:34" ht="15" customHeight="1" x14ac:dyDescent="0.25">
      <c r="A1401"/>
      <c r="B1401"/>
      <c r="C1401"/>
      <c r="D1401"/>
      <c r="E1401"/>
      <c r="F1401"/>
      <c r="G1401"/>
      <c r="H1401"/>
      <c r="I1401"/>
      <c r="J1401"/>
      <c r="K1401"/>
      <c r="L1401"/>
      <c r="M1401"/>
      <c r="N1401"/>
      <c r="O1401"/>
      <c r="P1401"/>
      <c r="Q1401"/>
      <c r="R1401"/>
      <c r="S1401"/>
      <c r="T1401"/>
      <c r="U1401"/>
      <c r="V1401"/>
      <c r="W1401"/>
      <c r="X1401"/>
      <c r="Y1401"/>
      <c r="Z1401"/>
      <c r="AA1401"/>
      <c r="AB1401"/>
      <c r="AC1401"/>
      <c r="AD1401"/>
      <c r="AE1401"/>
      <c r="AF1401"/>
      <c r="AG1401"/>
      <c r="AH1401" s="14"/>
    </row>
    <row r="1402" spans="1:34" ht="15" customHeight="1" x14ac:dyDescent="0.25">
      <c r="A1402"/>
      <c r="B1402"/>
      <c r="C1402"/>
      <c r="D1402"/>
      <c r="E1402"/>
      <c r="F1402"/>
      <c r="G1402"/>
      <c r="H1402"/>
      <c r="I1402"/>
      <c r="J1402"/>
      <c r="K1402"/>
      <c r="L1402"/>
      <c r="M1402"/>
      <c r="N1402"/>
      <c r="O1402"/>
      <c r="P1402"/>
      <c r="Q1402"/>
      <c r="R1402"/>
      <c r="S1402"/>
      <c r="T1402"/>
      <c r="U1402"/>
      <c r="V1402"/>
      <c r="W1402"/>
      <c r="X1402"/>
      <c r="Y1402"/>
      <c r="Z1402"/>
      <c r="AA1402"/>
      <c r="AB1402"/>
      <c r="AC1402"/>
      <c r="AD1402"/>
      <c r="AE1402"/>
      <c r="AF1402"/>
      <c r="AG1402"/>
      <c r="AH1402" s="14"/>
    </row>
    <row r="1403" spans="1:34" ht="15" customHeight="1" x14ac:dyDescent="0.25">
      <c r="A1403"/>
      <c r="B1403"/>
      <c r="C1403"/>
      <c r="D1403"/>
      <c r="E1403"/>
      <c r="F1403"/>
      <c r="G1403"/>
      <c r="H1403"/>
      <c r="I1403"/>
      <c r="J1403"/>
      <c r="K1403"/>
      <c r="L1403"/>
      <c r="M1403"/>
      <c r="N1403"/>
      <c r="O1403"/>
      <c r="P1403"/>
      <c r="Q1403"/>
      <c r="R1403"/>
      <c r="S1403"/>
      <c r="T1403"/>
      <c r="U1403"/>
      <c r="V1403"/>
      <c r="W1403"/>
      <c r="X1403"/>
      <c r="Y1403"/>
      <c r="Z1403"/>
      <c r="AA1403"/>
      <c r="AB1403"/>
      <c r="AC1403"/>
      <c r="AD1403"/>
      <c r="AE1403"/>
      <c r="AF1403"/>
      <c r="AG1403"/>
      <c r="AH1403" s="14"/>
    </row>
    <row r="1404" spans="1:34" ht="15" customHeight="1" x14ac:dyDescent="0.25">
      <c r="A1404"/>
      <c r="B1404"/>
      <c r="C1404"/>
      <c r="D1404"/>
      <c r="E1404"/>
      <c r="F1404"/>
      <c r="G1404"/>
      <c r="H1404"/>
      <c r="I1404"/>
      <c r="J1404"/>
      <c r="K1404"/>
      <c r="L1404"/>
      <c r="M1404"/>
      <c r="N1404"/>
      <c r="O1404"/>
      <c r="P1404"/>
      <c r="Q1404"/>
      <c r="R1404"/>
      <c r="S1404"/>
      <c r="T1404"/>
      <c r="U1404"/>
      <c r="V1404"/>
      <c r="W1404"/>
      <c r="X1404"/>
      <c r="Y1404"/>
      <c r="Z1404"/>
      <c r="AA1404"/>
      <c r="AB1404"/>
      <c r="AC1404"/>
      <c r="AD1404"/>
      <c r="AE1404"/>
      <c r="AF1404"/>
      <c r="AG1404"/>
      <c r="AH1404" s="14"/>
    </row>
    <row r="1405" spans="1:34" ht="15" customHeight="1" x14ac:dyDescent="0.25">
      <c r="A1405"/>
      <c r="B1405"/>
      <c r="C1405"/>
      <c r="D1405"/>
      <c r="E1405"/>
      <c r="F1405"/>
      <c r="G1405"/>
      <c r="H1405"/>
      <c r="I1405"/>
      <c r="J1405"/>
      <c r="K1405"/>
      <c r="L1405"/>
      <c r="M1405"/>
      <c r="N1405"/>
      <c r="O1405"/>
      <c r="P1405"/>
      <c r="Q1405"/>
      <c r="R1405"/>
      <c r="S1405"/>
      <c r="T1405"/>
      <c r="U1405"/>
      <c r="V1405"/>
      <c r="W1405"/>
      <c r="X1405"/>
      <c r="Y1405"/>
      <c r="Z1405"/>
      <c r="AA1405"/>
      <c r="AB1405"/>
      <c r="AC1405"/>
      <c r="AD1405"/>
      <c r="AE1405"/>
      <c r="AF1405"/>
      <c r="AG1405"/>
      <c r="AH1405" s="14"/>
    </row>
    <row r="1406" spans="1:34" ht="15" customHeight="1" x14ac:dyDescent="0.25">
      <c r="A1406"/>
      <c r="B1406"/>
      <c r="C1406"/>
      <c r="D1406"/>
      <c r="E1406"/>
      <c r="F1406"/>
      <c r="G1406"/>
      <c r="H1406"/>
      <c r="I1406"/>
      <c r="J1406"/>
      <c r="K1406"/>
      <c r="L1406"/>
      <c r="M1406"/>
      <c r="N1406"/>
      <c r="O1406"/>
      <c r="P1406"/>
      <c r="Q1406"/>
      <c r="R1406"/>
      <c r="S1406"/>
      <c r="T1406"/>
      <c r="U1406"/>
      <c r="V1406"/>
      <c r="W1406"/>
      <c r="X1406"/>
      <c r="Y1406"/>
      <c r="Z1406"/>
      <c r="AA1406"/>
      <c r="AB1406"/>
      <c r="AC1406"/>
      <c r="AD1406"/>
      <c r="AE1406"/>
      <c r="AF1406"/>
      <c r="AG1406"/>
      <c r="AH1406" s="14"/>
    </row>
  </sheetData>
  <mergeCells count="5">
    <mergeCell ref="A18:AG18"/>
    <mergeCell ref="A1:AK1"/>
    <mergeCell ref="A3:A4"/>
    <mergeCell ref="B3:AF3"/>
    <mergeCell ref="AG3:AK4"/>
  </mergeCells>
  <conditionalFormatting sqref="B6:AF17">
    <cfRule type="cellIs" dxfId="64" priority="5" operator="equal">
      <formula>"M"</formula>
    </cfRule>
    <cfRule type="cellIs" dxfId="63" priority="6" operator="equal">
      <formula>"A"</formula>
    </cfRule>
    <cfRule type="cellIs" dxfId="62" priority="7" operator="equal">
      <formula>"A"</formula>
    </cfRule>
    <cfRule type="cellIs" dxfId="61" priority="10" operator="equal">
      <formula>"D"</formula>
    </cfRule>
    <cfRule type="cellIs" dxfId="60" priority="11" operator="equal">
      <formula>"H"</formula>
    </cfRule>
    <cfRule type="expression" priority="12" stopIfTrue="1">
      <formula>B6=""</formula>
    </cfRule>
    <cfRule type="expression" dxfId="59" priority="13" stopIfTrue="1">
      <formula>B6=CléPersonnalisée2</formula>
    </cfRule>
    <cfRule type="expression" dxfId="58" priority="14" stopIfTrue="1">
      <formula>B6=CléPersonnalisée1</formula>
    </cfRule>
    <cfRule type="expression" dxfId="57" priority="15" stopIfTrue="1">
      <formula>B6=CléMaladie</formula>
    </cfRule>
    <cfRule type="expression" dxfId="56" priority="16" stopIfTrue="1">
      <formula>B6=CléPersonnelle</formula>
    </cfRule>
    <cfRule type="expression" dxfId="55" priority="17" stopIfTrue="1">
      <formula>B6=CléCongés</formula>
    </cfRule>
  </conditionalFormatting>
  <conditionalFormatting sqref="AG6:AK17">
    <cfRule type="dataBar" priority="18">
      <dataBar>
        <cfvo type="min"/>
        <cfvo type="num" val="31"/>
        <color theme="2" tint="-0.249977111117893"/>
      </dataBar>
      <extLst>
        <ext xmlns:x14="http://schemas.microsoft.com/office/spreadsheetml/2009/9/main" uri="{B025F937-C7B1-47D3-B67F-A62EFF666E3E}">
          <x14:id>{6295EB5D-484C-4298-BF47-C3F8C4952507}</x14:id>
        </ext>
      </extLst>
    </cfRule>
  </conditionalFormatting>
  <conditionalFormatting sqref="B21:AF21">
    <cfRule type="colorScale" priority="19">
      <colorScale>
        <cfvo type="min"/>
        <cfvo type="max"/>
        <color rgb="FF63BE7B"/>
        <color rgb="FFFCFCFF"/>
      </colorScale>
    </cfRule>
  </conditionalFormatting>
  <conditionalFormatting sqref="B21:AF21">
    <cfRule type="colorScale" priority="9">
      <colorScale>
        <cfvo type="min"/>
        <cfvo type="max"/>
        <color rgb="FF63BE7B"/>
        <color rgb="FFFCFCFF"/>
      </colorScale>
    </cfRule>
  </conditionalFormatting>
  <conditionalFormatting sqref="M21">
    <cfRule type="cellIs" dxfId="54" priority="8" operator="equal">
      <formula>"A"</formula>
    </cfRule>
  </conditionalFormatting>
  <conditionalFormatting sqref="Y14">
    <cfRule type="cellIs" dxfId="53" priority="2" operator="equal">
      <formula>"sam"</formula>
    </cfRule>
  </conditionalFormatting>
  <conditionalFormatting sqref="B4:AF4">
    <cfRule type="cellIs" dxfId="40" priority="1" operator="equal">
      <formula>"sam"</formula>
    </cfRule>
  </conditionalFormatting>
  <printOptions horizontalCentered="1" verticalCentered="1"/>
  <pageMargins left="0" right="0" top="0" bottom="0" header="0.31496062992125984" footer="0.31496062992125984"/>
  <pageSetup scale="70" fitToHeight="0"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6295EB5D-484C-4298-BF47-C3F8C4952507}">
            <x14:dataBar minLength="0" maxLength="100">
              <x14:cfvo type="autoMin"/>
              <x14:cfvo type="num">
                <xm:f>31</xm:f>
              </x14:cfvo>
              <x14:negativeFillColor rgb="FFFF0000"/>
              <x14:axisColor rgb="FF000000"/>
            </x14:dataBar>
          </x14:cfRule>
          <xm:sqref>AG6:AK17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AK1406"/>
  <sheetViews>
    <sheetView showGridLines="0" zoomScaleNormal="100" workbookViewId="0">
      <selection activeCell="B4" sqref="B4:AF4"/>
    </sheetView>
  </sheetViews>
  <sheetFormatPr baseColWidth="10" defaultColWidth="9.140625" defaultRowHeight="15" customHeight="1" x14ac:dyDescent="0.25"/>
  <cols>
    <col min="1" max="1" width="24.28515625" style="15" customWidth="1"/>
    <col min="2" max="21" width="4" style="13" customWidth="1"/>
    <col min="22" max="22" width="4.42578125" style="13" customWidth="1"/>
    <col min="23" max="25" width="4" style="13" customWidth="1"/>
    <col min="26" max="26" width="4.42578125" style="13" customWidth="1"/>
    <col min="27" max="27" width="4.42578125" style="13" bestFit="1" customWidth="1"/>
    <col min="28" max="31" width="4" style="13" customWidth="1"/>
    <col min="32" max="32" width="4.42578125" style="13" bestFit="1" customWidth="1"/>
    <col min="33" max="33" width="8.7109375" style="12" customWidth="1"/>
    <col min="34" max="34" width="8.7109375" style="13" customWidth="1"/>
    <col min="35" max="37" width="8.7109375" style="14" customWidth="1"/>
    <col min="38" max="16384" width="9.140625" style="14"/>
  </cols>
  <sheetData>
    <row r="1" spans="1:37" s="30" customFormat="1" ht="50.25" customHeight="1" x14ac:dyDescent="0.25">
      <c r="A1" s="49" t="s">
        <v>76</v>
      </c>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row>
    <row r="2" spans="1:37" s="30" customFormat="1" ht="50.25" customHeight="1" x14ac:dyDescent="0.25">
      <c r="A2" s="48"/>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row>
    <row r="3" spans="1:37" s="2" customFormat="1" ht="30" customHeight="1" x14ac:dyDescent="0.25">
      <c r="A3" s="56" t="s">
        <v>77</v>
      </c>
      <c r="B3" s="41" t="s">
        <v>1</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51">
        <v>2018</v>
      </c>
      <c r="AH3" s="51"/>
      <c r="AI3" s="51"/>
      <c r="AJ3" s="51"/>
      <c r="AK3" s="51"/>
    </row>
    <row r="4" spans="1:37" s="4" customFormat="1" ht="21" customHeight="1" x14ac:dyDescent="0.3">
      <c r="A4" s="57"/>
      <c r="B4" s="55">
        <f>DATE($AG$3,3,tblJanvier1920[[#Headers],[1]])</f>
        <v>43160</v>
      </c>
      <c r="C4" s="55">
        <f>DATE($AG$3,3,tblJanvier1920[[#Headers],[2]])</f>
        <v>43161</v>
      </c>
      <c r="D4" s="55">
        <f>DATE($AG$3,3,tblJanvier1920[[#Headers],[3]])</f>
        <v>43162</v>
      </c>
      <c r="E4" s="55">
        <f>DATE($AG$3,3,tblJanvier1920[[#Headers],[4]])</f>
        <v>43163</v>
      </c>
      <c r="F4" s="55">
        <f>DATE($AG$3,3,tblJanvier1920[[#Headers],[5]])</f>
        <v>43164</v>
      </c>
      <c r="G4" s="55">
        <f>DATE($AG$3,3,tblJanvier1920[[#Headers],[6]])</f>
        <v>43165</v>
      </c>
      <c r="H4" s="55">
        <f>DATE($AG$3,3,tblJanvier1920[[#Headers],[7]])</f>
        <v>43166</v>
      </c>
      <c r="I4" s="55">
        <f>DATE($AG$3,3,tblJanvier1920[[#Headers],[8]])</f>
        <v>43167</v>
      </c>
      <c r="J4" s="55">
        <f>DATE($AG$3,3,tblJanvier1920[[#Headers],[9]])</f>
        <v>43168</v>
      </c>
      <c r="K4" s="55">
        <f>DATE($AG$3,3,tblJanvier1920[[#Headers],[10]])</f>
        <v>43169</v>
      </c>
      <c r="L4" s="55">
        <f>DATE($AG$3,3,tblJanvier1920[[#Headers],[11]])</f>
        <v>43170</v>
      </c>
      <c r="M4" s="55">
        <f>DATE($AG$3,3,tblJanvier1920[[#Headers],[12]])</f>
        <v>43171</v>
      </c>
      <c r="N4" s="55">
        <f>DATE($AG$3,3,tblJanvier1920[[#Headers],[13]])</f>
        <v>43172</v>
      </c>
      <c r="O4" s="55">
        <f>DATE($AG$3,3,tblJanvier1920[[#Headers],[14]])</f>
        <v>43173</v>
      </c>
      <c r="P4" s="55">
        <f>DATE($AG$3,3,tblJanvier1920[[#Headers],[15]])</f>
        <v>43174</v>
      </c>
      <c r="Q4" s="55">
        <f>DATE($AG$3,3,tblJanvier1920[[#Headers],[16]])</f>
        <v>43175</v>
      </c>
      <c r="R4" s="55">
        <f>DATE($AG$3,3,tblJanvier1920[[#Headers],[17]])</f>
        <v>43176</v>
      </c>
      <c r="S4" s="55">
        <f>DATE($AG$3,3,tblJanvier1920[[#Headers],[18]])</f>
        <v>43177</v>
      </c>
      <c r="T4" s="55">
        <f>DATE($AG$3,3,tblJanvier1920[[#Headers],[19]])</f>
        <v>43178</v>
      </c>
      <c r="U4" s="55">
        <f>DATE($AG$3,3,tblJanvier1920[[#Headers],[20]])</f>
        <v>43179</v>
      </c>
      <c r="V4" s="55">
        <f>DATE($AG$3,3,tblJanvier1920[[#Headers],[21]])</f>
        <v>43180</v>
      </c>
      <c r="W4" s="55">
        <f>DATE($AG$3,3,tblJanvier1920[[#Headers],[22]])</f>
        <v>43181</v>
      </c>
      <c r="X4" s="55">
        <f>DATE($AG$3,3,tblJanvier1920[[#Headers],[23]])</f>
        <v>43182</v>
      </c>
      <c r="Y4" s="55">
        <f>DATE($AG$3,3,tblJanvier1920[[#Headers],[24]])</f>
        <v>43183</v>
      </c>
      <c r="Z4" s="55">
        <f>DATE($AG$3,3,tblJanvier1920[[#Headers],[25]])</f>
        <v>43184</v>
      </c>
      <c r="AA4" s="55">
        <f>DATE($AG$3,3,tblJanvier1920[[#Headers],[26]])</f>
        <v>43185</v>
      </c>
      <c r="AB4" s="55">
        <f>DATE($AG$3,3,tblJanvier1920[[#Headers],[27]])</f>
        <v>43186</v>
      </c>
      <c r="AC4" s="55">
        <f>DATE($AG$3,3,tblJanvier1920[[#Headers],[28]])</f>
        <v>43187</v>
      </c>
      <c r="AD4" s="55">
        <f>DATE($AG$3,3,tblJanvier1920[[#Headers],[29]])</f>
        <v>43188</v>
      </c>
      <c r="AE4" s="55">
        <f>DATE($AG$3,3,tblJanvier1920[[#Headers],[30]])</f>
        <v>43189</v>
      </c>
      <c r="AF4" s="55">
        <f>DATE($AG$3,3,tblJanvier1920[[#Headers],[31]])</f>
        <v>43190</v>
      </c>
      <c r="AG4" s="51"/>
      <c r="AH4" s="51"/>
      <c r="AI4" s="51"/>
      <c r="AJ4" s="51"/>
      <c r="AK4" s="51"/>
    </row>
    <row r="5" spans="1:37" s="8" customFormat="1" ht="21" customHeight="1" x14ac:dyDescent="0.25">
      <c r="A5" s="50" t="s">
        <v>69</v>
      </c>
      <c r="B5" s="40" t="s">
        <v>2</v>
      </c>
      <c r="C5" s="40" t="s">
        <v>3</v>
      </c>
      <c r="D5" s="40" t="s">
        <v>4</v>
      </c>
      <c r="E5" s="40" t="s">
        <v>5</v>
      </c>
      <c r="F5" s="40" t="s">
        <v>6</v>
      </c>
      <c r="G5" s="40" t="s">
        <v>7</v>
      </c>
      <c r="H5" s="40" t="s">
        <v>8</v>
      </c>
      <c r="I5" s="40" t="s">
        <v>9</v>
      </c>
      <c r="J5" s="40" t="s">
        <v>10</v>
      </c>
      <c r="K5" s="40" t="s">
        <v>11</v>
      </c>
      <c r="L5" s="40" t="s">
        <v>12</v>
      </c>
      <c r="M5" s="40" t="s">
        <v>13</v>
      </c>
      <c r="N5" s="40" t="s">
        <v>14</v>
      </c>
      <c r="O5" s="40" t="s">
        <v>15</v>
      </c>
      <c r="P5" s="40" t="s">
        <v>16</v>
      </c>
      <c r="Q5" s="40" t="s">
        <v>17</v>
      </c>
      <c r="R5" s="40" t="s">
        <v>18</v>
      </c>
      <c r="S5" s="40" t="s">
        <v>19</v>
      </c>
      <c r="T5" s="40" t="s">
        <v>20</v>
      </c>
      <c r="U5" s="40" t="s">
        <v>21</v>
      </c>
      <c r="V5" s="40" t="s">
        <v>22</v>
      </c>
      <c r="W5" s="40" t="s">
        <v>23</v>
      </c>
      <c r="X5" s="40" t="s">
        <v>24</v>
      </c>
      <c r="Y5" s="40" t="s">
        <v>25</v>
      </c>
      <c r="Z5" s="40" t="s">
        <v>26</v>
      </c>
      <c r="AA5" s="40" t="s">
        <v>27</v>
      </c>
      <c r="AB5" s="40" t="s">
        <v>28</v>
      </c>
      <c r="AC5" s="40" t="s">
        <v>29</v>
      </c>
      <c r="AD5" s="40" t="s">
        <v>30</v>
      </c>
      <c r="AE5" s="40" t="s">
        <v>31</v>
      </c>
      <c r="AF5" s="40" t="s">
        <v>32</v>
      </c>
      <c r="AG5" s="40" t="s">
        <v>70</v>
      </c>
      <c r="AH5" s="45" t="s">
        <v>71</v>
      </c>
      <c r="AI5" s="45" t="s">
        <v>35</v>
      </c>
      <c r="AJ5" s="45" t="s">
        <v>63</v>
      </c>
      <c r="AK5" s="45" t="s">
        <v>66</v>
      </c>
    </row>
    <row r="6" spans="1:37" s="8" customFormat="1" ht="18" customHeight="1" x14ac:dyDescent="0.25">
      <c r="A6" s="38" t="s">
        <v>61</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9">
        <f>COUNTIF(tblJanvier1920[[#This Row],[1]:[31]],"C")</f>
        <v>0</v>
      </c>
      <c r="AH6" s="47">
        <f>COUNTIF(tblJanvier1920[[#This Row],[1]:[31]],"A")</f>
        <v>0</v>
      </c>
      <c r="AI6" s="46">
        <f>COUNTIF(tblJanvier1920[[#This Row],[1]:[31]],"M")</f>
        <v>0</v>
      </c>
      <c r="AJ6" s="47">
        <f>COUNTIF(tblJanvier1920[[#This Row],[1]:[31]],"H")</f>
        <v>0</v>
      </c>
      <c r="AK6" s="46">
        <f>COUNTIF(tblJanvier1920[[#This Row],[1]:[31]],"D")</f>
        <v>0</v>
      </c>
    </row>
    <row r="7" spans="1:37" s="8" customFormat="1" ht="18" customHeight="1" x14ac:dyDescent="0.25">
      <c r="A7" s="38" t="s">
        <v>59</v>
      </c>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9">
        <f>COUNTIF(tblJanvier1920[[#This Row],[1]:[31]],"C")</f>
        <v>0</v>
      </c>
      <c r="AH7" s="47">
        <f>COUNTIF(tblJanvier1920[[#This Row],[1]:[31]],"A")</f>
        <v>0</v>
      </c>
      <c r="AI7" s="46">
        <f>COUNTIF(tblJanvier1920[[#This Row],[1]:[31]],"M")</f>
        <v>0</v>
      </c>
      <c r="AJ7" s="47">
        <f>COUNTIF(tblJanvier1920[[#This Row],[1]:[31]],"H")</f>
        <v>0</v>
      </c>
      <c r="AK7" s="46">
        <f>COUNTIF(tblJanvier1920[[#This Row],[1]:[31]],"D")</f>
        <v>0</v>
      </c>
    </row>
    <row r="8" spans="1:37" s="11" customFormat="1" ht="18" customHeight="1" x14ac:dyDescent="0.25">
      <c r="A8" s="38" t="s">
        <v>52</v>
      </c>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9">
        <f>COUNTIF(tblJanvier1920[[#This Row],[1]:[31]],"C")</f>
        <v>0</v>
      </c>
      <c r="AH8" s="47">
        <f>COUNTIF(tblJanvier1920[[#This Row],[1]:[31]],"A")</f>
        <v>0</v>
      </c>
      <c r="AI8" s="46">
        <f>COUNTIF(tblJanvier1920[[#This Row],[1]:[31]],"M")</f>
        <v>0</v>
      </c>
      <c r="AJ8" s="47">
        <f>COUNTIF(tblJanvier1920[[#This Row],[1]:[31]],"H")</f>
        <v>0</v>
      </c>
      <c r="AK8" s="46">
        <f>COUNTIF(tblJanvier1920[[#This Row],[1]:[31]],"D")</f>
        <v>0</v>
      </c>
    </row>
    <row r="9" spans="1:37" s="11" customFormat="1" ht="18" customHeight="1" x14ac:dyDescent="0.25">
      <c r="A9" s="38" t="s">
        <v>50</v>
      </c>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9">
        <f>COUNTIF(tblJanvier1920[[#This Row],[1]:[31]],"C")</f>
        <v>0</v>
      </c>
      <c r="AH9" s="47">
        <f>COUNTIF(tblJanvier1920[[#This Row],[1]:[31]],"A")</f>
        <v>0</v>
      </c>
      <c r="AI9" s="46">
        <f>COUNTIF(tblJanvier1920[[#This Row],[1]:[31]],"M")</f>
        <v>0</v>
      </c>
      <c r="AJ9" s="47">
        <f>COUNTIF(tblJanvier1920[[#This Row],[1]:[31]],"H")</f>
        <v>0</v>
      </c>
      <c r="AK9" s="46">
        <f>COUNTIF(tblJanvier1920[[#This Row],[1]:[31]],"D")</f>
        <v>0</v>
      </c>
    </row>
    <row r="10" spans="1:37" s="11" customFormat="1" ht="18" customHeight="1" x14ac:dyDescent="0.25">
      <c r="A10" s="38" t="s">
        <v>55</v>
      </c>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9">
        <f>COUNTIF(tblJanvier1920[[#This Row],[1]:[31]],"C")</f>
        <v>0</v>
      </c>
      <c r="AH10" s="47">
        <f>COUNTIF(tblJanvier1920[[#This Row],[1]:[31]],"A")</f>
        <v>0</v>
      </c>
      <c r="AI10" s="46">
        <f>COUNTIF(tblJanvier1920[[#This Row],[1]:[31]],"M")</f>
        <v>0</v>
      </c>
      <c r="AJ10" s="47">
        <f>COUNTIF(tblJanvier1920[[#This Row],[1]:[31]],"H")</f>
        <v>0</v>
      </c>
      <c r="AK10" s="46">
        <f>COUNTIF(tblJanvier1920[[#This Row],[1]:[31]],"D")</f>
        <v>0</v>
      </c>
    </row>
    <row r="11" spans="1:37" ht="18" customHeight="1" x14ac:dyDescent="0.25">
      <c r="A11" s="38" t="s">
        <v>57</v>
      </c>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9">
        <f>COUNTIF(tblJanvier1920[[#This Row],[1]:[31]],"C")</f>
        <v>0</v>
      </c>
      <c r="AH11" s="47">
        <f>COUNTIF(tblJanvier1920[[#This Row],[1]:[31]],"A")</f>
        <v>0</v>
      </c>
      <c r="AI11" s="46">
        <f>COUNTIF(tblJanvier1920[[#This Row],[1]:[31]],"M")</f>
        <v>0</v>
      </c>
      <c r="AJ11" s="47">
        <f>COUNTIF(tblJanvier1920[[#This Row],[1]:[31]],"H")</f>
        <v>0</v>
      </c>
      <c r="AK11" s="46">
        <f>COUNTIF(tblJanvier1920[[#This Row],[1]:[31]],"D")</f>
        <v>0</v>
      </c>
    </row>
    <row r="12" spans="1:37" customFormat="1" ht="18" customHeight="1" x14ac:dyDescent="0.25">
      <c r="A12" s="38" t="s">
        <v>58</v>
      </c>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9">
        <f>COUNTIF(tblJanvier1920[[#This Row],[1]:[31]],"C")</f>
        <v>0</v>
      </c>
      <c r="AH12" s="47">
        <f>COUNTIF(tblJanvier1920[[#This Row],[1]:[31]],"A")</f>
        <v>0</v>
      </c>
      <c r="AI12" s="46">
        <f>COUNTIF(tblJanvier1920[[#This Row],[1]:[31]],"M")</f>
        <v>0</v>
      </c>
      <c r="AJ12" s="47">
        <f>COUNTIF(tblJanvier1920[[#This Row],[1]:[31]],"H")</f>
        <v>0</v>
      </c>
      <c r="AK12" s="46">
        <f>COUNTIF(tblJanvier1920[[#This Row],[1]:[31]],"D")</f>
        <v>0</v>
      </c>
    </row>
    <row r="13" spans="1:37" customFormat="1" ht="18" customHeight="1" x14ac:dyDescent="0.25">
      <c r="A13" s="38" t="s">
        <v>60</v>
      </c>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9">
        <f>COUNTIF(tblJanvier1920[[#This Row],[1]:[31]],"C")</f>
        <v>0</v>
      </c>
      <c r="AH13" s="47">
        <f>COUNTIF(tblJanvier1920[[#This Row],[1]:[31]],"A")</f>
        <v>0</v>
      </c>
      <c r="AI13" s="46">
        <f>COUNTIF(tblJanvier1920[[#This Row],[1]:[31]],"M")</f>
        <v>0</v>
      </c>
      <c r="AJ13" s="47">
        <f>COUNTIF(tblJanvier1920[[#This Row],[1]:[31]],"H")</f>
        <v>0</v>
      </c>
      <c r="AK13" s="46">
        <f>COUNTIF(tblJanvier1920[[#This Row],[1]:[31]],"D")</f>
        <v>0</v>
      </c>
    </row>
    <row r="14" spans="1:37" customFormat="1" ht="18" customHeight="1" x14ac:dyDescent="0.25">
      <c r="A14" s="38" t="s">
        <v>53</v>
      </c>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9">
        <f>COUNTIF(tblJanvier1920[[#This Row],[1]:[31]],"C")</f>
        <v>0</v>
      </c>
      <c r="AH14" s="47">
        <f>COUNTIF(tblJanvier1920[[#This Row],[1]:[31]],"A")</f>
        <v>0</v>
      </c>
      <c r="AI14" s="46">
        <f>COUNTIF(tblJanvier1920[[#This Row],[1]:[31]],"M")</f>
        <v>0</v>
      </c>
      <c r="AJ14" s="47">
        <f>COUNTIF(tblJanvier1920[[#This Row],[1]:[31]],"H")</f>
        <v>0</v>
      </c>
      <c r="AK14" s="46">
        <f>COUNTIF(tblJanvier1920[[#This Row],[1]:[31]],"D")</f>
        <v>0</v>
      </c>
    </row>
    <row r="15" spans="1:37" customFormat="1" ht="18" customHeight="1" x14ac:dyDescent="0.25">
      <c r="A15" s="38" t="s">
        <v>51</v>
      </c>
      <c r="B15" s="40"/>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9">
        <f>COUNTIF(tblJanvier1920[[#This Row],[1]:[31]],"C")</f>
        <v>0</v>
      </c>
      <c r="AH15" s="47">
        <f>COUNTIF(tblJanvier1920[[#This Row],[1]:[31]],"A")</f>
        <v>0</v>
      </c>
      <c r="AI15" s="46">
        <f>COUNTIF(tblJanvier1920[[#This Row],[1]:[31]],"M")</f>
        <v>0</v>
      </c>
      <c r="AJ15" s="47">
        <f>COUNTIF(tblJanvier1920[[#This Row],[1]:[31]],"H")</f>
        <v>0</v>
      </c>
      <c r="AK15" s="46">
        <f>COUNTIF(tblJanvier1920[[#This Row],[1]:[31]],"D")</f>
        <v>0</v>
      </c>
    </row>
    <row r="16" spans="1:37" customFormat="1" ht="18" customHeight="1" x14ac:dyDescent="0.25">
      <c r="A16" s="38" t="s">
        <v>54</v>
      </c>
      <c r="B16" s="40"/>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9">
        <f>COUNTIF(tblJanvier1920[[#This Row],[1]:[31]],"C")</f>
        <v>0</v>
      </c>
      <c r="AH16" s="47">
        <f>COUNTIF(tblJanvier1920[[#This Row],[1]:[31]],"A")</f>
        <v>0</v>
      </c>
      <c r="AI16" s="46">
        <f>COUNTIF(tblJanvier1920[[#This Row],[1]:[31]],"M")</f>
        <v>0</v>
      </c>
      <c r="AJ16" s="47">
        <f>COUNTIF(tblJanvier1920[[#This Row],[1]:[31]],"H")</f>
        <v>0</v>
      </c>
      <c r="AK16" s="46">
        <f>COUNTIF(tblJanvier1920[[#This Row],[1]:[31]],"D")</f>
        <v>0</v>
      </c>
    </row>
    <row r="17" spans="1:37" customFormat="1" ht="18" customHeight="1" x14ac:dyDescent="0.25">
      <c r="A17" s="38" t="s">
        <v>56</v>
      </c>
      <c r="B17" s="40"/>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9">
        <f>COUNTIF(tblJanvier1920[[#This Row],[1]:[31]],"C")</f>
        <v>0</v>
      </c>
      <c r="AH17" s="47">
        <f>COUNTIF(tblJanvier1920[[#This Row],[1]:[31]],"A")</f>
        <v>0</v>
      </c>
      <c r="AI17" s="46">
        <f>COUNTIF(tblJanvier1920[[#This Row],[1]:[31]],"M")</f>
        <v>0</v>
      </c>
      <c r="AJ17" s="47">
        <f>COUNTIF(tblJanvier1920[[#This Row],[1]:[31]],"H")</f>
        <v>0</v>
      </c>
      <c r="AK17" s="46">
        <f>COUNTIF(tblJanvier1920[[#This Row],[1]:[31]],"D")</f>
        <v>0</v>
      </c>
    </row>
    <row r="18" spans="1:37" customFormat="1" ht="15" customHeight="1" x14ac:dyDescent="0.25">
      <c r="A18" s="42"/>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row>
    <row r="19" spans="1:37" customFormat="1" ht="15" customHeight="1" x14ac:dyDescent="0.25">
      <c r="A19" s="6"/>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2"/>
    </row>
    <row r="20" spans="1:37" customFormat="1" ht="15" customHeight="1" x14ac:dyDescent="0.25"/>
    <row r="21" spans="1:37" customFormat="1" ht="15" customHeight="1" x14ac:dyDescent="0.25">
      <c r="B21" s="36"/>
      <c r="C21" s="36"/>
      <c r="D21" s="36"/>
      <c r="E21" s="36"/>
      <c r="F21" s="37"/>
      <c r="G21" s="20" t="s">
        <v>36</v>
      </c>
      <c r="H21" s="33" t="s">
        <v>62</v>
      </c>
      <c r="I21" s="34"/>
      <c r="J21" s="34"/>
      <c r="K21" s="34"/>
      <c r="L21" s="34"/>
      <c r="M21" s="16" t="s">
        <v>68</v>
      </c>
      <c r="N21" s="33" t="s">
        <v>67</v>
      </c>
      <c r="O21" s="34"/>
      <c r="P21" s="34"/>
      <c r="Q21" s="34"/>
      <c r="R21" s="34"/>
      <c r="S21" s="34"/>
      <c r="T21" s="17" t="s">
        <v>35</v>
      </c>
      <c r="U21" s="33" t="s">
        <v>42</v>
      </c>
      <c r="V21" s="35"/>
      <c r="W21" s="35"/>
      <c r="X21" s="18" t="s">
        <v>65</v>
      </c>
      <c r="Y21" s="39" t="s">
        <v>63</v>
      </c>
      <c r="Z21" s="39"/>
      <c r="AA21" s="19" t="s">
        <v>66</v>
      </c>
      <c r="AB21" s="39" t="s">
        <v>64</v>
      </c>
      <c r="AC21" s="35"/>
      <c r="AD21" s="35"/>
      <c r="AE21" s="35"/>
      <c r="AF21" s="35"/>
    </row>
    <row r="22" spans="1:37" customFormat="1" ht="15" customHeight="1" x14ac:dyDescent="0.25"/>
    <row r="23" spans="1:37" customFormat="1" ht="15" customHeight="1" x14ac:dyDescent="0.25"/>
    <row r="24" spans="1:37" customFormat="1" ht="15" customHeight="1" x14ac:dyDescent="0.25"/>
    <row r="25" spans="1:37" customFormat="1" ht="15" customHeight="1" x14ac:dyDescent="0.25"/>
    <row r="26" spans="1:37" customFormat="1" ht="15" customHeight="1" x14ac:dyDescent="0.25"/>
    <row r="27" spans="1:37" customFormat="1" ht="15" customHeight="1" x14ac:dyDescent="0.25"/>
    <row r="28" spans="1:37" customFormat="1" ht="15" customHeight="1" x14ac:dyDescent="0.25"/>
    <row r="29" spans="1:37" customFormat="1" ht="15" customHeight="1" x14ac:dyDescent="0.25"/>
    <row r="30" spans="1:37" customFormat="1" ht="15" customHeight="1" x14ac:dyDescent="0.25"/>
    <row r="31" spans="1:37" customFormat="1" ht="15" customHeight="1" x14ac:dyDescent="0.25"/>
    <row r="32" spans="1:37" customFormat="1" ht="15" customHeight="1" x14ac:dyDescent="0.25"/>
    <row r="33" customFormat="1" ht="15" customHeight="1" x14ac:dyDescent="0.25"/>
    <row r="34" customFormat="1" ht="15" customHeight="1" x14ac:dyDescent="0.25"/>
    <row r="35" customFormat="1" ht="15" customHeight="1" x14ac:dyDescent="0.25"/>
    <row r="36" customFormat="1" ht="15" customHeight="1" x14ac:dyDescent="0.25"/>
    <row r="37" customFormat="1" ht="15" customHeight="1" x14ac:dyDescent="0.25"/>
    <row r="38" customFormat="1" ht="15" customHeight="1" x14ac:dyDescent="0.25"/>
    <row r="39" customFormat="1" ht="15" customHeight="1" x14ac:dyDescent="0.25"/>
    <row r="40" customFormat="1" ht="15" customHeight="1" x14ac:dyDescent="0.25"/>
    <row r="41" customFormat="1" ht="15" customHeight="1" x14ac:dyDescent="0.25"/>
    <row r="42" customFormat="1" ht="15" customHeight="1" x14ac:dyDescent="0.25"/>
    <row r="43" customFormat="1" ht="15" customHeight="1" x14ac:dyDescent="0.25"/>
    <row r="44" customFormat="1" ht="15" customHeight="1" x14ac:dyDescent="0.25"/>
    <row r="45" customFormat="1" ht="15" customHeight="1" x14ac:dyDescent="0.25"/>
    <row r="46" customFormat="1" ht="15" customHeight="1" x14ac:dyDescent="0.25"/>
    <row r="47" customFormat="1" ht="15" customHeight="1" x14ac:dyDescent="0.25"/>
    <row r="48" customFormat="1" ht="15" customHeight="1" x14ac:dyDescent="0.25"/>
    <row r="49" customFormat="1" ht="15" customHeight="1" x14ac:dyDescent="0.25"/>
    <row r="50" customFormat="1" ht="15" customHeight="1" x14ac:dyDescent="0.25"/>
    <row r="51" customFormat="1" ht="15" customHeight="1" x14ac:dyDescent="0.25"/>
    <row r="52" customFormat="1" ht="15" customHeight="1" x14ac:dyDescent="0.25"/>
    <row r="53" customFormat="1" ht="15" customHeight="1" x14ac:dyDescent="0.25"/>
    <row r="54" customFormat="1" ht="15" customHeight="1" x14ac:dyDescent="0.25"/>
    <row r="55" customFormat="1" ht="15" customHeight="1" x14ac:dyDescent="0.25"/>
    <row r="56" customFormat="1" ht="15" customHeight="1" x14ac:dyDescent="0.25"/>
    <row r="57" customFormat="1" ht="15" customHeight="1" x14ac:dyDescent="0.25"/>
    <row r="58" customFormat="1" ht="15" customHeight="1" x14ac:dyDescent="0.25"/>
    <row r="59" customFormat="1" ht="15" customHeight="1" x14ac:dyDescent="0.25"/>
    <row r="60" customFormat="1" ht="15" customHeight="1" x14ac:dyDescent="0.25"/>
    <row r="61" customFormat="1" ht="15" customHeight="1" x14ac:dyDescent="0.25"/>
    <row r="62" customFormat="1" ht="15" customHeight="1" x14ac:dyDescent="0.25"/>
    <row r="63" customFormat="1" ht="15" customHeight="1" x14ac:dyDescent="0.25"/>
    <row r="64" customFormat="1" ht="15" customHeight="1" x14ac:dyDescent="0.25"/>
    <row r="65" customFormat="1" ht="15" customHeight="1" x14ac:dyDescent="0.25"/>
    <row r="66" customFormat="1" ht="15" customHeight="1" x14ac:dyDescent="0.25"/>
    <row r="67" customFormat="1" ht="15" customHeight="1" x14ac:dyDescent="0.25"/>
    <row r="68" customFormat="1" ht="15" customHeight="1" x14ac:dyDescent="0.25"/>
    <row r="69" customFormat="1" ht="15" customHeight="1" x14ac:dyDescent="0.25"/>
    <row r="70" customFormat="1" ht="15" customHeight="1" x14ac:dyDescent="0.25"/>
    <row r="71" customFormat="1" ht="15" customHeight="1" x14ac:dyDescent="0.25"/>
    <row r="72" customFormat="1" ht="15" customHeight="1" x14ac:dyDescent="0.25"/>
    <row r="73" customFormat="1" ht="15" customHeight="1" x14ac:dyDescent="0.25"/>
    <row r="74" customFormat="1" ht="15" customHeight="1" x14ac:dyDescent="0.25"/>
    <row r="75" customFormat="1" ht="15" customHeight="1" x14ac:dyDescent="0.25"/>
    <row r="76" customFormat="1" ht="15" customHeight="1" x14ac:dyDescent="0.25"/>
    <row r="77" customFormat="1" ht="15" customHeight="1" x14ac:dyDescent="0.25"/>
    <row r="78" customFormat="1" ht="15" customHeight="1" x14ac:dyDescent="0.25"/>
    <row r="79" customFormat="1" ht="15" customHeight="1" x14ac:dyDescent="0.25"/>
    <row r="80" customFormat="1" ht="15" customHeight="1" x14ac:dyDescent="0.25"/>
    <row r="81" customFormat="1" ht="15" customHeight="1" x14ac:dyDescent="0.25"/>
    <row r="82" customFormat="1" ht="15" customHeight="1" x14ac:dyDescent="0.25"/>
    <row r="83" customFormat="1" ht="15" customHeight="1" x14ac:dyDescent="0.25"/>
    <row r="84" customFormat="1" ht="15" customHeight="1" x14ac:dyDescent="0.25"/>
    <row r="85" customFormat="1" ht="15" customHeight="1" x14ac:dyDescent="0.25"/>
    <row r="86" customFormat="1" ht="15" customHeight="1" x14ac:dyDescent="0.25"/>
    <row r="87" customFormat="1" ht="15" customHeight="1" x14ac:dyDescent="0.25"/>
    <row r="88" customFormat="1" ht="15" customHeight="1" x14ac:dyDescent="0.25"/>
    <row r="89" customFormat="1" ht="15" customHeight="1" x14ac:dyDescent="0.25"/>
    <row r="90" customFormat="1" ht="15" customHeight="1" x14ac:dyDescent="0.25"/>
    <row r="91" customFormat="1" ht="15" customHeight="1" x14ac:dyDescent="0.25"/>
    <row r="92" customFormat="1" ht="15" customHeight="1" x14ac:dyDescent="0.25"/>
    <row r="93" customFormat="1" ht="15" customHeight="1" x14ac:dyDescent="0.25"/>
    <row r="94" customFormat="1" ht="15" customHeight="1" x14ac:dyDescent="0.25"/>
    <row r="95" customFormat="1" ht="15" customHeight="1" x14ac:dyDescent="0.25"/>
    <row r="96" customFormat="1" ht="15" customHeight="1" x14ac:dyDescent="0.25"/>
    <row r="97" customFormat="1" ht="15" customHeight="1" x14ac:dyDescent="0.25"/>
    <row r="98" customFormat="1" ht="15" customHeight="1" x14ac:dyDescent="0.25"/>
    <row r="99" customFormat="1" ht="15" customHeight="1" x14ac:dyDescent="0.25"/>
    <row r="100" customFormat="1" ht="15" customHeight="1" x14ac:dyDescent="0.25"/>
    <row r="101" customFormat="1" ht="15" customHeight="1" x14ac:dyDescent="0.25"/>
    <row r="102" customFormat="1" ht="15" customHeight="1" x14ac:dyDescent="0.25"/>
    <row r="103" customFormat="1" ht="15" customHeight="1" x14ac:dyDescent="0.25"/>
    <row r="104" customFormat="1" ht="15" customHeight="1" x14ac:dyDescent="0.25"/>
    <row r="105" customFormat="1" ht="15" customHeight="1" x14ac:dyDescent="0.25"/>
    <row r="106" customFormat="1" ht="15" customHeight="1" x14ac:dyDescent="0.25"/>
    <row r="107" customFormat="1" ht="15" customHeight="1" x14ac:dyDescent="0.25"/>
    <row r="108" customFormat="1" ht="15" customHeight="1" x14ac:dyDescent="0.25"/>
    <row r="109" customFormat="1" ht="15" customHeight="1" x14ac:dyDescent="0.25"/>
    <row r="110" customFormat="1" ht="15" customHeight="1" x14ac:dyDescent="0.25"/>
    <row r="111" customFormat="1" ht="15" customHeight="1" x14ac:dyDescent="0.25"/>
    <row r="112" customFormat="1" ht="15" customHeight="1" x14ac:dyDescent="0.25"/>
    <row r="113" customFormat="1" ht="15" customHeight="1" x14ac:dyDescent="0.25"/>
    <row r="114" customFormat="1" ht="15" customHeight="1" x14ac:dyDescent="0.25"/>
    <row r="115" customFormat="1" ht="15" customHeight="1" x14ac:dyDescent="0.25"/>
    <row r="116" customFormat="1" ht="15" customHeight="1" x14ac:dyDescent="0.25"/>
    <row r="117" customFormat="1" ht="15" customHeight="1" x14ac:dyDescent="0.25"/>
    <row r="118" customFormat="1" ht="15" customHeight="1" x14ac:dyDescent="0.25"/>
    <row r="119" customFormat="1" ht="15" customHeight="1" x14ac:dyDescent="0.25"/>
    <row r="120" customFormat="1" ht="15" customHeight="1" x14ac:dyDescent="0.25"/>
    <row r="121" customFormat="1" ht="15" customHeight="1" x14ac:dyDescent="0.25"/>
    <row r="122" customFormat="1" ht="15" customHeight="1" x14ac:dyDescent="0.25"/>
    <row r="123" customFormat="1" ht="15" customHeight="1" x14ac:dyDescent="0.25"/>
    <row r="124" customFormat="1" ht="15" customHeight="1" x14ac:dyDescent="0.25"/>
    <row r="125" customFormat="1" ht="15" customHeight="1" x14ac:dyDescent="0.25"/>
    <row r="126" customFormat="1" ht="15" customHeight="1" x14ac:dyDescent="0.25"/>
    <row r="127" customFormat="1" ht="15" customHeight="1" x14ac:dyDescent="0.25"/>
    <row r="128" customFormat="1" ht="15" customHeight="1" x14ac:dyDescent="0.25"/>
    <row r="129" customFormat="1" ht="15" customHeight="1" x14ac:dyDescent="0.25"/>
    <row r="130" customFormat="1" ht="15" customHeight="1" x14ac:dyDescent="0.25"/>
    <row r="131" customFormat="1" ht="15" customHeight="1" x14ac:dyDescent="0.25"/>
    <row r="132" customFormat="1" ht="15" customHeight="1" x14ac:dyDescent="0.25"/>
    <row r="133" customFormat="1" ht="15" customHeight="1" x14ac:dyDescent="0.25"/>
    <row r="134" customFormat="1" ht="15" customHeight="1" x14ac:dyDescent="0.25"/>
    <row r="135" customFormat="1" ht="15" customHeight="1" x14ac:dyDescent="0.25"/>
    <row r="136" customFormat="1" ht="15" customHeight="1" x14ac:dyDescent="0.25"/>
    <row r="137" customFormat="1" ht="15" customHeight="1" x14ac:dyDescent="0.25"/>
    <row r="138" customFormat="1" ht="15" customHeight="1" x14ac:dyDescent="0.25"/>
    <row r="139" customFormat="1" ht="15" customHeight="1" x14ac:dyDescent="0.25"/>
    <row r="140" customFormat="1" ht="15" customHeight="1" x14ac:dyDescent="0.25"/>
    <row r="141" customFormat="1" ht="15" customHeight="1" x14ac:dyDescent="0.25"/>
    <row r="142" customFormat="1" ht="15" customHeight="1" x14ac:dyDescent="0.25"/>
    <row r="143" customFormat="1" ht="15" customHeight="1" x14ac:dyDescent="0.25"/>
    <row r="144" customFormat="1" ht="15" customHeight="1" x14ac:dyDescent="0.25"/>
    <row r="145" customFormat="1" ht="15" customHeight="1" x14ac:dyDescent="0.25"/>
    <row r="146" customFormat="1" ht="15" customHeight="1" x14ac:dyDescent="0.25"/>
    <row r="147" customFormat="1" ht="15" customHeight="1" x14ac:dyDescent="0.25"/>
    <row r="148" customFormat="1" ht="15" customHeight="1" x14ac:dyDescent="0.25"/>
    <row r="149" customFormat="1" ht="15" customHeight="1" x14ac:dyDescent="0.25"/>
    <row r="150" customFormat="1" ht="15" customHeight="1" x14ac:dyDescent="0.25"/>
    <row r="151" customFormat="1" ht="15" customHeight="1" x14ac:dyDescent="0.25"/>
    <row r="152" customFormat="1" ht="15" customHeight="1" x14ac:dyDescent="0.25"/>
    <row r="153" customFormat="1" ht="15" customHeight="1" x14ac:dyDescent="0.25"/>
    <row r="154" customFormat="1" ht="15" customHeight="1" x14ac:dyDescent="0.25"/>
    <row r="155" customFormat="1" ht="15" customHeight="1" x14ac:dyDescent="0.25"/>
    <row r="156" customFormat="1" ht="15" customHeight="1" x14ac:dyDescent="0.25"/>
    <row r="157" customFormat="1" ht="15" customHeight="1" x14ac:dyDescent="0.25"/>
    <row r="158" customFormat="1" ht="15" customHeight="1" x14ac:dyDescent="0.25"/>
    <row r="159" customFormat="1" ht="15" customHeight="1" x14ac:dyDescent="0.25"/>
    <row r="160" customFormat="1" ht="15" customHeight="1" x14ac:dyDescent="0.25"/>
    <row r="161" customFormat="1" ht="15" customHeight="1" x14ac:dyDescent="0.25"/>
    <row r="162" customFormat="1" ht="15" customHeight="1" x14ac:dyDescent="0.25"/>
    <row r="163" customFormat="1" ht="15" customHeight="1" x14ac:dyDescent="0.25"/>
    <row r="164" customFormat="1" ht="15" customHeight="1" x14ac:dyDescent="0.25"/>
    <row r="165" customFormat="1" ht="15" customHeight="1" x14ac:dyDescent="0.25"/>
    <row r="166" customFormat="1" ht="15" customHeight="1" x14ac:dyDescent="0.25"/>
    <row r="167" customFormat="1" ht="15" customHeight="1" x14ac:dyDescent="0.25"/>
    <row r="168" customFormat="1" ht="15" customHeight="1" x14ac:dyDescent="0.25"/>
    <row r="169" customFormat="1" ht="15" customHeight="1" x14ac:dyDescent="0.25"/>
    <row r="170" customFormat="1" ht="15" customHeight="1" x14ac:dyDescent="0.25"/>
    <row r="171" customFormat="1" ht="15" customHeight="1" x14ac:dyDescent="0.25"/>
    <row r="172" customFormat="1" ht="15" customHeight="1" x14ac:dyDescent="0.25"/>
    <row r="173" customFormat="1" ht="15" customHeight="1" x14ac:dyDescent="0.25"/>
    <row r="174" customFormat="1" ht="15" customHeight="1" x14ac:dyDescent="0.25"/>
    <row r="175" customFormat="1" ht="15" customHeight="1" x14ac:dyDescent="0.25"/>
    <row r="176" customFormat="1" ht="15" customHeight="1" x14ac:dyDescent="0.25"/>
    <row r="177" customFormat="1" ht="15" customHeight="1" x14ac:dyDescent="0.25"/>
    <row r="178" customFormat="1" ht="15" customHeight="1" x14ac:dyDescent="0.25"/>
    <row r="179" customFormat="1" ht="15" customHeight="1" x14ac:dyDescent="0.25"/>
    <row r="180" customFormat="1" ht="15" customHeight="1" x14ac:dyDescent="0.25"/>
    <row r="181" customFormat="1" ht="15" customHeight="1" x14ac:dyDescent="0.25"/>
    <row r="182" customFormat="1" ht="15" customHeight="1" x14ac:dyDescent="0.25"/>
    <row r="183" customFormat="1" ht="15" customHeight="1" x14ac:dyDescent="0.25"/>
    <row r="184" customFormat="1" ht="15" customHeight="1" x14ac:dyDescent="0.25"/>
    <row r="185" customFormat="1" ht="15" customHeight="1" x14ac:dyDescent="0.25"/>
    <row r="186" customFormat="1" ht="15" customHeight="1" x14ac:dyDescent="0.25"/>
    <row r="187" customFormat="1" ht="15" customHeight="1" x14ac:dyDescent="0.25"/>
    <row r="188" customFormat="1" ht="15" customHeight="1" x14ac:dyDescent="0.25"/>
    <row r="189" customFormat="1" ht="15" customHeight="1" x14ac:dyDescent="0.25"/>
    <row r="190" customFormat="1" ht="15" customHeight="1" x14ac:dyDescent="0.25"/>
    <row r="191" customFormat="1" ht="15" customHeight="1" x14ac:dyDescent="0.25"/>
    <row r="192" customFormat="1" ht="15" customHeight="1" x14ac:dyDescent="0.25"/>
    <row r="193" customFormat="1" ht="15" customHeight="1" x14ac:dyDescent="0.25"/>
    <row r="194" customFormat="1" ht="15" customHeight="1" x14ac:dyDescent="0.25"/>
    <row r="195" customFormat="1" ht="15" customHeight="1" x14ac:dyDescent="0.25"/>
    <row r="196" customFormat="1" ht="15" customHeight="1" x14ac:dyDescent="0.25"/>
    <row r="197" customFormat="1" ht="15" customHeight="1" x14ac:dyDescent="0.25"/>
    <row r="198" customFormat="1" ht="15" customHeight="1" x14ac:dyDescent="0.25"/>
    <row r="199" customFormat="1" ht="15" customHeight="1" x14ac:dyDescent="0.25"/>
    <row r="200" customFormat="1" ht="15" customHeight="1" x14ac:dyDescent="0.25"/>
    <row r="201" customFormat="1" ht="15" customHeight="1" x14ac:dyDescent="0.25"/>
    <row r="202" customFormat="1" ht="15" customHeight="1" x14ac:dyDescent="0.25"/>
    <row r="203" customFormat="1" ht="15" customHeight="1" x14ac:dyDescent="0.25"/>
    <row r="204" customFormat="1" ht="15" customHeight="1" x14ac:dyDescent="0.25"/>
    <row r="205" customFormat="1" ht="15" customHeight="1" x14ac:dyDescent="0.25"/>
    <row r="206" customFormat="1" ht="15" customHeight="1" x14ac:dyDescent="0.25"/>
    <row r="207" customFormat="1" ht="15" customHeight="1" x14ac:dyDescent="0.25"/>
    <row r="208" customFormat="1" ht="15" customHeight="1" x14ac:dyDescent="0.25"/>
    <row r="209" customFormat="1" ht="15" customHeight="1" x14ac:dyDescent="0.25"/>
    <row r="210" customFormat="1" ht="15" customHeight="1" x14ac:dyDescent="0.25"/>
    <row r="211" customFormat="1" ht="15" customHeight="1" x14ac:dyDescent="0.25"/>
    <row r="212" customFormat="1" ht="15" customHeight="1" x14ac:dyDescent="0.25"/>
    <row r="213" customFormat="1" ht="15" customHeight="1" x14ac:dyDescent="0.25"/>
    <row r="214" customFormat="1" ht="15" customHeight="1" x14ac:dyDescent="0.25"/>
    <row r="215" customFormat="1" ht="15" customHeight="1" x14ac:dyDescent="0.25"/>
    <row r="216" customFormat="1" ht="15" customHeight="1" x14ac:dyDescent="0.25"/>
    <row r="217" customFormat="1" ht="15" customHeight="1" x14ac:dyDescent="0.25"/>
    <row r="218" customFormat="1" ht="15" customHeight="1" x14ac:dyDescent="0.25"/>
    <row r="219" customFormat="1" ht="15" customHeight="1" x14ac:dyDescent="0.25"/>
    <row r="220" customFormat="1" ht="15" customHeight="1" x14ac:dyDescent="0.25"/>
    <row r="221" customFormat="1" ht="15" customHeight="1" x14ac:dyDescent="0.25"/>
    <row r="222" customFormat="1" ht="15" customHeight="1" x14ac:dyDescent="0.25"/>
    <row r="223" customFormat="1" ht="15" customHeight="1" x14ac:dyDescent="0.25"/>
    <row r="224" customFormat="1" ht="15" customHeight="1" x14ac:dyDescent="0.25"/>
    <row r="225" customFormat="1" ht="15" customHeight="1" x14ac:dyDescent="0.25"/>
    <row r="226" customFormat="1" ht="15" customHeight="1" x14ac:dyDescent="0.25"/>
    <row r="227" customFormat="1" ht="15" customHeight="1" x14ac:dyDescent="0.25"/>
    <row r="228" customFormat="1" ht="15" customHeight="1" x14ac:dyDescent="0.25"/>
    <row r="229" customFormat="1" ht="15" customHeight="1" x14ac:dyDescent="0.25"/>
    <row r="230" customFormat="1" ht="15" customHeight="1" x14ac:dyDescent="0.25"/>
    <row r="231" customFormat="1" ht="15" customHeight="1" x14ac:dyDescent="0.25"/>
    <row r="232" customFormat="1" ht="15" customHeight="1" x14ac:dyDescent="0.25"/>
    <row r="233" customFormat="1" ht="15" customHeight="1" x14ac:dyDescent="0.25"/>
    <row r="234" customFormat="1" ht="15" customHeight="1" x14ac:dyDescent="0.25"/>
    <row r="235" customFormat="1" ht="15" customHeight="1" x14ac:dyDescent="0.25"/>
    <row r="236" customFormat="1" ht="15" customHeight="1" x14ac:dyDescent="0.25"/>
    <row r="237" customFormat="1" ht="15" customHeight="1" x14ac:dyDescent="0.25"/>
    <row r="238" customFormat="1" ht="15" customHeight="1" x14ac:dyDescent="0.25"/>
    <row r="239" customFormat="1" ht="15" customHeight="1" x14ac:dyDescent="0.25"/>
    <row r="240" customFormat="1" ht="15" customHeight="1" x14ac:dyDescent="0.25"/>
    <row r="241" customFormat="1" ht="15" customHeight="1" x14ac:dyDescent="0.25"/>
    <row r="242" customFormat="1" ht="15" customHeight="1" x14ac:dyDescent="0.25"/>
    <row r="243" customFormat="1" ht="15" customHeight="1" x14ac:dyDescent="0.25"/>
    <row r="244" customFormat="1" ht="15" customHeight="1" x14ac:dyDescent="0.25"/>
    <row r="245" customFormat="1" ht="15" customHeight="1" x14ac:dyDescent="0.25"/>
    <row r="246" customFormat="1" ht="15" customHeight="1" x14ac:dyDescent="0.25"/>
    <row r="247" customFormat="1" ht="15" customHeight="1" x14ac:dyDescent="0.25"/>
    <row r="248" customFormat="1" ht="15" customHeight="1" x14ac:dyDescent="0.25"/>
    <row r="249" customFormat="1" ht="15" customHeight="1" x14ac:dyDescent="0.25"/>
    <row r="250" customFormat="1" ht="15" customHeight="1" x14ac:dyDescent="0.25"/>
    <row r="251" customFormat="1" ht="15" customHeight="1" x14ac:dyDescent="0.25"/>
    <row r="252" customFormat="1" ht="15" customHeight="1" x14ac:dyDescent="0.25"/>
    <row r="253" customFormat="1" ht="15" customHeight="1" x14ac:dyDescent="0.25"/>
    <row r="254" customFormat="1" ht="15" customHeight="1" x14ac:dyDescent="0.25"/>
    <row r="255" customFormat="1" ht="15" customHeight="1" x14ac:dyDescent="0.25"/>
    <row r="256" customFormat="1" ht="15" customHeight="1" x14ac:dyDescent="0.25"/>
    <row r="257" customFormat="1" ht="15" customHeight="1" x14ac:dyDescent="0.25"/>
    <row r="258" customFormat="1" ht="15" customHeight="1" x14ac:dyDescent="0.25"/>
    <row r="259" customFormat="1" ht="15" customHeight="1" x14ac:dyDescent="0.25"/>
    <row r="260" customFormat="1" ht="15" customHeight="1" x14ac:dyDescent="0.25"/>
    <row r="261" customFormat="1" ht="15" customHeight="1" x14ac:dyDescent="0.25"/>
    <row r="262" customFormat="1" ht="15" customHeight="1" x14ac:dyDescent="0.25"/>
    <row r="263" customFormat="1" ht="15" customHeight="1" x14ac:dyDescent="0.25"/>
    <row r="264" customFormat="1" ht="15" customHeight="1" x14ac:dyDescent="0.25"/>
    <row r="265" customFormat="1" ht="15" customHeight="1" x14ac:dyDescent="0.25"/>
    <row r="266" customFormat="1" ht="15" customHeight="1" x14ac:dyDescent="0.25"/>
    <row r="267" customFormat="1" ht="15" customHeight="1" x14ac:dyDescent="0.25"/>
    <row r="268" customFormat="1" ht="15" customHeight="1" x14ac:dyDescent="0.25"/>
    <row r="269" customFormat="1" ht="15" customHeight="1" x14ac:dyDescent="0.25"/>
    <row r="270" customFormat="1" ht="15" customHeight="1" x14ac:dyDescent="0.25"/>
    <row r="271" customFormat="1" ht="15" customHeight="1" x14ac:dyDescent="0.25"/>
    <row r="272" customFormat="1" ht="15" customHeight="1" x14ac:dyDescent="0.25"/>
    <row r="273" customFormat="1" ht="15" customHeight="1" x14ac:dyDescent="0.25"/>
    <row r="274" customFormat="1" ht="15" customHeight="1" x14ac:dyDescent="0.25"/>
    <row r="275" customFormat="1" ht="15" customHeight="1" x14ac:dyDescent="0.25"/>
    <row r="276" customFormat="1" ht="15" customHeight="1" x14ac:dyDescent="0.25"/>
    <row r="277" customFormat="1" ht="15" customHeight="1" x14ac:dyDescent="0.25"/>
    <row r="278" customFormat="1" ht="15" customHeight="1" x14ac:dyDescent="0.25"/>
    <row r="279" customFormat="1" ht="15" customHeight="1" x14ac:dyDescent="0.25"/>
    <row r="280" customFormat="1" ht="15" customHeight="1" x14ac:dyDescent="0.25"/>
    <row r="281" customFormat="1" ht="15" customHeight="1" x14ac:dyDescent="0.25"/>
    <row r="282" customFormat="1" ht="15" customHeight="1" x14ac:dyDescent="0.25"/>
    <row r="283" customFormat="1" ht="15" customHeight="1" x14ac:dyDescent="0.25"/>
    <row r="284" customFormat="1" ht="15" customHeight="1" x14ac:dyDescent="0.25"/>
    <row r="285" customFormat="1" ht="15" customHeight="1" x14ac:dyDescent="0.25"/>
    <row r="286" customFormat="1" ht="15" customHeight="1" x14ac:dyDescent="0.25"/>
    <row r="287" customFormat="1" ht="15" customHeight="1" x14ac:dyDescent="0.25"/>
    <row r="288" customFormat="1" ht="15" customHeight="1" x14ac:dyDescent="0.25"/>
    <row r="289" customFormat="1" ht="15" customHeight="1" x14ac:dyDescent="0.25"/>
    <row r="290" customFormat="1" ht="15" customHeight="1" x14ac:dyDescent="0.25"/>
    <row r="291" customFormat="1" ht="15" customHeight="1" x14ac:dyDescent="0.25"/>
    <row r="292" customFormat="1" ht="15" customHeight="1" x14ac:dyDescent="0.25"/>
    <row r="293" customFormat="1" ht="15" customHeight="1" x14ac:dyDescent="0.25"/>
    <row r="294" customFormat="1" ht="15" customHeight="1" x14ac:dyDescent="0.25"/>
    <row r="295" customFormat="1" ht="15" customHeight="1" x14ac:dyDescent="0.25"/>
    <row r="296" customFormat="1" ht="15" customHeight="1" x14ac:dyDescent="0.25"/>
    <row r="297" customFormat="1" ht="15" customHeight="1" x14ac:dyDescent="0.25"/>
    <row r="298" customFormat="1" ht="15" customHeight="1" x14ac:dyDescent="0.25"/>
    <row r="299" customFormat="1" ht="15" customHeight="1" x14ac:dyDescent="0.25"/>
    <row r="300" customFormat="1" ht="15" customHeight="1" x14ac:dyDescent="0.25"/>
    <row r="301" customFormat="1" ht="15" customHeight="1" x14ac:dyDescent="0.25"/>
    <row r="302" customFormat="1" ht="15" customHeight="1" x14ac:dyDescent="0.25"/>
    <row r="303" customFormat="1" ht="15" customHeight="1" x14ac:dyDescent="0.25"/>
    <row r="304" customFormat="1" ht="15" customHeight="1" x14ac:dyDescent="0.25"/>
    <row r="305" customFormat="1" ht="15" customHeight="1" x14ac:dyDescent="0.25"/>
    <row r="306" customFormat="1" ht="15" customHeight="1" x14ac:dyDescent="0.25"/>
    <row r="307" customFormat="1" ht="15" customHeight="1" x14ac:dyDescent="0.25"/>
    <row r="308" customFormat="1" ht="15" customHeight="1" x14ac:dyDescent="0.25"/>
    <row r="309" customFormat="1" ht="15" customHeight="1" x14ac:dyDescent="0.25"/>
    <row r="310" customFormat="1" ht="15" customHeight="1" x14ac:dyDescent="0.25"/>
    <row r="311" customFormat="1" ht="15" customHeight="1" x14ac:dyDescent="0.25"/>
    <row r="312" customFormat="1" ht="15" customHeight="1" x14ac:dyDescent="0.25"/>
    <row r="313" customFormat="1" ht="15" customHeight="1" x14ac:dyDescent="0.25"/>
    <row r="314" customFormat="1" ht="15" customHeight="1" x14ac:dyDescent="0.25"/>
    <row r="315" customFormat="1" ht="15" customHeight="1" x14ac:dyDescent="0.25"/>
    <row r="316" customFormat="1" ht="15" customHeight="1" x14ac:dyDescent="0.25"/>
    <row r="317" customFormat="1" ht="15" customHeight="1" x14ac:dyDescent="0.25"/>
    <row r="318" customFormat="1" ht="15" customHeight="1" x14ac:dyDescent="0.25"/>
    <row r="319" customFormat="1" ht="15" customHeight="1" x14ac:dyDescent="0.25"/>
    <row r="320" customFormat="1" ht="15" customHeight="1" x14ac:dyDescent="0.25"/>
    <row r="321" customFormat="1" ht="15" customHeight="1" x14ac:dyDescent="0.25"/>
    <row r="322" customFormat="1" ht="15" customHeight="1" x14ac:dyDescent="0.25"/>
    <row r="323" customFormat="1" ht="15" customHeight="1" x14ac:dyDescent="0.25"/>
    <row r="324" customFormat="1" ht="15" customHeight="1" x14ac:dyDescent="0.25"/>
    <row r="325" customFormat="1" ht="15" customHeight="1" x14ac:dyDescent="0.25"/>
    <row r="326" customFormat="1" ht="15" customHeight="1" x14ac:dyDescent="0.25"/>
    <row r="327" customFormat="1" ht="15" customHeight="1" x14ac:dyDescent="0.25"/>
    <row r="328" customFormat="1" ht="15" customHeight="1" x14ac:dyDescent="0.25"/>
    <row r="329" customFormat="1" ht="15" customHeight="1" x14ac:dyDescent="0.25"/>
    <row r="330" customFormat="1" ht="15" customHeight="1" x14ac:dyDescent="0.25"/>
    <row r="331" customFormat="1" ht="15" customHeight="1" x14ac:dyDescent="0.25"/>
    <row r="332" customFormat="1" ht="15" customHeight="1" x14ac:dyDescent="0.25"/>
    <row r="333" customFormat="1" ht="15" customHeight="1" x14ac:dyDescent="0.25"/>
    <row r="334" customFormat="1" ht="15" customHeight="1" x14ac:dyDescent="0.25"/>
    <row r="335" customFormat="1" ht="15" customHeight="1" x14ac:dyDescent="0.25"/>
    <row r="336" customFormat="1" ht="15" customHeight="1" x14ac:dyDescent="0.25"/>
    <row r="337" customFormat="1" ht="15" customHeight="1" x14ac:dyDescent="0.25"/>
    <row r="338" customFormat="1" ht="15" customHeight="1" x14ac:dyDescent="0.25"/>
    <row r="339" customFormat="1" ht="15" customHeight="1" x14ac:dyDescent="0.25"/>
    <row r="340" customFormat="1" ht="15" customHeight="1" x14ac:dyDescent="0.25"/>
    <row r="341" customFormat="1" ht="15" customHeight="1" x14ac:dyDescent="0.25"/>
    <row r="342" customFormat="1" ht="15" customHeight="1" x14ac:dyDescent="0.25"/>
    <row r="343" customFormat="1" ht="15" customHeight="1" x14ac:dyDescent="0.25"/>
    <row r="344" customFormat="1" ht="15" customHeight="1" x14ac:dyDescent="0.25"/>
    <row r="345" customFormat="1" ht="15" customHeight="1" x14ac:dyDescent="0.25"/>
    <row r="346" customFormat="1" ht="15" customHeight="1" x14ac:dyDescent="0.25"/>
    <row r="347" customFormat="1" ht="15" customHeight="1" x14ac:dyDescent="0.25"/>
    <row r="348" customFormat="1" ht="15" customHeight="1" x14ac:dyDescent="0.25"/>
    <row r="349" customFormat="1" ht="15" customHeight="1" x14ac:dyDescent="0.25"/>
    <row r="350" customFormat="1" ht="15" customHeight="1" x14ac:dyDescent="0.25"/>
    <row r="351" customFormat="1" ht="15" customHeight="1" x14ac:dyDescent="0.25"/>
    <row r="352" customFormat="1" ht="15" customHeight="1" x14ac:dyDescent="0.25"/>
    <row r="353" customFormat="1" ht="15" customHeight="1" x14ac:dyDescent="0.25"/>
    <row r="354" customFormat="1" ht="15" customHeight="1" x14ac:dyDescent="0.25"/>
    <row r="355" customFormat="1" ht="15" customHeight="1" x14ac:dyDescent="0.25"/>
    <row r="356" customFormat="1" ht="15" customHeight="1" x14ac:dyDescent="0.25"/>
    <row r="357" customFormat="1" ht="15" customHeight="1" x14ac:dyDescent="0.25"/>
    <row r="358" customFormat="1" ht="15" customHeight="1" x14ac:dyDescent="0.25"/>
    <row r="359" customFormat="1" ht="15" customHeight="1" x14ac:dyDescent="0.25"/>
    <row r="360" customFormat="1" ht="15" customHeight="1" x14ac:dyDescent="0.25"/>
    <row r="361" customFormat="1" ht="15" customHeight="1" x14ac:dyDescent="0.25"/>
    <row r="362" customFormat="1" ht="15" customHeight="1" x14ac:dyDescent="0.25"/>
    <row r="363" customFormat="1" ht="15" customHeight="1" x14ac:dyDescent="0.25"/>
    <row r="364" customFormat="1" ht="15" customHeight="1" x14ac:dyDescent="0.25"/>
    <row r="365" customFormat="1" ht="15" customHeight="1" x14ac:dyDescent="0.25"/>
    <row r="366" customFormat="1" ht="15" customHeight="1" x14ac:dyDescent="0.25"/>
    <row r="367" customFormat="1" ht="15" customHeight="1" x14ac:dyDescent="0.25"/>
    <row r="368" customFormat="1" ht="15" customHeight="1" x14ac:dyDescent="0.25"/>
    <row r="369" customFormat="1" ht="15" customHeight="1" x14ac:dyDescent="0.25"/>
    <row r="370" customFormat="1" ht="15" customHeight="1" x14ac:dyDescent="0.25"/>
    <row r="371" customFormat="1" ht="15" customHeight="1" x14ac:dyDescent="0.25"/>
    <row r="372" customFormat="1" ht="15" customHeight="1" x14ac:dyDescent="0.25"/>
    <row r="373" customFormat="1" ht="15" customHeight="1" x14ac:dyDescent="0.25"/>
    <row r="374" customFormat="1" ht="15" customHeight="1" x14ac:dyDescent="0.25"/>
    <row r="375" customFormat="1" ht="15" customHeight="1" x14ac:dyDescent="0.25"/>
    <row r="376" customFormat="1" ht="15" customHeight="1" x14ac:dyDescent="0.25"/>
    <row r="377" customFormat="1" ht="15" customHeight="1" x14ac:dyDescent="0.25"/>
    <row r="378" customFormat="1" ht="15" customHeight="1" x14ac:dyDescent="0.25"/>
    <row r="379" customFormat="1" ht="15" customHeight="1" x14ac:dyDescent="0.25"/>
    <row r="380" customFormat="1" ht="15" customHeight="1" x14ac:dyDescent="0.25"/>
    <row r="381" customFormat="1" ht="15" customHeight="1" x14ac:dyDescent="0.25"/>
    <row r="382" customFormat="1" ht="15" customHeight="1" x14ac:dyDescent="0.25"/>
    <row r="383" customFormat="1" ht="15" customHeight="1" x14ac:dyDescent="0.25"/>
    <row r="384" customFormat="1" ht="15" customHeight="1" x14ac:dyDescent="0.25"/>
    <row r="385" customFormat="1" ht="15" customHeight="1" x14ac:dyDescent="0.25"/>
    <row r="386" customFormat="1" ht="15" customHeight="1" x14ac:dyDescent="0.25"/>
    <row r="387" customFormat="1" ht="15" customHeight="1" x14ac:dyDescent="0.25"/>
    <row r="388" customFormat="1" ht="15" customHeight="1" x14ac:dyDescent="0.25"/>
    <row r="389" customFormat="1" ht="15" customHeight="1" x14ac:dyDescent="0.25"/>
    <row r="390" customFormat="1" ht="15" customHeight="1" x14ac:dyDescent="0.25"/>
    <row r="391" customFormat="1" ht="15" customHeight="1" x14ac:dyDescent="0.25"/>
    <row r="392" customFormat="1" ht="15" customHeight="1" x14ac:dyDescent="0.25"/>
    <row r="393" customFormat="1" ht="15" customHeight="1" x14ac:dyDescent="0.25"/>
    <row r="394" customFormat="1" ht="15" customHeight="1" x14ac:dyDescent="0.25"/>
    <row r="395" customFormat="1" ht="15" customHeight="1" x14ac:dyDescent="0.25"/>
    <row r="396" customFormat="1" ht="15" customHeight="1" x14ac:dyDescent="0.25"/>
    <row r="397" customFormat="1" ht="15" customHeight="1" x14ac:dyDescent="0.25"/>
    <row r="398" customFormat="1" ht="15" customHeight="1" x14ac:dyDescent="0.25"/>
    <row r="399" customFormat="1" ht="15" customHeight="1" x14ac:dyDescent="0.25"/>
    <row r="400" customFormat="1" ht="15" customHeight="1" x14ac:dyDescent="0.25"/>
    <row r="401" customFormat="1" ht="15" customHeight="1" x14ac:dyDescent="0.25"/>
    <row r="402" customFormat="1" ht="15" customHeight="1" x14ac:dyDescent="0.25"/>
    <row r="403" customFormat="1" ht="15" customHeight="1" x14ac:dyDescent="0.25"/>
    <row r="404" customFormat="1" ht="15" customHeight="1" x14ac:dyDescent="0.25"/>
    <row r="405" customFormat="1" ht="15" customHeight="1" x14ac:dyDescent="0.25"/>
    <row r="406" customFormat="1" ht="15" customHeight="1" x14ac:dyDescent="0.25"/>
    <row r="407" customFormat="1" ht="15" customHeight="1" x14ac:dyDescent="0.25"/>
    <row r="408" customFormat="1" ht="15" customHeight="1" x14ac:dyDescent="0.25"/>
    <row r="409" customFormat="1" ht="15" customHeight="1" x14ac:dyDescent="0.25"/>
    <row r="410" customFormat="1" ht="15" customHeight="1" x14ac:dyDescent="0.25"/>
    <row r="411" customFormat="1" ht="15" customHeight="1" x14ac:dyDescent="0.25"/>
    <row r="412" customFormat="1" ht="15" customHeight="1" x14ac:dyDescent="0.25"/>
    <row r="413" customFormat="1" ht="15" customHeight="1" x14ac:dyDescent="0.25"/>
    <row r="414" customFormat="1" ht="15" customHeight="1" x14ac:dyDescent="0.25"/>
    <row r="415" customFormat="1" ht="15" customHeight="1" x14ac:dyDescent="0.25"/>
    <row r="416" customFormat="1" ht="15" customHeight="1" x14ac:dyDescent="0.25"/>
    <row r="417" customFormat="1" ht="15" customHeight="1" x14ac:dyDescent="0.25"/>
    <row r="418" customFormat="1" ht="15" customHeight="1" x14ac:dyDescent="0.25"/>
    <row r="419" customFormat="1" ht="15" customHeight="1" x14ac:dyDescent="0.25"/>
    <row r="420" customFormat="1" ht="15" customHeight="1" x14ac:dyDescent="0.25"/>
    <row r="421" customFormat="1" ht="15" customHeight="1" x14ac:dyDescent="0.25"/>
    <row r="422" customFormat="1" ht="15" customHeight="1" x14ac:dyDescent="0.25"/>
    <row r="423" customFormat="1" ht="15" customHeight="1" x14ac:dyDescent="0.25"/>
    <row r="424" customFormat="1" ht="15" customHeight="1" x14ac:dyDescent="0.25"/>
    <row r="425" customFormat="1" ht="15" customHeight="1" x14ac:dyDescent="0.25"/>
    <row r="426" customFormat="1" ht="15" customHeight="1" x14ac:dyDescent="0.25"/>
    <row r="427" customFormat="1" ht="15" customHeight="1" x14ac:dyDescent="0.25"/>
    <row r="428" customFormat="1" ht="15" customHeight="1" x14ac:dyDescent="0.25"/>
    <row r="429" customFormat="1" ht="15" customHeight="1" x14ac:dyDescent="0.25"/>
    <row r="430" customFormat="1" ht="15" customHeight="1" x14ac:dyDescent="0.25"/>
    <row r="431" customFormat="1" ht="15" customHeight="1" x14ac:dyDescent="0.25"/>
    <row r="432" customFormat="1" ht="15" customHeight="1" x14ac:dyDescent="0.25"/>
    <row r="433" customFormat="1" ht="15" customHeight="1" x14ac:dyDescent="0.25"/>
    <row r="434" customFormat="1" ht="15" customHeight="1" x14ac:dyDescent="0.25"/>
    <row r="435" customFormat="1" ht="15" customHeight="1" x14ac:dyDescent="0.25"/>
    <row r="436" customFormat="1" ht="15" customHeight="1" x14ac:dyDescent="0.25"/>
    <row r="437" customFormat="1" ht="15" customHeight="1" x14ac:dyDescent="0.25"/>
    <row r="438" customFormat="1" ht="15" customHeight="1" x14ac:dyDescent="0.25"/>
    <row r="439" customFormat="1" ht="15" customHeight="1" x14ac:dyDescent="0.25"/>
    <row r="440" customFormat="1" ht="15" customHeight="1" x14ac:dyDescent="0.25"/>
    <row r="441" customFormat="1" ht="15" customHeight="1" x14ac:dyDescent="0.25"/>
    <row r="442" customFormat="1" ht="15" customHeight="1" x14ac:dyDescent="0.25"/>
    <row r="443" customFormat="1" ht="15" customHeight="1" x14ac:dyDescent="0.25"/>
    <row r="444" customFormat="1" ht="15" customHeight="1" x14ac:dyDescent="0.25"/>
    <row r="445" customFormat="1" ht="15" customHeight="1" x14ac:dyDescent="0.25"/>
    <row r="446" customFormat="1" ht="15" customHeight="1" x14ac:dyDescent="0.25"/>
    <row r="447" customFormat="1" ht="15" customHeight="1" x14ac:dyDescent="0.25"/>
    <row r="448" customFormat="1" ht="15" customHeight="1" x14ac:dyDescent="0.25"/>
    <row r="449" customFormat="1" ht="15" customHeight="1" x14ac:dyDescent="0.25"/>
    <row r="450" customFormat="1" ht="15" customHeight="1" x14ac:dyDescent="0.25"/>
    <row r="451" customFormat="1" ht="15" customHeight="1" x14ac:dyDescent="0.25"/>
    <row r="452" customFormat="1" ht="15" customHeight="1" x14ac:dyDescent="0.25"/>
    <row r="453" customFormat="1" ht="15" customHeight="1" x14ac:dyDescent="0.25"/>
    <row r="454" customFormat="1" ht="15" customHeight="1" x14ac:dyDescent="0.25"/>
    <row r="455" customFormat="1" ht="15" customHeight="1" x14ac:dyDescent="0.25"/>
    <row r="456" customFormat="1" ht="15" customHeight="1" x14ac:dyDescent="0.25"/>
    <row r="457" customFormat="1" ht="15" customHeight="1" x14ac:dyDescent="0.25"/>
    <row r="458" customFormat="1" ht="15" customHeight="1" x14ac:dyDescent="0.25"/>
    <row r="459" customFormat="1" ht="15" customHeight="1" x14ac:dyDescent="0.25"/>
    <row r="460" customFormat="1" ht="15" customHeight="1" x14ac:dyDescent="0.25"/>
    <row r="461" customFormat="1" ht="15" customHeight="1" x14ac:dyDescent="0.25"/>
    <row r="462" customFormat="1" ht="15" customHeight="1" x14ac:dyDescent="0.25"/>
    <row r="463" customFormat="1" ht="15" customHeight="1" x14ac:dyDescent="0.25"/>
    <row r="464" customFormat="1" ht="15" customHeight="1" x14ac:dyDescent="0.25"/>
    <row r="465" customFormat="1" ht="15" customHeight="1" x14ac:dyDescent="0.25"/>
    <row r="466" customFormat="1" ht="15" customHeight="1" x14ac:dyDescent="0.25"/>
    <row r="467" customFormat="1" ht="15" customHeight="1" x14ac:dyDescent="0.25"/>
    <row r="468" customFormat="1" ht="15" customHeight="1" x14ac:dyDescent="0.25"/>
    <row r="469" customFormat="1" ht="15" customHeight="1" x14ac:dyDescent="0.25"/>
    <row r="470" customFormat="1" ht="15" customHeight="1" x14ac:dyDescent="0.25"/>
    <row r="471" customFormat="1" ht="15" customHeight="1" x14ac:dyDescent="0.25"/>
    <row r="472" customFormat="1" ht="15" customHeight="1" x14ac:dyDescent="0.25"/>
    <row r="473" customFormat="1" ht="15" customHeight="1" x14ac:dyDescent="0.25"/>
    <row r="474" customFormat="1" ht="15" customHeight="1" x14ac:dyDescent="0.25"/>
    <row r="475" customFormat="1" ht="15" customHeight="1" x14ac:dyDescent="0.25"/>
    <row r="476" customFormat="1" ht="15" customHeight="1" x14ac:dyDescent="0.25"/>
    <row r="477" customFormat="1" ht="15" customHeight="1" x14ac:dyDescent="0.25"/>
    <row r="478" customFormat="1" ht="15" customHeight="1" x14ac:dyDescent="0.25"/>
    <row r="479" customFormat="1" ht="15" customHeight="1" x14ac:dyDescent="0.25"/>
    <row r="480" customFormat="1" ht="15" customHeight="1" x14ac:dyDescent="0.25"/>
    <row r="481" customFormat="1" ht="15" customHeight="1" x14ac:dyDescent="0.25"/>
    <row r="482" customFormat="1" ht="15" customHeight="1" x14ac:dyDescent="0.25"/>
    <row r="483" customFormat="1" ht="15" customHeight="1" x14ac:dyDescent="0.25"/>
    <row r="484" customFormat="1" ht="15" customHeight="1" x14ac:dyDescent="0.25"/>
    <row r="485" customFormat="1" ht="15" customHeight="1" x14ac:dyDescent="0.25"/>
    <row r="486" customFormat="1" ht="15" customHeight="1" x14ac:dyDescent="0.25"/>
    <row r="487" customFormat="1" ht="15" customHeight="1" x14ac:dyDescent="0.25"/>
    <row r="488" customFormat="1" ht="15" customHeight="1" x14ac:dyDescent="0.25"/>
    <row r="489" customFormat="1" ht="15" customHeight="1" x14ac:dyDescent="0.25"/>
    <row r="490" customFormat="1" ht="15" customHeight="1" x14ac:dyDescent="0.25"/>
    <row r="491" customFormat="1" ht="15" customHeight="1" x14ac:dyDescent="0.25"/>
    <row r="492" customFormat="1" ht="15" customHeight="1" x14ac:dyDescent="0.25"/>
    <row r="493" customFormat="1" ht="15" customHeight="1" x14ac:dyDescent="0.25"/>
    <row r="494" customFormat="1" ht="15" customHeight="1" x14ac:dyDescent="0.25"/>
    <row r="495" customFormat="1" ht="15" customHeight="1" x14ac:dyDescent="0.25"/>
    <row r="496" customFormat="1" ht="15" customHeight="1" x14ac:dyDescent="0.25"/>
    <row r="497" customFormat="1" ht="15" customHeight="1" x14ac:dyDescent="0.25"/>
    <row r="498" customFormat="1" ht="15" customHeight="1" x14ac:dyDescent="0.25"/>
    <row r="499" customFormat="1" ht="15" customHeight="1" x14ac:dyDescent="0.25"/>
    <row r="500" customFormat="1" ht="15" customHeight="1" x14ac:dyDescent="0.25"/>
    <row r="501" customFormat="1" ht="15" customHeight="1" x14ac:dyDescent="0.25"/>
    <row r="502" customFormat="1" ht="15" customHeight="1" x14ac:dyDescent="0.25"/>
    <row r="503" customFormat="1" ht="15" customHeight="1" x14ac:dyDescent="0.25"/>
    <row r="504" customFormat="1" ht="15" customHeight="1" x14ac:dyDescent="0.25"/>
    <row r="505" customFormat="1" ht="15" customHeight="1" x14ac:dyDescent="0.25"/>
    <row r="506" customFormat="1" ht="15" customHeight="1" x14ac:dyDescent="0.25"/>
    <row r="507" customFormat="1" ht="15" customHeight="1" x14ac:dyDescent="0.25"/>
    <row r="508" customFormat="1" ht="15" customHeight="1" x14ac:dyDescent="0.25"/>
    <row r="509" customFormat="1" ht="15" customHeight="1" x14ac:dyDescent="0.25"/>
    <row r="510" customFormat="1" ht="15" customHeight="1" x14ac:dyDescent="0.25"/>
    <row r="511" customFormat="1" ht="15" customHeight="1" x14ac:dyDescent="0.25"/>
    <row r="512" customFormat="1" ht="15" customHeight="1" x14ac:dyDescent="0.25"/>
    <row r="513" customFormat="1" ht="15" customHeight="1" x14ac:dyDescent="0.25"/>
    <row r="514" customFormat="1" ht="15" customHeight="1" x14ac:dyDescent="0.25"/>
    <row r="515" customFormat="1" ht="15" customHeight="1" x14ac:dyDescent="0.25"/>
    <row r="516" customFormat="1" ht="15" customHeight="1" x14ac:dyDescent="0.25"/>
    <row r="517" customFormat="1" ht="15" customHeight="1" x14ac:dyDescent="0.25"/>
    <row r="518" customFormat="1" ht="15" customHeight="1" x14ac:dyDescent="0.25"/>
    <row r="519" customFormat="1" ht="15" customHeight="1" x14ac:dyDescent="0.25"/>
    <row r="520" customFormat="1" ht="15" customHeight="1" x14ac:dyDescent="0.25"/>
    <row r="521" customFormat="1" ht="15" customHeight="1" x14ac:dyDescent="0.25"/>
    <row r="522" customFormat="1" ht="15" customHeight="1" x14ac:dyDescent="0.25"/>
    <row r="523" customFormat="1" ht="15" customHeight="1" x14ac:dyDescent="0.25"/>
    <row r="524" customFormat="1" ht="15" customHeight="1" x14ac:dyDescent="0.25"/>
    <row r="525" customFormat="1" ht="15" customHeight="1" x14ac:dyDescent="0.25"/>
    <row r="526" customFormat="1" ht="15" customHeight="1" x14ac:dyDescent="0.25"/>
    <row r="527" customFormat="1" ht="15" customHeight="1" x14ac:dyDescent="0.25"/>
    <row r="528" customFormat="1" ht="15" customHeight="1" x14ac:dyDescent="0.25"/>
    <row r="529" customFormat="1" ht="15" customHeight="1" x14ac:dyDescent="0.25"/>
    <row r="530" customFormat="1" ht="15" customHeight="1" x14ac:dyDescent="0.25"/>
    <row r="531" customFormat="1" ht="15" customHeight="1" x14ac:dyDescent="0.25"/>
    <row r="532" customFormat="1" ht="15" customHeight="1" x14ac:dyDescent="0.25"/>
    <row r="533" customFormat="1" ht="15" customHeight="1" x14ac:dyDescent="0.25"/>
    <row r="534" customFormat="1" ht="15" customHeight="1" x14ac:dyDescent="0.25"/>
    <row r="535" customFormat="1" ht="15" customHeight="1" x14ac:dyDescent="0.25"/>
    <row r="536" customFormat="1" ht="15" customHeight="1" x14ac:dyDescent="0.25"/>
    <row r="537" customFormat="1" ht="15" customHeight="1" x14ac:dyDescent="0.25"/>
    <row r="538" customFormat="1" ht="15" customHeight="1" x14ac:dyDescent="0.25"/>
    <row r="539" customFormat="1" ht="15" customHeight="1" x14ac:dyDescent="0.25"/>
    <row r="540" customFormat="1" ht="15" customHeight="1" x14ac:dyDescent="0.25"/>
    <row r="541" customFormat="1" ht="15" customHeight="1" x14ac:dyDescent="0.25"/>
    <row r="542" customFormat="1" ht="15" customHeight="1" x14ac:dyDescent="0.25"/>
    <row r="543" customFormat="1" ht="15" customHeight="1" x14ac:dyDescent="0.25"/>
    <row r="544" customFormat="1" ht="15" customHeight="1" x14ac:dyDescent="0.25"/>
    <row r="545" customFormat="1" ht="15" customHeight="1" x14ac:dyDescent="0.25"/>
    <row r="546" customFormat="1" ht="15" customHeight="1" x14ac:dyDescent="0.25"/>
    <row r="547" customFormat="1" ht="15" customHeight="1" x14ac:dyDescent="0.25"/>
    <row r="548" customFormat="1" ht="15" customHeight="1" x14ac:dyDescent="0.25"/>
    <row r="549" customFormat="1" ht="15" customHeight="1" x14ac:dyDescent="0.25"/>
    <row r="550" customFormat="1" ht="15" customHeight="1" x14ac:dyDescent="0.25"/>
    <row r="551" customFormat="1" ht="15" customHeight="1" x14ac:dyDescent="0.25"/>
    <row r="552" customFormat="1" ht="15" customHeight="1" x14ac:dyDescent="0.25"/>
    <row r="553" customFormat="1" ht="15" customHeight="1" x14ac:dyDescent="0.25"/>
    <row r="554" customFormat="1" ht="15" customHeight="1" x14ac:dyDescent="0.25"/>
    <row r="555" customFormat="1" ht="15" customHeight="1" x14ac:dyDescent="0.25"/>
    <row r="556" customFormat="1" ht="15" customHeight="1" x14ac:dyDescent="0.25"/>
    <row r="557" customFormat="1" ht="15" customHeight="1" x14ac:dyDescent="0.25"/>
    <row r="558" customFormat="1" ht="15" customHeight="1" x14ac:dyDescent="0.25"/>
    <row r="559" customFormat="1" ht="15" customHeight="1" x14ac:dyDescent="0.25"/>
    <row r="560" customFormat="1" ht="15" customHeight="1" x14ac:dyDescent="0.25"/>
    <row r="561" customFormat="1" ht="15" customHeight="1" x14ac:dyDescent="0.25"/>
    <row r="562" customFormat="1" ht="15" customHeight="1" x14ac:dyDescent="0.25"/>
    <row r="563" customFormat="1" ht="15" customHeight="1" x14ac:dyDescent="0.25"/>
    <row r="564" customFormat="1" ht="15" customHeight="1" x14ac:dyDescent="0.25"/>
    <row r="565" customFormat="1" ht="15" customHeight="1" x14ac:dyDescent="0.25"/>
    <row r="566" customFormat="1" ht="15" customHeight="1" x14ac:dyDescent="0.25"/>
    <row r="567" customFormat="1" ht="15" customHeight="1" x14ac:dyDescent="0.25"/>
    <row r="568" customFormat="1" ht="15" customHeight="1" x14ac:dyDescent="0.25"/>
    <row r="569" customFormat="1" ht="15" customHeight="1" x14ac:dyDescent="0.25"/>
    <row r="570" customFormat="1" ht="15" customHeight="1" x14ac:dyDescent="0.25"/>
    <row r="571" customFormat="1" ht="15" customHeight="1" x14ac:dyDescent="0.25"/>
    <row r="572" customFormat="1" ht="15" customHeight="1" x14ac:dyDescent="0.25"/>
    <row r="573" customFormat="1" ht="15" customHeight="1" x14ac:dyDescent="0.25"/>
    <row r="574" customFormat="1" ht="15" customHeight="1" x14ac:dyDescent="0.25"/>
    <row r="575" customFormat="1" ht="15" customHeight="1" x14ac:dyDescent="0.25"/>
    <row r="576" customFormat="1" ht="15" customHeight="1" x14ac:dyDescent="0.25"/>
    <row r="577" customFormat="1" ht="15" customHeight="1" x14ac:dyDescent="0.25"/>
    <row r="578" customFormat="1" ht="15" customHeight="1" x14ac:dyDescent="0.25"/>
    <row r="579" customFormat="1" ht="15" customHeight="1" x14ac:dyDescent="0.25"/>
    <row r="580" customFormat="1" ht="15" customHeight="1" x14ac:dyDescent="0.25"/>
    <row r="581" customFormat="1" ht="15" customHeight="1" x14ac:dyDescent="0.25"/>
    <row r="582" customFormat="1" ht="15" customHeight="1" x14ac:dyDescent="0.25"/>
    <row r="583" customFormat="1" ht="15" customHeight="1" x14ac:dyDescent="0.25"/>
    <row r="584" customFormat="1" ht="15" customHeight="1" x14ac:dyDescent="0.25"/>
    <row r="585" customFormat="1" ht="15" customHeight="1" x14ac:dyDescent="0.25"/>
    <row r="586" customFormat="1" ht="15" customHeight="1" x14ac:dyDescent="0.25"/>
    <row r="587" customFormat="1" ht="15" customHeight="1" x14ac:dyDescent="0.25"/>
    <row r="588" customFormat="1" ht="15" customHeight="1" x14ac:dyDescent="0.25"/>
    <row r="589" customFormat="1" ht="15" customHeight="1" x14ac:dyDescent="0.25"/>
    <row r="590" customFormat="1" ht="15" customHeight="1" x14ac:dyDescent="0.25"/>
    <row r="591" customFormat="1" ht="15" customHeight="1" x14ac:dyDescent="0.25"/>
    <row r="592" customFormat="1" ht="15" customHeight="1" x14ac:dyDescent="0.25"/>
    <row r="593" customFormat="1" ht="15" customHeight="1" x14ac:dyDescent="0.25"/>
    <row r="594" customFormat="1" ht="15" customHeight="1" x14ac:dyDescent="0.25"/>
    <row r="595" customFormat="1" ht="15" customHeight="1" x14ac:dyDescent="0.25"/>
    <row r="596" customFormat="1" ht="15" customHeight="1" x14ac:dyDescent="0.25"/>
    <row r="597" customFormat="1" ht="15" customHeight="1" x14ac:dyDescent="0.25"/>
    <row r="598" customFormat="1" ht="15" customHeight="1" x14ac:dyDescent="0.25"/>
    <row r="599" customFormat="1" ht="15" customHeight="1" x14ac:dyDescent="0.25"/>
    <row r="600" customFormat="1" ht="15" customHeight="1" x14ac:dyDescent="0.25"/>
    <row r="601" customFormat="1" ht="15" customHeight="1" x14ac:dyDescent="0.25"/>
    <row r="602" customFormat="1" ht="15" customHeight="1" x14ac:dyDescent="0.25"/>
    <row r="603" customFormat="1" ht="15" customHeight="1" x14ac:dyDescent="0.25"/>
    <row r="604" customFormat="1" ht="15" customHeight="1" x14ac:dyDescent="0.25"/>
    <row r="605" customFormat="1" ht="15" customHeight="1" x14ac:dyDescent="0.25"/>
    <row r="606" customFormat="1" ht="15" customHeight="1" x14ac:dyDescent="0.25"/>
    <row r="607" customFormat="1" ht="15" customHeight="1" x14ac:dyDescent="0.25"/>
    <row r="608" customFormat="1" ht="15" customHeight="1" x14ac:dyDescent="0.25"/>
    <row r="609" customFormat="1" ht="15" customHeight="1" x14ac:dyDescent="0.25"/>
    <row r="610" customFormat="1" ht="15" customHeight="1" x14ac:dyDescent="0.25"/>
    <row r="611" customFormat="1" ht="15" customHeight="1" x14ac:dyDescent="0.25"/>
    <row r="612" customFormat="1" ht="15" customHeight="1" x14ac:dyDescent="0.25"/>
    <row r="613" customFormat="1" ht="15" customHeight="1" x14ac:dyDescent="0.25"/>
    <row r="614" customFormat="1" ht="15" customHeight="1" x14ac:dyDescent="0.25"/>
    <row r="615" customFormat="1" ht="15" customHeight="1" x14ac:dyDescent="0.25"/>
    <row r="616" customFormat="1" ht="15" customHeight="1" x14ac:dyDescent="0.25"/>
    <row r="617" customFormat="1" ht="15" customHeight="1" x14ac:dyDescent="0.25"/>
    <row r="618" customFormat="1" ht="15" customHeight="1" x14ac:dyDescent="0.25"/>
    <row r="619" customFormat="1" ht="15" customHeight="1" x14ac:dyDescent="0.25"/>
    <row r="620" customFormat="1" ht="15" customHeight="1" x14ac:dyDescent="0.25"/>
    <row r="621" customFormat="1" ht="15" customHeight="1" x14ac:dyDescent="0.25"/>
    <row r="622" customFormat="1" ht="15" customHeight="1" x14ac:dyDescent="0.25"/>
    <row r="623" customFormat="1" ht="15" customHeight="1" x14ac:dyDescent="0.25"/>
    <row r="624" customFormat="1" ht="15" customHeight="1" x14ac:dyDescent="0.25"/>
    <row r="625" customFormat="1" ht="15" customHeight="1" x14ac:dyDescent="0.25"/>
    <row r="626" customFormat="1" ht="15" customHeight="1" x14ac:dyDescent="0.25"/>
    <row r="627" customFormat="1" ht="15" customHeight="1" x14ac:dyDescent="0.25"/>
    <row r="628" customFormat="1" ht="15" customHeight="1" x14ac:dyDescent="0.25"/>
    <row r="629" customFormat="1" ht="15" customHeight="1" x14ac:dyDescent="0.25"/>
    <row r="630" customFormat="1" ht="15" customHeight="1" x14ac:dyDescent="0.25"/>
    <row r="631" customFormat="1" ht="15" customHeight="1" x14ac:dyDescent="0.25"/>
    <row r="632" customFormat="1" ht="15" customHeight="1" x14ac:dyDescent="0.25"/>
    <row r="633" customFormat="1" ht="15" customHeight="1" x14ac:dyDescent="0.25"/>
    <row r="634" customFormat="1" ht="15" customHeight="1" x14ac:dyDescent="0.25"/>
    <row r="635" customFormat="1" ht="15" customHeight="1" x14ac:dyDescent="0.25"/>
    <row r="636" customFormat="1" ht="15" customHeight="1" x14ac:dyDescent="0.25"/>
    <row r="637" customFormat="1" ht="15" customHeight="1" x14ac:dyDescent="0.25"/>
    <row r="638" customFormat="1" ht="15" customHeight="1" x14ac:dyDescent="0.25"/>
    <row r="639" customFormat="1" ht="15" customHeight="1" x14ac:dyDescent="0.25"/>
    <row r="640" customFormat="1" ht="15" customHeight="1" x14ac:dyDescent="0.25"/>
    <row r="641" customFormat="1" ht="15" customHeight="1" x14ac:dyDescent="0.25"/>
    <row r="642" customFormat="1" ht="15" customHeight="1" x14ac:dyDescent="0.25"/>
    <row r="643" customFormat="1" ht="15" customHeight="1" x14ac:dyDescent="0.25"/>
    <row r="644" customFormat="1" ht="15" customHeight="1" x14ac:dyDescent="0.25"/>
    <row r="645" customFormat="1" ht="15" customHeight="1" x14ac:dyDescent="0.25"/>
    <row r="646" customFormat="1" ht="15" customHeight="1" x14ac:dyDescent="0.25"/>
    <row r="647" customFormat="1" ht="15" customHeight="1" x14ac:dyDescent="0.25"/>
    <row r="648" customFormat="1" ht="15" customHeight="1" x14ac:dyDescent="0.25"/>
    <row r="649" customFormat="1" ht="15" customHeight="1" x14ac:dyDescent="0.25"/>
    <row r="650" customFormat="1" ht="15" customHeight="1" x14ac:dyDescent="0.25"/>
    <row r="651" customFormat="1" ht="15" customHeight="1" x14ac:dyDescent="0.25"/>
    <row r="652" customFormat="1" ht="15" customHeight="1" x14ac:dyDescent="0.25"/>
    <row r="653" customFormat="1" ht="15" customHeight="1" x14ac:dyDescent="0.25"/>
    <row r="654" customFormat="1" ht="15" customHeight="1" x14ac:dyDescent="0.25"/>
    <row r="655" customFormat="1" ht="15" customHeight="1" x14ac:dyDescent="0.25"/>
    <row r="656" customFormat="1" ht="15" customHeight="1" x14ac:dyDescent="0.25"/>
    <row r="657" customFormat="1" ht="15" customHeight="1" x14ac:dyDescent="0.25"/>
    <row r="658" customFormat="1" ht="15" customHeight="1" x14ac:dyDescent="0.25"/>
    <row r="659" customFormat="1" ht="15" customHeight="1" x14ac:dyDescent="0.25"/>
    <row r="660" customFormat="1" ht="15" customHeight="1" x14ac:dyDescent="0.25"/>
    <row r="661" customFormat="1" ht="15" customHeight="1" x14ac:dyDescent="0.25"/>
    <row r="662" customFormat="1" ht="15" customHeight="1" x14ac:dyDescent="0.25"/>
    <row r="663" customFormat="1" ht="15" customHeight="1" x14ac:dyDescent="0.25"/>
    <row r="664" customFormat="1" ht="15" customHeight="1" x14ac:dyDescent="0.25"/>
    <row r="665" customFormat="1" ht="15" customHeight="1" x14ac:dyDescent="0.25"/>
    <row r="666" customFormat="1" ht="15" customHeight="1" x14ac:dyDescent="0.25"/>
    <row r="667" customFormat="1" ht="15" customHeight="1" x14ac:dyDescent="0.25"/>
    <row r="668" customFormat="1" ht="15" customHeight="1" x14ac:dyDescent="0.25"/>
    <row r="669" customFormat="1" ht="15" customHeight="1" x14ac:dyDescent="0.25"/>
    <row r="670" customFormat="1" ht="15" customHeight="1" x14ac:dyDescent="0.25"/>
    <row r="671" customFormat="1" ht="15" customHeight="1" x14ac:dyDescent="0.25"/>
    <row r="672" customFormat="1" ht="15" customHeight="1" x14ac:dyDescent="0.25"/>
    <row r="673" customFormat="1" ht="15" customHeight="1" x14ac:dyDescent="0.25"/>
    <row r="674" customFormat="1" ht="15" customHeight="1" x14ac:dyDescent="0.25"/>
    <row r="675" customFormat="1" ht="15" customHeight="1" x14ac:dyDescent="0.25"/>
    <row r="676" customFormat="1" ht="15" customHeight="1" x14ac:dyDescent="0.25"/>
    <row r="677" customFormat="1" ht="15" customHeight="1" x14ac:dyDescent="0.25"/>
    <row r="678" customFormat="1" ht="15" customHeight="1" x14ac:dyDescent="0.25"/>
    <row r="679" customFormat="1" ht="15" customHeight="1" x14ac:dyDescent="0.25"/>
    <row r="680" customFormat="1" ht="15" customHeight="1" x14ac:dyDescent="0.25"/>
    <row r="681" customFormat="1" ht="15" customHeight="1" x14ac:dyDescent="0.25"/>
    <row r="682" customFormat="1" ht="15" customHeight="1" x14ac:dyDescent="0.25"/>
    <row r="683" customFormat="1" ht="15" customHeight="1" x14ac:dyDescent="0.25"/>
    <row r="684" customFormat="1" ht="15" customHeight="1" x14ac:dyDescent="0.25"/>
    <row r="685" customFormat="1" ht="15" customHeight="1" x14ac:dyDescent="0.25"/>
    <row r="686" customFormat="1" ht="15" customHeight="1" x14ac:dyDescent="0.25"/>
    <row r="687" customFormat="1" ht="15" customHeight="1" x14ac:dyDescent="0.25"/>
    <row r="688" customFormat="1" ht="15" customHeight="1" x14ac:dyDescent="0.25"/>
    <row r="689" customFormat="1" ht="15" customHeight="1" x14ac:dyDescent="0.25"/>
    <row r="690" customFormat="1" ht="15" customHeight="1" x14ac:dyDescent="0.25"/>
    <row r="691" customFormat="1" ht="15" customHeight="1" x14ac:dyDescent="0.25"/>
    <row r="692" customFormat="1" ht="15" customHeight="1" x14ac:dyDescent="0.25"/>
    <row r="693" customFormat="1" ht="15" customHeight="1" x14ac:dyDescent="0.25"/>
    <row r="694" customFormat="1" ht="15" customHeight="1" x14ac:dyDescent="0.25"/>
    <row r="695" customFormat="1" ht="15" customHeight="1" x14ac:dyDescent="0.25"/>
    <row r="696" customFormat="1" ht="15" customHeight="1" x14ac:dyDescent="0.25"/>
    <row r="697" customFormat="1" ht="15" customHeight="1" x14ac:dyDescent="0.25"/>
    <row r="698" customFormat="1" ht="15" customHeight="1" x14ac:dyDescent="0.25"/>
    <row r="699" customFormat="1" ht="15" customHeight="1" x14ac:dyDescent="0.25"/>
    <row r="700" customFormat="1" ht="15" customHeight="1" x14ac:dyDescent="0.25"/>
    <row r="701" customFormat="1" ht="15" customHeight="1" x14ac:dyDescent="0.25"/>
    <row r="702" customFormat="1" ht="15" customHeight="1" x14ac:dyDescent="0.25"/>
    <row r="703" customFormat="1" ht="15" customHeight="1" x14ac:dyDescent="0.25"/>
    <row r="704" customFormat="1" ht="15" customHeight="1" x14ac:dyDescent="0.25"/>
    <row r="705" customFormat="1" ht="15" customHeight="1" x14ac:dyDescent="0.25"/>
    <row r="706" customFormat="1" ht="15" customHeight="1" x14ac:dyDescent="0.25"/>
    <row r="707" customFormat="1" ht="15" customHeight="1" x14ac:dyDescent="0.25"/>
    <row r="708" customFormat="1" ht="15" customHeight="1" x14ac:dyDescent="0.25"/>
    <row r="709" customFormat="1" ht="15" customHeight="1" x14ac:dyDescent="0.25"/>
    <row r="710" customFormat="1" ht="15" customHeight="1" x14ac:dyDescent="0.25"/>
    <row r="711" customFormat="1" ht="15" customHeight="1" x14ac:dyDescent="0.25"/>
    <row r="712" customFormat="1" ht="15" customHeight="1" x14ac:dyDescent="0.25"/>
    <row r="713" customFormat="1" ht="15" customHeight="1" x14ac:dyDescent="0.25"/>
    <row r="714" customFormat="1" ht="15" customHeight="1" x14ac:dyDescent="0.25"/>
    <row r="715" customFormat="1" ht="15" customHeight="1" x14ac:dyDescent="0.25"/>
    <row r="716" customFormat="1" ht="15" customHeight="1" x14ac:dyDescent="0.25"/>
    <row r="717" customFormat="1" ht="15" customHeight="1" x14ac:dyDescent="0.25"/>
    <row r="718" customFormat="1" ht="15" customHeight="1" x14ac:dyDescent="0.25"/>
    <row r="719" customFormat="1" ht="15" customHeight="1" x14ac:dyDescent="0.25"/>
    <row r="720" customFormat="1" ht="15" customHeight="1" x14ac:dyDescent="0.25"/>
    <row r="721" customFormat="1" ht="15" customHeight="1" x14ac:dyDescent="0.25"/>
    <row r="722" customFormat="1" ht="15" customHeight="1" x14ac:dyDescent="0.25"/>
    <row r="723" customFormat="1" ht="15" customHeight="1" x14ac:dyDescent="0.25"/>
    <row r="724" customFormat="1" ht="15" customHeight="1" x14ac:dyDescent="0.25"/>
    <row r="725" customFormat="1" ht="15" customHeight="1" x14ac:dyDescent="0.25"/>
    <row r="726" customFormat="1" ht="15" customHeight="1" x14ac:dyDescent="0.25"/>
    <row r="727" customFormat="1" ht="15" customHeight="1" x14ac:dyDescent="0.25"/>
    <row r="728" customFormat="1" ht="15" customHeight="1" x14ac:dyDescent="0.25"/>
    <row r="729" customFormat="1" ht="15" customHeight="1" x14ac:dyDescent="0.25"/>
    <row r="730" customFormat="1" ht="15" customHeight="1" x14ac:dyDescent="0.25"/>
    <row r="731" customFormat="1" ht="15" customHeight="1" x14ac:dyDescent="0.25"/>
    <row r="732" customFormat="1" ht="15" customHeight="1" x14ac:dyDescent="0.25"/>
    <row r="733" customFormat="1" ht="15" customHeight="1" x14ac:dyDescent="0.25"/>
    <row r="734" customFormat="1" ht="15" customHeight="1" x14ac:dyDescent="0.25"/>
    <row r="735" customFormat="1" ht="15" customHeight="1" x14ac:dyDescent="0.25"/>
    <row r="736" customFormat="1" ht="15" customHeight="1" x14ac:dyDescent="0.25"/>
    <row r="737" customFormat="1" ht="15" customHeight="1" x14ac:dyDescent="0.25"/>
    <row r="738" customFormat="1" ht="15" customHeight="1" x14ac:dyDescent="0.25"/>
    <row r="739" customFormat="1" ht="15" customHeight="1" x14ac:dyDescent="0.25"/>
    <row r="740" customFormat="1" ht="15" customHeight="1" x14ac:dyDescent="0.25"/>
    <row r="741" customFormat="1" ht="15" customHeight="1" x14ac:dyDescent="0.25"/>
    <row r="742" customFormat="1" ht="15" customHeight="1" x14ac:dyDescent="0.25"/>
    <row r="743" customFormat="1" ht="15" customHeight="1" x14ac:dyDescent="0.25"/>
    <row r="744" customFormat="1" ht="15" customHeight="1" x14ac:dyDescent="0.25"/>
    <row r="745" customFormat="1" ht="15" customHeight="1" x14ac:dyDescent="0.25"/>
    <row r="746" customFormat="1" ht="15" customHeight="1" x14ac:dyDescent="0.25"/>
    <row r="747" customFormat="1" ht="15" customHeight="1" x14ac:dyDescent="0.25"/>
    <row r="748" customFormat="1" ht="15" customHeight="1" x14ac:dyDescent="0.25"/>
    <row r="749" customFormat="1" ht="15" customHeight="1" x14ac:dyDescent="0.25"/>
    <row r="750" customFormat="1" ht="15" customHeight="1" x14ac:dyDescent="0.25"/>
    <row r="751" customFormat="1" ht="15" customHeight="1" x14ac:dyDescent="0.25"/>
    <row r="752" customFormat="1" ht="15" customHeight="1" x14ac:dyDescent="0.25"/>
    <row r="753" customFormat="1" ht="15" customHeight="1" x14ac:dyDescent="0.25"/>
    <row r="754" customFormat="1" ht="15" customHeight="1" x14ac:dyDescent="0.25"/>
    <row r="755" customFormat="1" ht="15" customHeight="1" x14ac:dyDescent="0.25"/>
    <row r="756" customFormat="1" ht="15" customHeight="1" x14ac:dyDescent="0.25"/>
    <row r="757" customFormat="1" ht="15" customHeight="1" x14ac:dyDescent="0.25"/>
    <row r="758" customFormat="1" ht="15" customHeight="1" x14ac:dyDescent="0.25"/>
    <row r="759" customFormat="1" ht="15" customHeight="1" x14ac:dyDescent="0.25"/>
    <row r="760" customFormat="1" ht="15" customHeight="1" x14ac:dyDescent="0.25"/>
    <row r="761" customFormat="1" ht="15" customHeight="1" x14ac:dyDescent="0.25"/>
    <row r="762" customFormat="1" ht="15" customHeight="1" x14ac:dyDescent="0.25"/>
    <row r="763" customFormat="1" ht="15" customHeight="1" x14ac:dyDescent="0.25"/>
    <row r="764" customFormat="1" ht="15" customHeight="1" x14ac:dyDescent="0.25"/>
    <row r="765" customFormat="1" ht="15" customHeight="1" x14ac:dyDescent="0.25"/>
    <row r="766" customFormat="1" ht="15" customHeight="1" x14ac:dyDescent="0.25"/>
    <row r="767" customFormat="1" ht="15" customHeight="1" x14ac:dyDescent="0.25"/>
    <row r="768" customFormat="1" ht="15" customHeight="1" x14ac:dyDescent="0.25"/>
    <row r="769" customFormat="1" ht="15" customHeight="1" x14ac:dyDescent="0.25"/>
    <row r="770" customFormat="1" ht="15" customHeight="1" x14ac:dyDescent="0.25"/>
    <row r="771" customFormat="1" ht="15" customHeight="1" x14ac:dyDescent="0.25"/>
    <row r="772" customFormat="1" ht="15" customHeight="1" x14ac:dyDescent="0.25"/>
    <row r="773" customFormat="1" ht="15" customHeight="1" x14ac:dyDescent="0.25"/>
    <row r="774" customFormat="1" ht="15" customHeight="1" x14ac:dyDescent="0.25"/>
    <row r="775" customFormat="1" ht="15" customHeight="1" x14ac:dyDescent="0.25"/>
    <row r="776" customFormat="1" ht="15" customHeight="1" x14ac:dyDescent="0.25"/>
    <row r="777" customFormat="1" ht="15" customHeight="1" x14ac:dyDescent="0.25"/>
    <row r="778" customFormat="1" ht="15" customHeight="1" x14ac:dyDescent="0.25"/>
    <row r="779" customFormat="1" ht="15" customHeight="1" x14ac:dyDescent="0.25"/>
    <row r="780" customFormat="1" ht="15" customHeight="1" x14ac:dyDescent="0.25"/>
    <row r="781" customFormat="1" ht="15" customHeight="1" x14ac:dyDescent="0.25"/>
    <row r="782" customFormat="1" ht="15" customHeight="1" x14ac:dyDescent="0.25"/>
    <row r="783" customFormat="1" ht="15" customHeight="1" x14ac:dyDescent="0.25"/>
    <row r="784" customFormat="1" ht="15" customHeight="1" x14ac:dyDescent="0.25"/>
    <row r="785" customFormat="1" ht="15" customHeight="1" x14ac:dyDescent="0.25"/>
    <row r="786" customFormat="1" ht="15" customHeight="1" x14ac:dyDescent="0.25"/>
    <row r="787" customFormat="1" ht="15" customHeight="1" x14ac:dyDescent="0.25"/>
    <row r="788" customFormat="1" ht="15" customHeight="1" x14ac:dyDescent="0.25"/>
    <row r="789" customFormat="1" ht="15" customHeight="1" x14ac:dyDescent="0.25"/>
    <row r="790" customFormat="1" ht="15" customHeight="1" x14ac:dyDescent="0.25"/>
    <row r="791" customFormat="1" ht="15" customHeight="1" x14ac:dyDescent="0.25"/>
    <row r="792" customFormat="1" ht="15" customHeight="1" x14ac:dyDescent="0.25"/>
    <row r="793" customFormat="1" ht="15" customHeight="1" x14ac:dyDescent="0.25"/>
    <row r="794" customFormat="1" ht="15" customHeight="1" x14ac:dyDescent="0.25"/>
    <row r="795" customFormat="1" ht="15" customHeight="1" x14ac:dyDescent="0.25"/>
    <row r="796" customFormat="1" ht="15" customHeight="1" x14ac:dyDescent="0.25"/>
    <row r="797" customFormat="1" ht="15" customHeight="1" x14ac:dyDescent="0.25"/>
    <row r="798" customFormat="1" ht="15" customHeight="1" x14ac:dyDescent="0.25"/>
    <row r="799" customFormat="1" ht="15" customHeight="1" x14ac:dyDescent="0.25"/>
    <row r="800" customFormat="1" ht="15" customHeight="1" x14ac:dyDescent="0.25"/>
    <row r="801" customFormat="1" ht="15" customHeight="1" x14ac:dyDescent="0.25"/>
    <row r="802" customFormat="1" ht="15" customHeight="1" x14ac:dyDescent="0.25"/>
    <row r="803" customFormat="1" ht="15" customHeight="1" x14ac:dyDescent="0.25"/>
    <row r="804" customFormat="1" ht="15" customHeight="1" x14ac:dyDescent="0.25"/>
    <row r="805" customFormat="1" ht="15" customHeight="1" x14ac:dyDescent="0.25"/>
    <row r="806" customFormat="1" ht="15" customHeight="1" x14ac:dyDescent="0.25"/>
    <row r="807" customFormat="1" ht="15" customHeight="1" x14ac:dyDescent="0.25"/>
    <row r="808" customFormat="1" ht="15" customHeight="1" x14ac:dyDescent="0.25"/>
    <row r="809" customFormat="1" ht="15" customHeight="1" x14ac:dyDescent="0.25"/>
    <row r="810" customFormat="1" ht="15" customHeight="1" x14ac:dyDescent="0.25"/>
    <row r="811" customFormat="1" ht="15" customHeight="1" x14ac:dyDescent="0.25"/>
    <row r="812" customFormat="1" ht="15" customHeight="1" x14ac:dyDescent="0.25"/>
    <row r="813" customFormat="1" ht="15" customHeight="1" x14ac:dyDescent="0.25"/>
    <row r="814" customFormat="1" ht="15" customHeight="1" x14ac:dyDescent="0.25"/>
    <row r="815" customFormat="1" ht="15" customHeight="1" x14ac:dyDescent="0.25"/>
    <row r="816" customFormat="1" ht="15" customHeight="1" x14ac:dyDescent="0.25"/>
    <row r="817" customFormat="1" ht="15" customHeight="1" x14ac:dyDescent="0.25"/>
    <row r="818" customFormat="1" ht="15" customHeight="1" x14ac:dyDescent="0.25"/>
    <row r="819" customFormat="1" ht="15" customHeight="1" x14ac:dyDescent="0.25"/>
    <row r="820" customFormat="1" ht="15" customHeight="1" x14ac:dyDescent="0.25"/>
    <row r="821" customFormat="1" ht="15" customHeight="1" x14ac:dyDescent="0.25"/>
    <row r="822" customFormat="1" ht="15" customHeight="1" x14ac:dyDescent="0.25"/>
    <row r="823" customFormat="1" ht="15" customHeight="1" x14ac:dyDescent="0.25"/>
    <row r="824" customFormat="1" ht="15" customHeight="1" x14ac:dyDescent="0.25"/>
    <row r="825" customFormat="1" ht="15" customHeight="1" x14ac:dyDescent="0.25"/>
    <row r="826" customFormat="1" ht="15" customHeight="1" x14ac:dyDescent="0.25"/>
    <row r="827" customFormat="1" ht="15" customHeight="1" x14ac:dyDescent="0.25"/>
    <row r="828" customFormat="1" ht="15" customHeight="1" x14ac:dyDescent="0.25"/>
    <row r="829" customFormat="1" ht="15" customHeight="1" x14ac:dyDescent="0.25"/>
    <row r="830" customFormat="1" ht="15" customHeight="1" x14ac:dyDescent="0.25"/>
    <row r="831" customFormat="1" ht="15" customHeight="1" x14ac:dyDescent="0.25"/>
    <row r="832" customFormat="1" ht="15" customHeight="1" x14ac:dyDescent="0.25"/>
    <row r="833" customFormat="1" ht="15" customHeight="1" x14ac:dyDescent="0.25"/>
    <row r="834" customFormat="1" ht="15" customHeight="1" x14ac:dyDescent="0.25"/>
    <row r="835" customFormat="1" ht="15" customHeight="1" x14ac:dyDescent="0.25"/>
    <row r="836" customFormat="1" ht="15" customHeight="1" x14ac:dyDescent="0.25"/>
    <row r="837" customFormat="1" ht="15" customHeight="1" x14ac:dyDescent="0.25"/>
    <row r="838" customFormat="1" ht="15" customHeight="1" x14ac:dyDescent="0.25"/>
    <row r="839" customFormat="1" ht="15" customHeight="1" x14ac:dyDescent="0.25"/>
    <row r="840" customFormat="1" ht="15" customHeight="1" x14ac:dyDescent="0.25"/>
    <row r="841" customFormat="1" ht="15" customHeight="1" x14ac:dyDescent="0.25"/>
    <row r="842" customFormat="1" ht="15" customHeight="1" x14ac:dyDescent="0.25"/>
    <row r="843" customFormat="1" ht="15" customHeight="1" x14ac:dyDescent="0.25"/>
    <row r="844" customFormat="1" ht="15" customHeight="1" x14ac:dyDescent="0.25"/>
    <row r="845" customFormat="1" ht="15" customHeight="1" x14ac:dyDescent="0.25"/>
    <row r="846" customFormat="1" ht="15" customHeight="1" x14ac:dyDescent="0.25"/>
    <row r="847" customFormat="1" ht="15" customHeight="1" x14ac:dyDescent="0.25"/>
    <row r="848" customFormat="1" ht="15" customHeight="1" x14ac:dyDescent="0.25"/>
    <row r="849" customFormat="1" ht="15" customHeight="1" x14ac:dyDescent="0.25"/>
    <row r="850" customFormat="1" ht="15" customHeight="1" x14ac:dyDescent="0.25"/>
    <row r="851" customFormat="1" ht="15" customHeight="1" x14ac:dyDescent="0.25"/>
    <row r="852" customFormat="1" ht="15" customHeight="1" x14ac:dyDescent="0.25"/>
    <row r="853" customFormat="1" ht="15" customHeight="1" x14ac:dyDescent="0.25"/>
    <row r="854" customFormat="1" ht="15" customHeight="1" x14ac:dyDescent="0.25"/>
    <row r="855" customFormat="1" ht="15" customHeight="1" x14ac:dyDescent="0.25"/>
    <row r="856" customFormat="1" ht="15" customHeight="1" x14ac:dyDescent="0.25"/>
    <row r="857" customFormat="1" ht="15" customHeight="1" x14ac:dyDescent="0.25"/>
    <row r="858" customFormat="1" ht="15" customHeight="1" x14ac:dyDescent="0.25"/>
    <row r="859" customFormat="1" ht="15" customHeight="1" x14ac:dyDescent="0.25"/>
    <row r="860" customFormat="1" ht="15" customHeight="1" x14ac:dyDescent="0.25"/>
    <row r="861" customFormat="1" ht="15" customHeight="1" x14ac:dyDescent="0.25"/>
    <row r="862" customFormat="1" ht="15" customHeight="1" x14ac:dyDescent="0.25"/>
    <row r="863" customFormat="1" ht="15" customHeight="1" x14ac:dyDescent="0.25"/>
    <row r="864" customFormat="1" ht="15" customHeight="1" x14ac:dyDescent="0.25"/>
    <row r="865" customFormat="1" ht="15" customHeight="1" x14ac:dyDescent="0.25"/>
    <row r="866" customFormat="1" ht="15" customHeight="1" x14ac:dyDescent="0.25"/>
    <row r="867" customFormat="1" ht="15" customHeight="1" x14ac:dyDescent="0.25"/>
    <row r="868" customFormat="1" ht="15" customHeight="1" x14ac:dyDescent="0.25"/>
    <row r="869" customFormat="1" ht="15" customHeight="1" x14ac:dyDescent="0.25"/>
    <row r="870" customFormat="1" ht="15" customHeight="1" x14ac:dyDescent="0.25"/>
    <row r="871" customFormat="1" ht="15" customHeight="1" x14ac:dyDescent="0.25"/>
    <row r="872" customFormat="1" ht="15" customHeight="1" x14ac:dyDescent="0.25"/>
    <row r="873" customFormat="1" ht="15" customHeight="1" x14ac:dyDescent="0.25"/>
    <row r="874" customFormat="1" ht="15" customHeight="1" x14ac:dyDescent="0.25"/>
    <row r="875" customFormat="1" ht="15" customHeight="1" x14ac:dyDescent="0.25"/>
    <row r="876" customFormat="1" ht="15" customHeight="1" x14ac:dyDescent="0.25"/>
    <row r="877" customFormat="1" ht="15" customHeight="1" x14ac:dyDescent="0.25"/>
    <row r="878" customFormat="1" ht="15" customHeight="1" x14ac:dyDescent="0.25"/>
    <row r="879" customFormat="1" ht="15" customHeight="1" x14ac:dyDescent="0.25"/>
    <row r="880" customFormat="1" ht="15" customHeight="1" x14ac:dyDescent="0.25"/>
    <row r="881" customFormat="1" ht="15" customHeight="1" x14ac:dyDescent="0.25"/>
    <row r="882" customFormat="1" ht="15" customHeight="1" x14ac:dyDescent="0.25"/>
    <row r="883" customFormat="1" ht="15" customHeight="1" x14ac:dyDescent="0.25"/>
    <row r="884" customFormat="1" ht="15" customHeight="1" x14ac:dyDescent="0.25"/>
    <row r="885" customFormat="1" ht="15" customHeight="1" x14ac:dyDescent="0.25"/>
    <row r="886" customFormat="1" ht="15" customHeight="1" x14ac:dyDescent="0.25"/>
    <row r="887" customFormat="1" ht="15" customHeight="1" x14ac:dyDescent="0.25"/>
    <row r="888" customFormat="1" ht="15" customHeight="1" x14ac:dyDescent="0.25"/>
    <row r="889" customFormat="1" ht="15" customHeight="1" x14ac:dyDescent="0.25"/>
    <row r="890" customFormat="1" ht="15" customHeight="1" x14ac:dyDescent="0.25"/>
    <row r="891" customFormat="1" ht="15" customHeight="1" x14ac:dyDescent="0.25"/>
    <row r="892" customFormat="1" ht="15" customHeight="1" x14ac:dyDescent="0.25"/>
    <row r="893" customFormat="1" ht="15" customHeight="1" x14ac:dyDescent="0.25"/>
    <row r="894" customFormat="1" ht="15" customHeight="1" x14ac:dyDescent="0.25"/>
    <row r="895" customFormat="1" ht="15" customHeight="1" x14ac:dyDescent="0.25"/>
    <row r="896" customFormat="1" ht="15" customHeight="1" x14ac:dyDescent="0.25"/>
    <row r="897" customFormat="1" ht="15" customHeight="1" x14ac:dyDescent="0.25"/>
    <row r="898" customFormat="1" ht="15" customHeight="1" x14ac:dyDescent="0.25"/>
    <row r="899" customFormat="1" ht="15" customHeight="1" x14ac:dyDescent="0.25"/>
    <row r="900" customFormat="1" ht="15" customHeight="1" x14ac:dyDescent="0.25"/>
    <row r="901" customFormat="1" ht="15" customHeight="1" x14ac:dyDescent="0.25"/>
    <row r="902" customFormat="1" ht="15" customHeight="1" x14ac:dyDescent="0.25"/>
    <row r="903" customFormat="1" ht="15" customHeight="1" x14ac:dyDescent="0.25"/>
    <row r="904" customFormat="1" ht="15" customHeight="1" x14ac:dyDescent="0.25"/>
    <row r="905" customFormat="1" ht="15" customHeight="1" x14ac:dyDescent="0.25"/>
    <row r="906" customFormat="1" ht="15" customHeight="1" x14ac:dyDescent="0.25"/>
    <row r="907" customFormat="1" ht="15" customHeight="1" x14ac:dyDescent="0.25"/>
    <row r="908" customFormat="1" ht="15" customHeight="1" x14ac:dyDescent="0.25"/>
    <row r="909" customFormat="1" ht="15" customHeight="1" x14ac:dyDescent="0.25"/>
    <row r="910" customFormat="1" ht="15" customHeight="1" x14ac:dyDescent="0.25"/>
    <row r="911" customFormat="1" ht="15" customHeight="1" x14ac:dyDescent="0.25"/>
    <row r="912" customFormat="1" ht="15" customHeight="1" x14ac:dyDescent="0.25"/>
    <row r="913" customFormat="1" ht="15" customHeight="1" x14ac:dyDescent="0.25"/>
    <row r="914" customFormat="1" ht="15" customHeight="1" x14ac:dyDescent="0.25"/>
    <row r="915" customFormat="1" ht="15" customHeight="1" x14ac:dyDescent="0.25"/>
    <row r="916" customFormat="1" ht="15" customHeight="1" x14ac:dyDescent="0.25"/>
    <row r="917" customFormat="1" ht="15" customHeight="1" x14ac:dyDescent="0.25"/>
    <row r="918" customFormat="1" ht="15" customHeight="1" x14ac:dyDescent="0.25"/>
    <row r="919" customFormat="1" ht="15" customHeight="1" x14ac:dyDescent="0.25"/>
    <row r="920" customFormat="1" ht="15" customHeight="1" x14ac:dyDescent="0.25"/>
    <row r="921" customFormat="1" ht="15" customHeight="1" x14ac:dyDescent="0.25"/>
    <row r="922" customFormat="1" ht="15" customHeight="1" x14ac:dyDescent="0.25"/>
    <row r="923" customFormat="1" ht="15" customHeight="1" x14ac:dyDescent="0.25"/>
    <row r="924" customFormat="1" ht="15" customHeight="1" x14ac:dyDescent="0.25"/>
    <row r="925" customFormat="1" ht="15" customHeight="1" x14ac:dyDescent="0.25"/>
    <row r="926" customFormat="1" ht="15" customHeight="1" x14ac:dyDescent="0.25"/>
    <row r="927" customFormat="1" ht="15" customHeight="1" x14ac:dyDescent="0.25"/>
    <row r="928" customFormat="1" ht="15" customHeight="1" x14ac:dyDescent="0.25"/>
    <row r="929" customFormat="1" ht="15" customHeight="1" x14ac:dyDescent="0.25"/>
    <row r="930" customFormat="1" ht="15" customHeight="1" x14ac:dyDescent="0.25"/>
    <row r="931" customFormat="1" ht="15" customHeight="1" x14ac:dyDescent="0.25"/>
    <row r="932" customFormat="1" ht="15" customHeight="1" x14ac:dyDescent="0.25"/>
    <row r="933" customFormat="1" ht="15" customHeight="1" x14ac:dyDescent="0.25"/>
    <row r="934" customFormat="1" ht="15" customHeight="1" x14ac:dyDescent="0.25"/>
    <row r="935" customFormat="1" ht="15" customHeight="1" x14ac:dyDescent="0.25"/>
    <row r="936" customFormat="1" ht="15" customHeight="1" x14ac:dyDescent="0.25"/>
    <row r="937" customFormat="1" ht="15" customHeight="1" x14ac:dyDescent="0.25"/>
    <row r="938" customFormat="1" ht="15" customHeight="1" x14ac:dyDescent="0.25"/>
    <row r="939" customFormat="1" ht="15" customHeight="1" x14ac:dyDescent="0.25"/>
    <row r="940" customFormat="1" ht="15" customHeight="1" x14ac:dyDescent="0.25"/>
    <row r="941" customFormat="1" ht="15" customHeight="1" x14ac:dyDescent="0.25"/>
    <row r="942" customFormat="1" ht="15" customHeight="1" x14ac:dyDescent="0.25"/>
    <row r="943" customFormat="1" ht="15" customHeight="1" x14ac:dyDescent="0.25"/>
    <row r="944" customFormat="1" ht="15" customHeight="1" x14ac:dyDescent="0.25"/>
    <row r="945" customFormat="1" ht="15" customHeight="1" x14ac:dyDescent="0.25"/>
    <row r="946" customFormat="1" ht="15" customHeight="1" x14ac:dyDescent="0.25"/>
    <row r="947" customFormat="1" ht="15" customHeight="1" x14ac:dyDescent="0.25"/>
    <row r="948" customFormat="1" ht="15" customHeight="1" x14ac:dyDescent="0.25"/>
    <row r="949" customFormat="1" ht="15" customHeight="1" x14ac:dyDescent="0.25"/>
    <row r="950" customFormat="1" ht="15" customHeight="1" x14ac:dyDescent="0.25"/>
    <row r="951" customFormat="1" ht="15" customHeight="1" x14ac:dyDescent="0.25"/>
    <row r="952" customFormat="1" ht="15" customHeight="1" x14ac:dyDescent="0.25"/>
    <row r="953" customFormat="1" ht="15" customHeight="1" x14ac:dyDescent="0.25"/>
    <row r="954" customFormat="1" ht="15" customHeight="1" x14ac:dyDescent="0.25"/>
    <row r="955" customFormat="1" ht="15" customHeight="1" x14ac:dyDescent="0.25"/>
    <row r="956" customFormat="1" ht="15" customHeight="1" x14ac:dyDescent="0.25"/>
    <row r="957" customFormat="1" ht="15" customHeight="1" x14ac:dyDescent="0.25"/>
    <row r="958" customFormat="1" ht="15" customHeight="1" x14ac:dyDescent="0.25"/>
    <row r="959" customFormat="1" ht="15" customHeight="1" x14ac:dyDescent="0.25"/>
    <row r="960" customFormat="1" ht="15" customHeight="1" x14ac:dyDescent="0.25"/>
    <row r="961" customFormat="1" ht="15" customHeight="1" x14ac:dyDescent="0.25"/>
    <row r="962" customFormat="1" ht="15" customHeight="1" x14ac:dyDescent="0.25"/>
    <row r="963" customFormat="1" ht="15" customHeight="1" x14ac:dyDescent="0.25"/>
    <row r="964" customFormat="1" ht="15" customHeight="1" x14ac:dyDescent="0.25"/>
    <row r="965" customFormat="1" ht="15" customHeight="1" x14ac:dyDescent="0.25"/>
    <row r="966" customFormat="1" ht="15" customHeight="1" x14ac:dyDescent="0.25"/>
    <row r="967" customFormat="1" ht="15" customHeight="1" x14ac:dyDescent="0.25"/>
    <row r="968" customFormat="1" ht="15" customHeight="1" x14ac:dyDescent="0.25"/>
    <row r="969" customFormat="1" ht="15" customHeight="1" x14ac:dyDescent="0.25"/>
    <row r="970" customFormat="1" ht="15" customHeight="1" x14ac:dyDescent="0.25"/>
    <row r="971" customFormat="1" ht="15" customHeight="1" x14ac:dyDescent="0.25"/>
    <row r="972" customFormat="1" ht="15" customHeight="1" x14ac:dyDescent="0.25"/>
    <row r="973" customFormat="1" ht="15" customHeight="1" x14ac:dyDescent="0.25"/>
    <row r="974" customFormat="1" ht="15" customHeight="1" x14ac:dyDescent="0.25"/>
    <row r="975" customFormat="1" ht="15" customHeight="1" x14ac:dyDescent="0.25"/>
    <row r="976" customFormat="1" ht="15" customHeight="1" x14ac:dyDescent="0.25"/>
    <row r="977" customFormat="1" ht="15" customHeight="1" x14ac:dyDescent="0.25"/>
    <row r="978" customFormat="1" ht="15" customHeight="1" x14ac:dyDescent="0.25"/>
    <row r="979" customFormat="1" ht="15" customHeight="1" x14ac:dyDescent="0.25"/>
    <row r="980" customFormat="1" ht="15" customHeight="1" x14ac:dyDescent="0.25"/>
    <row r="981" customFormat="1" ht="15" customHeight="1" x14ac:dyDescent="0.25"/>
    <row r="982" customFormat="1" ht="15" customHeight="1" x14ac:dyDescent="0.25"/>
    <row r="983" customFormat="1" ht="15" customHeight="1" x14ac:dyDescent="0.25"/>
    <row r="984" customFormat="1" ht="15" customHeight="1" x14ac:dyDescent="0.25"/>
    <row r="985" customFormat="1" ht="15" customHeight="1" x14ac:dyDescent="0.25"/>
    <row r="986" customFormat="1" ht="15" customHeight="1" x14ac:dyDescent="0.25"/>
    <row r="987" customFormat="1" ht="15" customHeight="1" x14ac:dyDescent="0.25"/>
    <row r="988" customFormat="1" ht="15" customHeight="1" x14ac:dyDescent="0.25"/>
    <row r="989" customFormat="1" ht="15" customHeight="1" x14ac:dyDescent="0.25"/>
    <row r="990" customFormat="1" ht="15" customHeight="1" x14ac:dyDescent="0.25"/>
    <row r="991" customFormat="1" ht="15" customHeight="1" x14ac:dyDescent="0.25"/>
    <row r="992" customFormat="1" ht="15" customHeight="1" x14ac:dyDescent="0.25"/>
    <row r="993" customFormat="1" ht="15" customHeight="1" x14ac:dyDescent="0.25"/>
    <row r="994" customFormat="1" ht="15" customHeight="1" x14ac:dyDescent="0.25"/>
    <row r="995" customFormat="1" ht="15" customHeight="1" x14ac:dyDescent="0.25"/>
    <row r="996" customFormat="1" ht="15" customHeight="1" x14ac:dyDescent="0.25"/>
    <row r="997" customFormat="1" ht="15" customHeight="1" x14ac:dyDescent="0.25"/>
    <row r="998" customFormat="1" ht="15" customHeight="1" x14ac:dyDescent="0.25"/>
    <row r="999" customFormat="1" ht="15" customHeight="1" x14ac:dyDescent="0.25"/>
    <row r="1000" customFormat="1" ht="15" customHeight="1" x14ac:dyDescent="0.25"/>
    <row r="1001" customFormat="1" ht="15" customHeight="1" x14ac:dyDescent="0.25"/>
    <row r="1002" customFormat="1" ht="15" customHeight="1" x14ac:dyDescent="0.25"/>
    <row r="1003" customFormat="1" ht="15" customHeight="1" x14ac:dyDescent="0.25"/>
    <row r="1004" customFormat="1" ht="15" customHeight="1" x14ac:dyDescent="0.25"/>
    <row r="1005" customFormat="1" ht="15" customHeight="1" x14ac:dyDescent="0.25"/>
    <row r="1006" customFormat="1" ht="15" customHeight="1" x14ac:dyDescent="0.25"/>
    <row r="1007" customFormat="1" ht="15" customHeight="1" x14ac:dyDescent="0.25"/>
    <row r="1008" customFormat="1" ht="15" customHeight="1" x14ac:dyDescent="0.25"/>
    <row r="1009" customFormat="1" ht="15" customHeight="1" x14ac:dyDescent="0.25"/>
    <row r="1010" customFormat="1" ht="15" customHeight="1" x14ac:dyDescent="0.25"/>
    <row r="1011" customFormat="1" ht="15" customHeight="1" x14ac:dyDescent="0.25"/>
    <row r="1012" customFormat="1" ht="15" customHeight="1" x14ac:dyDescent="0.25"/>
    <row r="1013" customFormat="1" ht="15" customHeight="1" x14ac:dyDescent="0.25"/>
    <row r="1014" customFormat="1" ht="15" customHeight="1" x14ac:dyDescent="0.25"/>
    <row r="1015" customFormat="1" ht="15" customHeight="1" x14ac:dyDescent="0.25"/>
    <row r="1016" customFormat="1" ht="15" customHeight="1" x14ac:dyDescent="0.25"/>
    <row r="1017" customFormat="1" ht="15" customHeight="1" x14ac:dyDescent="0.25"/>
    <row r="1018" customFormat="1" ht="15" customHeight="1" x14ac:dyDescent="0.25"/>
    <row r="1019" customFormat="1" ht="15" customHeight="1" x14ac:dyDescent="0.25"/>
    <row r="1020" customFormat="1" ht="15" customHeight="1" x14ac:dyDescent="0.25"/>
    <row r="1021" customFormat="1" ht="15" customHeight="1" x14ac:dyDescent="0.25"/>
    <row r="1022" customFormat="1" ht="15" customHeight="1" x14ac:dyDescent="0.25"/>
    <row r="1023" customFormat="1" ht="15" customHeight="1" x14ac:dyDescent="0.25"/>
    <row r="1024" customFormat="1" ht="15" customHeight="1" x14ac:dyDescent="0.25"/>
    <row r="1025" customFormat="1" ht="15" customHeight="1" x14ac:dyDescent="0.25"/>
    <row r="1026" customFormat="1" ht="15" customHeight="1" x14ac:dyDescent="0.25"/>
    <row r="1027" customFormat="1" ht="15" customHeight="1" x14ac:dyDescent="0.25"/>
    <row r="1028" customFormat="1" ht="15" customHeight="1" x14ac:dyDescent="0.25"/>
    <row r="1029" customFormat="1" ht="15" customHeight="1" x14ac:dyDescent="0.25"/>
    <row r="1030" customFormat="1" ht="15" customHeight="1" x14ac:dyDescent="0.25"/>
    <row r="1031" customFormat="1" ht="15" customHeight="1" x14ac:dyDescent="0.25"/>
    <row r="1032" customFormat="1" ht="15" customHeight="1" x14ac:dyDescent="0.25"/>
    <row r="1033" customFormat="1" ht="15" customHeight="1" x14ac:dyDescent="0.25"/>
    <row r="1034" customFormat="1" ht="15" customHeight="1" x14ac:dyDescent="0.25"/>
    <row r="1035" customFormat="1" ht="15" customHeight="1" x14ac:dyDescent="0.25"/>
    <row r="1036" customFormat="1" ht="15" customHeight="1" x14ac:dyDescent="0.25"/>
    <row r="1037" customFormat="1" ht="15" customHeight="1" x14ac:dyDescent="0.25"/>
    <row r="1038" customFormat="1" ht="15" customHeight="1" x14ac:dyDescent="0.25"/>
    <row r="1039" customFormat="1" ht="15" customHeight="1" x14ac:dyDescent="0.25"/>
    <row r="1040" customFormat="1" ht="15" customHeight="1" x14ac:dyDescent="0.25"/>
    <row r="1041" customFormat="1" ht="15" customHeight="1" x14ac:dyDescent="0.25"/>
    <row r="1042" customFormat="1" ht="15" customHeight="1" x14ac:dyDescent="0.25"/>
    <row r="1043" customFormat="1" ht="15" customHeight="1" x14ac:dyDescent="0.25"/>
    <row r="1044" customFormat="1" ht="15" customHeight="1" x14ac:dyDescent="0.25"/>
    <row r="1045" customFormat="1" ht="15" customHeight="1" x14ac:dyDescent="0.25"/>
    <row r="1046" customFormat="1" ht="15" customHeight="1" x14ac:dyDescent="0.25"/>
    <row r="1047" customFormat="1" ht="15" customHeight="1" x14ac:dyDescent="0.25"/>
    <row r="1048" customFormat="1" ht="15" customHeight="1" x14ac:dyDescent="0.25"/>
    <row r="1049" customFormat="1" ht="15" customHeight="1" x14ac:dyDescent="0.25"/>
    <row r="1050" customFormat="1" ht="15" customHeight="1" x14ac:dyDescent="0.25"/>
    <row r="1051" customFormat="1" ht="15" customHeight="1" x14ac:dyDescent="0.25"/>
    <row r="1052" customFormat="1" ht="15" customHeight="1" x14ac:dyDescent="0.25"/>
    <row r="1053" customFormat="1" ht="15" customHeight="1" x14ac:dyDescent="0.25"/>
    <row r="1054" customFormat="1" ht="15" customHeight="1" x14ac:dyDescent="0.25"/>
    <row r="1055" customFormat="1" ht="15" customHeight="1" x14ac:dyDescent="0.25"/>
    <row r="1056" customFormat="1" ht="15" customHeight="1" x14ac:dyDescent="0.25"/>
    <row r="1057" customFormat="1" ht="15" customHeight="1" x14ac:dyDescent="0.25"/>
    <row r="1058" customFormat="1" ht="15" customHeight="1" x14ac:dyDescent="0.25"/>
    <row r="1059" customFormat="1" ht="15" customHeight="1" x14ac:dyDescent="0.25"/>
    <row r="1060" customFormat="1" ht="15" customHeight="1" x14ac:dyDescent="0.25"/>
    <row r="1061" customFormat="1" ht="15" customHeight="1" x14ac:dyDescent="0.25"/>
    <row r="1062" customFormat="1" ht="15" customHeight="1" x14ac:dyDescent="0.25"/>
    <row r="1063" customFormat="1" ht="15" customHeight="1" x14ac:dyDescent="0.25"/>
    <row r="1064" customFormat="1" ht="15" customHeight="1" x14ac:dyDescent="0.25"/>
    <row r="1065" customFormat="1" ht="15" customHeight="1" x14ac:dyDescent="0.25"/>
    <row r="1066" customFormat="1" ht="15" customHeight="1" x14ac:dyDescent="0.25"/>
    <row r="1067" customFormat="1" ht="15" customHeight="1" x14ac:dyDescent="0.25"/>
    <row r="1068" customFormat="1" ht="15" customHeight="1" x14ac:dyDescent="0.25"/>
    <row r="1069" customFormat="1" ht="15" customHeight="1" x14ac:dyDescent="0.25"/>
    <row r="1070" customFormat="1" ht="15" customHeight="1" x14ac:dyDescent="0.25"/>
    <row r="1071" customFormat="1" ht="15" customHeight="1" x14ac:dyDescent="0.25"/>
    <row r="1072" customFormat="1" ht="15" customHeight="1" x14ac:dyDescent="0.25"/>
    <row r="1073" customFormat="1" ht="15" customHeight="1" x14ac:dyDescent="0.25"/>
    <row r="1074" customFormat="1" ht="15" customHeight="1" x14ac:dyDescent="0.25"/>
    <row r="1075" customFormat="1" ht="15" customHeight="1" x14ac:dyDescent="0.25"/>
    <row r="1076" customFormat="1" ht="15" customHeight="1" x14ac:dyDescent="0.25"/>
    <row r="1077" customFormat="1" ht="15" customHeight="1" x14ac:dyDescent="0.25"/>
    <row r="1078" customFormat="1" ht="15" customHeight="1" x14ac:dyDescent="0.25"/>
    <row r="1079" customFormat="1" ht="15" customHeight="1" x14ac:dyDescent="0.25"/>
    <row r="1080" customFormat="1" ht="15" customHeight="1" x14ac:dyDescent="0.25"/>
    <row r="1081" customFormat="1" ht="15" customHeight="1" x14ac:dyDescent="0.25"/>
    <row r="1082" customFormat="1" ht="15" customHeight="1" x14ac:dyDescent="0.25"/>
    <row r="1083" customFormat="1" ht="15" customHeight="1" x14ac:dyDescent="0.25"/>
    <row r="1084" customFormat="1" ht="15" customHeight="1" x14ac:dyDescent="0.25"/>
    <row r="1085" customFormat="1" ht="15" customHeight="1" x14ac:dyDescent="0.25"/>
    <row r="1086" customFormat="1" ht="15" customHeight="1" x14ac:dyDescent="0.25"/>
    <row r="1087" customFormat="1" ht="15" customHeight="1" x14ac:dyDescent="0.25"/>
    <row r="1088" customFormat="1" ht="15" customHeight="1" x14ac:dyDescent="0.25"/>
    <row r="1089" customFormat="1" ht="15" customHeight="1" x14ac:dyDescent="0.25"/>
    <row r="1090" customFormat="1" ht="15" customHeight="1" x14ac:dyDescent="0.25"/>
    <row r="1091" customFormat="1" ht="15" customHeight="1" x14ac:dyDescent="0.25"/>
    <row r="1092" customFormat="1" ht="15" customHeight="1" x14ac:dyDescent="0.25"/>
    <row r="1093" customFormat="1" ht="15" customHeight="1" x14ac:dyDescent="0.25"/>
    <row r="1094" customFormat="1" ht="15" customHeight="1" x14ac:dyDescent="0.25"/>
    <row r="1095" customFormat="1" ht="15" customHeight="1" x14ac:dyDescent="0.25"/>
    <row r="1096" customFormat="1" ht="15" customHeight="1" x14ac:dyDescent="0.25"/>
    <row r="1097" customFormat="1" ht="15" customHeight="1" x14ac:dyDescent="0.25"/>
    <row r="1098" customFormat="1" ht="15" customHeight="1" x14ac:dyDescent="0.25"/>
    <row r="1099" customFormat="1" ht="15" customHeight="1" x14ac:dyDescent="0.25"/>
    <row r="1100" customFormat="1" ht="15" customHeight="1" x14ac:dyDescent="0.25"/>
    <row r="1101" customFormat="1" ht="15" customHeight="1" x14ac:dyDescent="0.25"/>
    <row r="1102" customFormat="1" ht="15" customHeight="1" x14ac:dyDescent="0.25"/>
    <row r="1103" customFormat="1" ht="15" customHeight="1" x14ac:dyDescent="0.25"/>
    <row r="1104" customFormat="1" ht="15" customHeight="1" x14ac:dyDescent="0.25"/>
    <row r="1105" customFormat="1" ht="15" customHeight="1" x14ac:dyDescent="0.25"/>
    <row r="1106" customFormat="1" ht="15" customHeight="1" x14ac:dyDescent="0.25"/>
    <row r="1107" customFormat="1" ht="15" customHeight="1" x14ac:dyDescent="0.25"/>
    <row r="1108" customFormat="1" ht="15" customHeight="1" x14ac:dyDescent="0.25"/>
    <row r="1109" customFormat="1" ht="15" customHeight="1" x14ac:dyDescent="0.25"/>
    <row r="1110" customFormat="1" ht="15" customHeight="1" x14ac:dyDescent="0.25"/>
    <row r="1111" customFormat="1" ht="15" customHeight="1" x14ac:dyDescent="0.25"/>
    <row r="1112" customFormat="1" ht="15" customHeight="1" x14ac:dyDescent="0.25"/>
    <row r="1113" customFormat="1" ht="15" customHeight="1" x14ac:dyDescent="0.25"/>
    <row r="1114" customFormat="1" ht="15" customHeight="1" x14ac:dyDescent="0.25"/>
    <row r="1115" customFormat="1" ht="15" customHeight="1" x14ac:dyDescent="0.25"/>
    <row r="1116" customFormat="1" ht="15" customHeight="1" x14ac:dyDescent="0.25"/>
    <row r="1117" customFormat="1" ht="15" customHeight="1" x14ac:dyDescent="0.25"/>
    <row r="1118" customFormat="1" ht="15" customHeight="1" x14ac:dyDescent="0.25"/>
    <row r="1119" customFormat="1" ht="15" customHeight="1" x14ac:dyDescent="0.25"/>
    <row r="1120" customFormat="1" ht="15" customHeight="1" x14ac:dyDescent="0.25"/>
    <row r="1121" customFormat="1" ht="15" customHeight="1" x14ac:dyDescent="0.25"/>
    <row r="1122" customFormat="1" ht="15" customHeight="1" x14ac:dyDescent="0.25"/>
    <row r="1123" customFormat="1" ht="15" customHeight="1" x14ac:dyDescent="0.25"/>
    <row r="1124" customFormat="1" ht="15" customHeight="1" x14ac:dyDescent="0.25"/>
    <row r="1125" customFormat="1" ht="15" customHeight="1" x14ac:dyDescent="0.25"/>
    <row r="1126" customFormat="1" ht="15" customHeight="1" x14ac:dyDescent="0.25"/>
    <row r="1127" customFormat="1" ht="15" customHeight="1" x14ac:dyDescent="0.25"/>
    <row r="1128" customFormat="1" ht="15" customHeight="1" x14ac:dyDescent="0.25"/>
    <row r="1129" customFormat="1" ht="15" customHeight="1" x14ac:dyDescent="0.25"/>
    <row r="1130" customFormat="1" ht="15" customHeight="1" x14ac:dyDescent="0.25"/>
    <row r="1131" customFormat="1" ht="15" customHeight="1" x14ac:dyDescent="0.25"/>
    <row r="1132" customFormat="1" ht="15" customHeight="1" x14ac:dyDescent="0.25"/>
    <row r="1133" customFormat="1" ht="15" customHeight="1" x14ac:dyDescent="0.25"/>
    <row r="1134" customFormat="1" ht="15" customHeight="1" x14ac:dyDescent="0.25"/>
    <row r="1135" customFormat="1" ht="15" customHeight="1" x14ac:dyDescent="0.25"/>
    <row r="1136" customFormat="1" ht="15" customHeight="1" x14ac:dyDescent="0.25"/>
    <row r="1137" customFormat="1" ht="15" customHeight="1" x14ac:dyDescent="0.25"/>
    <row r="1138" customFormat="1" ht="15" customHeight="1" x14ac:dyDescent="0.25"/>
    <row r="1139" customFormat="1" ht="15" customHeight="1" x14ac:dyDescent="0.25"/>
    <row r="1140" customFormat="1" ht="15" customHeight="1" x14ac:dyDescent="0.25"/>
    <row r="1141" customFormat="1" ht="15" customHeight="1" x14ac:dyDescent="0.25"/>
    <row r="1142" customFormat="1" ht="15" customHeight="1" x14ac:dyDescent="0.25"/>
    <row r="1143" customFormat="1" ht="15" customHeight="1" x14ac:dyDescent="0.25"/>
    <row r="1144" customFormat="1" ht="15" customHeight="1" x14ac:dyDescent="0.25"/>
    <row r="1145" customFormat="1" ht="15" customHeight="1" x14ac:dyDescent="0.25"/>
    <row r="1146" customFormat="1" ht="15" customHeight="1" x14ac:dyDescent="0.25"/>
    <row r="1147" customFormat="1" ht="15" customHeight="1" x14ac:dyDescent="0.25"/>
    <row r="1148" customFormat="1" ht="15" customHeight="1" x14ac:dyDescent="0.25"/>
    <row r="1149" customFormat="1" ht="15" customHeight="1" x14ac:dyDescent="0.25"/>
    <row r="1150" customFormat="1" ht="15" customHeight="1" x14ac:dyDescent="0.25"/>
    <row r="1151" customFormat="1" ht="15" customHeight="1" x14ac:dyDescent="0.25"/>
    <row r="1152" customFormat="1" ht="15" customHeight="1" x14ac:dyDescent="0.25"/>
    <row r="1153" customFormat="1" ht="15" customHeight="1" x14ac:dyDescent="0.25"/>
    <row r="1154" customFormat="1" ht="15" customHeight="1" x14ac:dyDescent="0.25"/>
    <row r="1155" customFormat="1" ht="15" customHeight="1" x14ac:dyDescent="0.25"/>
    <row r="1156" customFormat="1" ht="15" customHeight="1" x14ac:dyDescent="0.25"/>
    <row r="1157" customFormat="1" ht="15" customHeight="1" x14ac:dyDescent="0.25"/>
    <row r="1158" customFormat="1" ht="15" customHeight="1" x14ac:dyDescent="0.25"/>
    <row r="1159" customFormat="1" ht="15" customHeight="1" x14ac:dyDescent="0.25"/>
    <row r="1160" customFormat="1" ht="15" customHeight="1" x14ac:dyDescent="0.25"/>
    <row r="1161" customFormat="1" ht="15" customHeight="1" x14ac:dyDescent="0.25"/>
    <row r="1162" customFormat="1" ht="15" customHeight="1" x14ac:dyDescent="0.25"/>
    <row r="1163" customFormat="1" ht="15" customHeight="1" x14ac:dyDescent="0.25"/>
    <row r="1164" customFormat="1" ht="15" customHeight="1" x14ac:dyDescent="0.25"/>
    <row r="1165" customFormat="1" ht="15" customHeight="1" x14ac:dyDescent="0.25"/>
    <row r="1166" customFormat="1" ht="15" customHeight="1" x14ac:dyDescent="0.25"/>
    <row r="1167" customFormat="1" ht="15" customHeight="1" x14ac:dyDescent="0.25"/>
    <row r="1168" customFormat="1" ht="15" customHeight="1" x14ac:dyDescent="0.25"/>
    <row r="1169" customFormat="1" ht="15" customHeight="1" x14ac:dyDescent="0.25"/>
    <row r="1170" customFormat="1" ht="15" customHeight="1" x14ac:dyDescent="0.25"/>
    <row r="1171" customFormat="1" ht="15" customHeight="1" x14ac:dyDescent="0.25"/>
    <row r="1172" customFormat="1" ht="15" customHeight="1" x14ac:dyDescent="0.25"/>
    <row r="1173" customFormat="1" ht="15" customHeight="1" x14ac:dyDescent="0.25"/>
    <row r="1174" customFormat="1" ht="15" customHeight="1" x14ac:dyDescent="0.25"/>
    <row r="1175" customFormat="1" ht="15" customHeight="1" x14ac:dyDescent="0.25"/>
    <row r="1176" customFormat="1" ht="15" customHeight="1" x14ac:dyDescent="0.25"/>
    <row r="1177" customFormat="1" ht="15" customHeight="1" x14ac:dyDescent="0.25"/>
    <row r="1178" customFormat="1" ht="15" customHeight="1" x14ac:dyDescent="0.25"/>
    <row r="1179" customFormat="1" ht="15" customHeight="1" x14ac:dyDescent="0.25"/>
    <row r="1180" customFormat="1" ht="15" customHeight="1" x14ac:dyDescent="0.25"/>
    <row r="1181" customFormat="1" ht="15" customHeight="1" x14ac:dyDescent="0.25"/>
    <row r="1182" customFormat="1" ht="15" customHeight="1" x14ac:dyDescent="0.25"/>
    <row r="1183" customFormat="1" ht="15" customHeight="1" x14ac:dyDescent="0.25"/>
    <row r="1184" customFormat="1" ht="15" customHeight="1" x14ac:dyDescent="0.25"/>
    <row r="1185" customFormat="1" ht="15" customHeight="1" x14ac:dyDescent="0.25"/>
    <row r="1186" customFormat="1" ht="15" customHeight="1" x14ac:dyDescent="0.25"/>
    <row r="1187" customFormat="1" ht="15" customHeight="1" x14ac:dyDescent="0.25"/>
    <row r="1188" customFormat="1" ht="15" customHeight="1" x14ac:dyDescent="0.25"/>
    <row r="1189" customFormat="1" ht="15" customHeight="1" x14ac:dyDescent="0.25"/>
    <row r="1190" customFormat="1" ht="15" customHeight="1" x14ac:dyDescent="0.25"/>
    <row r="1191" customFormat="1" ht="15" customHeight="1" x14ac:dyDescent="0.25"/>
    <row r="1192" customFormat="1" ht="15" customHeight="1" x14ac:dyDescent="0.25"/>
    <row r="1193" customFormat="1" ht="15" customHeight="1" x14ac:dyDescent="0.25"/>
    <row r="1194" customFormat="1" ht="15" customHeight="1" x14ac:dyDescent="0.25"/>
    <row r="1195" customFormat="1" ht="15" customHeight="1" x14ac:dyDescent="0.25"/>
    <row r="1196" customFormat="1" ht="15" customHeight="1" x14ac:dyDescent="0.25"/>
    <row r="1197" customFormat="1" ht="15" customHeight="1" x14ac:dyDescent="0.25"/>
    <row r="1198" customFormat="1" ht="15" customHeight="1" x14ac:dyDescent="0.25"/>
    <row r="1199" customFormat="1" ht="15" customHeight="1" x14ac:dyDescent="0.25"/>
    <row r="1200" customFormat="1" ht="15" customHeight="1" x14ac:dyDescent="0.25"/>
    <row r="1201" customFormat="1" ht="15" customHeight="1" x14ac:dyDescent="0.25"/>
    <row r="1202" customFormat="1" ht="15" customHeight="1" x14ac:dyDescent="0.25"/>
    <row r="1203" customFormat="1" ht="15" customHeight="1" x14ac:dyDescent="0.25"/>
    <row r="1204" customFormat="1" ht="15" customHeight="1" x14ac:dyDescent="0.25"/>
    <row r="1205" customFormat="1" ht="15" customHeight="1" x14ac:dyDescent="0.25"/>
    <row r="1206" customFormat="1" ht="15" customHeight="1" x14ac:dyDescent="0.25"/>
    <row r="1207" customFormat="1" ht="15" customHeight="1" x14ac:dyDescent="0.25"/>
    <row r="1208" customFormat="1" ht="15" customHeight="1" x14ac:dyDescent="0.25"/>
    <row r="1209" customFormat="1" ht="15" customHeight="1" x14ac:dyDescent="0.25"/>
    <row r="1210" customFormat="1" ht="15" customHeight="1" x14ac:dyDescent="0.25"/>
    <row r="1211" customFormat="1" ht="15" customHeight="1" x14ac:dyDescent="0.25"/>
    <row r="1212" customFormat="1" ht="15" customHeight="1" x14ac:dyDescent="0.25"/>
    <row r="1213" customFormat="1" ht="15" customHeight="1" x14ac:dyDescent="0.25"/>
    <row r="1214" customFormat="1" ht="15" customHeight="1" x14ac:dyDescent="0.25"/>
    <row r="1215" customFormat="1" ht="15" customHeight="1" x14ac:dyDescent="0.25"/>
    <row r="1216" customFormat="1" ht="15" customHeight="1" x14ac:dyDescent="0.25"/>
    <row r="1217" customFormat="1" ht="15" customHeight="1" x14ac:dyDescent="0.25"/>
    <row r="1218" customFormat="1" ht="15" customHeight="1" x14ac:dyDescent="0.25"/>
    <row r="1219" customFormat="1" ht="15" customHeight="1" x14ac:dyDescent="0.25"/>
    <row r="1220" customFormat="1" ht="15" customHeight="1" x14ac:dyDescent="0.25"/>
    <row r="1221" customFormat="1" ht="15" customHeight="1" x14ac:dyDescent="0.25"/>
    <row r="1222" customFormat="1" ht="15" customHeight="1" x14ac:dyDescent="0.25"/>
    <row r="1223" customFormat="1" ht="15" customHeight="1" x14ac:dyDescent="0.25"/>
    <row r="1224" customFormat="1" ht="15" customHeight="1" x14ac:dyDescent="0.25"/>
    <row r="1225" customFormat="1" ht="15" customHeight="1" x14ac:dyDescent="0.25"/>
    <row r="1226" customFormat="1" ht="15" customHeight="1" x14ac:dyDescent="0.25"/>
    <row r="1227" customFormat="1" ht="15" customHeight="1" x14ac:dyDescent="0.25"/>
    <row r="1228" customFormat="1" ht="15" customHeight="1" x14ac:dyDescent="0.25"/>
    <row r="1229" customFormat="1" ht="15" customHeight="1" x14ac:dyDescent="0.25"/>
    <row r="1230" customFormat="1" ht="15" customHeight="1" x14ac:dyDescent="0.25"/>
    <row r="1231" customFormat="1" ht="15" customHeight="1" x14ac:dyDescent="0.25"/>
    <row r="1232" customFormat="1" ht="15" customHeight="1" x14ac:dyDescent="0.25"/>
    <row r="1233" customFormat="1" ht="15" customHeight="1" x14ac:dyDescent="0.25"/>
    <row r="1234" customFormat="1" ht="15" customHeight="1" x14ac:dyDescent="0.25"/>
    <row r="1235" customFormat="1" ht="15" customHeight="1" x14ac:dyDescent="0.25"/>
    <row r="1236" customFormat="1" ht="15" customHeight="1" x14ac:dyDescent="0.25"/>
    <row r="1237" customFormat="1" ht="15" customHeight="1" x14ac:dyDescent="0.25"/>
    <row r="1238" customFormat="1" ht="15" customHeight="1" x14ac:dyDescent="0.25"/>
    <row r="1239" customFormat="1" ht="15" customHeight="1" x14ac:dyDescent="0.25"/>
    <row r="1240" customFormat="1" ht="15" customHeight="1" x14ac:dyDescent="0.25"/>
    <row r="1241" customFormat="1" ht="15" customHeight="1" x14ac:dyDescent="0.25"/>
    <row r="1242" customFormat="1" ht="15" customHeight="1" x14ac:dyDescent="0.25"/>
    <row r="1243" customFormat="1" ht="15" customHeight="1" x14ac:dyDescent="0.25"/>
    <row r="1244" customFormat="1" ht="15" customHeight="1" x14ac:dyDescent="0.25"/>
    <row r="1245" customFormat="1" ht="15" customHeight="1" x14ac:dyDescent="0.25"/>
    <row r="1246" customFormat="1" ht="15" customHeight="1" x14ac:dyDescent="0.25"/>
    <row r="1247" customFormat="1" ht="15" customHeight="1" x14ac:dyDescent="0.25"/>
    <row r="1248" customFormat="1" ht="15" customHeight="1" x14ac:dyDescent="0.25"/>
    <row r="1249" customFormat="1" ht="15" customHeight="1" x14ac:dyDescent="0.25"/>
    <row r="1250" customFormat="1" ht="15" customHeight="1" x14ac:dyDescent="0.25"/>
    <row r="1251" customFormat="1" ht="15" customHeight="1" x14ac:dyDescent="0.25"/>
    <row r="1252" customFormat="1" ht="15" customHeight="1" x14ac:dyDescent="0.25"/>
    <row r="1253" customFormat="1" ht="15" customHeight="1" x14ac:dyDescent="0.25"/>
    <row r="1254" customFormat="1" ht="15" customHeight="1" x14ac:dyDescent="0.25"/>
    <row r="1255" customFormat="1" ht="15" customHeight="1" x14ac:dyDescent="0.25"/>
    <row r="1256" customFormat="1" ht="15" customHeight="1" x14ac:dyDescent="0.25"/>
    <row r="1257" customFormat="1" ht="15" customHeight="1" x14ac:dyDescent="0.25"/>
    <row r="1258" customFormat="1" ht="15" customHeight="1" x14ac:dyDescent="0.25"/>
    <row r="1259" customFormat="1" ht="15" customHeight="1" x14ac:dyDescent="0.25"/>
    <row r="1260" customFormat="1" ht="15" customHeight="1" x14ac:dyDescent="0.25"/>
    <row r="1261" customFormat="1" ht="15" customHeight="1" x14ac:dyDescent="0.25"/>
    <row r="1262" customFormat="1" ht="15" customHeight="1" x14ac:dyDescent="0.25"/>
    <row r="1263" customFormat="1" ht="15" customHeight="1" x14ac:dyDescent="0.25"/>
    <row r="1264" customFormat="1" ht="15" customHeight="1" x14ac:dyDescent="0.25"/>
    <row r="1265" customFormat="1" ht="15" customHeight="1" x14ac:dyDescent="0.25"/>
    <row r="1266" customFormat="1" ht="15" customHeight="1" x14ac:dyDescent="0.25"/>
    <row r="1267" customFormat="1" ht="15" customHeight="1" x14ac:dyDescent="0.25"/>
    <row r="1268" customFormat="1" ht="15" customHeight="1" x14ac:dyDescent="0.25"/>
    <row r="1269" customFormat="1" ht="15" customHeight="1" x14ac:dyDescent="0.25"/>
    <row r="1270" customFormat="1" ht="15" customHeight="1" x14ac:dyDescent="0.25"/>
    <row r="1271" customFormat="1" ht="15" customHeight="1" x14ac:dyDescent="0.25"/>
    <row r="1272" customFormat="1" ht="15" customHeight="1" x14ac:dyDescent="0.25"/>
    <row r="1273" customFormat="1" ht="15" customHeight="1" x14ac:dyDescent="0.25"/>
    <row r="1274" customFormat="1" ht="15" customHeight="1" x14ac:dyDescent="0.25"/>
    <row r="1275" customFormat="1" ht="15" customHeight="1" x14ac:dyDescent="0.25"/>
    <row r="1276" customFormat="1" ht="15" customHeight="1" x14ac:dyDescent="0.25"/>
    <row r="1277" customFormat="1" ht="15" customHeight="1" x14ac:dyDescent="0.25"/>
    <row r="1278" customFormat="1" ht="15" customHeight="1" x14ac:dyDescent="0.25"/>
    <row r="1279" customFormat="1" ht="15" customHeight="1" x14ac:dyDescent="0.25"/>
    <row r="1280" customFormat="1" ht="15" customHeight="1" x14ac:dyDescent="0.25"/>
    <row r="1281" customFormat="1" ht="15" customHeight="1" x14ac:dyDescent="0.25"/>
    <row r="1282" customFormat="1" ht="15" customHeight="1" x14ac:dyDescent="0.25"/>
    <row r="1283" customFormat="1" ht="15" customHeight="1" x14ac:dyDescent="0.25"/>
    <row r="1284" customFormat="1" ht="15" customHeight="1" x14ac:dyDescent="0.25"/>
    <row r="1285" customFormat="1" ht="15" customHeight="1" x14ac:dyDescent="0.25"/>
    <row r="1286" customFormat="1" ht="15" customHeight="1" x14ac:dyDescent="0.25"/>
    <row r="1287" customFormat="1" ht="15" customHeight="1" x14ac:dyDescent="0.25"/>
    <row r="1288" customFormat="1" ht="15" customHeight="1" x14ac:dyDescent="0.25"/>
    <row r="1289" customFormat="1" ht="15" customHeight="1" x14ac:dyDescent="0.25"/>
    <row r="1290" customFormat="1" ht="15" customHeight="1" x14ac:dyDescent="0.25"/>
    <row r="1291" customFormat="1" ht="15" customHeight="1" x14ac:dyDescent="0.25"/>
    <row r="1292" customFormat="1" ht="15" customHeight="1" x14ac:dyDescent="0.25"/>
    <row r="1293" customFormat="1" ht="15" customHeight="1" x14ac:dyDescent="0.25"/>
    <row r="1294" customFormat="1" ht="15" customHeight="1" x14ac:dyDescent="0.25"/>
    <row r="1295" customFormat="1" ht="15" customHeight="1" x14ac:dyDescent="0.25"/>
    <row r="1296" customFormat="1" ht="15" customHeight="1" x14ac:dyDescent="0.25"/>
    <row r="1297" customFormat="1" ht="15" customHeight="1" x14ac:dyDescent="0.25"/>
    <row r="1298" customFormat="1" ht="15" customHeight="1" x14ac:dyDescent="0.25"/>
    <row r="1299" customFormat="1" ht="15" customHeight="1" x14ac:dyDescent="0.25"/>
    <row r="1300" customFormat="1" ht="15" customHeight="1" x14ac:dyDescent="0.25"/>
    <row r="1301" customFormat="1" ht="15" customHeight="1" x14ac:dyDescent="0.25"/>
    <row r="1302" customFormat="1" ht="15" customHeight="1" x14ac:dyDescent="0.25"/>
    <row r="1303" customFormat="1" ht="15" customHeight="1" x14ac:dyDescent="0.25"/>
    <row r="1304" customFormat="1" ht="15" customHeight="1" x14ac:dyDescent="0.25"/>
    <row r="1305" customFormat="1" ht="15" customHeight="1" x14ac:dyDescent="0.25"/>
    <row r="1306" customFormat="1" ht="15" customHeight="1" x14ac:dyDescent="0.25"/>
    <row r="1307" customFormat="1" ht="15" customHeight="1" x14ac:dyDescent="0.25"/>
    <row r="1308" customFormat="1" ht="15" customHeight="1" x14ac:dyDescent="0.25"/>
    <row r="1309" customFormat="1" ht="15" customHeight="1" x14ac:dyDescent="0.25"/>
    <row r="1310" customFormat="1" ht="15" customHeight="1" x14ac:dyDescent="0.25"/>
    <row r="1311" customFormat="1" ht="15" customHeight="1" x14ac:dyDescent="0.25"/>
    <row r="1312" customFormat="1" ht="15" customHeight="1" x14ac:dyDescent="0.25"/>
    <row r="1313" customFormat="1" ht="15" customHeight="1" x14ac:dyDescent="0.25"/>
    <row r="1314" customFormat="1" ht="15" customHeight="1" x14ac:dyDescent="0.25"/>
    <row r="1315" customFormat="1" ht="15" customHeight="1" x14ac:dyDescent="0.25"/>
    <row r="1316" customFormat="1" ht="15" customHeight="1" x14ac:dyDescent="0.25"/>
    <row r="1317" customFormat="1" ht="15" customHeight="1" x14ac:dyDescent="0.25"/>
    <row r="1318" customFormat="1" ht="15" customHeight="1" x14ac:dyDescent="0.25"/>
    <row r="1319" customFormat="1" ht="15" customHeight="1" x14ac:dyDescent="0.25"/>
    <row r="1320" customFormat="1" ht="15" customHeight="1" x14ac:dyDescent="0.25"/>
    <row r="1321" customFormat="1" ht="15" customHeight="1" x14ac:dyDescent="0.25"/>
    <row r="1322" customFormat="1" ht="15" customHeight="1" x14ac:dyDescent="0.25"/>
    <row r="1323" customFormat="1" ht="15" customHeight="1" x14ac:dyDescent="0.25"/>
    <row r="1324" customFormat="1" ht="15" customHeight="1" x14ac:dyDescent="0.25"/>
    <row r="1325" customFormat="1" ht="15" customHeight="1" x14ac:dyDescent="0.25"/>
    <row r="1326" customFormat="1" ht="15" customHeight="1" x14ac:dyDescent="0.25"/>
    <row r="1327" customFormat="1" ht="15" customHeight="1" x14ac:dyDescent="0.25"/>
    <row r="1328" customFormat="1" ht="15" customHeight="1" x14ac:dyDescent="0.25"/>
    <row r="1329" customFormat="1" ht="15" customHeight="1" x14ac:dyDescent="0.25"/>
    <row r="1330" customFormat="1" ht="15" customHeight="1" x14ac:dyDescent="0.25"/>
    <row r="1331" customFormat="1" ht="15" customHeight="1" x14ac:dyDescent="0.25"/>
    <row r="1332" customFormat="1" ht="15" customHeight="1" x14ac:dyDescent="0.25"/>
    <row r="1333" customFormat="1" ht="15" customHeight="1" x14ac:dyDescent="0.25"/>
    <row r="1334" customFormat="1" ht="15" customHeight="1" x14ac:dyDescent="0.25"/>
    <row r="1335" customFormat="1" ht="15" customHeight="1" x14ac:dyDescent="0.25"/>
    <row r="1336" customFormat="1" ht="15" customHeight="1" x14ac:dyDescent="0.25"/>
    <row r="1337" customFormat="1" ht="15" customHeight="1" x14ac:dyDescent="0.25"/>
    <row r="1338" customFormat="1" ht="15" customHeight="1" x14ac:dyDescent="0.25"/>
    <row r="1339" customFormat="1" ht="15" customHeight="1" x14ac:dyDescent="0.25"/>
    <row r="1340" customFormat="1" ht="15" customHeight="1" x14ac:dyDescent="0.25"/>
    <row r="1341" customFormat="1" ht="15" customHeight="1" x14ac:dyDescent="0.25"/>
    <row r="1342" customFormat="1" ht="15" customHeight="1" x14ac:dyDescent="0.25"/>
    <row r="1343" customFormat="1" ht="15" customHeight="1" x14ac:dyDescent="0.25"/>
    <row r="1344" customFormat="1" ht="15" customHeight="1" x14ac:dyDescent="0.25"/>
    <row r="1345" customFormat="1" ht="15" customHeight="1" x14ac:dyDescent="0.25"/>
    <row r="1346" customFormat="1" ht="15" customHeight="1" x14ac:dyDescent="0.25"/>
    <row r="1347" customFormat="1" ht="15" customHeight="1" x14ac:dyDescent="0.25"/>
    <row r="1348" customFormat="1" ht="15" customHeight="1" x14ac:dyDescent="0.25"/>
    <row r="1349" customFormat="1" ht="15" customHeight="1" x14ac:dyDescent="0.25"/>
    <row r="1350" customFormat="1" ht="15" customHeight="1" x14ac:dyDescent="0.25"/>
    <row r="1351" customFormat="1" ht="15" customHeight="1" x14ac:dyDescent="0.25"/>
    <row r="1352" customFormat="1" ht="15" customHeight="1" x14ac:dyDescent="0.25"/>
    <row r="1353" customFormat="1" ht="15" customHeight="1" x14ac:dyDescent="0.25"/>
    <row r="1354" customFormat="1" ht="15" customHeight="1" x14ac:dyDescent="0.25"/>
    <row r="1355" customFormat="1" ht="15" customHeight="1" x14ac:dyDescent="0.25"/>
    <row r="1356" customFormat="1" ht="15" customHeight="1" x14ac:dyDescent="0.25"/>
    <row r="1357" customFormat="1" ht="15" customHeight="1" x14ac:dyDescent="0.25"/>
    <row r="1358" customFormat="1" ht="15" customHeight="1" x14ac:dyDescent="0.25"/>
    <row r="1359" customFormat="1" ht="15" customHeight="1" x14ac:dyDescent="0.25"/>
    <row r="1360" customFormat="1" ht="15" customHeight="1" x14ac:dyDescent="0.25"/>
    <row r="1361" customFormat="1" ht="15" customHeight="1" x14ac:dyDescent="0.25"/>
    <row r="1362" customFormat="1" ht="15" customHeight="1" x14ac:dyDescent="0.25"/>
    <row r="1363" customFormat="1" ht="15" customHeight="1" x14ac:dyDescent="0.25"/>
    <row r="1364" customFormat="1" ht="15" customHeight="1" x14ac:dyDescent="0.25"/>
    <row r="1365" customFormat="1" ht="15" customHeight="1" x14ac:dyDescent="0.25"/>
    <row r="1366" customFormat="1" ht="15" customHeight="1" x14ac:dyDescent="0.25"/>
    <row r="1367" customFormat="1" ht="15" customHeight="1" x14ac:dyDescent="0.25"/>
    <row r="1368" customFormat="1" ht="15" customHeight="1" x14ac:dyDescent="0.25"/>
    <row r="1369" customFormat="1" ht="15" customHeight="1" x14ac:dyDescent="0.25"/>
    <row r="1370" customFormat="1" ht="15" customHeight="1" x14ac:dyDescent="0.25"/>
    <row r="1371" customFormat="1" ht="15" customHeight="1" x14ac:dyDescent="0.25"/>
    <row r="1372" customFormat="1" ht="15" customHeight="1" x14ac:dyDescent="0.25"/>
    <row r="1373" customFormat="1" ht="15" customHeight="1" x14ac:dyDescent="0.25"/>
    <row r="1374" customFormat="1" ht="15" customHeight="1" x14ac:dyDescent="0.25"/>
    <row r="1375" customFormat="1" ht="15" customHeight="1" x14ac:dyDescent="0.25"/>
    <row r="1376" customFormat="1" ht="15" customHeight="1" x14ac:dyDescent="0.25"/>
    <row r="1377" customFormat="1" ht="15" customHeight="1" x14ac:dyDescent="0.25"/>
    <row r="1378" customFormat="1" ht="15" customHeight="1" x14ac:dyDescent="0.25"/>
    <row r="1379" customFormat="1" ht="15" customHeight="1" x14ac:dyDescent="0.25"/>
    <row r="1380" customFormat="1" ht="15" customHeight="1" x14ac:dyDescent="0.25"/>
    <row r="1381" customFormat="1" ht="15" customHeight="1" x14ac:dyDescent="0.25"/>
    <row r="1382" customFormat="1" ht="15" customHeight="1" x14ac:dyDescent="0.25"/>
    <row r="1383" customFormat="1" ht="15" customHeight="1" x14ac:dyDescent="0.25"/>
    <row r="1384" customFormat="1" ht="15" customHeight="1" x14ac:dyDescent="0.25"/>
    <row r="1385" customFormat="1" ht="15" customHeight="1" x14ac:dyDescent="0.25"/>
    <row r="1386" customFormat="1" ht="15" customHeight="1" x14ac:dyDescent="0.25"/>
    <row r="1387" customFormat="1" ht="15" customHeight="1" x14ac:dyDescent="0.25"/>
    <row r="1388" customFormat="1" ht="15" customHeight="1" x14ac:dyDescent="0.25"/>
    <row r="1389" customFormat="1" ht="15" customHeight="1" x14ac:dyDescent="0.25"/>
    <row r="1390" customFormat="1" ht="15" customHeight="1" x14ac:dyDescent="0.25"/>
    <row r="1391" customFormat="1" ht="15" customHeight="1" x14ac:dyDescent="0.25"/>
    <row r="1392" customFormat="1" ht="15" customHeight="1" x14ac:dyDescent="0.25"/>
    <row r="1393" spans="1:34" customFormat="1" ht="15" customHeight="1" x14ac:dyDescent="0.25"/>
    <row r="1394" spans="1:34" customFormat="1" ht="15" customHeight="1" x14ac:dyDescent="0.25"/>
    <row r="1395" spans="1:34" customFormat="1" ht="15" customHeight="1" x14ac:dyDescent="0.25"/>
    <row r="1396" spans="1:34" customFormat="1" ht="15" customHeight="1" x14ac:dyDescent="0.25"/>
    <row r="1397" spans="1:34" customFormat="1" ht="15" customHeight="1" x14ac:dyDescent="0.25"/>
    <row r="1398" spans="1:34" customFormat="1" ht="15" customHeight="1" x14ac:dyDescent="0.25"/>
    <row r="1399" spans="1:34" customFormat="1" ht="15" customHeight="1" x14ac:dyDescent="0.25"/>
    <row r="1400" spans="1:34" ht="15" customHeight="1" x14ac:dyDescent="0.25">
      <c r="A1400"/>
      <c r="B1400"/>
      <c r="C1400"/>
      <c r="D1400"/>
      <c r="E1400"/>
      <c r="F1400"/>
      <c r="G1400"/>
      <c r="H1400"/>
      <c r="I1400"/>
      <c r="J1400"/>
      <c r="K1400"/>
      <c r="L1400"/>
      <c r="M1400"/>
      <c r="N1400"/>
      <c r="O1400"/>
      <c r="P1400"/>
      <c r="Q1400"/>
      <c r="R1400"/>
      <c r="S1400"/>
      <c r="T1400"/>
      <c r="U1400"/>
      <c r="V1400"/>
      <c r="W1400"/>
      <c r="X1400"/>
      <c r="Y1400"/>
      <c r="Z1400"/>
      <c r="AA1400"/>
      <c r="AB1400"/>
      <c r="AC1400"/>
      <c r="AD1400"/>
      <c r="AE1400"/>
      <c r="AF1400"/>
      <c r="AG1400"/>
      <c r="AH1400" s="14"/>
    </row>
    <row r="1401" spans="1:34" ht="15" customHeight="1" x14ac:dyDescent="0.25">
      <c r="A1401"/>
      <c r="B1401"/>
      <c r="C1401"/>
      <c r="D1401"/>
      <c r="E1401"/>
      <c r="F1401"/>
      <c r="G1401"/>
      <c r="H1401"/>
      <c r="I1401"/>
      <c r="J1401"/>
      <c r="K1401"/>
      <c r="L1401"/>
      <c r="M1401"/>
      <c r="N1401"/>
      <c r="O1401"/>
      <c r="P1401"/>
      <c r="Q1401"/>
      <c r="R1401"/>
      <c r="S1401"/>
      <c r="T1401"/>
      <c r="U1401"/>
      <c r="V1401"/>
      <c r="W1401"/>
      <c r="X1401"/>
      <c r="Y1401"/>
      <c r="Z1401"/>
      <c r="AA1401"/>
      <c r="AB1401"/>
      <c r="AC1401"/>
      <c r="AD1401"/>
      <c r="AE1401"/>
      <c r="AF1401"/>
      <c r="AG1401"/>
      <c r="AH1401" s="14"/>
    </row>
    <row r="1402" spans="1:34" ht="15" customHeight="1" x14ac:dyDescent="0.25">
      <c r="A1402"/>
      <c r="B1402"/>
      <c r="C1402"/>
      <c r="D1402"/>
      <c r="E1402"/>
      <c r="F1402"/>
      <c r="G1402"/>
      <c r="H1402"/>
      <c r="I1402"/>
      <c r="J1402"/>
      <c r="K1402"/>
      <c r="L1402"/>
      <c r="M1402"/>
      <c r="N1402"/>
      <c r="O1402"/>
      <c r="P1402"/>
      <c r="Q1402"/>
      <c r="R1402"/>
      <c r="S1402"/>
      <c r="T1402"/>
      <c r="U1402"/>
      <c r="V1402"/>
      <c r="W1402"/>
      <c r="X1402"/>
      <c r="Y1402"/>
      <c r="Z1402"/>
      <c r="AA1402"/>
      <c r="AB1402"/>
      <c r="AC1402"/>
      <c r="AD1402"/>
      <c r="AE1402"/>
      <c r="AF1402"/>
      <c r="AG1402"/>
      <c r="AH1402" s="14"/>
    </row>
    <row r="1403" spans="1:34" ht="15" customHeight="1" x14ac:dyDescent="0.25">
      <c r="A1403"/>
      <c r="B1403"/>
      <c r="C1403"/>
      <c r="D1403"/>
      <c r="E1403"/>
      <c r="F1403"/>
      <c r="G1403"/>
      <c r="H1403"/>
      <c r="I1403"/>
      <c r="J1403"/>
      <c r="K1403"/>
      <c r="L1403"/>
      <c r="M1403"/>
      <c r="N1403"/>
      <c r="O1403"/>
      <c r="P1403"/>
      <c r="Q1403"/>
      <c r="R1403"/>
      <c r="S1403"/>
      <c r="T1403"/>
      <c r="U1403"/>
      <c r="V1403"/>
      <c r="W1403"/>
      <c r="X1403"/>
      <c r="Y1403"/>
      <c r="Z1403"/>
      <c r="AA1403"/>
      <c r="AB1403"/>
      <c r="AC1403"/>
      <c r="AD1403"/>
      <c r="AE1403"/>
      <c r="AF1403"/>
      <c r="AG1403"/>
      <c r="AH1403" s="14"/>
    </row>
    <row r="1404" spans="1:34" ht="15" customHeight="1" x14ac:dyDescent="0.25">
      <c r="A1404"/>
      <c r="B1404"/>
      <c r="C1404"/>
      <c r="D1404"/>
      <c r="E1404"/>
      <c r="F1404"/>
      <c r="G1404"/>
      <c r="H1404"/>
      <c r="I1404"/>
      <c r="J1404"/>
      <c r="K1404"/>
      <c r="L1404"/>
      <c r="M1404"/>
      <c r="N1404"/>
      <c r="O1404"/>
      <c r="P1404"/>
      <c r="Q1404"/>
      <c r="R1404"/>
      <c r="S1404"/>
      <c r="T1404"/>
      <c r="U1404"/>
      <c r="V1404"/>
      <c r="W1404"/>
      <c r="X1404"/>
      <c r="Y1404"/>
      <c r="Z1404"/>
      <c r="AA1404"/>
      <c r="AB1404"/>
      <c r="AC1404"/>
      <c r="AD1404"/>
      <c r="AE1404"/>
      <c r="AF1404"/>
      <c r="AG1404"/>
      <c r="AH1404" s="14"/>
    </row>
    <row r="1405" spans="1:34" ht="15" customHeight="1" x14ac:dyDescent="0.25">
      <c r="A1405"/>
      <c r="B1405"/>
      <c r="C1405"/>
      <c r="D1405"/>
      <c r="E1405"/>
      <c r="F1405"/>
      <c r="G1405"/>
      <c r="H1405"/>
      <c r="I1405"/>
      <c r="J1405"/>
      <c r="K1405"/>
      <c r="L1405"/>
      <c r="M1405"/>
      <c r="N1405"/>
      <c r="O1405"/>
      <c r="P1405"/>
      <c r="Q1405"/>
      <c r="R1405"/>
      <c r="S1405"/>
      <c r="T1405"/>
      <c r="U1405"/>
      <c r="V1405"/>
      <c r="W1405"/>
      <c r="X1405"/>
      <c r="Y1405"/>
      <c r="Z1405"/>
      <c r="AA1405"/>
      <c r="AB1405"/>
      <c r="AC1405"/>
      <c r="AD1405"/>
      <c r="AE1405"/>
      <c r="AF1405"/>
      <c r="AG1405"/>
      <c r="AH1405" s="14"/>
    </row>
    <row r="1406" spans="1:34" ht="15" customHeight="1" x14ac:dyDescent="0.25">
      <c r="A1406"/>
      <c r="B1406"/>
      <c r="C1406"/>
      <c r="D1406"/>
      <c r="E1406"/>
      <c r="F1406"/>
      <c r="G1406"/>
      <c r="H1406"/>
      <c r="I1406"/>
      <c r="J1406"/>
      <c r="K1406"/>
      <c r="L1406"/>
      <c r="M1406"/>
      <c r="N1406"/>
      <c r="O1406"/>
      <c r="P1406"/>
      <c r="Q1406"/>
      <c r="R1406"/>
      <c r="S1406"/>
      <c r="T1406"/>
      <c r="U1406"/>
      <c r="V1406"/>
      <c r="W1406"/>
      <c r="X1406"/>
      <c r="Y1406"/>
      <c r="Z1406"/>
      <c r="AA1406"/>
      <c r="AB1406"/>
      <c r="AC1406"/>
      <c r="AD1406"/>
      <c r="AE1406"/>
      <c r="AF1406"/>
      <c r="AG1406"/>
      <c r="AH1406" s="14"/>
    </row>
  </sheetData>
  <mergeCells count="5">
    <mergeCell ref="A18:AG18"/>
    <mergeCell ref="A1:AK1"/>
    <mergeCell ref="A3:A4"/>
    <mergeCell ref="B3:AF3"/>
    <mergeCell ref="AG3:AK4"/>
  </mergeCells>
  <conditionalFormatting sqref="B6:AF17">
    <cfRule type="cellIs" dxfId="321" priority="1" operator="equal">
      <formula>"M"</formula>
    </cfRule>
    <cfRule type="cellIs" dxfId="320" priority="2" operator="equal">
      <formula>"A"</formula>
    </cfRule>
    <cfRule type="cellIs" dxfId="319" priority="3" operator="equal">
      <formula>"A"</formula>
    </cfRule>
    <cfRule type="cellIs" dxfId="318" priority="6" operator="equal">
      <formula>"D"</formula>
    </cfRule>
    <cfRule type="cellIs" dxfId="317" priority="7" operator="equal">
      <formula>"H"</formula>
    </cfRule>
    <cfRule type="expression" priority="8" stopIfTrue="1">
      <formula>B6=""</formula>
    </cfRule>
    <cfRule type="expression" dxfId="316" priority="9" stopIfTrue="1">
      <formula>B6=CléPersonnalisée2</formula>
    </cfRule>
    <cfRule type="expression" dxfId="315" priority="10" stopIfTrue="1">
      <formula>B6=CléPersonnalisée1</formula>
    </cfRule>
    <cfRule type="expression" dxfId="314" priority="11" stopIfTrue="1">
      <formula>B6=CléMaladie</formula>
    </cfRule>
    <cfRule type="expression" dxfId="313" priority="12" stopIfTrue="1">
      <formula>B6=CléPersonnelle</formula>
    </cfRule>
    <cfRule type="expression" dxfId="312" priority="13" stopIfTrue="1">
      <formula>B6=CléCongés</formula>
    </cfRule>
  </conditionalFormatting>
  <conditionalFormatting sqref="AG6:AK17">
    <cfRule type="dataBar" priority="14">
      <dataBar>
        <cfvo type="min"/>
        <cfvo type="num" val="31"/>
        <color theme="2" tint="-0.249977111117893"/>
      </dataBar>
      <extLst>
        <ext xmlns:x14="http://schemas.microsoft.com/office/spreadsheetml/2009/9/main" uri="{B025F937-C7B1-47D3-B67F-A62EFF666E3E}">
          <x14:id>{763C1797-28BB-4619-95D8-9E597C001BBC}</x14:id>
        </ext>
      </extLst>
    </cfRule>
  </conditionalFormatting>
  <conditionalFormatting sqref="B21:AF21">
    <cfRule type="colorScale" priority="15">
      <colorScale>
        <cfvo type="min"/>
        <cfvo type="max"/>
        <color rgb="FF63BE7B"/>
        <color rgb="FFFCFCFF"/>
      </colorScale>
    </cfRule>
  </conditionalFormatting>
  <conditionalFormatting sqref="B21:AF21">
    <cfRule type="colorScale" priority="5">
      <colorScale>
        <cfvo type="min"/>
        <cfvo type="max"/>
        <color rgb="FF63BE7B"/>
        <color rgb="FFFCFCFF"/>
      </colorScale>
    </cfRule>
  </conditionalFormatting>
  <conditionalFormatting sqref="M21">
    <cfRule type="cellIs" dxfId="311" priority="4" operator="equal">
      <formula>"A"</formula>
    </cfRule>
  </conditionalFormatting>
  <printOptions horizontalCentered="1" verticalCentered="1"/>
  <pageMargins left="0" right="0" top="0" bottom="0" header="0.31496062992125984" footer="0.31496062992125984"/>
  <pageSetup scale="70" fitToHeight="0"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763C1797-28BB-4619-95D8-9E597C001BBC}">
            <x14:dataBar minLength="0" maxLength="100">
              <x14:cfvo type="autoMin"/>
              <x14:cfvo type="num">
                <xm:f>31</xm:f>
              </x14:cfvo>
              <x14:negativeFillColor rgb="FFFF0000"/>
              <x14:axisColor rgb="FF000000"/>
            </x14:dataBar>
          </x14:cfRule>
          <xm:sqref>AG6:AK17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AK1406"/>
  <sheetViews>
    <sheetView showGridLines="0" zoomScaleNormal="100" workbookViewId="0">
      <selection activeCell="B4" sqref="B4:AF4"/>
    </sheetView>
  </sheetViews>
  <sheetFormatPr baseColWidth="10" defaultColWidth="9.140625" defaultRowHeight="15" customHeight="1" x14ac:dyDescent="0.25"/>
  <cols>
    <col min="1" max="1" width="24.28515625" style="15" customWidth="1"/>
    <col min="2" max="21" width="4" style="13" customWidth="1"/>
    <col min="22" max="22" width="4.42578125" style="13" customWidth="1"/>
    <col min="23" max="25" width="4" style="13" customWidth="1"/>
    <col min="26" max="26" width="4.42578125" style="13" customWidth="1"/>
    <col min="27" max="27" width="4.42578125" style="13" bestFit="1" customWidth="1"/>
    <col min="28" max="31" width="4" style="13" customWidth="1"/>
    <col min="32" max="32" width="4.42578125" style="13" bestFit="1" customWidth="1"/>
    <col min="33" max="33" width="8.7109375" style="12" customWidth="1"/>
    <col min="34" max="34" width="8.7109375" style="13" customWidth="1"/>
    <col min="35" max="37" width="8.7109375" style="14" customWidth="1"/>
    <col min="38" max="16384" width="9.140625" style="14"/>
  </cols>
  <sheetData>
    <row r="1" spans="1:37" s="30" customFormat="1" ht="50.25" customHeight="1" x14ac:dyDescent="0.25">
      <c r="A1" s="49" t="s">
        <v>78</v>
      </c>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row>
    <row r="2" spans="1:37" s="30" customFormat="1" ht="50.25" customHeight="1" x14ac:dyDescent="0.25">
      <c r="A2" s="48"/>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row>
    <row r="3" spans="1:37" s="2" customFormat="1" ht="30" customHeight="1" x14ac:dyDescent="0.25">
      <c r="A3" s="56" t="s">
        <v>79</v>
      </c>
      <c r="B3" s="41" t="s">
        <v>1</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51">
        <v>2018</v>
      </c>
      <c r="AH3" s="51"/>
      <c r="AI3" s="51"/>
      <c r="AJ3" s="51"/>
      <c r="AK3" s="51"/>
    </row>
    <row r="4" spans="1:37" s="4" customFormat="1" ht="21" customHeight="1" x14ac:dyDescent="0.3">
      <c r="A4" s="57"/>
      <c r="B4" s="55">
        <f>DATE($AG$3,4,tblJanvier192021[[#Headers],[1]])</f>
        <v>43191</v>
      </c>
      <c r="C4" s="55">
        <f>DATE($AG$3,4,tblJanvier192021[[#Headers],[2]])</f>
        <v>43192</v>
      </c>
      <c r="D4" s="55">
        <f>DATE($AG$3,4,tblJanvier192021[[#Headers],[3]])</f>
        <v>43193</v>
      </c>
      <c r="E4" s="55">
        <f>DATE($AG$3,4,tblJanvier192021[[#Headers],[4]])</f>
        <v>43194</v>
      </c>
      <c r="F4" s="55">
        <f>DATE($AG$3,4,tblJanvier192021[[#Headers],[5]])</f>
        <v>43195</v>
      </c>
      <c r="G4" s="55">
        <f>DATE($AG$3,4,tblJanvier192021[[#Headers],[6]])</f>
        <v>43196</v>
      </c>
      <c r="H4" s="55">
        <f>DATE($AG$3,4,tblJanvier192021[[#Headers],[7]])</f>
        <v>43197</v>
      </c>
      <c r="I4" s="55">
        <f>DATE($AG$3,4,tblJanvier192021[[#Headers],[8]])</f>
        <v>43198</v>
      </c>
      <c r="J4" s="55">
        <f>DATE($AG$3,4,tblJanvier192021[[#Headers],[9]])</f>
        <v>43199</v>
      </c>
      <c r="K4" s="55">
        <f>DATE($AG$3,4,tblJanvier192021[[#Headers],[10]])</f>
        <v>43200</v>
      </c>
      <c r="L4" s="55">
        <f>DATE($AG$3,4,tblJanvier192021[[#Headers],[11]])</f>
        <v>43201</v>
      </c>
      <c r="M4" s="55">
        <f>DATE($AG$3,4,tblJanvier192021[[#Headers],[12]])</f>
        <v>43202</v>
      </c>
      <c r="N4" s="55">
        <f>DATE($AG$3,4,tblJanvier192021[[#Headers],[13]])</f>
        <v>43203</v>
      </c>
      <c r="O4" s="55">
        <f>DATE($AG$3,4,tblJanvier192021[[#Headers],[14]])</f>
        <v>43204</v>
      </c>
      <c r="P4" s="55">
        <f>DATE($AG$3,4,tblJanvier192021[[#Headers],[15]])</f>
        <v>43205</v>
      </c>
      <c r="Q4" s="55">
        <f>DATE($AG$3,4,tblJanvier192021[[#Headers],[16]])</f>
        <v>43206</v>
      </c>
      <c r="R4" s="55">
        <f>DATE($AG$3,4,tblJanvier192021[[#Headers],[17]])</f>
        <v>43207</v>
      </c>
      <c r="S4" s="55">
        <f>DATE($AG$3,4,tblJanvier192021[[#Headers],[18]])</f>
        <v>43208</v>
      </c>
      <c r="T4" s="55">
        <f>DATE($AG$3,4,tblJanvier192021[[#Headers],[19]])</f>
        <v>43209</v>
      </c>
      <c r="U4" s="55">
        <f>DATE($AG$3,4,tblJanvier192021[[#Headers],[20]])</f>
        <v>43210</v>
      </c>
      <c r="V4" s="55">
        <f>DATE($AG$3,4,tblJanvier192021[[#Headers],[21]])</f>
        <v>43211</v>
      </c>
      <c r="W4" s="55">
        <f>DATE($AG$3,4,tblJanvier192021[[#Headers],[22]])</f>
        <v>43212</v>
      </c>
      <c r="X4" s="55">
        <f>DATE($AG$3,4,tblJanvier192021[[#Headers],[23]])</f>
        <v>43213</v>
      </c>
      <c r="Y4" s="55">
        <f>DATE($AG$3,4,tblJanvier192021[[#Headers],[24]])</f>
        <v>43214</v>
      </c>
      <c r="Z4" s="55">
        <f>DATE($AG$3,4,tblJanvier192021[[#Headers],[25]])</f>
        <v>43215</v>
      </c>
      <c r="AA4" s="55">
        <f>DATE($AG$3,4,tblJanvier192021[[#Headers],[26]])</f>
        <v>43216</v>
      </c>
      <c r="AB4" s="55">
        <f>DATE($AG$3,4,tblJanvier192021[[#Headers],[27]])</f>
        <v>43217</v>
      </c>
      <c r="AC4" s="55">
        <f>DATE($AG$3,4,tblJanvier192021[[#Headers],[28]])</f>
        <v>43218</v>
      </c>
      <c r="AD4" s="55">
        <f>DATE($AG$3,4,tblJanvier192021[[#Headers],[29]])</f>
        <v>43219</v>
      </c>
      <c r="AE4" s="55">
        <f>DATE($AG$3,4,tblJanvier192021[[#Headers],[30]])</f>
        <v>43220</v>
      </c>
      <c r="AF4" s="55">
        <f>DATE($AG$3,4,tblJanvier192021[[#Headers],[31]])</f>
        <v>43221</v>
      </c>
      <c r="AG4" s="51"/>
      <c r="AH4" s="51"/>
      <c r="AI4" s="51"/>
      <c r="AJ4" s="51"/>
      <c r="AK4" s="51"/>
    </row>
    <row r="5" spans="1:37" s="8" customFormat="1" ht="21" customHeight="1" x14ac:dyDescent="0.25">
      <c r="A5" s="50" t="s">
        <v>69</v>
      </c>
      <c r="B5" s="40" t="s">
        <v>2</v>
      </c>
      <c r="C5" s="40" t="s">
        <v>3</v>
      </c>
      <c r="D5" s="40" t="s">
        <v>4</v>
      </c>
      <c r="E5" s="40" t="s">
        <v>5</v>
      </c>
      <c r="F5" s="40" t="s">
        <v>6</v>
      </c>
      <c r="G5" s="40" t="s">
        <v>7</v>
      </c>
      <c r="H5" s="40" t="s">
        <v>8</v>
      </c>
      <c r="I5" s="40" t="s">
        <v>9</v>
      </c>
      <c r="J5" s="40" t="s">
        <v>10</v>
      </c>
      <c r="K5" s="40" t="s">
        <v>11</v>
      </c>
      <c r="L5" s="40" t="s">
        <v>12</v>
      </c>
      <c r="M5" s="40" t="s">
        <v>13</v>
      </c>
      <c r="N5" s="40" t="s">
        <v>14</v>
      </c>
      <c r="O5" s="40" t="s">
        <v>15</v>
      </c>
      <c r="P5" s="40" t="s">
        <v>16</v>
      </c>
      <c r="Q5" s="40" t="s">
        <v>17</v>
      </c>
      <c r="R5" s="40" t="s">
        <v>18</v>
      </c>
      <c r="S5" s="40" t="s">
        <v>19</v>
      </c>
      <c r="T5" s="40" t="s">
        <v>20</v>
      </c>
      <c r="U5" s="40" t="s">
        <v>21</v>
      </c>
      <c r="V5" s="40" t="s">
        <v>22</v>
      </c>
      <c r="W5" s="40" t="s">
        <v>23</v>
      </c>
      <c r="X5" s="40" t="s">
        <v>24</v>
      </c>
      <c r="Y5" s="40" t="s">
        <v>25</v>
      </c>
      <c r="Z5" s="40" t="s">
        <v>26</v>
      </c>
      <c r="AA5" s="40" t="s">
        <v>27</v>
      </c>
      <c r="AB5" s="40" t="s">
        <v>28</v>
      </c>
      <c r="AC5" s="40" t="s">
        <v>29</v>
      </c>
      <c r="AD5" s="40" t="s">
        <v>30</v>
      </c>
      <c r="AE5" s="40" t="s">
        <v>31</v>
      </c>
      <c r="AF5" s="40" t="s">
        <v>32</v>
      </c>
      <c r="AG5" s="40" t="s">
        <v>70</v>
      </c>
      <c r="AH5" s="45" t="s">
        <v>71</v>
      </c>
      <c r="AI5" s="45" t="s">
        <v>35</v>
      </c>
      <c r="AJ5" s="45" t="s">
        <v>63</v>
      </c>
      <c r="AK5" s="45" t="s">
        <v>66</v>
      </c>
    </row>
    <row r="6" spans="1:37" s="8" customFormat="1" ht="18" customHeight="1" x14ac:dyDescent="0.25">
      <c r="A6" s="38" t="s">
        <v>61</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9">
        <f>COUNTIF(tblJanvier192021[[#This Row],[1]:[31]],"C")</f>
        <v>0</v>
      </c>
      <c r="AH6" s="47">
        <f>COUNTIF(tblJanvier192021[[#This Row],[1]:[31]],"A")</f>
        <v>0</v>
      </c>
      <c r="AI6" s="46">
        <f>COUNTIF(tblJanvier192021[[#This Row],[1]:[31]],"M")</f>
        <v>0</v>
      </c>
      <c r="AJ6" s="47">
        <f>COUNTIF(tblJanvier192021[[#This Row],[1]:[31]],"H")</f>
        <v>0</v>
      </c>
      <c r="AK6" s="46">
        <f>COUNTIF(tblJanvier192021[[#This Row],[1]:[31]],"D")</f>
        <v>0</v>
      </c>
    </row>
    <row r="7" spans="1:37" s="8" customFormat="1" ht="18" customHeight="1" x14ac:dyDescent="0.25">
      <c r="A7" s="38" t="s">
        <v>59</v>
      </c>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9">
        <f>COUNTIF(tblJanvier192021[[#This Row],[1]:[31]],"C")</f>
        <v>0</v>
      </c>
      <c r="AH7" s="47">
        <f>COUNTIF(tblJanvier192021[[#This Row],[1]:[31]],"A")</f>
        <v>0</v>
      </c>
      <c r="AI7" s="46">
        <f>COUNTIF(tblJanvier192021[[#This Row],[1]:[31]],"M")</f>
        <v>0</v>
      </c>
      <c r="AJ7" s="47">
        <f>COUNTIF(tblJanvier192021[[#This Row],[1]:[31]],"H")</f>
        <v>0</v>
      </c>
      <c r="AK7" s="46">
        <f>COUNTIF(tblJanvier192021[[#This Row],[1]:[31]],"D")</f>
        <v>0</v>
      </c>
    </row>
    <row r="8" spans="1:37" s="11" customFormat="1" ht="18" customHeight="1" x14ac:dyDescent="0.25">
      <c r="A8" s="38" t="s">
        <v>52</v>
      </c>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9">
        <f>COUNTIF(tblJanvier192021[[#This Row],[1]:[31]],"C")</f>
        <v>0</v>
      </c>
      <c r="AH8" s="47">
        <f>COUNTIF(tblJanvier192021[[#This Row],[1]:[31]],"A")</f>
        <v>0</v>
      </c>
      <c r="AI8" s="46">
        <f>COUNTIF(tblJanvier192021[[#This Row],[1]:[31]],"M")</f>
        <v>0</v>
      </c>
      <c r="AJ8" s="47">
        <f>COUNTIF(tblJanvier192021[[#This Row],[1]:[31]],"H")</f>
        <v>0</v>
      </c>
      <c r="AK8" s="46">
        <f>COUNTIF(tblJanvier192021[[#This Row],[1]:[31]],"D")</f>
        <v>0</v>
      </c>
    </row>
    <row r="9" spans="1:37" s="11" customFormat="1" ht="18" customHeight="1" x14ac:dyDescent="0.25">
      <c r="A9" s="38" t="s">
        <v>50</v>
      </c>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9">
        <f>COUNTIF(tblJanvier192021[[#This Row],[1]:[31]],"C")</f>
        <v>0</v>
      </c>
      <c r="AH9" s="47">
        <f>COUNTIF(tblJanvier192021[[#This Row],[1]:[31]],"A")</f>
        <v>0</v>
      </c>
      <c r="AI9" s="46">
        <f>COUNTIF(tblJanvier192021[[#This Row],[1]:[31]],"M")</f>
        <v>0</v>
      </c>
      <c r="AJ9" s="47">
        <f>COUNTIF(tblJanvier192021[[#This Row],[1]:[31]],"H")</f>
        <v>0</v>
      </c>
      <c r="AK9" s="46">
        <f>COUNTIF(tblJanvier192021[[#This Row],[1]:[31]],"D")</f>
        <v>0</v>
      </c>
    </row>
    <row r="10" spans="1:37" s="11" customFormat="1" ht="18" customHeight="1" x14ac:dyDescent="0.25">
      <c r="A10" s="38" t="s">
        <v>55</v>
      </c>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9">
        <f>COUNTIF(tblJanvier192021[[#This Row],[1]:[31]],"C")</f>
        <v>0</v>
      </c>
      <c r="AH10" s="47">
        <f>COUNTIF(tblJanvier192021[[#This Row],[1]:[31]],"A")</f>
        <v>0</v>
      </c>
      <c r="AI10" s="46">
        <f>COUNTIF(tblJanvier192021[[#This Row],[1]:[31]],"M")</f>
        <v>0</v>
      </c>
      <c r="AJ10" s="47">
        <f>COUNTIF(tblJanvier192021[[#This Row],[1]:[31]],"H")</f>
        <v>0</v>
      </c>
      <c r="AK10" s="46">
        <f>COUNTIF(tblJanvier192021[[#This Row],[1]:[31]],"D")</f>
        <v>0</v>
      </c>
    </row>
    <row r="11" spans="1:37" ht="18" customHeight="1" x14ac:dyDescent="0.25">
      <c r="A11" s="38" t="s">
        <v>57</v>
      </c>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9">
        <f>COUNTIF(tblJanvier192021[[#This Row],[1]:[31]],"C")</f>
        <v>0</v>
      </c>
      <c r="AH11" s="47">
        <f>COUNTIF(tblJanvier192021[[#This Row],[1]:[31]],"A")</f>
        <v>0</v>
      </c>
      <c r="AI11" s="46">
        <f>COUNTIF(tblJanvier192021[[#This Row],[1]:[31]],"M")</f>
        <v>0</v>
      </c>
      <c r="AJ11" s="47">
        <f>COUNTIF(tblJanvier192021[[#This Row],[1]:[31]],"H")</f>
        <v>0</v>
      </c>
      <c r="AK11" s="46">
        <f>COUNTIF(tblJanvier192021[[#This Row],[1]:[31]],"D")</f>
        <v>0</v>
      </c>
    </row>
    <row r="12" spans="1:37" customFormat="1" ht="18" customHeight="1" x14ac:dyDescent="0.25">
      <c r="A12" s="38" t="s">
        <v>58</v>
      </c>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9">
        <f>COUNTIF(tblJanvier192021[[#This Row],[1]:[31]],"C")</f>
        <v>0</v>
      </c>
      <c r="AH12" s="47">
        <f>COUNTIF(tblJanvier192021[[#This Row],[1]:[31]],"A")</f>
        <v>0</v>
      </c>
      <c r="AI12" s="46">
        <f>COUNTIF(tblJanvier192021[[#This Row],[1]:[31]],"M")</f>
        <v>0</v>
      </c>
      <c r="AJ12" s="47">
        <f>COUNTIF(tblJanvier192021[[#This Row],[1]:[31]],"H")</f>
        <v>0</v>
      </c>
      <c r="AK12" s="46">
        <f>COUNTIF(tblJanvier192021[[#This Row],[1]:[31]],"D")</f>
        <v>0</v>
      </c>
    </row>
    <row r="13" spans="1:37" customFormat="1" ht="18" customHeight="1" x14ac:dyDescent="0.25">
      <c r="A13" s="38" t="s">
        <v>60</v>
      </c>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9">
        <f>COUNTIF(tblJanvier192021[[#This Row],[1]:[31]],"C")</f>
        <v>0</v>
      </c>
      <c r="AH13" s="47">
        <f>COUNTIF(tblJanvier192021[[#This Row],[1]:[31]],"A")</f>
        <v>0</v>
      </c>
      <c r="AI13" s="46">
        <f>COUNTIF(tblJanvier192021[[#This Row],[1]:[31]],"M")</f>
        <v>0</v>
      </c>
      <c r="AJ13" s="47">
        <f>COUNTIF(tblJanvier192021[[#This Row],[1]:[31]],"H")</f>
        <v>0</v>
      </c>
      <c r="AK13" s="46">
        <f>COUNTIF(tblJanvier192021[[#This Row],[1]:[31]],"D")</f>
        <v>0</v>
      </c>
    </row>
    <row r="14" spans="1:37" customFormat="1" ht="18" customHeight="1" x14ac:dyDescent="0.25">
      <c r="A14" s="38" t="s">
        <v>53</v>
      </c>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9">
        <f>COUNTIF(tblJanvier192021[[#This Row],[1]:[31]],"C")</f>
        <v>0</v>
      </c>
      <c r="AH14" s="47">
        <f>COUNTIF(tblJanvier192021[[#This Row],[1]:[31]],"A")</f>
        <v>0</v>
      </c>
      <c r="AI14" s="46">
        <f>COUNTIF(tblJanvier192021[[#This Row],[1]:[31]],"M")</f>
        <v>0</v>
      </c>
      <c r="AJ14" s="47">
        <f>COUNTIF(tblJanvier192021[[#This Row],[1]:[31]],"H")</f>
        <v>0</v>
      </c>
      <c r="AK14" s="46">
        <f>COUNTIF(tblJanvier192021[[#This Row],[1]:[31]],"D")</f>
        <v>0</v>
      </c>
    </row>
    <row r="15" spans="1:37" customFormat="1" ht="18" customHeight="1" x14ac:dyDescent="0.25">
      <c r="A15" s="38" t="s">
        <v>51</v>
      </c>
      <c r="B15" s="40"/>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9">
        <f>COUNTIF(tblJanvier192021[[#This Row],[1]:[31]],"C")</f>
        <v>0</v>
      </c>
      <c r="AH15" s="47">
        <f>COUNTIF(tblJanvier192021[[#This Row],[1]:[31]],"A")</f>
        <v>0</v>
      </c>
      <c r="AI15" s="46">
        <f>COUNTIF(tblJanvier192021[[#This Row],[1]:[31]],"M")</f>
        <v>0</v>
      </c>
      <c r="AJ15" s="47">
        <f>COUNTIF(tblJanvier192021[[#This Row],[1]:[31]],"H")</f>
        <v>0</v>
      </c>
      <c r="AK15" s="46">
        <f>COUNTIF(tblJanvier192021[[#This Row],[1]:[31]],"D")</f>
        <v>0</v>
      </c>
    </row>
    <row r="16" spans="1:37" customFormat="1" ht="18" customHeight="1" x14ac:dyDescent="0.25">
      <c r="A16" s="38" t="s">
        <v>54</v>
      </c>
      <c r="B16" s="40"/>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9">
        <f>COUNTIF(tblJanvier192021[[#This Row],[1]:[31]],"C")</f>
        <v>0</v>
      </c>
      <c r="AH16" s="47">
        <f>COUNTIF(tblJanvier192021[[#This Row],[1]:[31]],"A")</f>
        <v>0</v>
      </c>
      <c r="AI16" s="46">
        <f>COUNTIF(tblJanvier192021[[#This Row],[1]:[31]],"M")</f>
        <v>0</v>
      </c>
      <c r="AJ16" s="47">
        <f>COUNTIF(tblJanvier192021[[#This Row],[1]:[31]],"H")</f>
        <v>0</v>
      </c>
      <c r="AK16" s="46">
        <f>COUNTIF(tblJanvier192021[[#This Row],[1]:[31]],"D")</f>
        <v>0</v>
      </c>
    </row>
    <row r="17" spans="1:37" customFormat="1" ht="18" customHeight="1" x14ac:dyDescent="0.25">
      <c r="A17" s="38" t="s">
        <v>56</v>
      </c>
      <c r="B17" s="40"/>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9">
        <f>COUNTIF(tblJanvier192021[[#This Row],[1]:[31]],"C")</f>
        <v>0</v>
      </c>
      <c r="AH17" s="47">
        <f>COUNTIF(tblJanvier192021[[#This Row],[1]:[31]],"A")</f>
        <v>0</v>
      </c>
      <c r="AI17" s="46">
        <f>COUNTIF(tblJanvier192021[[#This Row],[1]:[31]],"M")</f>
        <v>0</v>
      </c>
      <c r="AJ17" s="47">
        <f>COUNTIF(tblJanvier192021[[#This Row],[1]:[31]],"H")</f>
        <v>0</v>
      </c>
      <c r="AK17" s="46">
        <f>COUNTIF(tblJanvier192021[[#This Row],[1]:[31]],"D")</f>
        <v>0</v>
      </c>
    </row>
    <row r="18" spans="1:37" customFormat="1" ht="15" customHeight="1" x14ac:dyDescent="0.25">
      <c r="A18" s="42"/>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row>
    <row r="19" spans="1:37" customFormat="1" ht="15" customHeight="1" x14ac:dyDescent="0.25">
      <c r="A19" s="6"/>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2"/>
    </row>
    <row r="20" spans="1:37" customFormat="1" ht="15" customHeight="1" x14ac:dyDescent="0.25"/>
    <row r="21" spans="1:37" customFormat="1" ht="15" customHeight="1" x14ac:dyDescent="0.25">
      <c r="B21" s="36"/>
      <c r="C21" s="36"/>
      <c r="D21" s="36"/>
      <c r="E21" s="36"/>
      <c r="F21" s="37"/>
      <c r="G21" s="20" t="s">
        <v>36</v>
      </c>
      <c r="H21" s="33" t="s">
        <v>62</v>
      </c>
      <c r="I21" s="34"/>
      <c r="J21" s="34"/>
      <c r="K21" s="34"/>
      <c r="L21" s="34"/>
      <c r="M21" s="16" t="s">
        <v>68</v>
      </c>
      <c r="N21" s="33" t="s">
        <v>67</v>
      </c>
      <c r="O21" s="34"/>
      <c r="P21" s="34"/>
      <c r="Q21" s="34"/>
      <c r="R21" s="34"/>
      <c r="S21" s="34"/>
      <c r="T21" s="17" t="s">
        <v>35</v>
      </c>
      <c r="U21" s="33" t="s">
        <v>42</v>
      </c>
      <c r="V21" s="35"/>
      <c r="W21" s="35"/>
      <c r="X21" s="18" t="s">
        <v>65</v>
      </c>
      <c r="Y21" s="39" t="s">
        <v>63</v>
      </c>
      <c r="Z21" s="39"/>
      <c r="AA21" s="19" t="s">
        <v>66</v>
      </c>
      <c r="AB21" s="39" t="s">
        <v>64</v>
      </c>
      <c r="AC21" s="35"/>
      <c r="AD21" s="35"/>
      <c r="AE21" s="35"/>
      <c r="AF21" s="35"/>
    </row>
    <row r="22" spans="1:37" customFormat="1" ht="15" customHeight="1" x14ac:dyDescent="0.25"/>
    <row r="23" spans="1:37" customFormat="1" ht="15" customHeight="1" x14ac:dyDescent="0.25"/>
    <row r="24" spans="1:37" customFormat="1" ht="15" customHeight="1" x14ac:dyDescent="0.25"/>
    <row r="25" spans="1:37" customFormat="1" ht="15" customHeight="1" x14ac:dyDescent="0.25"/>
    <row r="26" spans="1:37" customFormat="1" ht="15" customHeight="1" x14ac:dyDescent="0.25"/>
    <row r="27" spans="1:37" customFormat="1" ht="15" customHeight="1" x14ac:dyDescent="0.25"/>
    <row r="28" spans="1:37" customFormat="1" ht="15" customHeight="1" x14ac:dyDescent="0.25"/>
    <row r="29" spans="1:37" customFormat="1" ht="15" customHeight="1" x14ac:dyDescent="0.25"/>
    <row r="30" spans="1:37" customFormat="1" ht="15" customHeight="1" x14ac:dyDescent="0.25"/>
    <row r="31" spans="1:37" customFormat="1" ht="15" customHeight="1" x14ac:dyDescent="0.25"/>
    <row r="32" spans="1:37" customFormat="1" ht="15" customHeight="1" x14ac:dyDescent="0.25"/>
    <row r="33" customFormat="1" ht="15" customHeight="1" x14ac:dyDescent="0.25"/>
    <row r="34" customFormat="1" ht="15" customHeight="1" x14ac:dyDescent="0.25"/>
    <row r="35" customFormat="1" ht="15" customHeight="1" x14ac:dyDescent="0.25"/>
    <row r="36" customFormat="1" ht="15" customHeight="1" x14ac:dyDescent="0.25"/>
    <row r="37" customFormat="1" ht="15" customHeight="1" x14ac:dyDescent="0.25"/>
    <row r="38" customFormat="1" ht="15" customHeight="1" x14ac:dyDescent="0.25"/>
    <row r="39" customFormat="1" ht="15" customHeight="1" x14ac:dyDescent="0.25"/>
    <row r="40" customFormat="1" ht="15" customHeight="1" x14ac:dyDescent="0.25"/>
    <row r="41" customFormat="1" ht="15" customHeight="1" x14ac:dyDescent="0.25"/>
    <row r="42" customFormat="1" ht="15" customHeight="1" x14ac:dyDescent="0.25"/>
    <row r="43" customFormat="1" ht="15" customHeight="1" x14ac:dyDescent="0.25"/>
    <row r="44" customFormat="1" ht="15" customHeight="1" x14ac:dyDescent="0.25"/>
    <row r="45" customFormat="1" ht="15" customHeight="1" x14ac:dyDescent="0.25"/>
    <row r="46" customFormat="1" ht="15" customHeight="1" x14ac:dyDescent="0.25"/>
    <row r="47" customFormat="1" ht="15" customHeight="1" x14ac:dyDescent="0.25"/>
    <row r="48" customFormat="1" ht="15" customHeight="1" x14ac:dyDescent="0.25"/>
    <row r="49" customFormat="1" ht="15" customHeight="1" x14ac:dyDescent="0.25"/>
    <row r="50" customFormat="1" ht="15" customHeight="1" x14ac:dyDescent="0.25"/>
    <row r="51" customFormat="1" ht="15" customHeight="1" x14ac:dyDescent="0.25"/>
    <row r="52" customFormat="1" ht="15" customHeight="1" x14ac:dyDescent="0.25"/>
    <row r="53" customFormat="1" ht="15" customHeight="1" x14ac:dyDescent="0.25"/>
    <row r="54" customFormat="1" ht="15" customHeight="1" x14ac:dyDescent="0.25"/>
    <row r="55" customFormat="1" ht="15" customHeight="1" x14ac:dyDescent="0.25"/>
    <row r="56" customFormat="1" ht="15" customHeight="1" x14ac:dyDescent="0.25"/>
    <row r="57" customFormat="1" ht="15" customHeight="1" x14ac:dyDescent="0.25"/>
    <row r="58" customFormat="1" ht="15" customHeight="1" x14ac:dyDescent="0.25"/>
    <row r="59" customFormat="1" ht="15" customHeight="1" x14ac:dyDescent="0.25"/>
    <row r="60" customFormat="1" ht="15" customHeight="1" x14ac:dyDescent="0.25"/>
    <row r="61" customFormat="1" ht="15" customHeight="1" x14ac:dyDescent="0.25"/>
    <row r="62" customFormat="1" ht="15" customHeight="1" x14ac:dyDescent="0.25"/>
    <row r="63" customFormat="1" ht="15" customHeight="1" x14ac:dyDescent="0.25"/>
    <row r="64" customFormat="1" ht="15" customHeight="1" x14ac:dyDescent="0.25"/>
    <row r="65" customFormat="1" ht="15" customHeight="1" x14ac:dyDescent="0.25"/>
    <row r="66" customFormat="1" ht="15" customHeight="1" x14ac:dyDescent="0.25"/>
    <row r="67" customFormat="1" ht="15" customHeight="1" x14ac:dyDescent="0.25"/>
    <row r="68" customFormat="1" ht="15" customHeight="1" x14ac:dyDescent="0.25"/>
    <row r="69" customFormat="1" ht="15" customHeight="1" x14ac:dyDescent="0.25"/>
    <row r="70" customFormat="1" ht="15" customHeight="1" x14ac:dyDescent="0.25"/>
    <row r="71" customFormat="1" ht="15" customHeight="1" x14ac:dyDescent="0.25"/>
    <row r="72" customFormat="1" ht="15" customHeight="1" x14ac:dyDescent="0.25"/>
    <row r="73" customFormat="1" ht="15" customHeight="1" x14ac:dyDescent="0.25"/>
    <row r="74" customFormat="1" ht="15" customHeight="1" x14ac:dyDescent="0.25"/>
    <row r="75" customFormat="1" ht="15" customHeight="1" x14ac:dyDescent="0.25"/>
    <row r="76" customFormat="1" ht="15" customHeight="1" x14ac:dyDescent="0.25"/>
    <row r="77" customFormat="1" ht="15" customHeight="1" x14ac:dyDescent="0.25"/>
    <row r="78" customFormat="1" ht="15" customHeight="1" x14ac:dyDescent="0.25"/>
    <row r="79" customFormat="1" ht="15" customHeight="1" x14ac:dyDescent="0.25"/>
    <row r="80" customFormat="1" ht="15" customHeight="1" x14ac:dyDescent="0.25"/>
    <row r="81" customFormat="1" ht="15" customHeight="1" x14ac:dyDescent="0.25"/>
    <row r="82" customFormat="1" ht="15" customHeight="1" x14ac:dyDescent="0.25"/>
    <row r="83" customFormat="1" ht="15" customHeight="1" x14ac:dyDescent="0.25"/>
    <row r="84" customFormat="1" ht="15" customHeight="1" x14ac:dyDescent="0.25"/>
    <row r="85" customFormat="1" ht="15" customHeight="1" x14ac:dyDescent="0.25"/>
    <row r="86" customFormat="1" ht="15" customHeight="1" x14ac:dyDescent="0.25"/>
    <row r="87" customFormat="1" ht="15" customHeight="1" x14ac:dyDescent="0.25"/>
    <row r="88" customFormat="1" ht="15" customHeight="1" x14ac:dyDescent="0.25"/>
    <row r="89" customFormat="1" ht="15" customHeight="1" x14ac:dyDescent="0.25"/>
    <row r="90" customFormat="1" ht="15" customHeight="1" x14ac:dyDescent="0.25"/>
    <row r="91" customFormat="1" ht="15" customHeight="1" x14ac:dyDescent="0.25"/>
    <row r="92" customFormat="1" ht="15" customHeight="1" x14ac:dyDescent="0.25"/>
    <row r="93" customFormat="1" ht="15" customHeight="1" x14ac:dyDescent="0.25"/>
    <row r="94" customFormat="1" ht="15" customHeight="1" x14ac:dyDescent="0.25"/>
    <row r="95" customFormat="1" ht="15" customHeight="1" x14ac:dyDescent="0.25"/>
    <row r="96" customFormat="1" ht="15" customHeight="1" x14ac:dyDescent="0.25"/>
    <row r="97" customFormat="1" ht="15" customHeight="1" x14ac:dyDescent="0.25"/>
    <row r="98" customFormat="1" ht="15" customHeight="1" x14ac:dyDescent="0.25"/>
    <row r="99" customFormat="1" ht="15" customHeight="1" x14ac:dyDescent="0.25"/>
    <row r="100" customFormat="1" ht="15" customHeight="1" x14ac:dyDescent="0.25"/>
    <row r="101" customFormat="1" ht="15" customHeight="1" x14ac:dyDescent="0.25"/>
    <row r="102" customFormat="1" ht="15" customHeight="1" x14ac:dyDescent="0.25"/>
    <row r="103" customFormat="1" ht="15" customHeight="1" x14ac:dyDescent="0.25"/>
    <row r="104" customFormat="1" ht="15" customHeight="1" x14ac:dyDescent="0.25"/>
    <row r="105" customFormat="1" ht="15" customHeight="1" x14ac:dyDescent="0.25"/>
    <row r="106" customFormat="1" ht="15" customHeight="1" x14ac:dyDescent="0.25"/>
    <row r="107" customFormat="1" ht="15" customHeight="1" x14ac:dyDescent="0.25"/>
    <row r="108" customFormat="1" ht="15" customHeight="1" x14ac:dyDescent="0.25"/>
    <row r="109" customFormat="1" ht="15" customHeight="1" x14ac:dyDescent="0.25"/>
    <row r="110" customFormat="1" ht="15" customHeight="1" x14ac:dyDescent="0.25"/>
    <row r="111" customFormat="1" ht="15" customHeight="1" x14ac:dyDescent="0.25"/>
    <row r="112" customFormat="1" ht="15" customHeight="1" x14ac:dyDescent="0.25"/>
    <row r="113" customFormat="1" ht="15" customHeight="1" x14ac:dyDescent="0.25"/>
    <row r="114" customFormat="1" ht="15" customHeight="1" x14ac:dyDescent="0.25"/>
    <row r="115" customFormat="1" ht="15" customHeight="1" x14ac:dyDescent="0.25"/>
    <row r="116" customFormat="1" ht="15" customHeight="1" x14ac:dyDescent="0.25"/>
    <row r="117" customFormat="1" ht="15" customHeight="1" x14ac:dyDescent="0.25"/>
    <row r="118" customFormat="1" ht="15" customHeight="1" x14ac:dyDescent="0.25"/>
    <row r="119" customFormat="1" ht="15" customHeight="1" x14ac:dyDescent="0.25"/>
    <row r="120" customFormat="1" ht="15" customHeight="1" x14ac:dyDescent="0.25"/>
    <row r="121" customFormat="1" ht="15" customHeight="1" x14ac:dyDescent="0.25"/>
    <row r="122" customFormat="1" ht="15" customHeight="1" x14ac:dyDescent="0.25"/>
    <row r="123" customFormat="1" ht="15" customHeight="1" x14ac:dyDescent="0.25"/>
    <row r="124" customFormat="1" ht="15" customHeight="1" x14ac:dyDescent="0.25"/>
    <row r="125" customFormat="1" ht="15" customHeight="1" x14ac:dyDescent="0.25"/>
    <row r="126" customFormat="1" ht="15" customHeight="1" x14ac:dyDescent="0.25"/>
    <row r="127" customFormat="1" ht="15" customHeight="1" x14ac:dyDescent="0.25"/>
    <row r="128" customFormat="1" ht="15" customHeight="1" x14ac:dyDescent="0.25"/>
    <row r="129" customFormat="1" ht="15" customHeight="1" x14ac:dyDescent="0.25"/>
    <row r="130" customFormat="1" ht="15" customHeight="1" x14ac:dyDescent="0.25"/>
    <row r="131" customFormat="1" ht="15" customHeight="1" x14ac:dyDescent="0.25"/>
    <row r="132" customFormat="1" ht="15" customHeight="1" x14ac:dyDescent="0.25"/>
    <row r="133" customFormat="1" ht="15" customHeight="1" x14ac:dyDescent="0.25"/>
    <row r="134" customFormat="1" ht="15" customHeight="1" x14ac:dyDescent="0.25"/>
    <row r="135" customFormat="1" ht="15" customHeight="1" x14ac:dyDescent="0.25"/>
    <row r="136" customFormat="1" ht="15" customHeight="1" x14ac:dyDescent="0.25"/>
    <row r="137" customFormat="1" ht="15" customHeight="1" x14ac:dyDescent="0.25"/>
    <row r="138" customFormat="1" ht="15" customHeight="1" x14ac:dyDescent="0.25"/>
    <row r="139" customFormat="1" ht="15" customHeight="1" x14ac:dyDescent="0.25"/>
    <row r="140" customFormat="1" ht="15" customHeight="1" x14ac:dyDescent="0.25"/>
    <row r="141" customFormat="1" ht="15" customHeight="1" x14ac:dyDescent="0.25"/>
    <row r="142" customFormat="1" ht="15" customHeight="1" x14ac:dyDescent="0.25"/>
    <row r="143" customFormat="1" ht="15" customHeight="1" x14ac:dyDescent="0.25"/>
    <row r="144" customFormat="1" ht="15" customHeight="1" x14ac:dyDescent="0.25"/>
    <row r="145" customFormat="1" ht="15" customHeight="1" x14ac:dyDescent="0.25"/>
    <row r="146" customFormat="1" ht="15" customHeight="1" x14ac:dyDescent="0.25"/>
    <row r="147" customFormat="1" ht="15" customHeight="1" x14ac:dyDescent="0.25"/>
    <row r="148" customFormat="1" ht="15" customHeight="1" x14ac:dyDescent="0.25"/>
    <row r="149" customFormat="1" ht="15" customHeight="1" x14ac:dyDescent="0.25"/>
    <row r="150" customFormat="1" ht="15" customHeight="1" x14ac:dyDescent="0.25"/>
    <row r="151" customFormat="1" ht="15" customHeight="1" x14ac:dyDescent="0.25"/>
    <row r="152" customFormat="1" ht="15" customHeight="1" x14ac:dyDescent="0.25"/>
    <row r="153" customFormat="1" ht="15" customHeight="1" x14ac:dyDescent="0.25"/>
    <row r="154" customFormat="1" ht="15" customHeight="1" x14ac:dyDescent="0.25"/>
    <row r="155" customFormat="1" ht="15" customHeight="1" x14ac:dyDescent="0.25"/>
    <row r="156" customFormat="1" ht="15" customHeight="1" x14ac:dyDescent="0.25"/>
    <row r="157" customFormat="1" ht="15" customHeight="1" x14ac:dyDescent="0.25"/>
    <row r="158" customFormat="1" ht="15" customHeight="1" x14ac:dyDescent="0.25"/>
    <row r="159" customFormat="1" ht="15" customHeight="1" x14ac:dyDescent="0.25"/>
    <row r="160" customFormat="1" ht="15" customHeight="1" x14ac:dyDescent="0.25"/>
    <row r="161" customFormat="1" ht="15" customHeight="1" x14ac:dyDescent="0.25"/>
    <row r="162" customFormat="1" ht="15" customHeight="1" x14ac:dyDescent="0.25"/>
    <row r="163" customFormat="1" ht="15" customHeight="1" x14ac:dyDescent="0.25"/>
    <row r="164" customFormat="1" ht="15" customHeight="1" x14ac:dyDescent="0.25"/>
    <row r="165" customFormat="1" ht="15" customHeight="1" x14ac:dyDescent="0.25"/>
    <row r="166" customFormat="1" ht="15" customHeight="1" x14ac:dyDescent="0.25"/>
    <row r="167" customFormat="1" ht="15" customHeight="1" x14ac:dyDescent="0.25"/>
    <row r="168" customFormat="1" ht="15" customHeight="1" x14ac:dyDescent="0.25"/>
    <row r="169" customFormat="1" ht="15" customHeight="1" x14ac:dyDescent="0.25"/>
    <row r="170" customFormat="1" ht="15" customHeight="1" x14ac:dyDescent="0.25"/>
    <row r="171" customFormat="1" ht="15" customHeight="1" x14ac:dyDescent="0.25"/>
    <row r="172" customFormat="1" ht="15" customHeight="1" x14ac:dyDescent="0.25"/>
    <row r="173" customFormat="1" ht="15" customHeight="1" x14ac:dyDescent="0.25"/>
    <row r="174" customFormat="1" ht="15" customHeight="1" x14ac:dyDescent="0.25"/>
    <row r="175" customFormat="1" ht="15" customHeight="1" x14ac:dyDescent="0.25"/>
    <row r="176" customFormat="1" ht="15" customHeight="1" x14ac:dyDescent="0.25"/>
    <row r="177" customFormat="1" ht="15" customHeight="1" x14ac:dyDescent="0.25"/>
    <row r="178" customFormat="1" ht="15" customHeight="1" x14ac:dyDescent="0.25"/>
    <row r="179" customFormat="1" ht="15" customHeight="1" x14ac:dyDescent="0.25"/>
    <row r="180" customFormat="1" ht="15" customHeight="1" x14ac:dyDescent="0.25"/>
    <row r="181" customFormat="1" ht="15" customHeight="1" x14ac:dyDescent="0.25"/>
    <row r="182" customFormat="1" ht="15" customHeight="1" x14ac:dyDescent="0.25"/>
    <row r="183" customFormat="1" ht="15" customHeight="1" x14ac:dyDescent="0.25"/>
    <row r="184" customFormat="1" ht="15" customHeight="1" x14ac:dyDescent="0.25"/>
    <row r="185" customFormat="1" ht="15" customHeight="1" x14ac:dyDescent="0.25"/>
    <row r="186" customFormat="1" ht="15" customHeight="1" x14ac:dyDescent="0.25"/>
    <row r="187" customFormat="1" ht="15" customHeight="1" x14ac:dyDescent="0.25"/>
    <row r="188" customFormat="1" ht="15" customHeight="1" x14ac:dyDescent="0.25"/>
    <row r="189" customFormat="1" ht="15" customHeight="1" x14ac:dyDescent="0.25"/>
    <row r="190" customFormat="1" ht="15" customHeight="1" x14ac:dyDescent="0.25"/>
    <row r="191" customFormat="1" ht="15" customHeight="1" x14ac:dyDescent="0.25"/>
    <row r="192" customFormat="1" ht="15" customHeight="1" x14ac:dyDescent="0.25"/>
    <row r="193" customFormat="1" ht="15" customHeight="1" x14ac:dyDescent="0.25"/>
    <row r="194" customFormat="1" ht="15" customHeight="1" x14ac:dyDescent="0.25"/>
    <row r="195" customFormat="1" ht="15" customHeight="1" x14ac:dyDescent="0.25"/>
    <row r="196" customFormat="1" ht="15" customHeight="1" x14ac:dyDescent="0.25"/>
    <row r="197" customFormat="1" ht="15" customHeight="1" x14ac:dyDescent="0.25"/>
    <row r="198" customFormat="1" ht="15" customHeight="1" x14ac:dyDescent="0.25"/>
    <row r="199" customFormat="1" ht="15" customHeight="1" x14ac:dyDescent="0.25"/>
    <row r="200" customFormat="1" ht="15" customHeight="1" x14ac:dyDescent="0.25"/>
    <row r="201" customFormat="1" ht="15" customHeight="1" x14ac:dyDescent="0.25"/>
    <row r="202" customFormat="1" ht="15" customHeight="1" x14ac:dyDescent="0.25"/>
    <row r="203" customFormat="1" ht="15" customHeight="1" x14ac:dyDescent="0.25"/>
    <row r="204" customFormat="1" ht="15" customHeight="1" x14ac:dyDescent="0.25"/>
    <row r="205" customFormat="1" ht="15" customHeight="1" x14ac:dyDescent="0.25"/>
    <row r="206" customFormat="1" ht="15" customHeight="1" x14ac:dyDescent="0.25"/>
    <row r="207" customFormat="1" ht="15" customHeight="1" x14ac:dyDescent="0.25"/>
    <row r="208" customFormat="1" ht="15" customHeight="1" x14ac:dyDescent="0.25"/>
    <row r="209" customFormat="1" ht="15" customHeight="1" x14ac:dyDescent="0.25"/>
    <row r="210" customFormat="1" ht="15" customHeight="1" x14ac:dyDescent="0.25"/>
    <row r="211" customFormat="1" ht="15" customHeight="1" x14ac:dyDescent="0.25"/>
    <row r="212" customFormat="1" ht="15" customHeight="1" x14ac:dyDescent="0.25"/>
    <row r="213" customFormat="1" ht="15" customHeight="1" x14ac:dyDescent="0.25"/>
    <row r="214" customFormat="1" ht="15" customHeight="1" x14ac:dyDescent="0.25"/>
    <row r="215" customFormat="1" ht="15" customHeight="1" x14ac:dyDescent="0.25"/>
    <row r="216" customFormat="1" ht="15" customHeight="1" x14ac:dyDescent="0.25"/>
    <row r="217" customFormat="1" ht="15" customHeight="1" x14ac:dyDescent="0.25"/>
    <row r="218" customFormat="1" ht="15" customHeight="1" x14ac:dyDescent="0.25"/>
    <row r="219" customFormat="1" ht="15" customHeight="1" x14ac:dyDescent="0.25"/>
    <row r="220" customFormat="1" ht="15" customHeight="1" x14ac:dyDescent="0.25"/>
    <row r="221" customFormat="1" ht="15" customHeight="1" x14ac:dyDescent="0.25"/>
    <row r="222" customFormat="1" ht="15" customHeight="1" x14ac:dyDescent="0.25"/>
    <row r="223" customFormat="1" ht="15" customHeight="1" x14ac:dyDescent="0.25"/>
    <row r="224" customFormat="1" ht="15" customHeight="1" x14ac:dyDescent="0.25"/>
    <row r="225" customFormat="1" ht="15" customHeight="1" x14ac:dyDescent="0.25"/>
    <row r="226" customFormat="1" ht="15" customHeight="1" x14ac:dyDescent="0.25"/>
    <row r="227" customFormat="1" ht="15" customHeight="1" x14ac:dyDescent="0.25"/>
    <row r="228" customFormat="1" ht="15" customHeight="1" x14ac:dyDescent="0.25"/>
    <row r="229" customFormat="1" ht="15" customHeight="1" x14ac:dyDescent="0.25"/>
    <row r="230" customFormat="1" ht="15" customHeight="1" x14ac:dyDescent="0.25"/>
    <row r="231" customFormat="1" ht="15" customHeight="1" x14ac:dyDescent="0.25"/>
    <row r="232" customFormat="1" ht="15" customHeight="1" x14ac:dyDescent="0.25"/>
    <row r="233" customFormat="1" ht="15" customHeight="1" x14ac:dyDescent="0.25"/>
    <row r="234" customFormat="1" ht="15" customHeight="1" x14ac:dyDescent="0.25"/>
    <row r="235" customFormat="1" ht="15" customHeight="1" x14ac:dyDescent="0.25"/>
    <row r="236" customFormat="1" ht="15" customHeight="1" x14ac:dyDescent="0.25"/>
    <row r="237" customFormat="1" ht="15" customHeight="1" x14ac:dyDescent="0.25"/>
    <row r="238" customFormat="1" ht="15" customHeight="1" x14ac:dyDescent="0.25"/>
    <row r="239" customFormat="1" ht="15" customHeight="1" x14ac:dyDescent="0.25"/>
    <row r="240" customFormat="1" ht="15" customHeight="1" x14ac:dyDescent="0.25"/>
    <row r="241" customFormat="1" ht="15" customHeight="1" x14ac:dyDescent="0.25"/>
    <row r="242" customFormat="1" ht="15" customHeight="1" x14ac:dyDescent="0.25"/>
    <row r="243" customFormat="1" ht="15" customHeight="1" x14ac:dyDescent="0.25"/>
    <row r="244" customFormat="1" ht="15" customHeight="1" x14ac:dyDescent="0.25"/>
    <row r="245" customFormat="1" ht="15" customHeight="1" x14ac:dyDescent="0.25"/>
    <row r="246" customFormat="1" ht="15" customHeight="1" x14ac:dyDescent="0.25"/>
    <row r="247" customFormat="1" ht="15" customHeight="1" x14ac:dyDescent="0.25"/>
    <row r="248" customFormat="1" ht="15" customHeight="1" x14ac:dyDescent="0.25"/>
    <row r="249" customFormat="1" ht="15" customHeight="1" x14ac:dyDescent="0.25"/>
    <row r="250" customFormat="1" ht="15" customHeight="1" x14ac:dyDescent="0.25"/>
    <row r="251" customFormat="1" ht="15" customHeight="1" x14ac:dyDescent="0.25"/>
    <row r="252" customFormat="1" ht="15" customHeight="1" x14ac:dyDescent="0.25"/>
    <row r="253" customFormat="1" ht="15" customHeight="1" x14ac:dyDescent="0.25"/>
    <row r="254" customFormat="1" ht="15" customHeight="1" x14ac:dyDescent="0.25"/>
    <row r="255" customFormat="1" ht="15" customHeight="1" x14ac:dyDescent="0.25"/>
    <row r="256" customFormat="1" ht="15" customHeight="1" x14ac:dyDescent="0.25"/>
    <row r="257" customFormat="1" ht="15" customHeight="1" x14ac:dyDescent="0.25"/>
    <row r="258" customFormat="1" ht="15" customHeight="1" x14ac:dyDescent="0.25"/>
    <row r="259" customFormat="1" ht="15" customHeight="1" x14ac:dyDescent="0.25"/>
    <row r="260" customFormat="1" ht="15" customHeight="1" x14ac:dyDescent="0.25"/>
    <row r="261" customFormat="1" ht="15" customHeight="1" x14ac:dyDescent="0.25"/>
    <row r="262" customFormat="1" ht="15" customHeight="1" x14ac:dyDescent="0.25"/>
    <row r="263" customFormat="1" ht="15" customHeight="1" x14ac:dyDescent="0.25"/>
    <row r="264" customFormat="1" ht="15" customHeight="1" x14ac:dyDescent="0.25"/>
    <row r="265" customFormat="1" ht="15" customHeight="1" x14ac:dyDescent="0.25"/>
    <row r="266" customFormat="1" ht="15" customHeight="1" x14ac:dyDescent="0.25"/>
    <row r="267" customFormat="1" ht="15" customHeight="1" x14ac:dyDescent="0.25"/>
    <row r="268" customFormat="1" ht="15" customHeight="1" x14ac:dyDescent="0.25"/>
    <row r="269" customFormat="1" ht="15" customHeight="1" x14ac:dyDescent="0.25"/>
    <row r="270" customFormat="1" ht="15" customHeight="1" x14ac:dyDescent="0.25"/>
    <row r="271" customFormat="1" ht="15" customHeight="1" x14ac:dyDescent="0.25"/>
    <row r="272" customFormat="1" ht="15" customHeight="1" x14ac:dyDescent="0.25"/>
    <row r="273" customFormat="1" ht="15" customHeight="1" x14ac:dyDescent="0.25"/>
    <row r="274" customFormat="1" ht="15" customHeight="1" x14ac:dyDescent="0.25"/>
    <row r="275" customFormat="1" ht="15" customHeight="1" x14ac:dyDescent="0.25"/>
    <row r="276" customFormat="1" ht="15" customHeight="1" x14ac:dyDescent="0.25"/>
    <row r="277" customFormat="1" ht="15" customHeight="1" x14ac:dyDescent="0.25"/>
    <row r="278" customFormat="1" ht="15" customHeight="1" x14ac:dyDescent="0.25"/>
    <row r="279" customFormat="1" ht="15" customHeight="1" x14ac:dyDescent="0.25"/>
    <row r="280" customFormat="1" ht="15" customHeight="1" x14ac:dyDescent="0.25"/>
    <row r="281" customFormat="1" ht="15" customHeight="1" x14ac:dyDescent="0.25"/>
    <row r="282" customFormat="1" ht="15" customHeight="1" x14ac:dyDescent="0.25"/>
    <row r="283" customFormat="1" ht="15" customHeight="1" x14ac:dyDescent="0.25"/>
    <row r="284" customFormat="1" ht="15" customHeight="1" x14ac:dyDescent="0.25"/>
    <row r="285" customFormat="1" ht="15" customHeight="1" x14ac:dyDescent="0.25"/>
    <row r="286" customFormat="1" ht="15" customHeight="1" x14ac:dyDescent="0.25"/>
    <row r="287" customFormat="1" ht="15" customHeight="1" x14ac:dyDescent="0.25"/>
    <row r="288" customFormat="1" ht="15" customHeight="1" x14ac:dyDescent="0.25"/>
    <row r="289" customFormat="1" ht="15" customHeight="1" x14ac:dyDescent="0.25"/>
    <row r="290" customFormat="1" ht="15" customHeight="1" x14ac:dyDescent="0.25"/>
    <row r="291" customFormat="1" ht="15" customHeight="1" x14ac:dyDescent="0.25"/>
    <row r="292" customFormat="1" ht="15" customHeight="1" x14ac:dyDescent="0.25"/>
    <row r="293" customFormat="1" ht="15" customHeight="1" x14ac:dyDescent="0.25"/>
    <row r="294" customFormat="1" ht="15" customHeight="1" x14ac:dyDescent="0.25"/>
    <row r="295" customFormat="1" ht="15" customHeight="1" x14ac:dyDescent="0.25"/>
    <row r="296" customFormat="1" ht="15" customHeight="1" x14ac:dyDescent="0.25"/>
    <row r="297" customFormat="1" ht="15" customHeight="1" x14ac:dyDescent="0.25"/>
    <row r="298" customFormat="1" ht="15" customHeight="1" x14ac:dyDescent="0.25"/>
    <row r="299" customFormat="1" ht="15" customHeight="1" x14ac:dyDescent="0.25"/>
    <row r="300" customFormat="1" ht="15" customHeight="1" x14ac:dyDescent="0.25"/>
    <row r="301" customFormat="1" ht="15" customHeight="1" x14ac:dyDescent="0.25"/>
    <row r="302" customFormat="1" ht="15" customHeight="1" x14ac:dyDescent="0.25"/>
    <row r="303" customFormat="1" ht="15" customHeight="1" x14ac:dyDescent="0.25"/>
    <row r="304" customFormat="1" ht="15" customHeight="1" x14ac:dyDescent="0.25"/>
    <row r="305" customFormat="1" ht="15" customHeight="1" x14ac:dyDescent="0.25"/>
    <row r="306" customFormat="1" ht="15" customHeight="1" x14ac:dyDescent="0.25"/>
    <row r="307" customFormat="1" ht="15" customHeight="1" x14ac:dyDescent="0.25"/>
    <row r="308" customFormat="1" ht="15" customHeight="1" x14ac:dyDescent="0.25"/>
    <row r="309" customFormat="1" ht="15" customHeight="1" x14ac:dyDescent="0.25"/>
    <row r="310" customFormat="1" ht="15" customHeight="1" x14ac:dyDescent="0.25"/>
    <row r="311" customFormat="1" ht="15" customHeight="1" x14ac:dyDescent="0.25"/>
    <row r="312" customFormat="1" ht="15" customHeight="1" x14ac:dyDescent="0.25"/>
    <row r="313" customFormat="1" ht="15" customHeight="1" x14ac:dyDescent="0.25"/>
    <row r="314" customFormat="1" ht="15" customHeight="1" x14ac:dyDescent="0.25"/>
    <row r="315" customFormat="1" ht="15" customHeight="1" x14ac:dyDescent="0.25"/>
    <row r="316" customFormat="1" ht="15" customHeight="1" x14ac:dyDescent="0.25"/>
    <row r="317" customFormat="1" ht="15" customHeight="1" x14ac:dyDescent="0.25"/>
    <row r="318" customFormat="1" ht="15" customHeight="1" x14ac:dyDescent="0.25"/>
    <row r="319" customFormat="1" ht="15" customHeight="1" x14ac:dyDescent="0.25"/>
    <row r="320" customFormat="1" ht="15" customHeight="1" x14ac:dyDescent="0.25"/>
    <row r="321" customFormat="1" ht="15" customHeight="1" x14ac:dyDescent="0.25"/>
    <row r="322" customFormat="1" ht="15" customHeight="1" x14ac:dyDescent="0.25"/>
    <row r="323" customFormat="1" ht="15" customHeight="1" x14ac:dyDescent="0.25"/>
    <row r="324" customFormat="1" ht="15" customHeight="1" x14ac:dyDescent="0.25"/>
    <row r="325" customFormat="1" ht="15" customHeight="1" x14ac:dyDescent="0.25"/>
    <row r="326" customFormat="1" ht="15" customHeight="1" x14ac:dyDescent="0.25"/>
    <row r="327" customFormat="1" ht="15" customHeight="1" x14ac:dyDescent="0.25"/>
    <row r="328" customFormat="1" ht="15" customHeight="1" x14ac:dyDescent="0.25"/>
    <row r="329" customFormat="1" ht="15" customHeight="1" x14ac:dyDescent="0.25"/>
    <row r="330" customFormat="1" ht="15" customHeight="1" x14ac:dyDescent="0.25"/>
    <row r="331" customFormat="1" ht="15" customHeight="1" x14ac:dyDescent="0.25"/>
    <row r="332" customFormat="1" ht="15" customHeight="1" x14ac:dyDescent="0.25"/>
    <row r="333" customFormat="1" ht="15" customHeight="1" x14ac:dyDescent="0.25"/>
    <row r="334" customFormat="1" ht="15" customHeight="1" x14ac:dyDescent="0.25"/>
    <row r="335" customFormat="1" ht="15" customHeight="1" x14ac:dyDescent="0.25"/>
    <row r="336" customFormat="1" ht="15" customHeight="1" x14ac:dyDescent="0.25"/>
    <row r="337" customFormat="1" ht="15" customHeight="1" x14ac:dyDescent="0.25"/>
    <row r="338" customFormat="1" ht="15" customHeight="1" x14ac:dyDescent="0.25"/>
    <row r="339" customFormat="1" ht="15" customHeight="1" x14ac:dyDescent="0.25"/>
    <row r="340" customFormat="1" ht="15" customHeight="1" x14ac:dyDescent="0.25"/>
    <row r="341" customFormat="1" ht="15" customHeight="1" x14ac:dyDescent="0.25"/>
    <row r="342" customFormat="1" ht="15" customHeight="1" x14ac:dyDescent="0.25"/>
    <row r="343" customFormat="1" ht="15" customHeight="1" x14ac:dyDescent="0.25"/>
    <row r="344" customFormat="1" ht="15" customHeight="1" x14ac:dyDescent="0.25"/>
    <row r="345" customFormat="1" ht="15" customHeight="1" x14ac:dyDescent="0.25"/>
    <row r="346" customFormat="1" ht="15" customHeight="1" x14ac:dyDescent="0.25"/>
    <row r="347" customFormat="1" ht="15" customHeight="1" x14ac:dyDescent="0.25"/>
    <row r="348" customFormat="1" ht="15" customHeight="1" x14ac:dyDescent="0.25"/>
    <row r="349" customFormat="1" ht="15" customHeight="1" x14ac:dyDescent="0.25"/>
    <row r="350" customFormat="1" ht="15" customHeight="1" x14ac:dyDescent="0.25"/>
    <row r="351" customFormat="1" ht="15" customHeight="1" x14ac:dyDescent="0.25"/>
    <row r="352" customFormat="1" ht="15" customHeight="1" x14ac:dyDescent="0.25"/>
    <row r="353" customFormat="1" ht="15" customHeight="1" x14ac:dyDescent="0.25"/>
    <row r="354" customFormat="1" ht="15" customHeight="1" x14ac:dyDescent="0.25"/>
    <row r="355" customFormat="1" ht="15" customHeight="1" x14ac:dyDescent="0.25"/>
    <row r="356" customFormat="1" ht="15" customHeight="1" x14ac:dyDescent="0.25"/>
    <row r="357" customFormat="1" ht="15" customHeight="1" x14ac:dyDescent="0.25"/>
    <row r="358" customFormat="1" ht="15" customHeight="1" x14ac:dyDescent="0.25"/>
    <row r="359" customFormat="1" ht="15" customHeight="1" x14ac:dyDescent="0.25"/>
    <row r="360" customFormat="1" ht="15" customHeight="1" x14ac:dyDescent="0.25"/>
    <row r="361" customFormat="1" ht="15" customHeight="1" x14ac:dyDescent="0.25"/>
    <row r="362" customFormat="1" ht="15" customHeight="1" x14ac:dyDescent="0.25"/>
    <row r="363" customFormat="1" ht="15" customHeight="1" x14ac:dyDescent="0.25"/>
    <row r="364" customFormat="1" ht="15" customHeight="1" x14ac:dyDescent="0.25"/>
    <row r="365" customFormat="1" ht="15" customHeight="1" x14ac:dyDescent="0.25"/>
    <row r="366" customFormat="1" ht="15" customHeight="1" x14ac:dyDescent="0.25"/>
    <row r="367" customFormat="1" ht="15" customHeight="1" x14ac:dyDescent="0.25"/>
    <row r="368" customFormat="1" ht="15" customHeight="1" x14ac:dyDescent="0.25"/>
    <row r="369" customFormat="1" ht="15" customHeight="1" x14ac:dyDescent="0.25"/>
    <row r="370" customFormat="1" ht="15" customHeight="1" x14ac:dyDescent="0.25"/>
    <row r="371" customFormat="1" ht="15" customHeight="1" x14ac:dyDescent="0.25"/>
    <row r="372" customFormat="1" ht="15" customHeight="1" x14ac:dyDescent="0.25"/>
    <row r="373" customFormat="1" ht="15" customHeight="1" x14ac:dyDescent="0.25"/>
    <row r="374" customFormat="1" ht="15" customHeight="1" x14ac:dyDescent="0.25"/>
    <row r="375" customFormat="1" ht="15" customHeight="1" x14ac:dyDescent="0.25"/>
    <row r="376" customFormat="1" ht="15" customHeight="1" x14ac:dyDescent="0.25"/>
    <row r="377" customFormat="1" ht="15" customHeight="1" x14ac:dyDescent="0.25"/>
    <row r="378" customFormat="1" ht="15" customHeight="1" x14ac:dyDescent="0.25"/>
    <row r="379" customFormat="1" ht="15" customHeight="1" x14ac:dyDescent="0.25"/>
    <row r="380" customFormat="1" ht="15" customHeight="1" x14ac:dyDescent="0.25"/>
    <row r="381" customFormat="1" ht="15" customHeight="1" x14ac:dyDescent="0.25"/>
    <row r="382" customFormat="1" ht="15" customHeight="1" x14ac:dyDescent="0.25"/>
    <row r="383" customFormat="1" ht="15" customHeight="1" x14ac:dyDescent="0.25"/>
    <row r="384" customFormat="1" ht="15" customHeight="1" x14ac:dyDescent="0.25"/>
    <row r="385" customFormat="1" ht="15" customHeight="1" x14ac:dyDescent="0.25"/>
    <row r="386" customFormat="1" ht="15" customHeight="1" x14ac:dyDescent="0.25"/>
    <row r="387" customFormat="1" ht="15" customHeight="1" x14ac:dyDescent="0.25"/>
    <row r="388" customFormat="1" ht="15" customHeight="1" x14ac:dyDescent="0.25"/>
    <row r="389" customFormat="1" ht="15" customHeight="1" x14ac:dyDescent="0.25"/>
    <row r="390" customFormat="1" ht="15" customHeight="1" x14ac:dyDescent="0.25"/>
    <row r="391" customFormat="1" ht="15" customHeight="1" x14ac:dyDescent="0.25"/>
    <row r="392" customFormat="1" ht="15" customHeight="1" x14ac:dyDescent="0.25"/>
    <row r="393" customFormat="1" ht="15" customHeight="1" x14ac:dyDescent="0.25"/>
    <row r="394" customFormat="1" ht="15" customHeight="1" x14ac:dyDescent="0.25"/>
    <row r="395" customFormat="1" ht="15" customHeight="1" x14ac:dyDescent="0.25"/>
    <row r="396" customFormat="1" ht="15" customHeight="1" x14ac:dyDescent="0.25"/>
    <row r="397" customFormat="1" ht="15" customHeight="1" x14ac:dyDescent="0.25"/>
    <row r="398" customFormat="1" ht="15" customHeight="1" x14ac:dyDescent="0.25"/>
    <row r="399" customFormat="1" ht="15" customHeight="1" x14ac:dyDescent="0.25"/>
    <row r="400" customFormat="1" ht="15" customHeight="1" x14ac:dyDescent="0.25"/>
    <row r="401" customFormat="1" ht="15" customHeight="1" x14ac:dyDescent="0.25"/>
    <row r="402" customFormat="1" ht="15" customHeight="1" x14ac:dyDescent="0.25"/>
    <row r="403" customFormat="1" ht="15" customHeight="1" x14ac:dyDescent="0.25"/>
    <row r="404" customFormat="1" ht="15" customHeight="1" x14ac:dyDescent="0.25"/>
    <row r="405" customFormat="1" ht="15" customHeight="1" x14ac:dyDescent="0.25"/>
    <row r="406" customFormat="1" ht="15" customHeight="1" x14ac:dyDescent="0.25"/>
    <row r="407" customFormat="1" ht="15" customHeight="1" x14ac:dyDescent="0.25"/>
    <row r="408" customFormat="1" ht="15" customHeight="1" x14ac:dyDescent="0.25"/>
    <row r="409" customFormat="1" ht="15" customHeight="1" x14ac:dyDescent="0.25"/>
    <row r="410" customFormat="1" ht="15" customHeight="1" x14ac:dyDescent="0.25"/>
    <row r="411" customFormat="1" ht="15" customHeight="1" x14ac:dyDescent="0.25"/>
    <row r="412" customFormat="1" ht="15" customHeight="1" x14ac:dyDescent="0.25"/>
    <row r="413" customFormat="1" ht="15" customHeight="1" x14ac:dyDescent="0.25"/>
    <row r="414" customFormat="1" ht="15" customHeight="1" x14ac:dyDescent="0.25"/>
    <row r="415" customFormat="1" ht="15" customHeight="1" x14ac:dyDescent="0.25"/>
    <row r="416" customFormat="1" ht="15" customHeight="1" x14ac:dyDescent="0.25"/>
    <row r="417" customFormat="1" ht="15" customHeight="1" x14ac:dyDescent="0.25"/>
    <row r="418" customFormat="1" ht="15" customHeight="1" x14ac:dyDescent="0.25"/>
    <row r="419" customFormat="1" ht="15" customHeight="1" x14ac:dyDescent="0.25"/>
    <row r="420" customFormat="1" ht="15" customHeight="1" x14ac:dyDescent="0.25"/>
    <row r="421" customFormat="1" ht="15" customHeight="1" x14ac:dyDescent="0.25"/>
    <row r="422" customFormat="1" ht="15" customHeight="1" x14ac:dyDescent="0.25"/>
    <row r="423" customFormat="1" ht="15" customHeight="1" x14ac:dyDescent="0.25"/>
    <row r="424" customFormat="1" ht="15" customHeight="1" x14ac:dyDescent="0.25"/>
    <row r="425" customFormat="1" ht="15" customHeight="1" x14ac:dyDescent="0.25"/>
    <row r="426" customFormat="1" ht="15" customHeight="1" x14ac:dyDescent="0.25"/>
    <row r="427" customFormat="1" ht="15" customHeight="1" x14ac:dyDescent="0.25"/>
    <row r="428" customFormat="1" ht="15" customHeight="1" x14ac:dyDescent="0.25"/>
    <row r="429" customFormat="1" ht="15" customHeight="1" x14ac:dyDescent="0.25"/>
    <row r="430" customFormat="1" ht="15" customHeight="1" x14ac:dyDescent="0.25"/>
    <row r="431" customFormat="1" ht="15" customHeight="1" x14ac:dyDescent="0.25"/>
    <row r="432" customFormat="1" ht="15" customHeight="1" x14ac:dyDescent="0.25"/>
    <row r="433" customFormat="1" ht="15" customHeight="1" x14ac:dyDescent="0.25"/>
    <row r="434" customFormat="1" ht="15" customHeight="1" x14ac:dyDescent="0.25"/>
    <row r="435" customFormat="1" ht="15" customHeight="1" x14ac:dyDescent="0.25"/>
    <row r="436" customFormat="1" ht="15" customHeight="1" x14ac:dyDescent="0.25"/>
    <row r="437" customFormat="1" ht="15" customHeight="1" x14ac:dyDescent="0.25"/>
    <row r="438" customFormat="1" ht="15" customHeight="1" x14ac:dyDescent="0.25"/>
    <row r="439" customFormat="1" ht="15" customHeight="1" x14ac:dyDescent="0.25"/>
    <row r="440" customFormat="1" ht="15" customHeight="1" x14ac:dyDescent="0.25"/>
    <row r="441" customFormat="1" ht="15" customHeight="1" x14ac:dyDescent="0.25"/>
    <row r="442" customFormat="1" ht="15" customHeight="1" x14ac:dyDescent="0.25"/>
    <row r="443" customFormat="1" ht="15" customHeight="1" x14ac:dyDescent="0.25"/>
    <row r="444" customFormat="1" ht="15" customHeight="1" x14ac:dyDescent="0.25"/>
    <row r="445" customFormat="1" ht="15" customHeight="1" x14ac:dyDescent="0.25"/>
    <row r="446" customFormat="1" ht="15" customHeight="1" x14ac:dyDescent="0.25"/>
    <row r="447" customFormat="1" ht="15" customHeight="1" x14ac:dyDescent="0.25"/>
    <row r="448" customFormat="1" ht="15" customHeight="1" x14ac:dyDescent="0.25"/>
    <row r="449" customFormat="1" ht="15" customHeight="1" x14ac:dyDescent="0.25"/>
    <row r="450" customFormat="1" ht="15" customHeight="1" x14ac:dyDescent="0.25"/>
    <row r="451" customFormat="1" ht="15" customHeight="1" x14ac:dyDescent="0.25"/>
    <row r="452" customFormat="1" ht="15" customHeight="1" x14ac:dyDescent="0.25"/>
    <row r="453" customFormat="1" ht="15" customHeight="1" x14ac:dyDescent="0.25"/>
    <row r="454" customFormat="1" ht="15" customHeight="1" x14ac:dyDescent="0.25"/>
    <row r="455" customFormat="1" ht="15" customHeight="1" x14ac:dyDescent="0.25"/>
    <row r="456" customFormat="1" ht="15" customHeight="1" x14ac:dyDescent="0.25"/>
    <row r="457" customFormat="1" ht="15" customHeight="1" x14ac:dyDescent="0.25"/>
    <row r="458" customFormat="1" ht="15" customHeight="1" x14ac:dyDescent="0.25"/>
    <row r="459" customFormat="1" ht="15" customHeight="1" x14ac:dyDescent="0.25"/>
    <row r="460" customFormat="1" ht="15" customHeight="1" x14ac:dyDescent="0.25"/>
    <row r="461" customFormat="1" ht="15" customHeight="1" x14ac:dyDescent="0.25"/>
    <row r="462" customFormat="1" ht="15" customHeight="1" x14ac:dyDescent="0.25"/>
    <row r="463" customFormat="1" ht="15" customHeight="1" x14ac:dyDescent="0.25"/>
    <row r="464" customFormat="1" ht="15" customHeight="1" x14ac:dyDescent="0.25"/>
    <row r="465" customFormat="1" ht="15" customHeight="1" x14ac:dyDescent="0.25"/>
    <row r="466" customFormat="1" ht="15" customHeight="1" x14ac:dyDescent="0.25"/>
    <row r="467" customFormat="1" ht="15" customHeight="1" x14ac:dyDescent="0.25"/>
    <row r="468" customFormat="1" ht="15" customHeight="1" x14ac:dyDescent="0.25"/>
    <row r="469" customFormat="1" ht="15" customHeight="1" x14ac:dyDescent="0.25"/>
    <row r="470" customFormat="1" ht="15" customHeight="1" x14ac:dyDescent="0.25"/>
    <row r="471" customFormat="1" ht="15" customHeight="1" x14ac:dyDescent="0.25"/>
    <row r="472" customFormat="1" ht="15" customHeight="1" x14ac:dyDescent="0.25"/>
    <row r="473" customFormat="1" ht="15" customHeight="1" x14ac:dyDescent="0.25"/>
    <row r="474" customFormat="1" ht="15" customHeight="1" x14ac:dyDescent="0.25"/>
    <row r="475" customFormat="1" ht="15" customHeight="1" x14ac:dyDescent="0.25"/>
    <row r="476" customFormat="1" ht="15" customHeight="1" x14ac:dyDescent="0.25"/>
    <row r="477" customFormat="1" ht="15" customHeight="1" x14ac:dyDescent="0.25"/>
    <row r="478" customFormat="1" ht="15" customHeight="1" x14ac:dyDescent="0.25"/>
    <row r="479" customFormat="1" ht="15" customHeight="1" x14ac:dyDescent="0.25"/>
    <row r="480" customFormat="1" ht="15" customHeight="1" x14ac:dyDescent="0.25"/>
    <row r="481" customFormat="1" ht="15" customHeight="1" x14ac:dyDescent="0.25"/>
    <row r="482" customFormat="1" ht="15" customHeight="1" x14ac:dyDescent="0.25"/>
    <row r="483" customFormat="1" ht="15" customHeight="1" x14ac:dyDescent="0.25"/>
    <row r="484" customFormat="1" ht="15" customHeight="1" x14ac:dyDescent="0.25"/>
    <row r="485" customFormat="1" ht="15" customHeight="1" x14ac:dyDescent="0.25"/>
    <row r="486" customFormat="1" ht="15" customHeight="1" x14ac:dyDescent="0.25"/>
    <row r="487" customFormat="1" ht="15" customHeight="1" x14ac:dyDescent="0.25"/>
    <row r="488" customFormat="1" ht="15" customHeight="1" x14ac:dyDescent="0.25"/>
    <row r="489" customFormat="1" ht="15" customHeight="1" x14ac:dyDescent="0.25"/>
    <row r="490" customFormat="1" ht="15" customHeight="1" x14ac:dyDescent="0.25"/>
    <row r="491" customFormat="1" ht="15" customHeight="1" x14ac:dyDescent="0.25"/>
    <row r="492" customFormat="1" ht="15" customHeight="1" x14ac:dyDescent="0.25"/>
    <row r="493" customFormat="1" ht="15" customHeight="1" x14ac:dyDescent="0.25"/>
    <row r="494" customFormat="1" ht="15" customHeight="1" x14ac:dyDescent="0.25"/>
    <row r="495" customFormat="1" ht="15" customHeight="1" x14ac:dyDescent="0.25"/>
    <row r="496" customFormat="1" ht="15" customHeight="1" x14ac:dyDescent="0.25"/>
    <row r="497" customFormat="1" ht="15" customHeight="1" x14ac:dyDescent="0.25"/>
    <row r="498" customFormat="1" ht="15" customHeight="1" x14ac:dyDescent="0.25"/>
    <row r="499" customFormat="1" ht="15" customHeight="1" x14ac:dyDescent="0.25"/>
    <row r="500" customFormat="1" ht="15" customHeight="1" x14ac:dyDescent="0.25"/>
    <row r="501" customFormat="1" ht="15" customHeight="1" x14ac:dyDescent="0.25"/>
    <row r="502" customFormat="1" ht="15" customHeight="1" x14ac:dyDescent="0.25"/>
    <row r="503" customFormat="1" ht="15" customHeight="1" x14ac:dyDescent="0.25"/>
    <row r="504" customFormat="1" ht="15" customHeight="1" x14ac:dyDescent="0.25"/>
    <row r="505" customFormat="1" ht="15" customHeight="1" x14ac:dyDescent="0.25"/>
    <row r="506" customFormat="1" ht="15" customHeight="1" x14ac:dyDescent="0.25"/>
    <row r="507" customFormat="1" ht="15" customHeight="1" x14ac:dyDescent="0.25"/>
    <row r="508" customFormat="1" ht="15" customHeight="1" x14ac:dyDescent="0.25"/>
    <row r="509" customFormat="1" ht="15" customHeight="1" x14ac:dyDescent="0.25"/>
    <row r="510" customFormat="1" ht="15" customHeight="1" x14ac:dyDescent="0.25"/>
    <row r="511" customFormat="1" ht="15" customHeight="1" x14ac:dyDescent="0.25"/>
    <row r="512" customFormat="1" ht="15" customHeight="1" x14ac:dyDescent="0.25"/>
    <row r="513" customFormat="1" ht="15" customHeight="1" x14ac:dyDescent="0.25"/>
    <row r="514" customFormat="1" ht="15" customHeight="1" x14ac:dyDescent="0.25"/>
    <row r="515" customFormat="1" ht="15" customHeight="1" x14ac:dyDescent="0.25"/>
    <row r="516" customFormat="1" ht="15" customHeight="1" x14ac:dyDescent="0.25"/>
    <row r="517" customFormat="1" ht="15" customHeight="1" x14ac:dyDescent="0.25"/>
    <row r="518" customFormat="1" ht="15" customHeight="1" x14ac:dyDescent="0.25"/>
    <row r="519" customFormat="1" ht="15" customHeight="1" x14ac:dyDescent="0.25"/>
    <row r="520" customFormat="1" ht="15" customHeight="1" x14ac:dyDescent="0.25"/>
    <row r="521" customFormat="1" ht="15" customHeight="1" x14ac:dyDescent="0.25"/>
    <row r="522" customFormat="1" ht="15" customHeight="1" x14ac:dyDescent="0.25"/>
    <row r="523" customFormat="1" ht="15" customHeight="1" x14ac:dyDescent="0.25"/>
    <row r="524" customFormat="1" ht="15" customHeight="1" x14ac:dyDescent="0.25"/>
    <row r="525" customFormat="1" ht="15" customHeight="1" x14ac:dyDescent="0.25"/>
    <row r="526" customFormat="1" ht="15" customHeight="1" x14ac:dyDescent="0.25"/>
    <row r="527" customFormat="1" ht="15" customHeight="1" x14ac:dyDescent="0.25"/>
    <row r="528" customFormat="1" ht="15" customHeight="1" x14ac:dyDescent="0.25"/>
    <row r="529" customFormat="1" ht="15" customHeight="1" x14ac:dyDescent="0.25"/>
    <row r="530" customFormat="1" ht="15" customHeight="1" x14ac:dyDescent="0.25"/>
    <row r="531" customFormat="1" ht="15" customHeight="1" x14ac:dyDescent="0.25"/>
    <row r="532" customFormat="1" ht="15" customHeight="1" x14ac:dyDescent="0.25"/>
    <row r="533" customFormat="1" ht="15" customHeight="1" x14ac:dyDescent="0.25"/>
    <row r="534" customFormat="1" ht="15" customHeight="1" x14ac:dyDescent="0.25"/>
    <row r="535" customFormat="1" ht="15" customHeight="1" x14ac:dyDescent="0.25"/>
    <row r="536" customFormat="1" ht="15" customHeight="1" x14ac:dyDescent="0.25"/>
    <row r="537" customFormat="1" ht="15" customHeight="1" x14ac:dyDescent="0.25"/>
    <row r="538" customFormat="1" ht="15" customHeight="1" x14ac:dyDescent="0.25"/>
    <row r="539" customFormat="1" ht="15" customHeight="1" x14ac:dyDescent="0.25"/>
    <row r="540" customFormat="1" ht="15" customHeight="1" x14ac:dyDescent="0.25"/>
    <row r="541" customFormat="1" ht="15" customHeight="1" x14ac:dyDescent="0.25"/>
    <row r="542" customFormat="1" ht="15" customHeight="1" x14ac:dyDescent="0.25"/>
    <row r="543" customFormat="1" ht="15" customHeight="1" x14ac:dyDescent="0.25"/>
    <row r="544" customFormat="1" ht="15" customHeight="1" x14ac:dyDescent="0.25"/>
    <row r="545" customFormat="1" ht="15" customHeight="1" x14ac:dyDescent="0.25"/>
    <row r="546" customFormat="1" ht="15" customHeight="1" x14ac:dyDescent="0.25"/>
    <row r="547" customFormat="1" ht="15" customHeight="1" x14ac:dyDescent="0.25"/>
    <row r="548" customFormat="1" ht="15" customHeight="1" x14ac:dyDescent="0.25"/>
    <row r="549" customFormat="1" ht="15" customHeight="1" x14ac:dyDescent="0.25"/>
    <row r="550" customFormat="1" ht="15" customHeight="1" x14ac:dyDescent="0.25"/>
    <row r="551" customFormat="1" ht="15" customHeight="1" x14ac:dyDescent="0.25"/>
    <row r="552" customFormat="1" ht="15" customHeight="1" x14ac:dyDescent="0.25"/>
    <row r="553" customFormat="1" ht="15" customHeight="1" x14ac:dyDescent="0.25"/>
    <row r="554" customFormat="1" ht="15" customHeight="1" x14ac:dyDescent="0.25"/>
    <row r="555" customFormat="1" ht="15" customHeight="1" x14ac:dyDescent="0.25"/>
    <row r="556" customFormat="1" ht="15" customHeight="1" x14ac:dyDescent="0.25"/>
    <row r="557" customFormat="1" ht="15" customHeight="1" x14ac:dyDescent="0.25"/>
    <row r="558" customFormat="1" ht="15" customHeight="1" x14ac:dyDescent="0.25"/>
    <row r="559" customFormat="1" ht="15" customHeight="1" x14ac:dyDescent="0.25"/>
    <row r="560" customFormat="1" ht="15" customHeight="1" x14ac:dyDescent="0.25"/>
    <row r="561" customFormat="1" ht="15" customHeight="1" x14ac:dyDescent="0.25"/>
    <row r="562" customFormat="1" ht="15" customHeight="1" x14ac:dyDescent="0.25"/>
    <row r="563" customFormat="1" ht="15" customHeight="1" x14ac:dyDescent="0.25"/>
    <row r="564" customFormat="1" ht="15" customHeight="1" x14ac:dyDescent="0.25"/>
    <row r="565" customFormat="1" ht="15" customHeight="1" x14ac:dyDescent="0.25"/>
    <row r="566" customFormat="1" ht="15" customHeight="1" x14ac:dyDescent="0.25"/>
    <row r="567" customFormat="1" ht="15" customHeight="1" x14ac:dyDescent="0.25"/>
    <row r="568" customFormat="1" ht="15" customHeight="1" x14ac:dyDescent="0.25"/>
    <row r="569" customFormat="1" ht="15" customHeight="1" x14ac:dyDescent="0.25"/>
    <row r="570" customFormat="1" ht="15" customHeight="1" x14ac:dyDescent="0.25"/>
    <row r="571" customFormat="1" ht="15" customHeight="1" x14ac:dyDescent="0.25"/>
    <row r="572" customFormat="1" ht="15" customHeight="1" x14ac:dyDescent="0.25"/>
    <row r="573" customFormat="1" ht="15" customHeight="1" x14ac:dyDescent="0.25"/>
    <row r="574" customFormat="1" ht="15" customHeight="1" x14ac:dyDescent="0.25"/>
    <row r="575" customFormat="1" ht="15" customHeight="1" x14ac:dyDescent="0.25"/>
    <row r="576" customFormat="1" ht="15" customHeight="1" x14ac:dyDescent="0.25"/>
    <row r="577" customFormat="1" ht="15" customHeight="1" x14ac:dyDescent="0.25"/>
    <row r="578" customFormat="1" ht="15" customHeight="1" x14ac:dyDescent="0.25"/>
    <row r="579" customFormat="1" ht="15" customHeight="1" x14ac:dyDescent="0.25"/>
    <row r="580" customFormat="1" ht="15" customHeight="1" x14ac:dyDescent="0.25"/>
    <row r="581" customFormat="1" ht="15" customHeight="1" x14ac:dyDescent="0.25"/>
    <row r="582" customFormat="1" ht="15" customHeight="1" x14ac:dyDescent="0.25"/>
    <row r="583" customFormat="1" ht="15" customHeight="1" x14ac:dyDescent="0.25"/>
    <row r="584" customFormat="1" ht="15" customHeight="1" x14ac:dyDescent="0.25"/>
    <row r="585" customFormat="1" ht="15" customHeight="1" x14ac:dyDescent="0.25"/>
    <row r="586" customFormat="1" ht="15" customHeight="1" x14ac:dyDescent="0.25"/>
    <row r="587" customFormat="1" ht="15" customHeight="1" x14ac:dyDescent="0.25"/>
    <row r="588" customFormat="1" ht="15" customHeight="1" x14ac:dyDescent="0.25"/>
    <row r="589" customFormat="1" ht="15" customHeight="1" x14ac:dyDescent="0.25"/>
    <row r="590" customFormat="1" ht="15" customHeight="1" x14ac:dyDescent="0.25"/>
    <row r="591" customFormat="1" ht="15" customHeight="1" x14ac:dyDescent="0.25"/>
    <row r="592" customFormat="1" ht="15" customHeight="1" x14ac:dyDescent="0.25"/>
    <row r="593" customFormat="1" ht="15" customHeight="1" x14ac:dyDescent="0.25"/>
    <row r="594" customFormat="1" ht="15" customHeight="1" x14ac:dyDescent="0.25"/>
    <row r="595" customFormat="1" ht="15" customHeight="1" x14ac:dyDescent="0.25"/>
    <row r="596" customFormat="1" ht="15" customHeight="1" x14ac:dyDescent="0.25"/>
    <row r="597" customFormat="1" ht="15" customHeight="1" x14ac:dyDescent="0.25"/>
    <row r="598" customFormat="1" ht="15" customHeight="1" x14ac:dyDescent="0.25"/>
    <row r="599" customFormat="1" ht="15" customHeight="1" x14ac:dyDescent="0.25"/>
    <row r="600" customFormat="1" ht="15" customHeight="1" x14ac:dyDescent="0.25"/>
    <row r="601" customFormat="1" ht="15" customHeight="1" x14ac:dyDescent="0.25"/>
    <row r="602" customFormat="1" ht="15" customHeight="1" x14ac:dyDescent="0.25"/>
    <row r="603" customFormat="1" ht="15" customHeight="1" x14ac:dyDescent="0.25"/>
    <row r="604" customFormat="1" ht="15" customHeight="1" x14ac:dyDescent="0.25"/>
    <row r="605" customFormat="1" ht="15" customHeight="1" x14ac:dyDescent="0.25"/>
    <row r="606" customFormat="1" ht="15" customHeight="1" x14ac:dyDescent="0.25"/>
    <row r="607" customFormat="1" ht="15" customHeight="1" x14ac:dyDescent="0.25"/>
    <row r="608" customFormat="1" ht="15" customHeight="1" x14ac:dyDescent="0.25"/>
    <row r="609" customFormat="1" ht="15" customHeight="1" x14ac:dyDescent="0.25"/>
    <row r="610" customFormat="1" ht="15" customHeight="1" x14ac:dyDescent="0.25"/>
    <row r="611" customFormat="1" ht="15" customHeight="1" x14ac:dyDescent="0.25"/>
    <row r="612" customFormat="1" ht="15" customHeight="1" x14ac:dyDescent="0.25"/>
    <row r="613" customFormat="1" ht="15" customHeight="1" x14ac:dyDescent="0.25"/>
    <row r="614" customFormat="1" ht="15" customHeight="1" x14ac:dyDescent="0.25"/>
    <row r="615" customFormat="1" ht="15" customHeight="1" x14ac:dyDescent="0.25"/>
    <row r="616" customFormat="1" ht="15" customHeight="1" x14ac:dyDescent="0.25"/>
    <row r="617" customFormat="1" ht="15" customHeight="1" x14ac:dyDescent="0.25"/>
    <row r="618" customFormat="1" ht="15" customHeight="1" x14ac:dyDescent="0.25"/>
    <row r="619" customFormat="1" ht="15" customHeight="1" x14ac:dyDescent="0.25"/>
    <row r="620" customFormat="1" ht="15" customHeight="1" x14ac:dyDescent="0.25"/>
    <row r="621" customFormat="1" ht="15" customHeight="1" x14ac:dyDescent="0.25"/>
    <row r="622" customFormat="1" ht="15" customHeight="1" x14ac:dyDescent="0.25"/>
    <row r="623" customFormat="1" ht="15" customHeight="1" x14ac:dyDescent="0.25"/>
    <row r="624" customFormat="1" ht="15" customHeight="1" x14ac:dyDescent="0.25"/>
    <row r="625" customFormat="1" ht="15" customHeight="1" x14ac:dyDescent="0.25"/>
    <row r="626" customFormat="1" ht="15" customHeight="1" x14ac:dyDescent="0.25"/>
    <row r="627" customFormat="1" ht="15" customHeight="1" x14ac:dyDescent="0.25"/>
    <row r="628" customFormat="1" ht="15" customHeight="1" x14ac:dyDescent="0.25"/>
    <row r="629" customFormat="1" ht="15" customHeight="1" x14ac:dyDescent="0.25"/>
    <row r="630" customFormat="1" ht="15" customHeight="1" x14ac:dyDescent="0.25"/>
    <row r="631" customFormat="1" ht="15" customHeight="1" x14ac:dyDescent="0.25"/>
    <row r="632" customFormat="1" ht="15" customHeight="1" x14ac:dyDescent="0.25"/>
    <row r="633" customFormat="1" ht="15" customHeight="1" x14ac:dyDescent="0.25"/>
    <row r="634" customFormat="1" ht="15" customHeight="1" x14ac:dyDescent="0.25"/>
    <row r="635" customFormat="1" ht="15" customHeight="1" x14ac:dyDescent="0.25"/>
    <row r="636" customFormat="1" ht="15" customHeight="1" x14ac:dyDescent="0.25"/>
    <row r="637" customFormat="1" ht="15" customHeight="1" x14ac:dyDescent="0.25"/>
    <row r="638" customFormat="1" ht="15" customHeight="1" x14ac:dyDescent="0.25"/>
    <row r="639" customFormat="1" ht="15" customHeight="1" x14ac:dyDescent="0.25"/>
    <row r="640" customFormat="1" ht="15" customHeight="1" x14ac:dyDescent="0.25"/>
    <row r="641" customFormat="1" ht="15" customHeight="1" x14ac:dyDescent="0.25"/>
    <row r="642" customFormat="1" ht="15" customHeight="1" x14ac:dyDescent="0.25"/>
    <row r="643" customFormat="1" ht="15" customHeight="1" x14ac:dyDescent="0.25"/>
    <row r="644" customFormat="1" ht="15" customHeight="1" x14ac:dyDescent="0.25"/>
    <row r="645" customFormat="1" ht="15" customHeight="1" x14ac:dyDescent="0.25"/>
    <row r="646" customFormat="1" ht="15" customHeight="1" x14ac:dyDescent="0.25"/>
    <row r="647" customFormat="1" ht="15" customHeight="1" x14ac:dyDescent="0.25"/>
    <row r="648" customFormat="1" ht="15" customHeight="1" x14ac:dyDescent="0.25"/>
    <row r="649" customFormat="1" ht="15" customHeight="1" x14ac:dyDescent="0.25"/>
    <row r="650" customFormat="1" ht="15" customHeight="1" x14ac:dyDescent="0.25"/>
    <row r="651" customFormat="1" ht="15" customHeight="1" x14ac:dyDescent="0.25"/>
    <row r="652" customFormat="1" ht="15" customHeight="1" x14ac:dyDescent="0.25"/>
    <row r="653" customFormat="1" ht="15" customHeight="1" x14ac:dyDescent="0.25"/>
    <row r="654" customFormat="1" ht="15" customHeight="1" x14ac:dyDescent="0.25"/>
    <row r="655" customFormat="1" ht="15" customHeight="1" x14ac:dyDescent="0.25"/>
    <row r="656" customFormat="1" ht="15" customHeight="1" x14ac:dyDescent="0.25"/>
    <row r="657" customFormat="1" ht="15" customHeight="1" x14ac:dyDescent="0.25"/>
    <row r="658" customFormat="1" ht="15" customHeight="1" x14ac:dyDescent="0.25"/>
    <row r="659" customFormat="1" ht="15" customHeight="1" x14ac:dyDescent="0.25"/>
    <row r="660" customFormat="1" ht="15" customHeight="1" x14ac:dyDescent="0.25"/>
    <row r="661" customFormat="1" ht="15" customHeight="1" x14ac:dyDescent="0.25"/>
    <row r="662" customFormat="1" ht="15" customHeight="1" x14ac:dyDescent="0.25"/>
    <row r="663" customFormat="1" ht="15" customHeight="1" x14ac:dyDescent="0.25"/>
    <row r="664" customFormat="1" ht="15" customHeight="1" x14ac:dyDescent="0.25"/>
    <row r="665" customFormat="1" ht="15" customHeight="1" x14ac:dyDescent="0.25"/>
    <row r="666" customFormat="1" ht="15" customHeight="1" x14ac:dyDescent="0.25"/>
    <row r="667" customFormat="1" ht="15" customHeight="1" x14ac:dyDescent="0.25"/>
    <row r="668" customFormat="1" ht="15" customHeight="1" x14ac:dyDescent="0.25"/>
    <row r="669" customFormat="1" ht="15" customHeight="1" x14ac:dyDescent="0.25"/>
    <row r="670" customFormat="1" ht="15" customHeight="1" x14ac:dyDescent="0.25"/>
    <row r="671" customFormat="1" ht="15" customHeight="1" x14ac:dyDescent="0.25"/>
    <row r="672" customFormat="1" ht="15" customHeight="1" x14ac:dyDescent="0.25"/>
    <row r="673" customFormat="1" ht="15" customHeight="1" x14ac:dyDescent="0.25"/>
    <row r="674" customFormat="1" ht="15" customHeight="1" x14ac:dyDescent="0.25"/>
    <row r="675" customFormat="1" ht="15" customHeight="1" x14ac:dyDescent="0.25"/>
    <row r="676" customFormat="1" ht="15" customHeight="1" x14ac:dyDescent="0.25"/>
    <row r="677" customFormat="1" ht="15" customHeight="1" x14ac:dyDescent="0.25"/>
    <row r="678" customFormat="1" ht="15" customHeight="1" x14ac:dyDescent="0.25"/>
    <row r="679" customFormat="1" ht="15" customHeight="1" x14ac:dyDescent="0.25"/>
    <row r="680" customFormat="1" ht="15" customHeight="1" x14ac:dyDescent="0.25"/>
    <row r="681" customFormat="1" ht="15" customHeight="1" x14ac:dyDescent="0.25"/>
    <row r="682" customFormat="1" ht="15" customHeight="1" x14ac:dyDescent="0.25"/>
    <row r="683" customFormat="1" ht="15" customHeight="1" x14ac:dyDescent="0.25"/>
    <row r="684" customFormat="1" ht="15" customHeight="1" x14ac:dyDescent="0.25"/>
    <row r="685" customFormat="1" ht="15" customHeight="1" x14ac:dyDescent="0.25"/>
    <row r="686" customFormat="1" ht="15" customHeight="1" x14ac:dyDescent="0.25"/>
    <row r="687" customFormat="1" ht="15" customHeight="1" x14ac:dyDescent="0.25"/>
    <row r="688" customFormat="1" ht="15" customHeight="1" x14ac:dyDescent="0.25"/>
    <row r="689" customFormat="1" ht="15" customHeight="1" x14ac:dyDescent="0.25"/>
    <row r="690" customFormat="1" ht="15" customHeight="1" x14ac:dyDescent="0.25"/>
    <row r="691" customFormat="1" ht="15" customHeight="1" x14ac:dyDescent="0.25"/>
    <row r="692" customFormat="1" ht="15" customHeight="1" x14ac:dyDescent="0.25"/>
    <row r="693" customFormat="1" ht="15" customHeight="1" x14ac:dyDescent="0.25"/>
    <row r="694" customFormat="1" ht="15" customHeight="1" x14ac:dyDescent="0.25"/>
    <row r="695" customFormat="1" ht="15" customHeight="1" x14ac:dyDescent="0.25"/>
    <row r="696" customFormat="1" ht="15" customHeight="1" x14ac:dyDescent="0.25"/>
    <row r="697" customFormat="1" ht="15" customHeight="1" x14ac:dyDescent="0.25"/>
    <row r="698" customFormat="1" ht="15" customHeight="1" x14ac:dyDescent="0.25"/>
    <row r="699" customFormat="1" ht="15" customHeight="1" x14ac:dyDescent="0.25"/>
    <row r="700" customFormat="1" ht="15" customHeight="1" x14ac:dyDescent="0.25"/>
    <row r="701" customFormat="1" ht="15" customHeight="1" x14ac:dyDescent="0.25"/>
    <row r="702" customFormat="1" ht="15" customHeight="1" x14ac:dyDescent="0.25"/>
    <row r="703" customFormat="1" ht="15" customHeight="1" x14ac:dyDescent="0.25"/>
    <row r="704" customFormat="1" ht="15" customHeight="1" x14ac:dyDescent="0.25"/>
    <row r="705" customFormat="1" ht="15" customHeight="1" x14ac:dyDescent="0.25"/>
    <row r="706" customFormat="1" ht="15" customHeight="1" x14ac:dyDescent="0.25"/>
    <row r="707" customFormat="1" ht="15" customHeight="1" x14ac:dyDescent="0.25"/>
    <row r="708" customFormat="1" ht="15" customHeight="1" x14ac:dyDescent="0.25"/>
    <row r="709" customFormat="1" ht="15" customHeight="1" x14ac:dyDescent="0.25"/>
    <row r="710" customFormat="1" ht="15" customHeight="1" x14ac:dyDescent="0.25"/>
    <row r="711" customFormat="1" ht="15" customHeight="1" x14ac:dyDescent="0.25"/>
    <row r="712" customFormat="1" ht="15" customHeight="1" x14ac:dyDescent="0.25"/>
    <row r="713" customFormat="1" ht="15" customHeight="1" x14ac:dyDescent="0.25"/>
    <row r="714" customFormat="1" ht="15" customHeight="1" x14ac:dyDescent="0.25"/>
    <row r="715" customFormat="1" ht="15" customHeight="1" x14ac:dyDescent="0.25"/>
    <row r="716" customFormat="1" ht="15" customHeight="1" x14ac:dyDescent="0.25"/>
    <row r="717" customFormat="1" ht="15" customHeight="1" x14ac:dyDescent="0.25"/>
    <row r="718" customFormat="1" ht="15" customHeight="1" x14ac:dyDescent="0.25"/>
    <row r="719" customFormat="1" ht="15" customHeight="1" x14ac:dyDescent="0.25"/>
    <row r="720" customFormat="1" ht="15" customHeight="1" x14ac:dyDescent="0.25"/>
    <row r="721" customFormat="1" ht="15" customHeight="1" x14ac:dyDescent="0.25"/>
    <row r="722" customFormat="1" ht="15" customHeight="1" x14ac:dyDescent="0.25"/>
    <row r="723" customFormat="1" ht="15" customHeight="1" x14ac:dyDescent="0.25"/>
    <row r="724" customFormat="1" ht="15" customHeight="1" x14ac:dyDescent="0.25"/>
    <row r="725" customFormat="1" ht="15" customHeight="1" x14ac:dyDescent="0.25"/>
    <row r="726" customFormat="1" ht="15" customHeight="1" x14ac:dyDescent="0.25"/>
    <row r="727" customFormat="1" ht="15" customHeight="1" x14ac:dyDescent="0.25"/>
    <row r="728" customFormat="1" ht="15" customHeight="1" x14ac:dyDescent="0.25"/>
    <row r="729" customFormat="1" ht="15" customHeight="1" x14ac:dyDescent="0.25"/>
    <row r="730" customFormat="1" ht="15" customHeight="1" x14ac:dyDescent="0.25"/>
    <row r="731" customFormat="1" ht="15" customHeight="1" x14ac:dyDescent="0.25"/>
    <row r="732" customFormat="1" ht="15" customHeight="1" x14ac:dyDescent="0.25"/>
    <row r="733" customFormat="1" ht="15" customHeight="1" x14ac:dyDescent="0.25"/>
    <row r="734" customFormat="1" ht="15" customHeight="1" x14ac:dyDescent="0.25"/>
    <row r="735" customFormat="1" ht="15" customHeight="1" x14ac:dyDescent="0.25"/>
    <row r="736" customFormat="1" ht="15" customHeight="1" x14ac:dyDescent="0.25"/>
    <row r="737" customFormat="1" ht="15" customHeight="1" x14ac:dyDescent="0.25"/>
    <row r="738" customFormat="1" ht="15" customHeight="1" x14ac:dyDescent="0.25"/>
    <row r="739" customFormat="1" ht="15" customHeight="1" x14ac:dyDescent="0.25"/>
    <row r="740" customFormat="1" ht="15" customHeight="1" x14ac:dyDescent="0.25"/>
    <row r="741" customFormat="1" ht="15" customHeight="1" x14ac:dyDescent="0.25"/>
    <row r="742" customFormat="1" ht="15" customHeight="1" x14ac:dyDescent="0.25"/>
    <row r="743" customFormat="1" ht="15" customHeight="1" x14ac:dyDescent="0.25"/>
    <row r="744" customFormat="1" ht="15" customHeight="1" x14ac:dyDescent="0.25"/>
    <row r="745" customFormat="1" ht="15" customHeight="1" x14ac:dyDescent="0.25"/>
    <row r="746" customFormat="1" ht="15" customHeight="1" x14ac:dyDescent="0.25"/>
    <row r="747" customFormat="1" ht="15" customHeight="1" x14ac:dyDescent="0.25"/>
    <row r="748" customFormat="1" ht="15" customHeight="1" x14ac:dyDescent="0.25"/>
    <row r="749" customFormat="1" ht="15" customHeight="1" x14ac:dyDescent="0.25"/>
    <row r="750" customFormat="1" ht="15" customHeight="1" x14ac:dyDescent="0.25"/>
    <row r="751" customFormat="1" ht="15" customHeight="1" x14ac:dyDescent="0.25"/>
    <row r="752" customFormat="1" ht="15" customHeight="1" x14ac:dyDescent="0.25"/>
    <row r="753" customFormat="1" ht="15" customHeight="1" x14ac:dyDescent="0.25"/>
    <row r="754" customFormat="1" ht="15" customHeight="1" x14ac:dyDescent="0.25"/>
    <row r="755" customFormat="1" ht="15" customHeight="1" x14ac:dyDescent="0.25"/>
    <row r="756" customFormat="1" ht="15" customHeight="1" x14ac:dyDescent="0.25"/>
    <row r="757" customFormat="1" ht="15" customHeight="1" x14ac:dyDescent="0.25"/>
    <row r="758" customFormat="1" ht="15" customHeight="1" x14ac:dyDescent="0.25"/>
    <row r="759" customFormat="1" ht="15" customHeight="1" x14ac:dyDescent="0.25"/>
    <row r="760" customFormat="1" ht="15" customHeight="1" x14ac:dyDescent="0.25"/>
    <row r="761" customFormat="1" ht="15" customHeight="1" x14ac:dyDescent="0.25"/>
    <row r="762" customFormat="1" ht="15" customHeight="1" x14ac:dyDescent="0.25"/>
    <row r="763" customFormat="1" ht="15" customHeight="1" x14ac:dyDescent="0.25"/>
    <row r="764" customFormat="1" ht="15" customHeight="1" x14ac:dyDescent="0.25"/>
    <row r="765" customFormat="1" ht="15" customHeight="1" x14ac:dyDescent="0.25"/>
    <row r="766" customFormat="1" ht="15" customHeight="1" x14ac:dyDescent="0.25"/>
    <row r="767" customFormat="1" ht="15" customHeight="1" x14ac:dyDescent="0.25"/>
    <row r="768" customFormat="1" ht="15" customHeight="1" x14ac:dyDescent="0.25"/>
    <row r="769" customFormat="1" ht="15" customHeight="1" x14ac:dyDescent="0.25"/>
    <row r="770" customFormat="1" ht="15" customHeight="1" x14ac:dyDescent="0.25"/>
    <row r="771" customFormat="1" ht="15" customHeight="1" x14ac:dyDescent="0.25"/>
    <row r="772" customFormat="1" ht="15" customHeight="1" x14ac:dyDescent="0.25"/>
    <row r="773" customFormat="1" ht="15" customHeight="1" x14ac:dyDescent="0.25"/>
    <row r="774" customFormat="1" ht="15" customHeight="1" x14ac:dyDescent="0.25"/>
    <row r="775" customFormat="1" ht="15" customHeight="1" x14ac:dyDescent="0.25"/>
    <row r="776" customFormat="1" ht="15" customHeight="1" x14ac:dyDescent="0.25"/>
    <row r="777" customFormat="1" ht="15" customHeight="1" x14ac:dyDescent="0.25"/>
    <row r="778" customFormat="1" ht="15" customHeight="1" x14ac:dyDescent="0.25"/>
    <row r="779" customFormat="1" ht="15" customHeight="1" x14ac:dyDescent="0.25"/>
    <row r="780" customFormat="1" ht="15" customHeight="1" x14ac:dyDescent="0.25"/>
    <row r="781" customFormat="1" ht="15" customHeight="1" x14ac:dyDescent="0.25"/>
    <row r="782" customFormat="1" ht="15" customHeight="1" x14ac:dyDescent="0.25"/>
    <row r="783" customFormat="1" ht="15" customHeight="1" x14ac:dyDescent="0.25"/>
    <row r="784" customFormat="1" ht="15" customHeight="1" x14ac:dyDescent="0.25"/>
    <row r="785" customFormat="1" ht="15" customHeight="1" x14ac:dyDescent="0.25"/>
    <row r="786" customFormat="1" ht="15" customHeight="1" x14ac:dyDescent="0.25"/>
    <row r="787" customFormat="1" ht="15" customHeight="1" x14ac:dyDescent="0.25"/>
    <row r="788" customFormat="1" ht="15" customHeight="1" x14ac:dyDescent="0.25"/>
    <row r="789" customFormat="1" ht="15" customHeight="1" x14ac:dyDescent="0.25"/>
    <row r="790" customFormat="1" ht="15" customHeight="1" x14ac:dyDescent="0.25"/>
    <row r="791" customFormat="1" ht="15" customHeight="1" x14ac:dyDescent="0.25"/>
    <row r="792" customFormat="1" ht="15" customHeight="1" x14ac:dyDescent="0.25"/>
    <row r="793" customFormat="1" ht="15" customHeight="1" x14ac:dyDescent="0.25"/>
    <row r="794" customFormat="1" ht="15" customHeight="1" x14ac:dyDescent="0.25"/>
    <row r="795" customFormat="1" ht="15" customHeight="1" x14ac:dyDescent="0.25"/>
    <row r="796" customFormat="1" ht="15" customHeight="1" x14ac:dyDescent="0.25"/>
    <row r="797" customFormat="1" ht="15" customHeight="1" x14ac:dyDescent="0.25"/>
    <row r="798" customFormat="1" ht="15" customHeight="1" x14ac:dyDescent="0.25"/>
    <row r="799" customFormat="1" ht="15" customHeight="1" x14ac:dyDescent="0.25"/>
    <row r="800" customFormat="1" ht="15" customHeight="1" x14ac:dyDescent="0.25"/>
    <row r="801" customFormat="1" ht="15" customHeight="1" x14ac:dyDescent="0.25"/>
    <row r="802" customFormat="1" ht="15" customHeight="1" x14ac:dyDescent="0.25"/>
    <row r="803" customFormat="1" ht="15" customHeight="1" x14ac:dyDescent="0.25"/>
    <row r="804" customFormat="1" ht="15" customHeight="1" x14ac:dyDescent="0.25"/>
    <row r="805" customFormat="1" ht="15" customHeight="1" x14ac:dyDescent="0.25"/>
    <row r="806" customFormat="1" ht="15" customHeight="1" x14ac:dyDescent="0.25"/>
    <row r="807" customFormat="1" ht="15" customHeight="1" x14ac:dyDescent="0.25"/>
    <row r="808" customFormat="1" ht="15" customHeight="1" x14ac:dyDescent="0.25"/>
    <row r="809" customFormat="1" ht="15" customHeight="1" x14ac:dyDescent="0.25"/>
    <row r="810" customFormat="1" ht="15" customHeight="1" x14ac:dyDescent="0.25"/>
    <row r="811" customFormat="1" ht="15" customHeight="1" x14ac:dyDescent="0.25"/>
    <row r="812" customFormat="1" ht="15" customHeight="1" x14ac:dyDescent="0.25"/>
    <row r="813" customFormat="1" ht="15" customHeight="1" x14ac:dyDescent="0.25"/>
    <row r="814" customFormat="1" ht="15" customHeight="1" x14ac:dyDescent="0.25"/>
    <row r="815" customFormat="1" ht="15" customHeight="1" x14ac:dyDescent="0.25"/>
    <row r="816" customFormat="1" ht="15" customHeight="1" x14ac:dyDescent="0.25"/>
    <row r="817" customFormat="1" ht="15" customHeight="1" x14ac:dyDescent="0.25"/>
    <row r="818" customFormat="1" ht="15" customHeight="1" x14ac:dyDescent="0.25"/>
    <row r="819" customFormat="1" ht="15" customHeight="1" x14ac:dyDescent="0.25"/>
    <row r="820" customFormat="1" ht="15" customHeight="1" x14ac:dyDescent="0.25"/>
    <row r="821" customFormat="1" ht="15" customHeight="1" x14ac:dyDescent="0.25"/>
    <row r="822" customFormat="1" ht="15" customHeight="1" x14ac:dyDescent="0.25"/>
    <row r="823" customFormat="1" ht="15" customHeight="1" x14ac:dyDescent="0.25"/>
    <row r="824" customFormat="1" ht="15" customHeight="1" x14ac:dyDescent="0.25"/>
    <row r="825" customFormat="1" ht="15" customHeight="1" x14ac:dyDescent="0.25"/>
    <row r="826" customFormat="1" ht="15" customHeight="1" x14ac:dyDescent="0.25"/>
    <row r="827" customFormat="1" ht="15" customHeight="1" x14ac:dyDescent="0.25"/>
    <row r="828" customFormat="1" ht="15" customHeight="1" x14ac:dyDescent="0.25"/>
    <row r="829" customFormat="1" ht="15" customHeight="1" x14ac:dyDescent="0.25"/>
    <row r="830" customFormat="1" ht="15" customHeight="1" x14ac:dyDescent="0.25"/>
    <row r="831" customFormat="1" ht="15" customHeight="1" x14ac:dyDescent="0.25"/>
    <row r="832" customFormat="1" ht="15" customHeight="1" x14ac:dyDescent="0.25"/>
    <row r="833" customFormat="1" ht="15" customHeight="1" x14ac:dyDescent="0.25"/>
    <row r="834" customFormat="1" ht="15" customHeight="1" x14ac:dyDescent="0.25"/>
    <row r="835" customFormat="1" ht="15" customHeight="1" x14ac:dyDescent="0.25"/>
    <row r="836" customFormat="1" ht="15" customHeight="1" x14ac:dyDescent="0.25"/>
    <row r="837" customFormat="1" ht="15" customHeight="1" x14ac:dyDescent="0.25"/>
    <row r="838" customFormat="1" ht="15" customHeight="1" x14ac:dyDescent="0.25"/>
    <row r="839" customFormat="1" ht="15" customHeight="1" x14ac:dyDescent="0.25"/>
    <row r="840" customFormat="1" ht="15" customHeight="1" x14ac:dyDescent="0.25"/>
    <row r="841" customFormat="1" ht="15" customHeight="1" x14ac:dyDescent="0.25"/>
    <row r="842" customFormat="1" ht="15" customHeight="1" x14ac:dyDescent="0.25"/>
    <row r="843" customFormat="1" ht="15" customHeight="1" x14ac:dyDescent="0.25"/>
    <row r="844" customFormat="1" ht="15" customHeight="1" x14ac:dyDescent="0.25"/>
    <row r="845" customFormat="1" ht="15" customHeight="1" x14ac:dyDescent="0.25"/>
    <row r="846" customFormat="1" ht="15" customHeight="1" x14ac:dyDescent="0.25"/>
    <row r="847" customFormat="1" ht="15" customHeight="1" x14ac:dyDescent="0.25"/>
    <row r="848" customFormat="1" ht="15" customHeight="1" x14ac:dyDescent="0.25"/>
    <row r="849" customFormat="1" ht="15" customHeight="1" x14ac:dyDescent="0.25"/>
    <row r="850" customFormat="1" ht="15" customHeight="1" x14ac:dyDescent="0.25"/>
    <row r="851" customFormat="1" ht="15" customHeight="1" x14ac:dyDescent="0.25"/>
    <row r="852" customFormat="1" ht="15" customHeight="1" x14ac:dyDescent="0.25"/>
    <row r="853" customFormat="1" ht="15" customHeight="1" x14ac:dyDescent="0.25"/>
    <row r="854" customFormat="1" ht="15" customHeight="1" x14ac:dyDescent="0.25"/>
    <row r="855" customFormat="1" ht="15" customHeight="1" x14ac:dyDescent="0.25"/>
    <row r="856" customFormat="1" ht="15" customHeight="1" x14ac:dyDescent="0.25"/>
    <row r="857" customFormat="1" ht="15" customHeight="1" x14ac:dyDescent="0.25"/>
    <row r="858" customFormat="1" ht="15" customHeight="1" x14ac:dyDescent="0.25"/>
    <row r="859" customFormat="1" ht="15" customHeight="1" x14ac:dyDescent="0.25"/>
    <row r="860" customFormat="1" ht="15" customHeight="1" x14ac:dyDescent="0.25"/>
    <row r="861" customFormat="1" ht="15" customHeight="1" x14ac:dyDescent="0.25"/>
    <row r="862" customFormat="1" ht="15" customHeight="1" x14ac:dyDescent="0.25"/>
    <row r="863" customFormat="1" ht="15" customHeight="1" x14ac:dyDescent="0.25"/>
    <row r="864" customFormat="1" ht="15" customHeight="1" x14ac:dyDescent="0.25"/>
    <row r="865" customFormat="1" ht="15" customHeight="1" x14ac:dyDescent="0.25"/>
    <row r="866" customFormat="1" ht="15" customHeight="1" x14ac:dyDescent="0.25"/>
    <row r="867" customFormat="1" ht="15" customHeight="1" x14ac:dyDescent="0.25"/>
    <row r="868" customFormat="1" ht="15" customHeight="1" x14ac:dyDescent="0.25"/>
    <row r="869" customFormat="1" ht="15" customHeight="1" x14ac:dyDescent="0.25"/>
    <row r="870" customFormat="1" ht="15" customHeight="1" x14ac:dyDescent="0.25"/>
    <row r="871" customFormat="1" ht="15" customHeight="1" x14ac:dyDescent="0.25"/>
    <row r="872" customFormat="1" ht="15" customHeight="1" x14ac:dyDescent="0.25"/>
    <row r="873" customFormat="1" ht="15" customHeight="1" x14ac:dyDescent="0.25"/>
    <row r="874" customFormat="1" ht="15" customHeight="1" x14ac:dyDescent="0.25"/>
    <row r="875" customFormat="1" ht="15" customHeight="1" x14ac:dyDescent="0.25"/>
    <row r="876" customFormat="1" ht="15" customHeight="1" x14ac:dyDescent="0.25"/>
    <row r="877" customFormat="1" ht="15" customHeight="1" x14ac:dyDescent="0.25"/>
    <row r="878" customFormat="1" ht="15" customHeight="1" x14ac:dyDescent="0.25"/>
    <row r="879" customFormat="1" ht="15" customHeight="1" x14ac:dyDescent="0.25"/>
    <row r="880" customFormat="1" ht="15" customHeight="1" x14ac:dyDescent="0.25"/>
    <row r="881" customFormat="1" ht="15" customHeight="1" x14ac:dyDescent="0.25"/>
    <row r="882" customFormat="1" ht="15" customHeight="1" x14ac:dyDescent="0.25"/>
    <row r="883" customFormat="1" ht="15" customHeight="1" x14ac:dyDescent="0.25"/>
    <row r="884" customFormat="1" ht="15" customHeight="1" x14ac:dyDescent="0.25"/>
    <row r="885" customFormat="1" ht="15" customHeight="1" x14ac:dyDescent="0.25"/>
    <row r="886" customFormat="1" ht="15" customHeight="1" x14ac:dyDescent="0.25"/>
    <row r="887" customFormat="1" ht="15" customHeight="1" x14ac:dyDescent="0.25"/>
    <row r="888" customFormat="1" ht="15" customHeight="1" x14ac:dyDescent="0.25"/>
    <row r="889" customFormat="1" ht="15" customHeight="1" x14ac:dyDescent="0.25"/>
    <row r="890" customFormat="1" ht="15" customHeight="1" x14ac:dyDescent="0.25"/>
    <row r="891" customFormat="1" ht="15" customHeight="1" x14ac:dyDescent="0.25"/>
    <row r="892" customFormat="1" ht="15" customHeight="1" x14ac:dyDescent="0.25"/>
    <row r="893" customFormat="1" ht="15" customHeight="1" x14ac:dyDescent="0.25"/>
    <row r="894" customFormat="1" ht="15" customHeight="1" x14ac:dyDescent="0.25"/>
    <row r="895" customFormat="1" ht="15" customHeight="1" x14ac:dyDescent="0.25"/>
    <row r="896" customFormat="1" ht="15" customHeight="1" x14ac:dyDescent="0.25"/>
    <row r="897" customFormat="1" ht="15" customHeight="1" x14ac:dyDescent="0.25"/>
    <row r="898" customFormat="1" ht="15" customHeight="1" x14ac:dyDescent="0.25"/>
    <row r="899" customFormat="1" ht="15" customHeight="1" x14ac:dyDescent="0.25"/>
    <row r="900" customFormat="1" ht="15" customHeight="1" x14ac:dyDescent="0.25"/>
    <row r="901" customFormat="1" ht="15" customHeight="1" x14ac:dyDescent="0.25"/>
    <row r="902" customFormat="1" ht="15" customHeight="1" x14ac:dyDescent="0.25"/>
    <row r="903" customFormat="1" ht="15" customHeight="1" x14ac:dyDescent="0.25"/>
    <row r="904" customFormat="1" ht="15" customHeight="1" x14ac:dyDescent="0.25"/>
    <row r="905" customFormat="1" ht="15" customHeight="1" x14ac:dyDescent="0.25"/>
    <row r="906" customFormat="1" ht="15" customHeight="1" x14ac:dyDescent="0.25"/>
    <row r="907" customFormat="1" ht="15" customHeight="1" x14ac:dyDescent="0.25"/>
    <row r="908" customFormat="1" ht="15" customHeight="1" x14ac:dyDescent="0.25"/>
    <row r="909" customFormat="1" ht="15" customHeight="1" x14ac:dyDescent="0.25"/>
    <row r="910" customFormat="1" ht="15" customHeight="1" x14ac:dyDescent="0.25"/>
    <row r="911" customFormat="1" ht="15" customHeight="1" x14ac:dyDescent="0.25"/>
    <row r="912" customFormat="1" ht="15" customHeight="1" x14ac:dyDescent="0.25"/>
    <row r="913" customFormat="1" ht="15" customHeight="1" x14ac:dyDescent="0.25"/>
    <row r="914" customFormat="1" ht="15" customHeight="1" x14ac:dyDescent="0.25"/>
    <row r="915" customFormat="1" ht="15" customHeight="1" x14ac:dyDescent="0.25"/>
    <row r="916" customFormat="1" ht="15" customHeight="1" x14ac:dyDescent="0.25"/>
    <row r="917" customFormat="1" ht="15" customHeight="1" x14ac:dyDescent="0.25"/>
    <row r="918" customFormat="1" ht="15" customHeight="1" x14ac:dyDescent="0.25"/>
    <row r="919" customFormat="1" ht="15" customHeight="1" x14ac:dyDescent="0.25"/>
    <row r="920" customFormat="1" ht="15" customHeight="1" x14ac:dyDescent="0.25"/>
    <row r="921" customFormat="1" ht="15" customHeight="1" x14ac:dyDescent="0.25"/>
    <row r="922" customFormat="1" ht="15" customHeight="1" x14ac:dyDescent="0.25"/>
    <row r="923" customFormat="1" ht="15" customHeight="1" x14ac:dyDescent="0.25"/>
    <row r="924" customFormat="1" ht="15" customHeight="1" x14ac:dyDescent="0.25"/>
    <row r="925" customFormat="1" ht="15" customHeight="1" x14ac:dyDescent="0.25"/>
    <row r="926" customFormat="1" ht="15" customHeight="1" x14ac:dyDescent="0.25"/>
    <row r="927" customFormat="1" ht="15" customHeight="1" x14ac:dyDescent="0.25"/>
    <row r="928" customFormat="1" ht="15" customHeight="1" x14ac:dyDescent="0.25"/>
    <row r="929" customFormat="1" ht="15" customHeight="1" x14ac:dyDescent="0.25"/>
    <row r="930" customFormat="1" ht="15" customHeight="1" x14ac:dyDescent="0.25"/>
    <row r="931" customFormat="1" ht="15" customHeight="1" x14ac:dyDescent="0.25"/>
    <row r="932" customFormat="1" ht="15" customHeight="1" x14ac:dyDescent="0.25"/>
    <row r="933" customFormat="1" ht="15" customHeight="1" x14ac:dyDescent="0.25"/>
    <row r="934" customFormat="1" ht="15" customHeight="1" x14ac:dyDescent="0.25"/>
    <row r="935" customFormat="1" ht="15" customHeight="1" x14ac:dyDescent="0.25"/>
    <row r="936" customFormat="1" ht="15" customHeight="1" x14ac:dyDescent="0.25"/>
    <row r="937" customFormat="1" ht="15" customHeight="1" x14ac:dyDescent="0.25"/>
    <row r="938" customFormat="1" ht="15" customHeight="1" x14ac:dyDescent="0.25"/>
    <row r="939" customFormat="1" ht="15" customHeight="1" x14ac:dyDescent="0.25"/>
    <row r="940" customFormat="1" ht="15" customHeight="1" x14ac:dyDescent="0.25"/>
    <row r="941" customFormat="1" ht="15" customHeight="1" x14ac:dyDescent="0.25"/>
    <row r="942" customFormat="1" ht="15" customHeight="1" x14ac:dyDescent="0.25"/>
    <row r="943" customFormat="1" ht="15" customHeight="1" x14ac:dyDescent="0.25"/>
    <row r="944" customFormat="1" ht="15" customHeight="1" x14ac:dyDescent="0.25"/>
    <row r="945" customFormat="1" ht="15" customHeight="1" x14ac:dyDescent="0.25"/>
    <row r="946" customFormat="1" ht="15" customHeight="1" x14ac:dyDescent="0.25"/>
    <row r="947" customFormat="1" ht="15" customHeight="1" x14ac:dyDescent="0.25"/>
    <row r="948" customFormat="1" ht="15" customHeight="1" x14ac:dyDescent="0.25"/>
    <row r="949" customFormat="1" ht="15" customHeight="1" x14ac:dyDescent="0.25"/>
    <row r="950" customFormat="1" ht="15" customHeight="1" x14ac:dyDescent="0.25"/>
    <row r="951" customFormat="1" ht="15" customHeight="1" x14ac:dyDescent="0.25"/>
    <row r="952" customFormat="1" ht="15" customHeight="1" x14ac:dyDescent="0.25"/>
    <row r="953" customFormat="1" ht="15" customHeight="1" x14ac:dyDescent="0.25"/>
    <row r="954" customFormat="1" ht="15" customHeight="1" x14ac:dyDescent="0.25"/>
    <row r="955" customFormat="1" ht="15" customHeight="1" x14ac:dyDescent="0.25"/>
    <row r="956" customFormat="1" ht="15" customHeight="1" x14ac:dyDescent="0.25"/>
    <row r="957" customFormat="1" ht="15" customHeight="1" x14ac:dyDescent="0.25"/>
    <row r="958" customFormat="1" ht="15" customHeight="1" x14ac:dyDescent="0.25"/>
    <row r="959" customFormat="1" ht="15" customHeight="1" x14ac:dyDescent="0.25"/>
    <row r="960" customFormat="1" ht="15" customHeight="1" x14ac:dyDescent="0.25"/>
    <row r="961" customFormat="1" ht="15" customHeight="1" x14ac:dyDescent="0.25"/>
    <row r="962" customFormat="1" ht="15" customHeight="1" x14ac:dyDescent="0.25"/>
    <row r="963" customFormat="1" ht="15" customHeight="1" x14ac:dyDescent="0.25"/>
    <row r="964" customFormat="1" ht="15" customHeight="1" x14ac:dyDescent="0.25"/>
    <row r="965" customFormat="1" ht="15" customHeight="1" x14ac:dyDescent="0.25"/>
    <row r="966" customFormat="1" ht="15" customHeight="1" x14ac:dyDescent="0.25"/>
    <row r="967" customFormat="1" ht="15" customHeight="1" x14ac:dyDescent="0.25"/>
    <row r="968" customFormat="1" ht="15" customHeight="1" x14ac:dyDescent="0.25"/>
    <row r="969" customFormat="1" ht="15" customHeight="1" x14ac:dyDescent="0.25"/>
    <row r="970" customFormat="1" ht="15" customHeight="1" x14ac:dyDescent="0.25"/>
    <row r="971" customFormat="1" ht="15" customHeight="1" x14ac:dyDescent="0.25"/>
    <row r="972" customFormat="1" ht="15" customHeight="1" x14ac:dyDescent="0.25"/>
    <row r="973" customFormat="1" ht="15" customHeight="1" x14ac:dyDescent="0.25"/>
    <row r="974" customFormat="1" ht="15" customHeight="1" x14ac:dyDescent="0.25"/>
    <row r="975" customFormat="1" ht="15" customHeight="1" x14ac:dyDescent="0.25"/>
    <row r="976" customFormat="1" ht="15" customHeight="1" x14ac:dyDescent="0.25"/>
    <row r="977" customFormat="1" ht="15" customHeight="1" x14ac:dyDescent="0.25"/>
    <row r="978" customFormat="1" ht="15" customHeight="1" x14ac:dyDescent="0.25"/>
    <row r="979" customFormat="1" ht="15" customHeight="1" x14ac:dyDescent="0.25"/>
    <row r="980" customFormat="1" ht="15" customHeight="1" x14ac:dyDescent="0.25"/>
    <row r="981" customFormat="1" ht="15" customHeight="1" x14ac:dyDescent="0.25"/>
    <row r="982" customFormat="1" ht="15" customHeight="1" x14ac:dyDescent="0.25"/>
    <row r="983" customFormat="1" ht="15" customHeight="1" x14ac:dyDescent="0.25"/>
    <row r="984" customFormat="1" ht="15" customHeight="1" x14ac:dyDescent="0.25"/>
    <row r="985" customFormat="1" ht="15" customHeight="1" x14ac:dyDescent="0.25"/>
    <row r="986" customFormat="1" ht="15" customHeight="1" x14ac:dyDescent="0.25"/>
    <row r="987" customFormat="1" ht="15" customHeight="1" x14ac:dyDescent="0.25"/>
    <row r="988" customFormat="1" ht="15" customHeight="1" x14ac:dyDescent="0.25"/>
    <row r="989" customFormat="1" ht="15" customHeight="1" x14ac:dyDescent="0.25"/>
    <row r="990" customFormat="1" ht="15" customHeight="1" x14ac:dyDescent="0.25"/>
    <row r="991" customFormat="1" ht="15" customHeight="1" x14ac:dyDescent="0.25"/>
    <row r="992" customFormat="1" ht="15" customHeight="1" x14ac:dyDescent="0.25"/>
    <row r="993" customFormat="1" ht="15" customHeight="1" x14ac:dyDescent="0.25"/>
    <row r="994" customFormat="1" ht="15" customHeight="1" x14ac:dyDescent="0.25"/>
    <row r="995" customFormat="1" ht="15" customHeight="1" x14ac:dyDescent="0.25"/>
    <row r="996" customFormat="1" ht="15" customHeight="1" x14ac:dyDescent="0.25"/>
    <row r="997" customFormat="1" ht="15" customHeight="1" x14ac:dyDescent="0.25"/>
    <row r="998" customFormat="1" ht="15" customHeight="1" x14ac:dyDescent="0.25"/>
    <row r="999" customFormat="1" ht="15" customHeight="1" x14ac:dyDescent="0.25"/>
    <row r="1000" customFormat="1" ht="15" customHeight="1" x14ac:dyDescent="0.25"/>
    <row r="1001" customFormat="1" ht="15" customHeight="1" x14ac:dyDescent="0.25"/>
    <row r="1002" customFormat="1" ht="15" customHeight="1" x14ac:dyDescent="0.25"/>
    <row r="1003" customFormat="1" ht="15" customHeight="1" x14ac:dyDescent="0.25"/>
    <row r="1004" customFormat="1" ht="15" customHeight="1" x14ac:dyDescent="0.25"/>
    <row r="1005" customFormat="1" ht="15" customHeight="1" x14ac:dyDescent="0.25"/>
    <row r="1006" customFormat="1" ht="15" customHeight="1" x14ac:dyDescent="0.25"/>
    <row r="1007" customFormat="1" ht="15" customHeight="1" x14ac:dyDescent="0.25"/>
    <row r="1008" customFormat="1" ht="15" customHeight="1" x14ac:dyDescent="0.25"/>
    <row r="1009" customFormat="1" ht="15" customHeight="1" x14ac:dyDescent="0.25"/>
    <row r="1010" customFormat="1" ht="15" customHeight="1" x14ac:dyDescent="0.25"/>
    <row r="1011" customFormat="1" ht="15" customHeight="1" x14ac:dyDescent="0.25"/>
    <row r="1012" customFormat="1" ht="15" customHeight="1" x14ac:dyDescent="0.25"/>
    <row r="1013" customFormat="1" ht="15" customHeight="1" x14ac:dyDescent="0.25"/>
    <row r="1014" customFormat="1" ht="15" customHeight="1" x14ac:dyDescent="0.25"/>
    <row r="1015" customFormat="1" ht="15" customHeight="1" x14ac:dyDescent="0.25"/>
    <row r="1016" customFormat="1" ht="15" customHeight="1" x14ac:dyDescent="0.25"/>
    <row r="1017" customFormat="1" ht="15" customHeight="1" x14ac:dyDescent="0.25"/>
    <row r="1018" customFormat="1" ht="15" customHeight="1" x14ac:dyDescent="0.25"/>
    <row r="1019" customFormat="1" ht="15" customHeight="1" x14ac:dyDescent="0.25"/>
    <row r="1020" customFormat="1" ht="15" customHeight="1" x14ac:dyDescent="0.25"/>
    <row r="1021" customFormat="1" ht="15" customHeight="1" x14ac:dyDescent="0.25"/>
    <row r="1022" customFormat="1" ht="15" customHeight="1" x14ac:dyDescent="0.25"/>
    <row r="1023" customFormat="1" ht="15" customHeight="1" x14ac:dyDescent="0.25"/>
    <row r="1024" customFormat="1" ht="15" customHeight="1" x14ac:dyDescent="0.25"/>
    <row r="1025" customFormat="1" ht="15" customHeight="1" x14ac:dyDescent="0.25"/>
    <row r="1026" customFormat="1" ht="15" customHeight="1" x14ac:dyDescent="0.25"/>
    <row r="1027" customFormat="1" ht="15" customHeight="1" x14ac:dyDescent="0.25"/>
    <row r="1028" customFormat="1" ht="15" customHeight="1" x14ac:dyDescent="0.25"/>
    <row r="1029" customFormat="1" ht="15" customHeight="1" x14ac:dyDescent="0.25"/>
    <row r="1030" customFormat="1" ht="15" customHeight="1" x14ac:dyDescent="0.25"/>
    <row r="1031" customFormat="1" ht="15" customHeight="1" x14ac:dyDescent="0.25"/>
    <row r="1032" customFormat="1" ht="15" customHeight="1" x14ac:dyDescent="0.25"/>
    <row r="1033" customFormat="1" ht="15" customHeight="1" x14ac:dyDescent="0.25"/>
    <row r="1034" customFormat="1" ht="15" customHeight="1" x14ac:dyDescent="0.25"/>
    <row r="1035" customFormat="1" ht="15" customHeight="1" x14ac:dyDescent="0.25"/>
    <row r="1036" customFormat="1" ht="15" customHeight="1" x14ac:dyDescent="0.25"/>
    <row r="1037" customFormat="1" ht="15" customHeight="1" x14ac:dyDescent="0.25"/>
    <row r="1038" customFormat="1" ht="15" customHeight="1" x14ac:dyDescent="0.25"/>
    <row r="1039" customFormat="1" ht="15" customHeight="1" x14ac:dyDescent="0.25"/>
    <row r="1040" customFormat="1" ht="15" customHeight="1" x14ac:dyDescent="0.25"/>
    <row r="1041" customFormat="1" ht="15" customHeight="1" x14ac:dyDescent="0.25"/>
    <row r="1042" customFormat="1" ht="15" customHeight="1" x14ac:dyDescent="0.25"/>
    <row r="1043" customFormat="1" ht="15" customHeight="1" x14ac:dyDescent="0.25"/>
    <row r="1044" customFormat="1" ht="15" customHeight="1" x14ac:dyDescent="0.25"/>
    <row r="1045" customFormat="1" ht="15" customHeight="1" x14ac:dyDescent="0.25"/>
    <row r="1046" customFormat="1" ht="15" customHeight="1" x14ac:dyDescent="0.25"/>
    <row r="1047" customFormat="1" ht="15" customHeight="1" x14ac:dyDescent="0.25"/>
    <row r="1048" customFormat="1" ht="15" customHeight="1" x14ac:dyDescent="0.25"/>
    <row r="1049" customFormat="1" ht="15" customHeight="1" x14ac:dyDescent="0.25"/>
    <row r="1050" customFormat="1" ht="15" customHeight="1" x14ac:dyDescent="0.25"/>
    <row r="1051" customFormat="1" ht="15" customHeight="1" x14ac:dyDescent="0.25"/>
    <row r="1052" customFormat="1" ht="15" customHeight="1" x14ac:dyDescent="0.25"/>
    <row r="1053" customFormat="1" ht="15" customHeight="1" x14ac:dyDescent="0.25"/>
    <row r="1054" customFormat="1" ht="15" customHeight="1" x14ac:dyDescent="0.25"/>
    <row r="1055" customFormat="1" ht="15" customHeight="1" x14ac:dyDescent="0.25"/>
    <row r="1056" customFormat="1" ht="15" customHeight="1" x14ac:dyDescent="0.25"/>
    <row r="1057" customFormat="1" ht="15" customHeight="1" x14ac:dyDescent="0.25"/>
    <row r="1058" customFormat="1" ht="15" customHeight="1" x14ac:dyDescent="0.25"/>
    <row r="1059" customFormat="1" ht="15" customHeight="1" x14ac:dyDescent="0.25"/>
    <row r="1060" customFormat="1" ht="15" customHeight="1" x14ac:dyDescent="0.25"/>
    <row r="1061" customFormat="1" ht="15" customHeight="1" x14ac:dyDescent="0.25"/>
    <row r="1062" customFormat="1" ht="15" customHeight="1" x14ac:dyDescent="0.25"/>
    <row r="1063" customFormat="1" ht="15" customHeight="1" x14ac:dyDescent="0.25"/>
    <row r="1064" customFormat="1" ht="15" customHeight="1" x14ac:dyDescent="0.25"/>
    <row r="1065" customFormat="1" ht="15" customHeight="1" x14ac:dyDescent="0.25"/>
    <row r="1066" customFormat="1" ht="15" customHeight="1" x14ac:dyDescent="0.25"/>
    <row r="1067" customFormat="1" ht="15" customHeight="1" x14ac:dyDescent="0.25"/>
    <row r="1068" customFormat="1" ht="15" customHeight="1" x14ac:dyDescent="0.25"/>
    <row r="1069" customFormat="1" ht="15" customHeight="1" x14ac:dyDescent="0.25"/>
    <row r="1070" customFormat="1" ht="15" customHeight="1" x14ac:dyDescent="0.25"/>
    <row r="1071" customFormat="1" ht="15" customHeight="1" x14ac:dyDescent="0.25"/>
    <row r="1072" customFormat="1" ht="15" customHeight="1" x14ac:dyDescent="0.25"/>
    <row r="1073" customFormat="1" ht="15" customHeight="1" x14ac:dyDescent="0.25"/>
    <row r="1074" customFormat="1" ht="15" customHeight="1" x14ac:dyDescent="0.25"/>
    <row r="1075" customFormat="1" ht="15" customHeight="1" x14ac:dyDescent="0.25"/>
    <row r="1076" customFormat="1" ht="15" customHeight="1" x14ac:dyDescent="0.25"/>
    <row r="1077" customFormat="1" ht="15" customHeight="1" x14ac:dyDescent="0.25"/>
    <row r="1078" customFormat="1" ht="15" customHeight="1" x14ac:dyDescent="0.25"/>
    <row r="1079" customFormat="1" ht="15" customHeight="1" x14ac:dyDescent="0.25"/>
    <row r="1080" customFormat="1" ht="15" customHeight="1" x14ac:dyDescent="0.25"/>
    <row r="1081" customFormat="1" ht="15" customHeight="1" x14ac:dyDescent="0.25"/>
    <row r="1082" customFormat="1" ht="15" customHeight="1" x14ac:dyDescent="0.25"/>
    <row r="1083" customFormat="1" ht="15" customHeight="1" x14ac:dyDescent="0.25"/>
    <row r="1084" customFormat="1" ht="15" customHeight="1" x14ac:dyDescent="0.25"/>
    <row r="1085" customFormat="1" ht="15" customHeight="1" x14ac:dyDescent="0.25"/>
    <row r="1086" customFormat="1" ht="15" customHeight="1" x14ac:dyDescent="0.25"/>
    <row r="1087" customFormat="1" ht="15" customHeight="1" x14ac:dyDescent="0.25"/>
    <row r="1088" customFormat="1" ht="15" customHeight="1" x14ac:dyDescent="0.25"/>
    <row r="1089" customFormat="1" ht="15" customHeight="1" x14ac:dyDescent="0.25"/>
    <row r="1090" customFormat="1" ht="15" customHeight="1" x14ac:dyDescent="0.25"/>
    <row r="1091" customFormat="1" ht="15" customHeight="1" x14ac:dyDescent="0.25"/>
    <row r="1092" customFormat="1" ht="15" customHeight="1" x14ac:dyDescent="0.25"/>
    <row r="1093" customFormat="1" ht="15" customHeight="1" x14ac:dyDescent="0.25"/>
    <row r="1094" customFormat="1" ht="15" customHeight="1" x14ac:dyDescent="0.25"/>
    <row r="1095" customFormat="1" ht="15" customHeight="1" x14ac:dyDescent="0.25"/>
    <row r="1096" customFormat="1" ht="15" customHeight="1" x14ac:dyDescent="0.25"/>
    <row r="1097" customFormat="1" ht="15" customHeight="1" x14ac:dyDescent="0.25"/>
    <row r="1098" customFormat="1" ht="15" customHeight="1" x14ac:dyDescent="0.25"/>
    <row r="1099" customFormat="1" ht="15" customHeight="1" x14ac:dyDescent="0.25"/>
    <row r="1100" customFormat="1" ht="15" customHeight="1" x14ac:dyDescent="0.25"/>
    <row r="1101" customFormat="1" ht="15" customHeight="1" x14ac:dyDescent="0.25"/>
    <row r="1102" customFormat="1" ht="15" customHeight="1" x14ac:dyDescent="0.25"/>
    <row r="1103" customFormat="1" ht="15" customHeight="1" x14ac:dyDescent="0.25"/>
    <row r="1104" customFormat="1" ht="15" customHeight="1" x14ac:dyDescent="0.25"/>
    <row r="1105" customFormat="1" ht="15" customHeight="1" x14ac:dyDescent="0.25"/>
    <row r="1106" customFormat="1" ht="15" customHeight="1" x14ac:dyDescent="0.25"/>
    <row r="1107" customFormat="1" ht="15" customHeight="1" x14ac:dyDescent="0.25"/>
    <row r="1108" customFormat="1" ht="15" customHeight="1" x14ac:dyDescent="0.25"/>
    <row r="1109" customFormat="1" ht="15" customHeight="1" x14ac:dyDescent="0.25"/>
    <row r="1110" customFormat="1" ht="15" customHeight="1" x14ac:dyDescent="0.25"/>
    <row r="1111" customFormat="1" ht="15" customHeight="1" x14ac:dyDescent="0.25"/>
    <row r="1112" customFormat="1" ht="15" customHeight="1" x14ac:dyDescent="0.25"/>
    <row r="1113" customFormat="1" ht="15" customHeight="1" x14ac:dyDescent="0.25"/>
    <row r="1114" customFormat="1" ht="15" customHeight="1" x14ac:dyDescent="0.25"/>
    <row r="1115" customFormat="1" ht="15" customHeight="1" x14ac:dyDescent="0.25"/>
    <row r="1116" customFormat="1" ht="15" customHeight="1" x14ac:dyDescent="0.25"/>
    <row r="1117" customFormat="1" ht="15" customHeight="1" x14ac:dyDescent="0.25"/>
    <row r="1118" customFormat="1" ht="15" customHeight="1" x14ac:dyDescent="0.25"/>
    <row r="1119" customFormat="1" ht="15" customHeight="1" x14ac:dyDescent="0.25"/>
    <row r="1120" customFormat="1" ht="15" customHeight="1" x14ac:dyDescent="0.25"/>
    <row r="1121" customFormat="1" ht="15" customHeight="1" x14ac:dyDescent="0.25"/>
    <row r="1122" customFormat="1" ht="15" customHeight="1" x14ac:dyDescent="0.25"/>
    <row r="1123" customFormat="1" ht="15" customHeight="1" x14ac:dyDescent="0.25"/>
    <row r="1124" customFormat="1" ht="15" customHeight="1" x14ac:dyDescent="0.25"/>
    <row r="1125" customFormat="1" ht="15" customHeight="1" x14ac:dyDescent="0.25"/>
    <row r="1126" customFormat="1" ht="15" customHeight="1" x14ac:dyDescent="0.25"/>
    <row r="1127" customFormat="1" ht="15" customHeight="1" x14ac:dyDescent="0.25"/>
    <row r="1128" customFormat="1" ht="15" customHeight="1" x14ac:dyDescent="0.25"/>
    <row r="1129" customFormat="1" ht="15" customHeight="1" x14ac:dyDescent="0.25"/>
    <row r="1130" customFormat="1" ht="15" customHeight="1" x14ac:dyDescent="0.25"/>
    <row r="1131" customFormat="1" ht="15" customHeight="1" x14ac:dyDescent="0.25"/>
    <row r="1132" customFormat="1" ht="15" customHeight="1" x14ac:dyDescent="0.25"/>
    <row r="1133" customFormat="1" ht="15" customHeight="1" x14ac:dyDescent="0.25"/>
    <row r="1134" customFormat="1" ht="15" customHeight="1" x14ac:dyDescent="0.25"/>
    <row r="1135" customFormat="1" ht="15" customHeight="1" x14ac:dyDescent="0.25"/>
    <row r="1136" customFormat="1" ht="15" customHeight="1" x14ac:dyDescent="0.25"/>
    <row r="1137" customFormat="1" ht="15" customHeight="1" x14ac:dyDescent="0.25"/>
    <row r="1138" customFormat="1" ht="15" customHeight="1" x14ac:dyDescent="0.25"/>
    <row r="1139" customFormat="1" ht="15" customHeight="1" x14ac:dyDescent="0.25"/>
    <row r="1140" customFormat="1" ht="15" customHeight="1" x14ac:dyDescent="0.25"/>
    <row r="1141" customFormat="1" ht="15" customHeight="1" x14ac:dyDescent="0.25"/>
    <row r="1142" customFormat="1" ht="15" customHeight="1" x14ac:dyDescent="0.25"/>
    <row r="1143" customFormat="1" ht="15" customHeight="1" x14ac:dyDescent="0.25"/>
    <row r="1144" customFormat="1" ht="15" customHeight="1" x14ac:dyDescent="0.25"/>
    <row r="1145" customFormat="1" ht="15" customHeight="1" x14ac:dyDescent="0.25"/>
    <row r="1146" customFormat="1" ht="15" customHeight="1" x14ac:dyDescent="0.25"/>
    <row r="1147" customFormat="1" ht="15" customHeight="1" x14ac:dyDescent="0.25"/>
    <row r="1148" customFormat="1" ht="15" customHeight="1" x14ac:dyDescent="0.25"/>
    <row r="1149" customFormat="1" ht="15" customHeight="1" x14ac:dyDescent="0.25"/>
    <row r="1150" customFormat="1" ht="15" customHeight="1" x14ac:dyDescent="0.25"/>
    <row r="1151" customFormat="1" ht="15" customHeight="1" x14ac:dyDescent="0.25"/>
    <row r="1152" customFormat="1" ht="15" customHeight="1" x14ac:dyDescent="0.25"/>
    <row r="1153" customFormat="1" ht="15" customHeight="1" x14ac:dyDescent="0.25"/>
    <row r="1154" customFormat="1" ht="15" customHeight="1" x14ac:dyDescent="0.25"/>
    <row r="1155" customFormat="1" ht="15" customHeight="1" x14ac:dyDescent="0.25"/>
    <row r="1156" customFormat="1" ht="15" customHeight="1" x14ac:dyDescent="0.25"/>
    <row r="1157" customFormat="1" ht="15" customHeight="1" x14ac:dyDescent="0.25"/>
    <row r="1158" customFormat="1" ht="15" customHeight="1" x14ac:dyDescent="0.25"/>
    <row r="1159" customFormat="1" ht="15" customHeight="1" x14ac:dyDescent="0.25"/>
    <row r="1160" customFormat="1" ht="15" customHeight="1" x14ac:dyDescent="0.25"/>
    <row r="1161" customFormat="1" ht="15" customHeight="1" x14ac:dyDescent="0.25"/>
    <row r="1162" customFormat="1" ht="15" customHeight="1" x14ac:dyDescent="0.25"/>
    <row r="1163" customFormat="1" ht="15" customHeight="1" x14ac:dyDescent="0.25"/>
    <row r="1164" customFormat="1" ht="15" customHeight="1" x14ac:dyDescent="0.25"/>
    <row r="1165" customFormat="1" ht="15" customHeight="1" x14ac:dyDescent="0.25"/>
    <row r="1166" customFormat="1" ht="15" customHeight="1" x14ac:dyDescent="0.25"/>
    <row r="1167" customFormat="1" ht="15" customHeight="1" x14ac:dyDescent="0.25"/>
    <row r="1168" customFormat="1" ht="15" customHeight="1" x14ac:dyDescent="0.25"/>
    <row r="1169" customFormat="1" ht="15" customHeight="1" x14ac:dyDescent="0.25"/>
    <row r="1170" customFormat="1" ht="15" customHeight="1" x14ac:dyDescent="0.25"/>
    <row r="1171" customFormat="1" ht="15" customHeight="1" x14ac:dyDescent="0.25"/>
    <row r="1172" customFormat="1" ht="15" customHeight="1" x14ac:dyDescent="0.25"/>
    <row r="1173" customFormat="1" ht="15" customHeight="1" x14ac:dyDescent="0.25"/>
    <row r="1174" customFormat="1" ht="15" customHeight="1" x14ac:dyDescent="0.25"/>
    <row r="1175" customFormat="1" ht="15" customHeight="1" x14ac:dyDescent="0.25"/>
    <row r="1176" customFormat="1" ht="15" customHeight="1" x14ac:dyDescent="0.25"/>
    <row r="1177" customFormat="1" ht="15" customHeight="1" x14ac:dyDescent="0.25"/>
    <row r="1178" customFormat="1" ht="15" customHeight="1" x14ac:dyDescent="0.25"/>
    <row r="1179" customFormat="1" ht="15" customHeight="1" x14ac:dyDescent="0.25"/>
    <row r="1180" customFormat="1" ht="15" customHeight="1" x14ac:dyDescent="0.25"/>
    <row r="1181" customFormat="1" ht="15" customHeight="1" x14ac:dyDescent="0.25"/>
    <row r="1182" customFormat="1" ht="15" customHeight="1" x14ac:dyDescent="0.25"/>
    <row r="1183" customFormat="1" ht="15" customHeight="1" x14ac:dyDescent="0.25"/>
    <row r="1184" customFormat="1" ht="15" customHeight="1" x14ac:dyDescent="0.25"/>
    <row r="1185" customFormat="1" ht="15" customHeight="1" x14ac:dyDescent="0.25"/>
    <row r="1186" customFormat="1" ht="15" customHeight="1" x14ac:dyDescent="0.25"/>
    <row r="1187" customFormat="1" ht="15" customHeight="1" x14ac:dyDescent="0.25"/>
    <row r="1188" customFormat="1" ht="15" customHeight="1" x14ac:dyDescent="0.25"/>
    <row r="1189" customFormat="1" ht="15" customHeight="1" x14ac:dyDescent="0.25"/>
    <row r="1190" customFormat="1" ht="15" customHeight="1" x14ac:dyDescent="0.25"/>
    <row r="1191" customFormat="1" ht="15" customHeight="1" x14ac:dyDescent="0.25"/>
    <row r="1192" customFormat="1" ht="15" customHeight="1" x14ac:dyDescent="0.25"/>
    <row r="1193" customFormat="1" ht="15" customHeight="1" x14ac:dyDescent="0.25"/>
    <row r="1194" customFormat="1" ht="15" customHeight="1" x14ac:dyDescent="0.25"/>
    <row r="1195" customFormat="1" ht="15" customHeight="1" x14ac:dyDescent="0.25"/>
    <row r="1196" customFormat="1" ht="15" customHeight="1" x14ac:dyDescent="0.25"/>
    <row r="1197" customFormat="1" ht="15" customHeight="1" x14ac:dyDescent="0.25"/>
    <row r="1198" customFormat="1" ht="15" customHeight="1" x14ac:dyDescent="0.25"/>
    <row r="1199" customFormat="1" ht="15" customHeight="1" x14ac:dyDescent="0.25"/>
    <row r="1200" customFormat="1" ht="15" customHeight="1" x14ac:dyDescent="0.25"/>
    <row r="1201" customFormat="1" ht="15" customHeight="1" x14ac:dyDescent="0.25"/>
    <row r="1202" customFormat="1" ht="15" customHeight="1" x14ac:dyDescent="0.25"/>
    <row r="1203" customFormat="1" ht="15" customHeight="1" x14ac:dyDescent="0.25"/>
    <row r="1204" customFormat="1" ht="15" customHeight="1" x14ac:dyDescent="0.25"/>
    <row r="1205" customFormat="1" ht="15" customHeight="1" x14ac:dyDescent="0.25"/>
    <row r="1206" customFormat="1" ht="15" customHeight="1" x14ac:dyDescent="0.25"/>
    <row r="1207" customFormat="1" ht="15" customHeight="1" x14ac:dyDescent="0.25"/>
    <row r="1208" customFormat="1" ht="15" customHeight="1" x14ac:dyDescent="0.25"/>
    <row r="1209" customFormat="1" ht="15" customHeight="1" x14ac:dyDescent="0.25"/>
    <row r="1210" customFormat="1" ht="15" customHeight="1" x14ac:dyDescent="0.25"/>
    <row r="1211" customFormat="1" ht="15" customHeight="1" x14ac:dyDescent="0.25"/>
    <row r="1212" customFormat="1" ht="15" customHeight="1" x14ac:dyDescent="0.25"/>
    <row r="1213" customFormat="1" ht="15" customHeight="1" x14ac:dyDescent="0.25"/>
    <row r="1214" customFormat="1" ht="15" customHeight="1" x14ac:dyDescent="0.25"/>
    <row r="1215" customFormat="1" ht="15" customHeight="1" x14ac:dyDescent="0.25"/>
    <row r="1216" customFormat="1" ht="15" customHeight="1" x14ac:dyDescent="0.25"/>
    <row r="1217" customFormat="1" ht="15" customHeight="1" x14ac:dyDescent="0.25"/>
    <row r="1218" customFormat="1" ht="15" customHeight="1" x14ac:dyDescent="0.25"/>
    <row r="1219" customFormat="1" ht="15" customHeight="1" x14ac:dyDescent="0.25"/>
    <row r="1220" customFormat="1" ht="15" customHeight="1" x14ac:dyDescent="0.25"/>
    <row r="1221" customFormat="1" ht="15" customHeight="1" x14ac:dyDescent="0.25"/>
    <row r="1222" customFormat="1" ht="15" customHeight="1" x14ac:dyDescent="0.25"/>
    <row r="1223" customFormat="1" ht="15" customHeight="1" x14ac:dyDescent="0.25"/>
    <row r="1224" customFormat="1" ht="15" customHeight="1" x14ac:dyDescent="0.25"/>
    <row r="1225" customFormat="1" ht="15" customHeight="1" x14ac:dyDescent="0.25"/>
    <row r="1226" customFormat="1" ht="15" customHeight="1" x14ac:dyDescent="0.25"/>
    <row r="1227" customFormat="1" ht="15" customHeight="1" x14ac:dyDescent="0.25"/>
    <row r="1228" customFormat="1" ht="15" customHeight="1" x14ac:dyDescent="0.25"/>
    <row r="1229" customFormat="1" ht="15" customHeight="1" x14ac:dyDescent="0.25"/>
    <row r="1230" customFormat="1" ht="15" customHeight="1" x14ac:dyDescent="0.25"/>
    <row r="1231" customFormat="1" ht="15" customHeight="1" x14ac:dyDescent="0.25"/>
    <row r="1232" customFormat="1" ht="15" customHeight="1" x14ac:dyDescent="0.25"/>
    <row r="1233" customFormat="1" ht="15" customHeight="1" x14ac:dyDescent="0.25"/>
    <row r="1234" customFormat="1" ht="15" customHeight="1" x14ac:dyDescent="0.25"/>
    <row r="1235" customFormat="1" ht="15" customHeight="1" x14ac:dyDescent="0.25"/>
    <row r="1236" customFormat="1" ht="15" customHeight="1" x14ac:dyDescent="0.25"/>
    <row r="1237" customFormat="1" ht="15" customHeight="1" x14ac:dyDescent="0.25"/>
    <row r="1238" customFormat="1" ht="15" customHeight="1" x14ac:dyDescent="0.25"/>
    <row r="1239" customFormat="1" ht="15" customHeight="1" x14ac:dyDescent="0.25"/>
    <row r="1240" customFormat="1" ht="15" customHeight="1" x14ac:dyDescent="0.25"/>
    <row r="1241" customFormat="1" ht="15" customHeight="1" x14ac:dyDescent="0.25"/>
    <row r="1242" customFormat="1" ht="15" customHeight="1" x14ac:dyDescent="0.25"/>
    <row r="1243" customFormat="1" ht="15" customHeight="1" x14ac:dyDescent="0.25"/>
    <row r="1244" customFormat="1" ht="15" customHeight="1" x14ac:dyDescent="0.25"/>
    <row r="1245" customFormat="1" ht="15" customHeight="1" x14ac:dyDescent="0.25"/>
    <row r="1246" customFormat="1" ht="15" customHeight="1" x14ac:dyDescent="0.25"/>
    <row r="1247" customFormat="1" ht="15" customHeight="1" x14ac:dyDescent="0.25"/>
    <row r="1248" customFormat="1" ht="15" customHeight="1" x14ac:dyDescent="0.25"/>
    <row r="1249" customFormat="1" ht="15" customHeight="1" x14ac:dyDescent="0.25"/>
    <row r="1250" customFormat="1" ht="15" customHeight="1" x14ac:dyDescent="0.25"/>
    <row r="1251" customFormat="1" ht="15" customHeight="1" x14ac:dyDescent="0.25"/>
    <row r="1252" customFormat="1" ht="15" customHeight="1" x14ac:dyDescent="0.25"/>
    <row r="1253" customFormat="1" ht="15" customHeight="1" x14ac:dyDescent="0.25"/>
    <row r="1254" customFormat="1" ht="15" customHeight="1" x14ac:dyDescent="0.25"/>
    <row r="1255" customFormat="1" ht="15" customHeight="1" x14ac:dyDescent="0.25"/>
    <row r="1256" customFormat="1" ht="15" customHeight="1" x14ac:dyDescent="0.25"/>
    <row r="1257" customFormat="1" ht="15" customHeight="1" x14ac:dyDescent="0.25"/>
    <row r="1258" customFormat="1" ht="15" customHeight="1" x14ac:dyDescent="0.25"/>
    <row r="1259" customFormat="1" ht="15" customHeight="1" x14ac:dyDescent="0.25"/>
    <row r="1260" customFormat="1" ht="15" customHeight="1" x14ac:dyDescent="0.25"/>
    <row r="1261" customFormat="1" ht="15" customHeight="1" x14ac:dyDescent="0.25"/>
    <row r="1262" customFormat="1" ht="15" customHeight="1" x14ac:dyDescent="0.25"/>
    <row r="1263" customFormat="1" ht="15" customHeight="1" x14ac:dyDescent="0.25"/>
    <row r="1264" customFormat="1" ht="15" customHeight="1" x14ac:dyDescent="0.25"/>
    <row r="1265" customFormat="1" ht="15" customHeight="1" x14ac:dyDescent="0.25"/>
    <row r="1266" customFormat="1" ht="15" customHeight="1" x14ac:dyDescent="0.25"/>
    <row r="1267" customFormat="1" ht="15" customHeight="1" x14ac:dyDescent="0.25"/>
    <row r="1268" customFormat="1" ht="15" customHeight="1" x14ac:dyDescent="0.25"/>
    <row r="1269" customFormat="1" ht="15" customHeight="1" x14ac:dyDescent="0.25"/>
    <row r="1270" customFormat="1" ht="15" customHeight="1" x14ac:dyDescent="0.25"/>
    <row r="1271" customFormat="1" ht="15" customHeight="1" x14ac:dyDescent="0.25"/>
    <row r="1272" customFormat="1" ht="15" customHeight="1" x14ac:dyDescent="0.25"/>
    <row r="1273" customFormat="1" ht="15" customHeight="1" x14ac:dyDescent="0.25"/>
    <row r="1274" customFormat="1" ht="15" customHeight="1" x14ac:dyDescent="0.25"/>
    <row r="1275" customFormat="1" ht="15" customHeight="1" x14ac:dyDescent="0.25"/>
    <row r="1276" customFormat="1" ht="15" customHeight="1" x14ac:dyDescent="0.25"/>
    <row r="1277" customFormat="1" ht="15" customHeight="1" x14ac:dyDescent="0.25"/>
    <row r="1278" customFormat="1" ht="15" customHeight="1" x14ac:dyDescent="0.25"/>
    <row r="1279" customFormat="1" ht="15" customHeight="1" x14ac:dyDescent="0.25"/>
    <row r="1280" customFormat="1" ht="15" customHeight="1" x14ac:dyDescent="0.25"/>
    <row r="1281" customFormat="1" ht="15" customHeight="1" x14ac:dyDescent="0.25"/>
    <row r="1282" customFormat="1" ht="15" customHeight="1" x14ac:dyDescent="0.25"/>
    <row r="1283" customFormat="1" ht="15" customHeight="1" x14ac:dyDescent="0.25"/>
    <row r="1284" customFormat="1" ht="15" customHeight="1" x14ac:dyDescent="0.25"/>
    <row r="1285" customFormat="1" ht="15" customHeight="1" x14ac:dyDescent="0.25"/>
    <row r="1286" customFormat="1" ht="15" customHeight="1" x14ac:dyDescent="0.25"/>
    <row r="1287" customFormat="1" ht="15" customHeight="1" x14ac:dyDescent="0.25"/>
    <row r="1288" customFormat="1" ht="15" customHeight="1" x14ac:dyDescent="0.25"/>
    <row r="1289" customFormat="1" ht="15" customHeight="1" x14ac:dyDescent="0.25"/>
    <row r="1290" customFormat="1" ht="15" customHeight="1" x14ac:dyDescent="0.25"/>
    <row r="1291" customFormat="1" ht="15" customHeight="1" x14ac:dyDescent="0.25"/>
    <row r="1292" customFormat="1" ht="15" customHeight="1" x14ac:dyDescent="0.25"/>
    <row r="1293" customFormat="1" ht="15" customHeight="1" x14ac:dyDescent="0.25"/>
    <row r="1294" customFormat="1" ht="15" customHeight="1" x14ac:dyDescent="0.25"/>
    <row r="1295" customFormat="1" ht="15" customHeight="1" x14ac:dyDescent="0.25"/>
    <row r="1296" customFormat="1" ht="15" customHeight="1" x14ac:dyDescent="0.25"/>
    <row r="1297" customFormat="1" ht="15" customHeight="1" x14ac:dyDescent="0.25"/>
    <row r="1298" customFormat="1" ht="15" customHeight="1" x14ac:dyDescent="0.25"/>
    <row r="1299" customFormat="1" ht="15" customHeight="1" x14ac:dyDescent="0.25"/>
    <row r="1300" customFormat="1" ht="15" customHeight="1" x14ac:dyDescent="0.25"/>
    <row r="1301" customFormat="1" ht="15" customHeight="1" x14ac:dyDescent="0.25"/>
    <row r="1302" customFormat="1" ht="15" customHeight="1" x14ac:dyDescent="0.25"/>
    <row r="1303" customFormat="1" ht="15" customHeight="1" x14ac:dyDescent="0.25"/>
    <row r="1304" customFormat="1" ht="15" customHeight="1" x14ac:dyDescent="0.25"/>
    <row r="1305" customFormat="1" ht="15" customHeight="1" x14ac:dyDescent="0.25"/>
    <row r="1306" customFormat="1" ht="15" customHeight="1" x14ac:dyDescent="0.25"/>
    <row r="1307" customFormat="1" ht="15" customHeight="1" x14ac:dyDescent="0.25"/>
    <row r="1308" customFormat="1" ht="15" customHeight="1" x14ac:dyDescent="0.25"/>
    <row r="1309" customFormat="1" ht="15" customHeight="1" x14ac:dyDescent="0.25"/>
    <row r="1310" customFormat="1" ht="15" customHeight="1" x14ac:dyDescent="0.25"/>
    <row r="1311" customFormat="1" ht="15" customHeight="1" x14ac:dyDescent="0.25"/>
    <row r="1312" customFormat="1" ht="15" customHeight="1" x14ac:dyDescent="0.25"/>
    <row r="1313" customFormat="1" ht="15" customHeight="1" x14ac:dyDescent="0.25"/>
    <row r="1314" customFormat="1" ht="15" customHeight="1" x14ac:dyDescent="0.25"/>
    <row r="1315" customFormat="1" ht="15" customHeight="1" x14ac:dyDescent="0.25"/>
    <row r="1316" customFormat="1" ht="15" customHeight="1" x14ac:dyDescent="0.25"/>
    <row r="1317" customFormat="1" ht="15" customHeight="1" x14ac:dyDescent="0.25"/>
    <row r="1318" customFormat="1" ht="15" customHeight="1" x14ac:dyDescent="0.25"/>
    <row r="1319" customFormat="1" ht="15" customHeight="1" x14ac:dyDescent="0.25"/>
    <row r="1320" customFormat="1" ht="15" customHeight="1" x14ac:dyDescent="0.25"/>
    <row r="1321" customFormat="1" ht="15" customHeight="1" x14ac:dyDescent="0.25"/>
    <row r="1322" customFormat="1" ht="15" customHeight="1" x14ac:dyDescent="0.25"/>
    <row r="1323" customFormat="1" ht="15" customHeight="1" x14ac:dyDescent="0.25"/>
    <row r="1324" customFormat="1" ht="15" customHeight="1" x14ac:dyDescent="0.25"/>
    <row r="1325" customFormat="1" ht="15" customHeight="1" x14ac:dyDescent="0.25"/>
    <row r="1326" customFormat="1" ht="15" customHeight="1" x14ac:dyDescent="0.25"/>
    <row r="1327" customFormat="1" ht="15" customHeight="1" x14ac:dyDescent="0.25"/>
    <row r="1328" customFormat="1" ht="15" customHeight="1" x14ac:dyDescent="0.25"/>
    <row r="1329" customFormat="1" ht="15" customHeight="1" x14ac:dyDescent="0.25"/>
    <row r="1330" customFormat="1" ht="15" customHeight="1" x14ac:dyDescent="0.25"/>
    <row r="1331" customFormat="1" ht="15" customHeight="1" x14ac:dyDescent="0.25"/>
    <row r="1332" customFormat="1" ht="15" customHeight="1" x14ac:dyDescent="0.25"/>
    <row r="1333" customFormat="1" ht="15" customHeight="1" x14ac:dyDescent="0.25"/>
    <row r="1334" customFormat="1" ht="15" customHeight="1" x14ac:dyDescent="0.25"/>
    <row r="1335" customFormat="1" ht="15" customHeight="1" x14ac:dyDescent="0.25"/>
    <row r="1336" customFormat="1" ht="15" customHeight="1" x14ac:dyDescent="0.25"/>
    <row r="1337" customFormat="1" ht="15" customHeight="1" x14ac:dyDescent="0.25"/>
    <row r="1338" customFormat="1" ht="15" customHeight="1" x14ac:dyDescent="0.25"/>
    <row r="1339" customFormat="1" ht="15" customHeight="1" x14ac:dyDescent="0.25"/>
    <row r="1340" customFormat="1" ht="15" customHeight="1" x14ac:dyDescent="0.25"/>
    <row r="1341" customFormat="1" ht="15" customHeight="1" x14ac:dyDescent="0.25"/>
    <row r="1342" customFormat="1" ht="15" customHeight="1" x14ac:dyDescent="0.25"/>
    <row r="1343" customFormat="1" ht="15" customHeight="1" x14ac:dyDescent="0.25"/>
    <row r="1344" customFormat="1" ht="15" customHeight="1" x14ac:dyDescent="0.25"/>
    <row r="1345" customFormat="1" ht="15" customHeight="1" x14ac:dyDescent="0.25"/>
    <row r="1346" customFormat="1" ht="15" customHeight="1" x14ac:dyDescent="0.25"/>
    <row r="1347" customFormat="1" ht="15" customHeight="1" x14ac:dyDescent="0.25"/>
    <row r="1348" customFormat="1" ht="15" customHeight="1" x14ac:dyDescent="0.25"/>
    <row r="1349" customFormat="1" ht="15" customHeight="1" x14ac:dyDescent="0.25"/>
    <row r="1350" customFormat="1" ht="15" customHeight="1" x14ac:dyDescent="0.25"/>
    <row r="1351" customFormat="1" ht="15" customHeight="1" x14ac:dyDescent="0.25"/>
    <row r="1352" customFormat="1" ht="15" customHeight="1" x14ac:dyDescent="0.25"/>
    <row r="1353" customFormat="1" ht="15" customHeight="1" x14ac:dyDescent="0.25"/>
    <row r="1354" customFormat="1" ht="15" customHeight="1" x14ac:dyDescent="0.25"/>
    <row r="1355" customFormat="1" ht="15" customHeight="1" x14ac:dyDescent="0.25"/>
    <row r="1356" customFormat="1" ht="15" customHeight="1" x14ac:dyDescent="0.25"/>
    <row r="1357" customFormat="1" ht="15" customHeight="1" x14ac:dyDescent="0.25"/>
    <row r="1358" customFormat="1" ht="15" customHeight="1" x14ac:dyDescent="0.25"/>
    <row r="1359" customFormat="1" ht="15" customHeight="1" x14ac:dyDescent="0.25"/>
    <row r="1360" customFormat="1" ht="15" customHeight="1" x14ac:dyDescent="0.25"/>
    <row r="1361" customFormat="1" ht="15" customHeight="1" x14ac:dyDescent="0.25"/>
    <row r="1362" customFormat="1" ht="15" customHeight="1" x14ac:dyDescent="0.25"/>
    <row r="1363" customFormat="1" ht="15" customHeight="1" x14ac:dyDescent="0.25"/>
    <row r="1364" customFormat="1" ht="15" customHeight="1" x14ac:dyDescent="0.25"/>
    <row r="1365" customFormat="1" ht="15" customHeight="1" x14ac:dyDescent="0.25"/>
    <row r="1366" customFormat="1" ht="15" customHeight="1" x14ac:dyDescent="0.25"/>
    <row r="1367" customFormat="1" ht="15" customHeight="1" x14ac:dyDescent="0.25"/>
    <row r="1368" customFormat="1" ht="15" customHeight="1" x14ac:dyDescent="0.25"/>
    <row r="1369" customFormat="1" ht="15" customHeight="1" x14ac:dyDescent="0.25"/>
    <row r="1370" customFormat="1" ht="15" customHeight="1" x14ac:dyDescent="0.25"/>
    <row r="1371" customFormat="1" ht="15" customHeight="1" x14ac:dyDescent="0.25"/>
    <row r="1372" customFormat="1" ht="15" customHeight="1" x14ac:dyDescent="0.25"/>
    <row r="1373" customFormat="1" ht="15" customHeight="1" x14ac:dyDescent="0.25"/>
    <row r="1374" customFormat="1" ht="15" customHeight="1" x14ac:dyDescent="0.25"/>
    <row r="1375" customFormat="1" ht="15" customHeight="1" x14ac:dyDescent="0.25"/>
    <row r="1376" customFormat="1" ht="15" customHeight="1" x14ac:dyDescent="0.25"/>
    <row r="1377" customFormat="1" ht="15" customHeight="1" x14ac:dyDescent="0.25"/>
    <row r="1378" customFormat="1" ht="15" customHeight="1" x14ac:dyDescent="0.25"/>
    <row r="1379" customFormat="1" ht="15" customHeight="1" x14ac:dyDescent="0.25"/>
    <row r="1380" customFormat="1" ht="15" customHeight="1" x14ac:dyDescent="0.25"/>
    <row r="1381" customFormat="1" ht="15" customHeight="1" x14ac:dyDescent="0.25"/>
    <row r="1382" customFormat="1" ht="15" customHeight="1" x14ac:dyDescent="0.25"/>
    <row r="1383" customFormat="1" ht="15" customHeight="1" x14ac:dyDescent="0.25"/>
    <row r="1384" customFormat="1" ht="15" customHeight="1" x14ac:dyDescent="0.25"/>
    <row r="1385" customFormat="1" ht="15" customHeight="1" x14ac:dyDescent="0.25"/>
    <row r="1386" customFormat="1" ht="15" customHeight="1" x14ac:dyDescent="0.25"/>
    <row r="1387" customFormat="1" ht="15" customHeight="1" x14ac:dyDescent="0.25"/>
    <row r="1388" customFormat="1" ht="15" customHeight="1" x14ac:dyDescent="0.25"/>
    <row r="1389" customFormat="1" ht="15" customHeight="1" x14ac:dyDescent="0.25"/>
    <row r="1390" customFormat="1" ht="15" customHeight="1" x14ac:dyDescent="0.25"/>
    <row r="1391" customFormat="1" ht="15" customHeight="1" x14ac:dyDescent="0.25"/>
    <row r="1392" customFormat="1" ht="15" customHeight="1" x14ac:dyDescent="0.25"/>
    <row r="1393" spans="1:34" customFormat="1" ht="15" customHeight="1" x14ac:dyDescent="0.25"/>
    <row r="1394" spans="1:34" customFormat="1" ht="15" customHeight="1" x14ac:dyDescent="0.25"/>
    <row r="1395" spans="1:34" customFormat="1" ht="15" customHeight="1" x14ac:dyDescent="0.25"/>
    <row r="1396" spans="1:34" customFormat="1" ht="15" customHeight="1" x14ac:dyDescent="0.25"/>
    <row r="1397" spans="1:34" customFormat="1" ht="15" customHeight="1" x14ac:dyDescent="0.25"/>
    <row r="1398" spans="1:34" customFormat="1" ht="15" customHeight="1" x14ac:dyDescent="0.25"/>
    <row r="1399" spans="1:34" customFormat="1" ht="15" customHeight="1" x14ac:dyDescent="0.25"/>
    <row r="1400" spans="1:34" ht="15" customHeight="1" x14ac:dyDescent="0.25">
      <c r="A1400"/>
      <c r="B1400"/>
      <c r="C1400"/>
      <c r="D1400"/>
      <c r="E1400"/>
      <c r="F1400"/>
      <c r="G1400"/>
      <c r="H1400"/>
      <c r="I1400"/>
      <c r="J1400"/>
      <c r="K1400"/>
      <c r="L1400"/>
      <c r="M1400"/>
      <c r="N1400"/>
      <c r="O1400"/>
      <c r="P1400"/>
      <c r="Q1400"/>
      <c r="R1400"/>
      <c r="S1400"/>
      <c r="T1400"/>
      <c r="U1400"/>
      <c r="V1400"/>
      <c r="W1400"/>
      <c r="X1400"/>
      <c r="Y1400"/>
      <c r="Z1400"/>
      <c r="AA1400"/>
      <c r="AB1400"/>
      <c r="AC1400"/>
      <c r="AD1400"/>
      <c r="AE1400"/>
      <c r="AF1400"/>
      <c r="AG1400"/>
      <c r="AH1400" s="14"/>
    </row>
    <row r="1401" spans="1:34" ht="15" customHeight="1" x14ac:dyDescent="0.25">
      <c r="A1401"/>
      <c r="B1401"/>
      <c r="C1401"/>
      <c r="D1401"/>
      <c r="E1401"/>
      <c r="F1401"/>
      <c r="G1401"/>
      <c r="H1401"/>
      <c r="I1401"/>
      <c r="J1401"/>
      <c r="K1401"/>
      <c r="L1401"/>
      <c r="M1401"/>
      <c r="N1401"/>
      <c r="O1401"/>
      <c r="P1401"/>
      <c r="Q1401"/>
      <c r="R1401"/>
      <c r="S1401"/>
      <c r="T1401"/>
      <c r="U1401"/>
      <c r="V1401"/>
      <c r="W1401"/>
      <c r="X1401"/>
      <c r="Y1401"/>
      <c r="Z1401"/>
      <c r="AA1401"/>
      <c r="AB1401"/>
      <c r="AC1401"/>
      <c r="AD1401"/>
      <c r="AE1401"/>
      <c r="AF1401"/>
      <c r="AG1401"/>
      <c r="AH1401" s="14"/>
    </row>
    <row r="1402" spans="1:34" ht="15" customHeight="1" x14ac:dyDescent="0.25">
      <c r="A1402"/>
      <c r="B1402"/>
      <c r="C1402"/>
      <c r="D1402"/>
      <c r="E1402"/>
      <c r="F1402"/>
      <c r="G1402"/>
      <c r="H1402"/>
      <c r="I1402"/>
      <c r="J1402"/>
      <c r="K1402"/>
      <c r="L1402"/>
      <c r="M1402"/>
      <c r="N1402"/>
      <c r="O1402"/>
      <c r="P1402"/>
      <c r="Q1402"/>
      <c r="R1402"/>
      <c r="S1402"/>
      <c r="T1402"/>
      <c r="U1402"/>
      <c r="V1402"/>
      <c r="W1402"/>
      <c r="X1402"/>
      <c r="Y1402"/>
      <c r="Z1402"/>
      <c r="AA1402"/>
      <c r="AB1402"/>
      <c r="AC1402"/>
      <c r="AD1402"/>
      <c r="AE1402"/>
      <c r="AF1402"/>
      <c r="AG1402"/>
      <c r="AH1402" s="14"/>
    </row>
    <row r="1403" spans="1:34" ht="15" customHeight="1" x14ac:dyDescent="0.25">
      <c r="A1403"/>
      <c r="B1403"/>
      <c r="C1403"/>
      <c r="D1403"/>
      <c r="E1403"/>
      <c r="F1403"/>
      <c r="G1403"/>
      <c r="H1403"/>
      <c r="I1403"/>
      <c r="J1403"/>
      <c r="K1403"/>
      <c r="L1403"/>
      <c r="M1403"/>
      <c r="N1403"/>
      <c r="O1403"/>
      <c r="P1403"/>
      <c r="Q1403"/>
      <c r="R1403"/>
      <c r="S1403"/>
      <c r="T1403"/>
      <c r="U1403"/>
      <c r="V1403"/>
      <c r="W1403"/>
      <c r="X1403"/>
      <c r="Y1403"/>
      <c r="Z1403"/>
      <c r="AA1403"/>
      <c r="AB1403"/>
      <c r="AC1403"/>
      <c r="AD1403"/>
      <c r="AE1403"/>
      <c r="AF1403"/>
      <c r="AG1403"/>
      <c r="AH1403" s="14"/>
    </row>
    <row r="1404" spans="1:34" ht="15" customHeight="1" x14ac:dyDescent="0.25">
      <c r="A1404"/>
      <c r="B1404"/>
      <c r="C1404"/>
      <c r="D1404"/>
      <c r="E1404"/>
      <c r="F1404"/>
      <c r="G1404"/>
      <c r="H1404"/>
      <c r="I1404"/>
      <c r="J1404"/>
      <c r="K1404"/>
      <c r="L1404"/>
      <c r="M1404"/>
      <c r="N1404"/>
      <c r="O1404"/>
      <c r="P1404"/>
      <c r="Q1404"/>
      <c r="R1404"/>
      <c r="S1404"/>
      <c r="T1404"/>
      <c r="U1404"/>
      <c r="V1404"/>
      <c r="W1404"/>
      <c r="X1404"/>
      <c r="Y1404"/>
      <c r="Z1404"/>
      <c r="AA1404"/>
      <c r="AB1404"/>
      <c r="AC1404"/>
      <c r="AD1404"/>
      <c r="AE1404"/>
      <c r="AF1404"/>
      <c r="AG1404"/>
      <c r="AH1404" s="14"/>
    </row>
    <row r="1405" spans="1:34" ht="15" customHeight="1" x14ac:dyDescent="0.25">
      <c r="A1405"/>
      <c r="B1405"/>
      <c r="C1405"/>
      <c r="D1405"/>
      <c r="E1405"/>
      <c r="F1405"/>
      <c r="G1405"/>
      <c r="H1405"/>
      <c r="I1405"/>
      <c r="J1405"/>
      <c r="K1405"/>
      <c r="L1405"/>
      <c r="M1405"/>
      <c r="N1405"/>
      <c r="O1405"/>
      <c r="P1405"/>
      <c r="Q1405"/>
      <c r="R1405"/>
      <c r="S1405"/>
      <c r="T1405"/>
      <c r="U1405"/>
      <c r="V1405"/>
      <c r="W1405"/>
      <c r="X1405"/>
      <c r="Y1405"/>
      <c r="Z1405"/>
      <c r="AA1405"/>
      <c r="AB1405"/>
      <c r="AC1405"/>
      <c r="AD1405"/>
      <c r="AE1405"/>
      <c r="AF1405"/>
      <c r="AG1405"/>
      <c r="AH1405" s="14"/>
    </row>
    <row r="1406" spans="1:34" ht="15" customHeight="1" x14ac:dyDescent="0.25">
      <c r="A1406"/>
      <c r="B1406"/>
      <c r="C1406"/>
      <c r="D1406"/>
      <c r="E1406"/>
      <c r="F1406"/>
      <c r="G1406"/>
      <c r="H1406"/>
      <c r="I1406"/>
      <c r="J1406"/>
      <c r="K1406"/>
      <c r="L1406"/>
      <c r="M1406"/>
      <c r="N1406"/>
      <c r="O1406"/>
      <c r="P1406"/>
      <c r="Q1406"/>
      <c r="R1406"/>
      <c r="S1406"/>
      <c r="T1406"/>
      <c r="U1406"/>
      <c r="V1406"/>
      <c r="W1406"/>
      <c r="X1406"/>
      <c r="Y1406"/>
      <c r="Z1406"/>
      <c r="AA1406"/>
      <c r="AB1406"/>
      <c r="AC1406"/>
      <c r="AD1406"/>
      <c r="AE1406"/>
      <c r="AF1406"/>
      <c r="AG1406"/>
      <c r="AH1406" s="14"/>
    </row>
  </sheetData>
  <mergeCells count="5">
    <mergeCell ref="A18:AG18"/>
    <mergeCell ref="A1:AK1"/>
    <mergeCell ref="A3:A4"/>
    <mergeCell ref="B3:AF3"/>
    <mergeCell ref="AG3:AK4"/>
  </mergeCells>
  <conditionalFormatting sqref="B6:AF17">
    <cfRule type="cellIs" dxfId="143" priority="2" operator="equal">
      <formula>"M"</formula>
    </cfRule>
    <cfRule type="cellIs" dxfId="142" priority="3" operator="equal">
      <formula>"A"</formula>
    </cfRule>
    <cfRule type="cellIs" dxfId="141" priority="4" operator="equal">
      <formula>"A"</formula>
    </cfRule>
    <cfRule type="cellIs" dxfId="140" priority="7" operator="equal">
      <formula>"D"</formula>
    </cfRule>
    <cfRule type="cellIs" dxfId="139" priority="8" operator="equal">
      <formula>"H"</formula>
    </cfRule>
    <cfRule type="expression" priority="9" stopIfTrue="1">
      <formula>B6=""</formula>
    </cfRule>
    <cfRule type="expression" dxfId="138" priority="10" stopIfTrue="1">
      <formula>B6=CléPersonnalisée2</formula>
    </cfRule>
    <cfRule type="expression" dxfId="137" priority="11" stopIfTrue="1">
      <formula>B6=CléPersonnalisée1</formula>
    </cfRule>
    <cfRule type="expression" dxfId="136" priority="12" stopIfTrue="1">
      <formula>B6=CléMaladie</formula>
    </cfRule>
    <cfRule type="expression" dxfId="135" priority="13" stopIfTrue="1">
      <formula>B6=CléPersonnelle</formula>
    </cfRule>
    <cfRule type="expression" dxfId="134" priority="14" stopIfTrue="1">
      <formula>B6=CléCongés</formula>
    </cfRule>
  </conditionalFormatting>
  <conditionalFormatting sqref="AG6:AK17">
    <cfRule type="dataBar" priority="15">
      <dataBar>
        <cfvo type="min"/>
        <cfvo type="num" val="31"/>
        <color theme="2" tint="-0.249977111117893"/>
      </dataBar>
      <extLst>
        <ext xmlns:x14="http://schemas.microsoft.com/office/spreadsheetml/2009/9/main" uri="{B025F937-C7B1-47D3-B67F-A62EFF666E3E}">
          <x14:id>{7C2DBABF-1E28-4166-A2FA-542E2BA15955}</x14:id>
        </ext>
      </extLst>
    </cfRule>
  </conditionalFormatting>
  <conditionalFormatting sqref="B21:AF21">
    <cfRule type="colorScale" priority="16">
      <colorScale>
        <cfvo type="min"/>
        <cfvo type="max"/>
        <color rgb="FF63BE7B"/>
        <color rgb="FFFCFCFF"/>
      </colorScale>
    </cfRule>
  </conditionalFormatting>
  <conditionalFormatting sqref="B21:AF21">
    <cfRule type="colorScale" priority="6">
      <colorScale>
        <cfvo type="min"/>
        <cfvo type="max"/>
        <color rgb="FF63BE7B"/>
        <color rgb="FFFCFCFF"/>
      </colorScale>
    </cfRule>
  </conditionalFormatting>
  <conditionalFormatting sqref="M21">
    <cfRule type="cellIs" dxfId="133" priority="5" operator="equal">
      <formula>"A"</formula>
    </cfRule>
  </conditionalFormatting>
  <conditionalFormatting sqref="B4:AF4">
    <cfRule type="cellIs" dxfId="121" priority="1" operator="equal">
      <formula>"sam"</formula>
    </cfRule>
  </conditionalFormatting>
  <printOptions horizontalCentered="1" verticalCentered="1"/>
  <pageMargins left="0" right="0" top="0" bottom="0" header="0.31496062992125984" footer="0.31496062992125984"/>
  <pageSetup scale="70" fitToHeight="0"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7C2DBABF-1E28-4166-A2FA-542E2BA15955}">
            <x14:dataBar minLength="0" maxLength="100">
              <x14:cfvo type="autoMin"/>
              <x14:cfvo type="num">
                <xm:f>31</xm:f>
              </x14:cfvo>
              <x14:negativeFillColor rgb="FFFF0000"/>
              <x14:axisColor rgb="FF000000"/>
            </x14:dataBar>
          </x14:cfRule>
          <xm:sqref>AG6:AK17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AK1406"/>
  <sheetViews>
    <sheetView showGridLines="0" zoomScaleNormal="100" workbookViewId="0">
      <selection activeCell="A2" sqref="A2"/>
    </sheetView>
  </sheetViews>
  <sheetFormatPr baseColWidth="10" defaultColWidth="9.140625" defaultRowHeight="15" customHeight="1" x14ac:dyDescent="0.25"/>
  <cols>
    <col min="1" max="1" width="24.28515625" style="15" customWidth="1"/>
    <col min="2" max="21" width="4" style="13" customWidth="1"/>
    <col min="22" max="22" width="4.42578125" style="13" customWidth="1"/>
    <col min="23" max="25" width="4" style="13" customWidth="1"/>
    <col min="26" max="26" width="4.42578125" style="13" customWidth="1"/>
    <col min="27" max="27" width="4.42578125" style="13" bestFit="1" customWidth="1"/>
    <col min="28" max="31" width="4" style="13" customWidth="1"/>
    <col min="32" max="32" width="4.42578125" style="13" bestFit="1" customWidth="1"/>
    <col min="33" max="33" width="8.7109375" style="12" customWidth="1"/>
    <col min="34" max="34" width="8.7109375" style="13" customWidth="1"/>
    <col min="35" max="37" width="8.7109375" style="14" customWidth="1"/>
    <col min="38" max="16384" width="9.140625" style="14"/>
  </cols>
  <sheetData>
    <row r="1" spans="1:37" s="30" customFormat="1" ht="50.25" customHeight="1" x14ac:dyDescent="0.25">
      <c r="A1" s="49" t="s">
        <v>80</v>
      </c>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row>
    <row r="2" spans="1:37" s="30" customFormat="1" ht="50.25" customHeight="1" x14ac:dyDescent="0.25">
      <c r="A2" s="48"/>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row>
    <row r="3" spans="1:37" s="2" customFormat="1" ht="30" customHeight="1" x14ac:dyDescent="0.25">
      <c r="A3" s="56" t="s">
        <v>81</v>
      </c>
      <c r="B3" s="41" t="s">
        <v>1</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51">
        <v>2018</v>
      </c>
      <c r="AH3" s="51"/>
      <c r="AI3" s="51"/>
      <c r="AJ3" s="51"/>
      <c r="AK3" s="51"/>
    </row>
    <row r="4" spans="1:37" s="4" customFormat="1" ht="21" customHeight="1" x14ac:dyDescent="0.3">
      <c r="A4" s="57"/>
      <c r="B4" s="55">
        <f>DATE($AG$3,5,tblJanvier19202122[[#Headers],[1]])</f>
        <v>43221</v>
      </c>
      <c r="C4" s="55">
        <f>DATE($AG$3,5,tblJanvier19202122[[#Headers],[2]])</f>
        <v>43222</v>
      </c>
      <c r="D4" s="55">
        <f>DATE($AG$3,5,tblJanvier19202122[[#Headers],[3]])</f>
        <v>43223</v>
      </c>
      <c r="E4" s="55">
        <f>DATE($AG$3,5,tblJanvier19202122[[#Headers],[4]])</f>
        <v>43224</v>
      </c>
      <c r="F4" s="55">
        <f>DATE($AG$3,5,tblJanvier19202122[[#Headers],[5]])</f>
        <v>43225</v>
      </c>
      <c r="G4" s="55">
        <f>DATE($AG$3,5,tblJanvier19202122[[#Headers],[6]])</f>
        <v>43226</v>
      </c>
      <c r="H4" s="55">
        <f>DATE($AG$3,5,tblJanvier19202122[[#Headers],[7]])</f>
        <v>43227</v>
      </c>
      <c r="I4" s="55">
        <f>DATE($AG$3,5,tblJanvier19202122[[#Headers],[8]])</f>
        <v>43228</v>
      </c>
      <c r="J4" s="55">
        <f>DATE($AG$3,5,tblJanvier19202122[[#Headers],[9]])</f>
        <v>43229</v>
      </c>
      <c r="K4" s="55">
        <f>DATE($AG$3,5,tblJanvier19202122[[#Headers],[10]])</f>
        <v>43230</v>
      </c>
      <c r="L4" s="55">
        <f>DATE($AG$3,5,tblJanvier19202122[[#Headers],[11]])</f>
        <v>43231</v>
      </c>
      <c r="M4" s="55">
        <f>DATE($AG$3,5,tblJanvier19202122[[#Headers],[12]])</f>
        <v>43232</v>
      </c>
      <c r="N4" s="55">
        <f>DATE($AG$3,5,tblJanvier19202122[[#Headers],[13]])</f>
        <v>43233</v>
      </c>
      <c r="O4" s="55">
        <f>DATE($AG$3,5,tblJanvier19202122[[#Headers],[14]])</f>
        <v>43234</v>
      </c>
      <c r="P4" s="55">
        <f>DATE($AG$3,5,tblJanvier19202122[[#Headers],[15]])</f>
        <v>43235</v>
      </c>
      <c r="Q4" s="55">
        <f>DATE($AG$3,5,tblJanvier19202122[[#Headers],[16]])</f>
        <v>43236</v>
      </c>
      <c r="R4" s="55">
        <f>DATE($AG$3,5,tblJanvier19202122[[#Headers],[17]])</f>
        <v>43237</v>
      </c>
      <c r="S4" s="55">
        <f>DATE($AG$3,5,tblJanvier19202122[[#Headers],[18]])</f>
        <v>43238</v>
      </c>
      <c r="T4" s="55">
        <f>DATE($AG$3,5,tblJanvier19202122[[#Headers],[19]])</f>
        <v>43239</v>
      </c>
      <c r="U4" s="55">
        <f>DATE($AG$3,5,tblJanvier19202122[[#Headers],[20]])</f>
        <v>43240</v>
      </c>
      <c r="V4" s="55">
        <f>DATE($AG$3,5,tblJanvier19202122[[#Headers],[21]])</f>
        <v>43241</v>
      </c>
      <c r="W4" s="55">
        <f>DATE($AG$3,5,tblJanvier19202122[[#Headers],[22]])</f>
        <v>43242</v>
      </c>
      <c r="X4" s="55">
        <f>DATE($AG$3,5,tblJanvier19202122[[#Headers],[23]])</f>
        <v>43243</v>
      </c>
      <c r="Y4" s="55">
        <f>DATE($AG$3,5,tblJanvier19202122[[#Headers],[24]])</f>
        <v>43244</v>
      </c>
      <c r="Z4" s="55">
        <f>DATE($AG$3,5,tblJanvier19202122[[#Headers],[25]])</f>
        <v>43245</v>
      </c>
      <c r="AA4" s="55">
        <f>DATE($AG$3,5,tblJanvier19202122[[#Headers],[26]])</f>
        <v>43246</v>
      </c>
      <c r="AB4" s="55">
        <f>DATE($AG$3,5,tblJanvier19202122[[#Headers],[27]])</f>
        <v>43247</v>
      </c>
      <c r="AC4" s="55">
        <f>DATE($AG$3,5,tblJanvier19202122[[#Headers],[28]])</f>
        <v>43248</v>
      </c>
      <c r="AD4" s="55">
        <f>DATE($AG$3,5,tblJanvier19202122[[#Headers],[29]])</f>
        <v>43249</v>
      </c>
      <c r="AE4" s="55">
        <f>DATE($AG$3,5,tblJanvier19202122[[#Headers],[30]])</f>
        <v>43250</v>
      </c>
      <c r="AF4" s="55">
        <f>DATE($AG$3,5,tblJanvier19202122[[#Headers],[31]])</f>
        <v>43251</v>
      </c>
      <c r="AG4" s="51"/>
      <c r="AH4" s="51"/>
      <c r="AI4" s="51"/>
      <c r="AJ4" s="51"/>
      <c r="AK4" s="51"/>
    </row>
    <row r="5" spans="1:37" s="8" customFormat="1" ht="21" customHeight="1" x14ac:dyDescent="0.25">
      <c r="A5" s="50" t="s">
        <v>69</v>
      </c>
      <c r="B5" s="40" t="s">
        <v>2</v>
      </c>
      <c r="C5" s="40" t="s">
        <v>3</v>
      </c>
      <c r="D5" s="40" t="s">
        <v>4</v>
      </c>
      <c r="E5" s="40" t="s">
        <v>5</v>
      </c>
      <c r="F5" s="40" t="s">
        <v>6</v>
      </c>
      <c r="G5" s="40" t="s">
        <v>7</v>
      </c>
      <c r="H5" s="40" t="s">
        <v>8</v>
      </c>
      <c r="I5" s="40" t="s">
        <v>9</v>
      </c>
      <c r="J5" s="40" t="s">
        <v>10</v>
      </c>
      <c r="K5" s="40" t="s">
        <v>11</v>
      </c>
      <c r="L5" s="40" t="s">
        <v>12</v>
      </c>
      <c r="M5" s="40" t="s">
        <v>13</v>
      </c>
      <c r="N5" s="40" t="s">
        <v>14</v>
      </c>
      <c r="O5" s="40" t="s">
        <v>15</v>
      </c>
      <c r="P5" s="40" t="s">
        <v>16</v>
      </c>
      <c r="Q5" s="40" t="s">
        <v>17</v>
      </c>
      <c r="R5" s="40" t="s">
        <v>18</v>
      </c>
      <c r="S5" s="40" t="s">
        <v>19</v>
      </c>
      <c r="T5" s="40" t="s">
        <v>20</v>
      </c>
      <c r="U5" s="40" t="s">
        <v>21</v>
      </c>
      <c r="V5" s="40" t="s">
        <v>22</v>
      </c>
      <c r="W5" s="40" t="s">
        <v>23</v>
      </c>
      <c r="X5" s="40" t="s">
        <v>24</v>
      </c>
      <c r="Y5" s="40" t="s">
        <v>25</v>
      </c>
      <c r="Z5" s="40" t="s">
        <v>26</v>
      </c>
      <c r="AA5" s="40" t="s">
        <v>27</v>
      </c>
      <c r="AB5" s="40" t="s">
        <v>28</v>
      </c>
      <c r="AC5" s="40" t="s">
        <v>29</v>
      </c>
      <c r="AD5" s="40" t="s">
        <v>30</v>
      </c>
      <c r="AE5" s="40" t="s">
        <v>31</v>
      </c>
      <c r="AF5" s="40" t="s">
        <v>32</v>
      </c>
      <c r="AG5" s="40" t="s">
        <v>70</v>
      </c>
      <c r="AH5" s="45" t="s">
        <v>71</v>
      </c>
      <c r="AI5" s="45" t="s">
        <v>35</v>
      </c>
      <c r="AJ5" s="45" t="s">
        <v>63</v>
      </c>
      <c r="AK5" s="45" t="s">
        <v>66</v>
      </c>
    </row>
    <row r="6" spans="1:37" s="8" customFormat="1" ht="18" customHeight="1" x14ac:dyDescent="0.25">
      <c r="A6" s="38" t="s">
        <v>61</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9">
        <f>COUNTIF(tblJanvier19202122[[#This Row],[1]:[31]],"C")</f>
        <v>0</v>
      </c>
      <c r="AH6" s="47">
        <f>COUNTIF(tblJanvier19202122[[#This Row],[1]:[31]],"A")</f>
        <v>0</v>
      </c>
      <c r="AI6" s="46">
        <f>COUNTIF(tblJanvier19202122[[#This Row],[1]:[31]],"M")</f>
        <v>0</v>
      </c>
      <c r="AJ6" s="47">
        <f>COUNTIF(tblJanvier19202122[[#This Row],[1]:[31]],"H")</f>
        <v>0</v>
      </c>
      <c r="AK6" s="46">
        <f>COUNTIF(tblJanvier19202122[[#This Row],[1]:[31]],"D")</f>
        <v>0</v>
      </c>
    </row>
    <row r="7" spans="1:37" s="8" customFormat="1" ht="18" customHeight="1" x14ac:dyDescent="0.25">
      <c r="A7" s="38" t="s">
        <v>59</v>
      </c>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9">
        <f>COUNTIF(tblJanvier19202122[[#This Row],[1]:[31]],"C")</f>
        <v>0</v>
      </c>
      <c r="AH7" s="47">
        <f>COUNTIF(tblJanvier19202122[[#This Row],[1]:[31]],"A")</f>
        <v>0</v>
      </c>
      <c r="AI7" s="46">
        <f>COUNTIF(tblJanvier19202122[[#This Row],[1]:[31]],"M")</f>
        <v>0</v>
      </c>
      <c r="AJ7" s="47">
        <f>COUNTIF(tblJanvier19202122[[#This Row],[1]:[31]],"H")</f>
        <v>0</v>
      </c>
      <c r="AK7" s="46">
        <f>COUNTIF(tblJanvier19202122[[#This Row],[1]:[31]],"D")</f>
        <v>0</v>
      </c>
    </row>
    <row r="8" spans="1:37" s="11" customFormat="1" ht="18" customHeight="1" x14ac:dyDescent="0.25">
      <c r="A8" s="38" t="s">
        <v>52</v>
      </c>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9">
        <f>COUNTIF(tblJanvier19202122[[#This Row],[1]:[31]],"C")</f>
        <v>0</v>
      </c>
      <c r="AH8" s="47">
        <f>COUNTIF(tblJanvier19202122[[#This Row],[1]:[31]],"A")</f>
        <v>0</v>
      </c>
      <c r="AI8" s="46">
        <f>COUNTIF(tblJanvier19202122[[#This Row],[1]:[31]],"M")</f>
        <v>0</v>
      </c>
      <c r="AJ8" s="47">
        <f>COUNTIF(tblJanvier19202122[[#This Row],[1]:[31]],"H")</f>
        <v>0</v>
      </c>
      <c r="AK8" s="46">
        <f>COUNTIF(tblJanvier19202122[[#This Row],[1]:[31]],"D")</f>
        <v>0</v>
      </c>
    </row>
    <row r="9" spans="1:37" s="11" customFormat="1" ht="18" customHeight="1" x14ac:dyDescent="0.25">
      <c r="A9" s="38" t="s">
        <v>50</v>
      </c>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9">
        <f>COUNTIF(tblJanvier19202122[[#This Row],[1]:[31]],"C")</f>
        <v>0</v>
      </c>
      <c r="AH9" s="47">
        <f>COUNTIF(tblJanvier19202122[[#This Row],[1]:[31]],"A")</f>
        <v>0</v>
      </c>
      <c r="AI9" s="46">
        <f>COUNTIF(tblJanvier19202122[[#This Row],[1]:[31]],"M")</f>
        <v>0</v>
      </c>
      <c r="AJ9" s="47">
        <f>COUNTIF(tblJanvier19202122[[#This Row],[1]:[31]],"H")</f>
        <v>0</v>
      </c>
      <c r="AK9" s="46">
        <f>COUNTIF(tblJanvier19202122[[#This Row],[1]:[31]],"D")</f>
        <v>0</v>
      </c>
    </row>
    <row r="10" spans="1:37" s="11" customFormat="1" ht="18" customHeight="1" x14ac:dyDescent="0.25">
      <c r="A10" s="38" t="s">
        <v>55</v>
      </c>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9">
        <f>COUNTIF(tblJanvier19202122[[#This Row],[1]:[31]],"C")</f>
        <v>0</v>
      </c>
      <c r="AH10" s="47">
        <f>COUNTIF(tblJanvier19202122[[#This Row],[1]:[31]],"A")</f>
        <v>0</v>
      </c>
      <c r="AI10" s="46">
        <f>COUNTIF(tblJanvier19202122[[#This Row],[1]:[31]],"M")</f>
        <v>0</v>
      </c>
      <c r="AJ10" s="47">
        <f>COUNTIF(tblJanvier19202122[[#This Row],[1]:[31]],"H")</f>
        <v>0</v>
      </c>
      <c r="AK10" s="46">
        <f>COUNTIF(tblJanvier19202122[[#This Row],[1]:[31]],"D")</f>
        <v>0</v>
      </c>
    </row>
    <row r="11" spans="1:37" ht="18" customHeight="1" x14ac:dyDescent="0.25">
      <c r="A11" s="38" t="s">
        <v>57</v>
      </c>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9">
        <f>COUNTIF(tblJanvier19202122[[#This Row],[1]:[31]],"C")</f>
        <v>0</v>
      </c>
      <c r="AH11" s="47">
        <f>COUNTIF(tblJanvier19202122[[#This Row],[1]:[31]],"A")</f>
        <v>0</v>
      </c>
      <c r="AI11" s="46">
        <f>COUNTIF(tblJanvier19202122[[#This Row],[1]:[31]],"M")</f>
        <v>0</v>
      </c>
      <c r="AJ11" s="47">
        <f>COUNTIF(tblJanvier19202122[[#This Row],[1]:[31]],"H")</f>
        <v>0</v>
      </c>
      <c r="AK11" s="46">
        <f>COUNTIF(tblJanvier19202122[[#This Row],[1]:[31]],"D")</f>
        <v>0</v>
      </c>
    </row>
    <row r="12" spans="1:37" customFormat="1" ht="18" customHeight="1" x14ac:dyDescent="0.25">
      <c r="A12" s="38" t="s">
        <v>58</v>
      </c>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9">
        <f>COUNTIF(tblJanvier19202122[[#This Row],[1]:[31]],"C")</f>
        <v>0</v>
      </c>
      <c r="AH12" s="47">
        <f>COUNTIF(tblJanvier19202122[[#This Row],[1]:[31]],"A")</f>
        <v>0</v>
      </c>
      <c r="AI12" s="46">
        <f>COUNTIF(tblJanvier19202122[[#This Row],[1]:[31]],"M")</f>
        <v>0</v>
      </c>
      <c r="AJ12" s="47">
        <f>COUNTIF(tblJanvier19202122[[#This Row],[1]:[31]],"H")</f>
        <v>0</v>
      </c>
      <c r="AK12" s="46">
        <f>COUNTIF(tblJanvier19202122[[#This Row],[1]:[31]],"D")</f>
        <v>0</v>
      </c>
    </row>
    <row r="13" spans="1:37" customFormat="1" ht="18" customHeight="1" x14ac:dyDescent="0.25">
      <c r="A13" s="38" t="s">
        <v>60</v>
      </c>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9">
        <f>COUNTIF(tblJanvier19202122[[#This Row],[1]:[31]],"C")</f>
        <v>0</v>
      </c>
      <c r="AH13" s="47">
        <f>COUNTIF(tblJanvier19202122[[#This Row],[1]:[31]],"A")</f>
        <v>0</v>
      </c>
      <c r="AI13" s="46">
        <f>COUNTIF(tblJanvier19202122[[#This Row],[1]:[31]],"M")</f>
        <v>0</v>
      </c>
      <c r="AJ13" s="47">
        <f>COUNTIF(tblJanvier19202122[[#This Row],[1]:[31]],"H")</f>
        <v>0</v>
      </c>
      <c r="AK13" s="46">
        <f>COUNTIF(tblJanvier19202122[[#This Row],[1]:[31]],"D")</f>
        <v>0</v>
      </c>
    </row>
    <row r="14" spans="1:37" customFormat="1" ht="18" customHeight="1" x14ac:dyDescent="0.25">
      <c r="A14" s="38" t="s">
        <v>53</v>
      </c>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9">
        <f>COUNTIF(tblJanvier19202122[[#This Row],[1]:[31]],"C")</f>
        <v>0</v>
      </c>
      <c r="AH14" s="47">
        <f>COUNTIF(tblJanvier19202122[[#This Row],[1]:[31]],"A")</f>
        <v>0</v>
      </c>
      <c r="AI14" s="46">
        <f>COUNTIF(tblJanvier19202122[[#This Row],[1]:[31]],"M")</f>
        <v>0</v>
      </c>
      <c r="AJ14" s="47">
        <f>COUNTIF(tblJanvier19202122[[#This Row],[1]:[31]],"H")</f>
        <v>0</v>
      </c>
      <c r="AK14" s="46">
        <f>COUNTIF(tblJanvier19202122[[#This Row],[1]:[31]],"D")</f>
        <v>0</v>
      </c>
    </row>
    <row r="15" spans="1:37" customFormat="1" ht="18" customHeight="1" x14ac:dyDescent="0.25">
      <c r="A15" s="38" t="s">
        <v>51</v>
      </c>
      <c r="B15" s="40"/>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9">
        <f>COUNTIF(tblJanvier19202122[[#This Row],[1]:[31]],"C")</f>
        <v>0</v>
      </c>
      <c r="AH15" s="47">
        <f>COUNTIF(tblJanvier19202122[[#This Row],[1]:[31]],"A")</f>
        <v>0</v>
      </c>
      <c r="AI15" s="46">
        <f>COUNTIF(tblJanvier19202122[[#This Row],[1]:[31]],"M")</f>
        <v>0</v>
      </c>
      <c r="AJ15" s="47">
        <f>COUNTIF(tblJanvier19202122[[#This Row],[1]:[31]],"H")</f>
        <v>0</v>
      </c>
      <c r="AK15" s="46">
        <f>COUNTIF(tblJanvier19202122[[#This Row],[1]:[31]],"D")</f>
        <v>0</v>
      </c>
    </row>
    <row r="16" spans="1:37" customFormat="1" ht="18" customHeight="1" x14ac:dyDescent="0.25">
      <c r="A16" s="38" t="s">
        <v>54</v>
      </c>
      <c r="B16" s="40"/>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9">
        <f>COUNTIF(tblJanvier19202122[[#This Row],[1]:[31]],"C")</f>
        <v>0</v>
      </c>
      <c r="AH16" s="47">
        <f>COUNTIF(tblJanvier19202122[[#This Row],[1]:[31]],"A")</f>
        <v>0</v>
      </c>
      <c r="AI16" s="46">
        <f>COUNTIF(tblJanvier19202122[[#This Row],[1]:[31]],"M")</f>
        <v>0</v>
      </c>
      <c r="AJ16" s="47">
        <f>COUNTIF(tblJanvier19202122[[#This Row],[1]:[31]],"H")</f>
        <v>0</v>
      </c>
      <c r="AK16" s="46">
        <f>COUNTIF(tblJanvier19202122[[#This Row],[1]:[31]],"D")</f>
        <v>0</v>
      </c>
    </row>
    <row r="17" spans="1:37" customFormat="1" ht="18" customHeight="1" x14ac:dyDescent="0.25">
      <c r="A17" s="38" t="s">
        <v>56</v>
      </c>
      <c r="B17" s="40"/>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9">
        <f>COUNTIF(tblJanvier19202122[[#This Row],[1]:[31]],"C")</f>
        <v>0</v>
      </c>
      <c r="AH17" s="47">
        <f>COUNTIF(tblJanvier19202122[[#This Row],[1]:[31]],"A")</f>
        <v>0</v>
      </c>
      <c r="AI17" s="46">
        <f>COUNTIF(tblJanvier19202122[[#This Row],[1]:[31]],"M")</f>
        <v>0</v>
      </c>
      <c r="AJ17" s="47">
        <f>COUNTIF(tblJanvier19202122[[#This Row],[1]:[31]],"H")</f>
        <v>0</v>
      </c>
      <c r="AK17" s="46">
        <f>COUNTIF(tblJanvier19202122[[#This Row],[1]:[31]],"D")</f>
        <v>0</v>
      </c>
    </row>
    <row r="18" spans="1:37" customFormat="1" ht="15" customHeight="1" x14ac:dyDescent="0.25">
      <c r="A18" s="42"/>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row>
    <row r="19" spans="1:37" customFormat="1" ht="15" customHeight="1" x14ac:dyDescent="0.25">
      <c r="A19" s="6"/>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2"/>
    </row>
    <row r="20" spans="1:37" customFormat="1" ht="15" customHeight="1" x14ac:dyDescent="0.25"/>
    <row r="21" spans="1:37" customFormat="1" ht="15" customHeight="1" x14ac:dyDescent="0.25">
      <c r="B21" s="36"/>
      <c r="C21" s="36"/>
      <c r="D21" s="36"/>
      <c r="E21" s="36"/>
      <c r="F21" s="37"/>
      <c r="G21" s="20" t="s">
        <v>36</v>
      </c>
      <c r="H21" s="33" t="s">
        <v>62</v>
      </c>
      <c r="I21" s="34"/>
      <c r="J21" s="34"/>
      <c r="K21" s="34"/>
      <c r="L21" s="34"/>
      <c r="M21" s="16" t="s">
        <v>68</v>
      </c>
      <c r="N21" s="33" t="s">
        <v>67</v>
      </c>
      <c r="O21" s="34"/>
      <c r="P21" s="34"/>
      <c r="Q21" s="34"/>
      <c r="R21" s="34"/>
      <c r="S21" s="34"/>
      <c r="T21" s="17" t="s">
        <v>35</v>
      </c>
      <c r="U21" s="33" t="s">
        <v>42</v>
      </c>
      <c r="V21" s="35"/>
      <c r="W21" s="35"/>
      <c r="X21" s="18" t="s">
        <v>65</v>
      </c>
      <c r="Y21" s="39" t="s">
        <v>63</v>
      </c>
      <c r="Z21" s="39"/>
      <c r="AA21" s="19" t="s">
        <v>66</v>
      </c>
      <c r="AB21" s="39" t="s">
        <v>64</v>
      </c>
      <c r="AC21" s="35"/>
      <c r="AD21" s="35"/>
      <c r="AE21" s="35"/>
      <c r="AF21" s="35"/>
    </row>
    <row r="22" spans="1:37" customFormat="1" ht="15" customHeight="1" x14ac:dyDescent="0.25"/>
    <row r="23" spans="1:37" customFormat="1" ht="15" customHeight="1" x14ac:dyDescent="0.25"/>
    <row r="24" spans="1:37" customFormat="1" ht="15" customHeight="1" x14ac:dyDescent="0.25"/>
    <row r="25" spans="1:37" customFormat="1" ht="15" customHeight="1" x14ac:dyDescent="0.25"/>
    <row r="26" spans="1:37" customFormat="1" ht="15" customHeight="1" x14ac:dyDescent="0.25"/>
    <row r="27" spans="1:37" customFormat="1" ht="15" customHeight="1" x14ac:dyDescent="0.25"/>
    <row r="28" spans="1:37" customFormat="1" ht="15" customHeight="1" x14ac:dyDescent="0.25"/>
    <row r="29" spans="1:37" customFormat="1" ht="15" customHeight="1" x14ac:dyDescent="0.25"/>
    <row r="30" spans="1:37" customFormat="1" ht="15" customHeight="1" x14ac:dyDescent="0.25"/>
    <row r="31" spans="1:37" customFormat="1" ht="15" customHeight="1" x14ac:dyDescent="0.25"/>
    <row r="32" spans="1:37" customFormat="1" ht="15" customHeight="1" x14ac:dyDescent="0.25"/>
    <row r="33" customFormat="1" ht="15" customHeight="1" x14ac:dyDescent="0.25"/>
    <row r="34" customFormat="1" ht="15" customHeight="1" x14ac:dyDescent="0.25"/>
    <row r="35" customFormat="1" ht="15" customHeight="1" x14ac:dyDescent="0.25"/>
    <row r="36" customFormat="1" ht="15" customHeight="1" x14ac:dyDescent="0.25"/>
    <row r="37" customFormat="1" ht="15" customHeight="1" x14ac:dyDescent="0.25"/>
    <row r="38" customFormat="1" ht="15" customHeight="1" x14ac:dyDescent="0.25"/>
    <row r="39" customFormat="1" ht="15" customHeight="1" x14ac:dyDescent="0.25"/>
    <row r="40" customFormat="1" ht="15" customHeight="1" x14ac:dyDescent="0.25"/>
    <row r="41" customFormat="1" ht="15" customHeight="1" x14ac:dyDescent="0.25"/>
    <row r="42" customFormat="1" ht="15" customHeight="1" x14ac:dyDescent="0.25"/>
    <row r="43" customFormat="1" ht="15" customHeight="1" x14ac:dyDescent="0.25"/>
    <row r="44" customFormat="1" ht="15" customHeight="1" x14ac:dyDescent="0.25"/>
    <row r="45" customFormat="1" ht="15" customHeight="1" x14ac:dyDescent="0.25"/>
    <row r="46" customFormat="1" ht="15" customHeight="1" x14ac:dyDescent="0.25"/>
    <row r="47" customFormat="1" ht="15" customHeight="1" x14ac:dyDescent="0.25"/>
    <row r="48" customFormat="1" ht="15" customHeight="1" x14ac:dyDescent="0.25"/>
    <row r="49" customFormat="1" ht="15" customHeight="1" x14ac:dyDescent="0.25"/>
    <row r="50" customFormat="1" ht="15" customHeight="1" x14ac:dyDescent="0.25"/>
    <row r="51" customFormat="1" ht="15" customHeight="1" x14ac:dyDescent="0.25"/>
    <row r="52" customFormat="1" ht="15" customHeight="1" x14ac:dyDescent="0.25"/>
    <row r="53" customFormat="1" ht="15" customHeight="1" x14ac:dyDescent="0.25"/>
    <row r="54" customFormat="1" ht="15" customHeight="1" x14ac:dyDescent="0.25"/>
    <row r="55" customFormat="1" ht="15" customHeight="1" x14ac:dyDescent="0.25"/>
    <row r="56" customFormat="1" ht="15" customHeight="1" x14ac:dyDescent="0.25"/>
    <row r="57" customFormat="1" ht="15" customHeight="1" x14ac:dyDescent="0.25"/>
    <row r="58" customFormat="1" ht="15" customHeight="1" x14ac:dyDescent="0.25"/>
    <row r="59" customFormat="1" ht="15" customHeight="1" x14ac:dyDescent="0.25"/>
    <row r="60" customFormat="1" ht="15" customHeight="1" x14ac:dyDescent="0.25"/>
    <row r="61" customFormat="1" ht="15" customHeight="1" x14ac:dyDescent="0.25"/>
    <row r="62" customFormat="1" ht="15" customHeight="1" x14ac:dyDescent="0.25"/>
    <row r="63" customFormat="1" ht="15" customHeight="1" x14ac:dyDescent="0.25"/>
    <row r="64" customFormat="1" ht="15" customHeight="1" x14ac:dyDescent="0.25"/>
    <row r="65" customFormat="1" ht="15" customHeight="1" x14ac:dyDescent="0.25"/>
    <row r="66" customFormat="1" ht="15" customHeight="1" x14ac:dyDescent="0.25"/>
    <row r="67" customFormat="1" ht="15" customHeight="1" x14ac:dyDescent="0.25"/>
    <row r="68" customFormat="1" ht="15" customHeight="1" x14ac:dyDescent="0.25"/>
    <row r="69" customFormat="1" ht="15" customHeight="1" x14ac:dyDescent="0.25"/>
    <row r="70" customFormat="1" ht="15" customHeight="1" x14ac:dyDescent="0.25"/>
    <row r="71" customFormat="1" ht="15" customHeight="1" x14ac:dyDescent="0.25"/>
    <row r="72" customFormat="1" ht="15" customHeight="1" x14ac:dyDescent="0.25"/>
    <row r="73" customFormat="1" ht="15" customHeight="1" x14ac:dyDescent="0.25"/>
    <row r="74" customFormat="1" ht="15" customHeight="1" x14ac:dyDescent="0.25"/>
    <row r="75" customFormat="1" ht="15" customHeight="1" x14ac:dyDescent="0.25"/>
    <row r="76" customFormat="1" ht="15" customHeight="1" x14ac:dyDescent="0.25"/>
    <row r="77" customFormat="1" ht="15" customHeight="1" x14ac:dyDescent="0.25"/>
    <row r="78" customFormat="1" ht="15" customHeight="1" x14ac:dyDescent="0.25"/>
    <row r="79" customFormat="1" ht="15" customHeight="1" x14ac:dyDescent="0.25"/>
    <row r="80" customFormat="1" ht="15" customHeight="1" x14ac:dyDescent="0.25"/>
    <row r="81" customFormat="1" ht="15" customHeight="1" x14ac:dyDescent="0.25"/>
    <row r="82" customFormat="1" ht="15" customHeight="1" x14ac:dyDescent="0.25"/>
    <row r="83" customFormat="1" ht="15" customHeight="1" x14ac:dyDescent="0.25"/>
    <row r="84" customFormat="1" ht="15" customHeight="1" x14ac:dyDescent="0.25"/>
    <row r="85" customFormat="1" ht="15" customHeight="1" x14ac:dyDescent="0.25"/>
    <row r="86" customFormat="1" ht="15" customHeight="1" x14ac:dyDescent="0.25"/>
    <row r="87" customFormat="1" ht="15" customHeight="1" x14ac:dyDescent="0.25"/>
    <row r="88" customFormat="1" ht="15" customHeight="1" x14ac:dyDescent="0.25"/>
    <row r="89" customFormat="1" ht="15" customHeight="1" x14ac:dyDescent="0.25"/>
    <row r="90" customFormat="1" ht="15" customHeight="1" x14ac:dyDescent="0.25"/>
    <row r="91" customFormat="1" ht="15" customHeight="1" x14ac:dyDescent="0.25"/>
    <row r="92" customFormat="1" ht="15" customHeight="1" x14ac:dyDescent="0.25"/>
    <row r="93" customFormat="1" ht="15" customHeight="1" x14ac:dyDescent="0.25"/>
    <row r="94" customFormat="1" ht="15" customHeight="1" x14ac:dyDescent="0.25"/>
    <row r="95" customFormat="1" ht="15" customHeight="1" x14ac:dyDescent="0.25"/>
    <row r="96" customFormat="1" ht="15" customHeight="1" x14ac:dyDescent="0.25"/>
    <row r="97" customFormat="1" ht="15" customHeight="1" x14ac:dyDescent="0.25"/>
    <row r="98" customFormat="1" ht="15" customHeight="1" x14ac:dyDescent="0.25"/>
    <row r="99" customFormat="1" ht="15" customHeight="1" x14ac:dyDescent="0.25"/>
    <row r="100" customFormat="1" ht="15" customHeight="1" x14ac:dyDescent="0.25"/>
    <row r="101" customFormat="1" ht="15" customHeight="1" x14ac:dyDescent="0.25"/>
    <row r="102" customFormat="1" ht="15" customHeight="1" x14ac:dyDescent="0.25"/>
    <row r="103" customFormat="1" ht="15" customHeight="1" x14ac:dyDescent="0.25"/>
    <row r="104" customFormat="1" ht="15" customHeight="1" x14ac:dyDescent="0.25"/>
    <row r="105" customFormat="1" ht="15" customHeight="1" x14ac:dyDescent="0.25"/>
    <row r="106" customFormat="1" ht="15" customHeight="1" x14ac:dyDescent="0.25"/>
    <row r="107" customFormat="1" ht="15" customHeight="1" x14ac:dyDescent="0.25"/>
    <row r="108" customFormat="1" ht="15" customHeight="1" x14ac:dyDescent="0.25"/>
    <row r="109" customFormat="1" ht="15" customHeight="1" x14ac:dyDescent="0.25"/>
    <row r="110" customFormat="1" ht="15" customHeight="1" x14ac:dyDescent="0.25"/>
    <row r="111" customFormat="1" ht="15" customHeight="1" x14ac:dyDescent="0.25"/>
    <row r="112" customFormat="1" ht="15" customHeight="1" x14ac:dyDescent="0.25"/>
    <row r="113" customFormat="1" ht="15" customHeight="1" x14ac:dyDescent="0.25"/>
    <row r="114" customFormat="1" ht="15" customHeight="1" x14ac:dyDescent="0.25"/>
    <row r="115" customFormat="1" ht="15" customHeight="1" x14ac:dyDescent="0.25"/>
    <row r="116" customFormat="1" ht="15" customHeight="1" x14ac:dyDescent="0.25"/>
    <row r="117" customFormat="1" ht="15" customHeight="1" x14ac:dyDescent="0.25"/>
    <row r="118" customFormat="1" ht="15" customHeight="1" x14ac:dyDescent="0.25"/>
    <row r="119" customFormat="1" ht="15" customHeight="1" x14ac:dyDescent="0.25"/>
    <row r="120" customFormat="1" ht="15" customHeight="1" x14ac:dyDescent="0.25"/>
    <row r="121" customFormat="1" ht="15" customHeight="1" x14ac:dyDescent="0.25"/>
    <row r="122" customFormat="1" ht="15" customHeight="1" x14ac:dyDescent="0.25"/>
    <row r="123" customFormat="1" ht="15" customHeight="1" x14ac:dyDescent="0.25"/>
    <row r="124" customFormat="1" ht="15" customHeight="1" x14ac:dyDescent="0.25"/>
    <row r="125" customFormat="1" ht="15" customHeight="1" x14ac:dyDescent="0.25"/>
    <row r="126" customFormat="1" ht="15" customHeight="1" x14ac:dyDescent="0.25"/>
    <row r="127" customFormat="1" ht="15" customHeight="1" x14ac:dyDescent="0.25"/>
    <row r="128" customFormat="1" ht="15" customHeight="1" x14ac:dyDescent="0.25"/>
    <row r="129" customFormat="1" ht="15" customHeight="1" x14ac:dyDescent="0.25"/>
    <row r="130" customFormat="1" ht="15" customHeight="1" x14ac:dyDescent="0.25"/>
    <row r="131" customFormat="1" ht="15" customHeight="1" x14ac:dyDescent="0.25"/>
    <row r="132" customFormat="1" ht="15" customHeight="1" x14ac:dyDescent="0.25"/>
    <row r="133" customFormat="1" ht="15" customHeight="1" x14ac:dyDescent="0.25"/>
    <row r="134" customFormat="1" ht="15" customHeight="1" x14ac:dyDescent="0.25"/>
    <row r="135" customFormat="1" ht="15" customHeight="1" x14ac:dyDescent="0.25"/>
    <row r="136" customFormat="1" ht="15" customHeight="1" x14ac:dyDescent="0.25"/>
    <row r="137" customFormat="1" ht="15" customHeight="1" x14ac:dyDescent="0.25"/>
    <row r="138" customFormat="1" ht="15" customHeight="1" x14ac:dyDescent="0.25"/>
    <row r="139" customFormat="1" ht="15" customHeight="1" x14ac:dyDescent="0.25"/>
    <row r="140" customFormat="1" ht="15" customHeight="1" x14ac:dyDescent="0.25"/>
    <row r="141" customFormat="1" ht="15" customHeight="1" x14ac:dyDescent="0.25"/>
    <row r="142" customFormat="1" ht="15" customHeight="1" x14ac:dyDescent="0.25"/>
    <row r="143" customFormat="1" ht="15" customHeight="1" x14ac:dyDescent="0.25"/>
    <row r="144" customFormat="1" ht="15" customHeight="1" x14ac:dyDescent="0.25"/>
    <row r="145" customFormat="1" ht="15" customHeight="1" x14ac:dyDescent="0.25"/>
    <row r="146" customFormat="1" ht="15" customHeight="1" x14ac:dyDescent="0.25"/>
    <row r="147" customFormat="1" ht="15" customHeight="1" x14ac:dyDescent="0.25"/>
    <row r="148" customFormat="1" ht="15" customHeight="1" x14ac:dyDescent="0.25"/>
    <row r="149" customFormat="1" ht="15" customHeight="1" x14ac:dyDescent="0.25"/>
    <row r="150" customFormat="1" ht="15" customHeight="1" x14ac:dyDescent="0.25"/>
    <row r="151" customFormat="1" ht="15" customHeight="1" x14ac:dyDescent="0.25"/>
    <row r="152" customFormat="1" ht="15" customHeight="1" x14ac:dyDescent="0.25"/>
    <row r="153" customFormat="1" ht="15" customHeight="1" x14ac:dyDescent="0.25"/>
    <row r="154" customFormat="1" ht="15" customHeight="1" x14ac:dyDescent="0.25"/>
    <row r="155" customFormat="1" ht="15" customHeight="1" x14ac:dyDescent="0.25"/>
    <row r="156" customFormat="1" ht="15" customHeight="1" x14ac:dyDescent="0.25"/>
    <row r="157" customFormat="1" ht="15" customHeight="1" x14ac:dyDescent="0.25"/>
    <row r="158" customFormat="1" ht="15" customHeight="1" x14ac:dyDescent="0.25"/>
    <row r="159" customFormat="1" ht="15" customHeight="1" x14ac:dyDescent="0.25"/>
    <row r="160" customFormat="1" ht="15" customHeight="1" x14ac:dyDescent="0.25"/>
    <row r="161" customFormat="1" ht="15" customHeight="1" x14ac:dyDescent="0.25"/>
    <row r="162" customFormat="1" ht="15" customHeight="1" x14ac:dyDescent="0.25"/>
    <row r="163" customFormat="1" ht="15" customHeight="1" x14ac:dyDescent="0.25"/>
    <row r="164" customFormat="1" ht="15" customHeight="1" x14ac:dyDescent="0.25"/>
    <row r="165" customFormat="1" ht="15" customHeight="1" x14ac:dyDescent="0.25"/>
    <row r="166" customFormat="1" ht="15" customHeight="1" x14ac:dyDescent="0.25"/>
    <row r="167" customFormat="1" ht="15" customHeight="1" x14ac:dyDescent="0.25"/>
    <row r="168" customFormat="1" ht="15" customHeight="1" x14ac:dyDescent="0.25"/>
    <row r="169" customFormat="1" ht="15" customHeight="1" x14ac:dyDescent="0.25"/>
    <row r="170" customFormat="1" ht="15" customHeight="1" x14ac:dyDescent="0.25"/>
    <row r="171" customFormat="1" ht="15" customHeight="1" x14ac:dyDescent="0.25"/>
    <row r="172" customFormat="1" ht="15" customHeight="1" x14ac:dyDescent="0.25"/>
    <row r="173" customFormat="1" ht="15" customHeight="1" x14ac:dyDescent="0.25"/>
    <row r="174" customFormat="1" ht="15" customHeight="1" x14ac:dyDescent="0.25"/>
    <row r="175" customFormat="1" ht="15" customHeight="1" x14ac:dyDescent="0.25"/>
    <row r="176" customFormat="1" ht="15" customHeight="1" x14ac:dyDescent="0.25"/>
    <row r="177" customFormat="1" ht="15" customHeight="1" x14ac:dyDescent="0.25"/>
    <row r="178" customFormat="1" ht="15" customHeight="1" x14ac:dyDescent="0.25"/>
    <row r="179" customFormat="1" ht="15" customHeight="1" x14ac:dyDescent="0.25"/>
    <row r="180" customFormat="1" ht="15" customHeight="1" x14ac:dyDescent="0.25"/>
    <row r="181" customFormat="1" ht="15" customHeight="1" x14ac:dyDescent="0.25"/>
    <row r="182" customFormat="1" ht="15" customHeight="1" x14ac:dyDescent="0.25"/>
    <row r="183" customFormat="1" ht="15" customHeight="1" x14ac:dyDescent="0.25"/>
    <row r="184" customFormat="1" ht="15" customHeight="1" x14ac:dyDescent="0.25"/>
    <row r="185" customFormat="1" ht="15" customHeight="1" x14ac:dyDescent="0.25"/>
    <row r="186" customFormat="1" ht="15" customHeight="1" x14ac:dyDescent="0.25"/>
    <row r="187" customFormat="1" ht="15" customHeight="1" x14ac:dyDescent="0.25"/>
    <row r="188" customFormat="1" ht="15" customHeight="1" x14ac:dyDescent="0.25"/>
    <row r="189" customFormat="1" ht="15" customHeight="1" x14ac:dyDescent="0.25"/>
    <row r="190" customFormat="1" ht="15" customHeight="1" x14ac:dyDescent="0.25"/>
    <row r="191" customFormat="1" ht="15" customHeight="1" x14ac:dyDescent="0.25"/>
    <row r="192" customFormat="1" ht="15" customHeight="1" x14ac:dyDescent="0.25"/>
    <row r="193" customFormat="1" ht="15" customHeight="1" x14ac:dyDescent="0.25"/>
    <row r="194" customFormat="1" ht="15" customHeight="1" x14ac:dyDescent="0.25"/>
    <row r="195" customFormat="1" ht="15" customHeight="1" x14ac:dyDescent="0.25"/>
    <row r="196" customFormat="1" ht="15" customHeight="1" x14ac:dyDescent="0.25"/>
    <row r="197" customFormat="1" ht="15" customHeight="1" x14ac:dyDescent="0.25"/>
    <row r="198" customFormat="1" ht="15" customHeight="1" x14ac:dyDescent="0.25"/>
    <row r="199" customFormat="1" ht="15" customHeight="1" x14ac:dyDescent="0.25"/>
    <row r="200" customFormat="1" ht="15" customHeight="1" x14ac:dyDescent="0.25"/>
    <row r="201" customFormat="1" ht="15" customHeight="1" x14ac:dyDescent="0.25"/>
    <row r="202" customFormat="1" ht="15" customHeight="1" x14ac:dyDescent="0.25"/>
    <row r="203" customFormat="1" ht="15" customHeight="1" x14ac:dyDescent="0.25"/>
    <row r="204" customFormat="1" ht="15" customHeight="1" x14ac:dyDescent="0.25"/>
    <row r="205" customFormat="1" ht="15" customHeight="1" x14ac:dyDescent="0.25"/>
    <row r="206" customFormat="1" ht="15" customHeight="1" x14ac:dyDescent="0.25"/>
    <row r="207" customFormat="1" ht="15" customHeight="1" x14ac:dyDescent="0.25"/>
    <row r="208" customFormat="1" ht="15" customHeight="1" x14ac:dyDescent="0.25"/>
    <row r="209" customFormat="1" ht="15" customHeight="1" x14ac:dyDescent="0.25"/>
    <row r="210" customFormat="1" ht="15" customHeight="1" x14ac:dyDescent="0.25"/>
    <row r="211" customFormat="1" ht="15" customHeight="1" x14ac:dyDescent="0.25"/>
    <row r="212" customFormat="1" ht="15" customHeight="1" x14ac:dyDescent="0.25"/>
    <row r="213" customFormat="1" ht="15" customHeight="1" x14ac:dyDescent="0.25"/>
    <row r="214" customFormat="1" ht="15" customHeight="1" x14ac:dyDescent="0.25"/>
    <row r="215" customFormat="1" ht="15" customHeight="1" x14ac:dyDescent="0.25"/>
    <row r="216" customFormat="1" ht="15" customHeight="1" x14ac:dyDescent="0.25"/>
    <row r="217" customFormat="1" ht="15" customHeight="1" x14ac:dyDescent="0.25"/>
    <row r="218" customFormat="1" ht="15" customHeight="1" x14ac:dyDescent="0.25"/>
    <row r="219" customFormat="1" ht="15" customHeight="1" x14ac:dyDescent="0.25"/>
    <row r="220" customFormat="1" ht="15" customHeight="1" x14ac:dyDescent="0.25"/>
    <row r="221" customFormat="1" ht="15" customHeight="1" x14ac:dyDescent="0.25"/>
    <row r="222" customFormat="1" ht="15" customHeight="1" x14ac:dyDescent="0.25"/>
    <row r="223" customFormat="1" ht="15" customHeight="1" x14ac:dyDescent="0.25"/>
    <row r="224" customFormat="1" ht="15" customHeight="1" x14ac:dyDescent="0.25"/>
    <row r="225" customFormat="1" ht="15" customHeight="1" x14ac:dyDescent="0.25"/>
    <row r="226" customFormat="1" ht="15" customHeight="1" x14ac:dyDescent="0.25"/>
    <row r="227" customFormat="1" ht="15" customHeight="1" x14ac:dyDescent="0.25"/>
    <row r="228" customFormat="1" ht="15" customHeight="1" x14ac:dyDescent="0.25"/>
    <row r="229" customFormat="1" ht="15" customHeight="1" x14ac:dyDescent="0.25"/>
    <row r="230" customFormat="1" ht="15" customHeight="1" x14ac:dyDescent="0.25"/>
    <row r="231" customFormat="1" ht="15" customHeight="1" x14ac:dyDescent="0.25"/>
    <row r="232" customFormat="1" ht="15" customHeight="1" x14ac:dyDescent="0.25"/>
    <row r="233" customFormat="1" ht="15" customHeight="1" x14ac:dyDescent="0.25"/>
    <row r="234" customFormat="1" ht="15" customHeight="1" x14ac:dyDescent="0.25"/>
    <row r="235" customFormat="1" ht="15" customHeight="1" x14ac:dyDescent="0.25"/>
    <row r="236" customFormat="1" ht="15" customHeight="1" x14ac:dyDescent="0.25"/>
    <row r="237" customFormat="1" ht="15" customHeight="1" x14ac:dyDescent="0.25"/>
    <row r="238" customFormat="1" ht="15" customHeight="1" x14ac:dyDescent="0.25"/>
    <row r="239" customFormat="1" ht="15" customHeight="1" x14ac:dyDescent="0.25"/>
    <row r="240" customFormat="1" ht="15" customHeight="1" x14ac:dyDescent="0.25"/>
    <row r="241" customFormat="1" ht="15" customHeight="1" x14ac:dyDescent="0.25"/>
    <row r="242" customFormat="1" ht="15" customHeight="1" x14ac:dyDescent="0.25"/>
    <row r="243" customFormat="1" ht="15" customHeight="1" x14ac:dyDescent="0.25"/>
    <row r="244" customFormat="1" ht="15" customHeight="1" x14ac:dyDescent="0.25"/>
    <row r="245" customFormat="1" ht="15" customHeight="1" x14ac:dyDescent="0.25"/>
    <row r="246" customFormat="1" ht="15" customHeight="1" x14ac:dyDescent="0.25"/>
    <row r="247" customFormat="1" ht="15" customHeight="1" x14ac:dyDescent="0.25"/>
    <row r="248" customFormat="1" ht="15" customHeight="1" x14ac:dyDescent="0.25"/>
    <row r="249" customFormat="1" ht="15" customHeight="1" x14ac:dyDescent="0.25"/>
    <row r="250" customFormat="1" ht="15" customHeight="1" x14ac:dyDescent="0.25"/>
    <row r="251" customFormat="1" ht="15" customHeight="1" x14ac:dyDescent="0.25"/>
    <row r="252" customFormat="1" ht="15" customHeight="1" x14ac:dyDescent="0.25"/>
    <row r="253" customFormat="1" ht="15" customHeight="1" x14ac:dyDescent="0.25"/>
    <row r="254" customFormat="1" ht="15" customHeight="1" x14ac:dyDescent="0.25"/>
    <row r="255" customFormat="1" ht="15" customHeight="1" x14ac:dyDescent="0.25"/>
    <row r="256" customFormat="1" ht="15" customHeight="1" x14ac:dyDescent="0.25"/>
    <row r="257" customFormat="1" ht="15" customHeight="1" x14ac:dyDescent="0.25"/>
    <row r="258" customFormat="1" ht="15" customHeight="1" x14ac:dyDescent="0.25"/>
    <row r="259" customFormat="1" ht="15" customHeight="1" x14ac:dyDescent="0.25"/>
    <row r="260" customFormat="1" ht="15" customHeight="1" x14ac:dyDescent="0.25"/>
    <row r="261" customFormat="1" ht="15" customHeight="1" x14ac:dyDescent="0.25"/>
    <row r="262" customFormat="1" ht="15" customHeight="1" x14ac:dyDescent="0.25"/>
    <row r="263" customFormat="1" ht="15" customHeight="1" x14ac:dyDescent="0.25"/>
    <row r="264" customFormat="1" ht="15" customHeight="1" x14ac:dyDescent="0.25"/>
    <row r="265" customFormat="1" ht="15" customHeight="1" x14ac:dyDescent="0.25"/>
    <row r="266" customFormat="1" ht="15" customHeight="1" x14ac:dyDescent="0.25"/>
    <row r="267" customFormat="1" ht="15" customHeight="1" x14ac:dyDescent="0.25"/>
    <row r="268" customFormat="1" ht="15" customHeight="1" x14ac:dyDescent="0.25"/>
    <row r="269" customFormat="1" ht="15" customHeight="1" x14ac:dyDescent="0.25"/>
    <row r="270" customFormat="1" ht="15" customHeight="1" x14ac:dyDescent="0.25"/>
    <row r="271" customFormat="1" ht="15" customHeight="1" x14ac:dyDescent="0.25"/>
    <row r="272" customFormat="1" ht="15" customHeight="1" x14ac:dyDescent="0.25"/>
    <row r="273" customFormat="1" ht="15" customHeight="1" x14ac:dyDescent="0.25"/>
    <row r="274" customFormat="1" ht="15" customHeight="1" x14ac:dyDescent="0.25"/>
    <row r="275" customFormat="1" ht="15" customHeight="1" x14ac:dyDescent="0.25"/>
    <row r="276" customFormat="1" ht="15" customHeight="1" x14ac:dyDescent="0.25"/>
    <row r="277" customFormat="1" ht="15" customHeight="1" x14ac:dyDescent="0.25"/>
    <row r="278" customFormat="1" ht="15" customHeight="1" x14ac:dyDescent="0.25"/>
    <row r="279" customFormat="1" ht="15" customHeight="1" x14ac:dyDescent="0.25"/>
    <row r="280" customFormat="1" ht="15" customHeight="1" x14ac:dyDescent="0.25"/>
    <row r="281" customFormat="1" ht="15" customHeight="1" x14ac:dyDescent="0.25"/>
    <row r="282" customFormat="1" ht="15" customHeight="1" x14ac:dyDescent="0.25"/>
    <row r="283" customFormat="1" ht="15" customHeight="1" x14ac:dyDescent="0.25"/>
    <row r="284" customFormat="1" ht="15" customHeight="1" x14ac:dyDescent="0.25"/>
    <row r="285" customFormat="1" ht="15" customHeight="1" x14ac:dyDescent="0.25"/>
    <row r="286" customFormat="1" ht="15" customHeight="1" x14ac:dyDescent="0.25"/>
    <row r="287" customFormat="1" ht="15" customHeight="1" x14ac:dyDescent="0.25"/>
    <row r="288" customFormat="1" ht="15" customHeight="1" x14ac:dyDescent="0.25"/>
    <row r="289" customFormat="1" ht="15" customHeight="1" x14ac:dyDescent="0.25"/>
    <row r="290" customFormat="1" ht="15" customHeight="1" x14ac:dyDescent="0.25"/>
    <row r="291" customFormat="1" ht="15" customHeight="1" x14ac:dyDescent="0.25"/>
    <row r="292" customFormat="1" ht="15" customHeight="1" x14ac:dyDescent="0.25"/>
    <row r="293" customFormat="1" ht="15" customHeight="1" x14ac:dyDescent="0.25"/>
    <row r="294" customFormat="1" ht="15" customHeight="1" x14ac:dyDescent="0.25"/>
    <row r="295" customFormat="1" ht="15" customHeight="1" x14ac:dyDescent="0.25"/>
    <row r="296" customFormat="1" ht="15" customHeight="1" x14ac:dyDescent="0.25"/>
    <row r="297" customFormat="1" ht="15" customHeight="1" x14ac:dyDescent="0.25"/>
    <row r="298" customFormat="1" ht="15" customHeight="1" x14ac:dyDescent="0.25"/>
    <row r="299" customFormat="1" ht="15" customHeight="1" x14ac:dyDescent="0.25"/>
    <row r="300" customFormat="1" ht="15" customHeight="1" x14ac:dyDescent="0.25"/>
    <row r="301" customFormat="1" ht="15" customHeight="1" x14ac:dyDescent="0.25"/>
    <row r="302" customFormat="1" ht="15" customHeight="1" x14ac:dyDescent="0.25"/>
    <row r="303" customFormat="1" ht="15" customHeight="1" x14ac:dyDescent="0.25"/>
    <row r="304" customFormat="1" ht="15" customHeight="1" x14ac:dyDescent="0.25"/>
    <row r="305" customFormat="1" ht="15" customHeight="1" x14ac:dyDescent="0.25"/>
    <row r="306" customFormat="1" ht="15" customHeight="1" x14ac:dyDescent="0.25"/>
    <row r="307" customFormat="1" ht="15" customHeight="1" x14ac:dyDescent="0.25"/>
    <row r="308" customFormat="1" ht="15" customHeight="1" x14ac:dyDescent="0.25"/>
    <row r="309" customFormat="1" ht="15" customHeight="1" x14ac:dyDescent="0.25"/>
    <row r="310" customFormat="1" ht="15" customHeight="1" x14ac:dyDescent="0.25"/>
    <row r="311" customFormat="1" ht="15" customHeight="1" x14ac:dyDescent="0.25"/>
    <row r="312" customFormat="1" ht="15" customHeight="1" x14ac:dyDescent="0.25"/>
    <row r="313" customFormat="1" ht="15" customHeight="1" x14ac:dyDescent="0.25"/>
    <row r="314" customFormat="1" ht="15" customHeight="1" x14ac:dyDescent="0.25"/>
    <row r="315" customFormat="1" ht="15" customHeight="1" x14ac:dyDescent="0.25"/>
    <row r="316" customFormat="1" ht="15" customHeight="1" x14ac:dyDescent="0.25"/>
    <row r="317" customFormat="1" ht="15" customHeight="1" x14ac:dyDescent="0.25"/>
    <row r="318" customFormat="1" ht="15" customHeight="1" x14ac:dyDescent="0.25"/>
    <row r="319" customFormat="1" ht="15" customHeight="1" x14ac:dyDescent="0.25"/>
    <row r="320" customFormat="1" ht="15" customHeight="1" x14ac:dyDescent="0.25"/>
    <row r="321" customFormat="1" ht="15" customHeight="1" x14ac:dyDescent="0.25"/>
    <row r="322" customFormat="1" ht="15" customHeight="1" x14ac:dyDescent="0.25"/>
    <row r="323" customFormat="1" ht="15" customHeight="1" x14ac:dyDescent="0.25"/>
    <row r="324" customFormat="1" ht="15" customHeight="1" x14ac:dyDescent="0.25"/>
    <row r="325" customFormat="1" ht="15" customHeight="1" x14ac:dyDescent="0.25"/>
    <row r="326" customFormat="1" ht="15" customHeight="1" x14ac:dyDescent="0.25"/>
    <row r="327" customFormat="1" ht="15" customHeight="1" x14ac:dyDescent="0.25"/>
    <row r="328" customFormat="1" ht="15" customHeight="1" x14ac:dyDescent="0.25"/>
    <row r="329" customFormat="1" ht="15" customHeight="1" x14ac:dyDescent="0.25"/>
    <row r="330" customFormat="1" ht="15" customHeight="1" x14ac:dyDescent="0.25"/>
    <row r="331" customFormat="1" ht="15" customHeight="1" x14ac:dyDescent="0.25"/>
    <row r="332" customFormat="1" ht="15" customHeight="1" x14ac:dyDescent="0.25"/>
    <row r="333" customFormat="1" ht="15" customHeight="1" x14ac:dyDescent="0.25"/>
    <row r="334" customFormat="1" ht="15" customHeight="1" x14ac:dyDescent="0.25"/>
    <row r="335" customFormat="1" ht="15" customHeight="1" x14ac:dyDescent="0.25"/>
    <row r="336" customFormat="1" ht="15" customHeight="1" x14ac:dyDescent="0.25"/>
    <row r="337" customFormat="1" ht="15" customHeight="1" x14ac:dyDescent="0.25"/>
    <row r="338" customFormat="1" ht="15" customHeight="1" x14ac:dyDescent="0.25"/>
    <row r="339" customFormat="1" ht="15" customHeight="1" x14ac:dyDescent="0.25"/>
    <row r="340" customFormat="1" ht="15" customHeight="1" x14ac:dyDescent="0.25"/>
    <row r="341" customFormat="1" ht="15" customHeight="1" x14ac:dyDescent="0.25"/>
    <row r="342" customFormat="1" ht="15" customHeight="1" x14ac:dyDescent="0.25"/>
    <row r="343" customFormat="1" ht="15" customHeight="1" x14ac:dyDescent="0.25"/>
    <row r="344" customFormat="1" ht="15" customHeight="1" x14ac:dyDescent="0.25"/>
    <row r="345" customFormat="1" ht="15" customHeight="1" x14ac:dyDescent="0.25"/>
    <row r="346" customFormat="1" ht="15" customHeight="1" x14ac:dyDescent="0.25"/>
    <row r="347" customFormat="1" ht="15" customHeight="1" x14ac:dyDescent="0.25"/>
    <row r="348" customFormat="1" ht="15" customHeight="1" x14ac:dyDescent="0.25"/>
    <row r="349" customFormat="1" ht="15" customHeight="1" x14ac:dyDescent="0.25"/>
    <row r="350" customFormat="1" ht="15" customHeight="1" x14ac:dyDescent="0.25"/>
    <row r="351" customFormat="1" ht="15" customHeight="1" x14ac:dyDescent="0.25"/>
    <row r="352" customFormat="1" ht="15" customHeight="1" x14ac:dyDescent="0.25"/>
    <row r="353" customFormat="1" ht="15" customHeight="1" x14ac:dyDescent="0.25"/>
    <row r="354" customFormat="1" ht="15" customHeight="1" x14ac:dyDescent="0.25"/>
    <row r="355" customFormat="1" ht="15" customHeight="1" x14ac:dyDescent="0.25"/>
    <row r="356" customFormat="1" ht="15" customHeight="1" x14ac:dyDescent="0.25"/>
    <row r="357" customFormat="1" ht="15" customHeight="1" x14ac:dyDescent="0.25"/>
    <row r="358" customFormat="1" ht="15" customHeight="1" x14ac:dyDescent="0.25"/>
    <row r="359" customFormat="1" ht="15" customHeight="1" x14ac:dyDescent="0.25"/>
    <row r="360" customFormat="1" ht="15" customHeight="1" x14ac:dyDescent="0.25"/>
    <row r="361" customFormat="1" ht="15" customHeight="1" x14ac:dyDescent="0.25"/>
    <row r="362" customFormat="1" ht="15" customHeight="1" x14ac:dyDescent="0.25"/>
    <row r="363" customFormat="1" ht="15" customHeight="1" x14ac:dyDescent="0.25"/>
    <row r="364" customFormat="1" ht="15" customHeight="1" x14ac:dyDescent="0.25"/>
    <row r="365" customFormat="1" ht="15" customHeight="1" x14ac:dyDescent="0.25"/>
    <row r="366" customFormat="1" ht="15" customHeight="1" x14ac:dyDescent="0.25"/>
    <row r="367" customFormat="1" ht="15" customHeight="1" x14ac:dyDescent="0.25"/>
    <row r="368" customFormat="1" ht="15" customHeight="1" x14ac:dyDescent="0.25"/>
    <row r="369" customFormat="1" ht="15" customHeight="1" x14ac:dyDescent="0.25"/>
    <row r="370" customFormat="1" ht="15" customHeight="1" x14ac:dyDescent="0.25"/>
    <row r="371" customFormat="1" ht="15" customHeight="1" x14ac:dyDescent="0.25"/>
    <row r="372" customFormat="1" ht="15" customHeight="1" x14ac:dyDescent="0.25"/>
    <row r="373" customFormat="1" ht="15" customHeight="1" x14ac:dyDescent="0.25"/>
    <row r="374" customFormat="1" ht="15" customHeight="1" x14ac:dyDescent="0.25"/>
    <row r="375" customFormat="1" ht="15" customHeight="1" x14ac:dyDescent="0.25"/>
    <row r="376" customFormat="1" ht="15" customHeight="1" x14ac:dyDescent="0.25"/>
    <row r="377" customFormat="1" ht="15" customHeight="1" x14ac:dyDescent="0.25"/>
    <row r="378" customFormat="1" ht="15" customHeight="1" x14ac:dyDescent="0.25"/>
    <row r="379" customFormat="1" ht="15" customHeight="1" x14ac:dyDescent="0.25"/>
    <row r="380" customFormat="1" ht="15" customHeight="1" x14ac:dyDescent="0.25"/>
    <row r="381" customFormat="1" ht="15" customHeight="1" x14ac:dyDescent="0.25"/>
    <row r="382" customFormat="1" ht="15" customHeight="1" x14ac:dyDescent="0.25"/>
    <row r="383" customFormat="1" ht="15" customHeight="1" x14ac:dyDescent="0.25"/>
    <row r="384" customFormat="1" ht="15" customHeight="1" x14ac:dyDescent="0.25"/>
    <row r="385" customFormat="1" ht="15" customHeight="1" x14ac:dyDescent="0.25"/>
    <row r="386" customFormat="1" ht="15" customHeight="1" x14ac:dyDescent="0.25"/>
    <row r="387" customFormat="1" ht="15" customHeight="1" x14ac:dyDescent="0.25"/>
    <row r="388" customFormat="1" ht="15" customHeight="1" x14ac:dyDescent="0.25"/>
    <row r="389" customFormat="1" ht="15" customHeight="1" x14ac:dyDescent="0.25"/>
    <row r="390" customFormat="1" ht="15" customHeight="1" x14ac:dyDescent="0.25"/>
    <row r="391" customFormat="1" ht="15" customHeight="1" x14ac:dyDescent="0.25"/>
    <row r="392" customFormat="1" ht="15" customHeight="1" x14ac:dyDescent="0.25"/>
    <row r="393" customFormat="1" ht="15" customHeight="1" x14ac:dyDescent="0.25"/>
    <row r="394" customFormat="1" ht="15" customHeight="1" x14ac:dyDescent="0.25"/>
    <row r="395" customFormat="1" ht="15" customHeight="1" x14ac:dyDescent="0.25"/>
    <row r="396" customFormat="1" ht="15" customHeight="1" x14ac:dyDescent="0.25"/>
    <row r="397" customFormat="1" ht="15" customHeight="1" x14ac:dyDescent="0.25"/>
    <row r="398" customFormat="1" ht="15" customHeight="1" x14ac:dyDescent="0.25"/>
    <row r="399" customFormat="1" ht="15" customHeight="1" x14ac:dyDescent="0.25"/>
    <row r="400" customFormat="1" ht="15" customHeight="1" x14ac:dyDescent="0.25"/>
    <row r="401" customFormat="1" ht="15" customHeight="1" x14ac:dyDescent="0.25"/>
    <row r="402" customFormat="1" ht="15" customHeight="1" x14ac:dyDescent="0.25"/>
    <row r="403" customFormat="1" ht="15" customHeight="1" x14ac:dyDescent="0.25"/>
    <row r="404" customFormat="1" ht="15" customHeight="1" x14ac:dyDescent="0.25"/>
    <row r="405" customFormat="1" ht="15" customHeight="1" x14ac:dyDescent="0.25"/>
    <row r="406" customFormat="1" ht="15" customHeight="1" x14ac:dyDescent="0.25"/>
    <row r="407" customFormat="1" ht="15" customHeight="1" x14ac:dyDescent="0.25"/>
    <row r="408" customFormat="1" ht="15" customHeight="1" x14ac:dyDescent="0.25"/>
    <row r="409" customFormat="1" ht="15" customHeight="1" x14ac:dyDescent="0.25"/>
    <row r="410" customFormat="1" ht="15" customHeight="1" x14ac:dyDescent="0.25"/>
    <row r="411" customFormat="1" ht="15" customHeight="1" x14ac:dyDescent="0.25"/>
    <row r="412" customFormat="1" ht="15" customHeight="1" x14ac:dyDescent="0.25"/>
    <row r="413" customFormat="1" ht="15" customHeight="1" x14ac:dyDescent="0.25"/>
    <row r="414" customFormat="1" ht="15" customHeight="1" x14ac:dyDescent="0.25"/>
    <row r="415" customFormat="1" ht="15" customHeight="1" x14ac:dyDescent="0.25"/>
    <row r="416" customFormat="1" ht="15" customHeight="1" x14ac:dyDescent="0.25"/>
    <row r="417" customFormat="1" ht="15" customHeight="1" x14ac:dyDescent="0.25"/>
    <row r="418" customFormat="1" ht="15" customHeight="1" x14ac:dyDescent="0.25"/>
    <row r="419" customFormat="1" ht="15" customHeight="1" x14ac:dyDescent="0.25"/>
    <row r="420" customFormat="1" ht="15" customHeight="1" x14ac:dyDescent="0.25"/>
    <row r="421" customFormat="1" ht="15" customHeight="1" x14ac:dyDescent="0.25"/>
    <row r="422" customFormat="1" ht="15" customHeight="1" x14ac:dyDescent="0.25"/>
    <row r="423" customFormat="1" ht="15" customHeight="1" x14ac:dyDescent="0.25"/>
    <row r="424" customFormat="1" ht="15" customHeight="1" x14ac:dyDescent="0.25"/>
    <row r="425" customFormat="1" ht="15" customHeight="1" x14ac:dyDescent="0.25"/>
    <row r="426" customFormat="1" ht="15" customHeight="1" x14ac:dyDescent="0.25"/>
    <row r="427" customFormat="1" ht="15" customHeight="1" x14ac:dyDescent="0.25"/>
    <row r="428" customFormat="1" ht="15" customHeight="1" x14ac:dyDescent="0.25"/>
    <row r="429" customFormat="1" ht="15" customHeight="1" x14ac:dyDescent="0.25"/>
    <row r="430" customFormat="1" ht="15" customHeight="1" x14ac:dyDescent="0.25"/>
    <row r="431" customFormat="1" ht="15" customHeight="1" x14ac:dyDescent="0.25"/>
    <row r="432" customFormat="1" ht="15" customHeight="1" x14ac:dyDescent="0.25"/>
    <row r="433" customFormat="1" ht="15" customHeight="1" x14ac:dyDescent="0.25"/>
    <row r="434" customFormat="1" ht="15" customHeight="1" x14ac:dyDescent="0.25"/>
    <row r="435" customFormat="1" ht="15" customHeight="1" x14ac:dyDescent="0.25"/>
    <row r="436" customFormat="1" ht="15" customHeight="1" x14ac:dyDescent="0.25"/>
    <row r="437" customFormat="1" ht="15" customHeight="1" x14ac:dyDescent="0.25"/>
    <row r="438" customFormat="1" ht="15" customHeight="1" x14ac:dyDescent="0.25"/>
    <row r="439" customFormat="1" ht="15" customHeight="1" x14ac:dyDescent="0.25"/>
    <row r="440" customFormat="1" ht="15" customHeight="1" x14ac:dyDescent="0.25"/>
    <row r="441" customFormat="1" ht="15" customHeight="1" x14ac:dyDescent="0.25"/>
    <row r="442" customFormat="1" ht="15" customHeight="1" x14ac:dyDescent="0.25"/>
    <row r="443" customFormat="1" ht="15" customHeight="1" x14ac:dyDescent="0.25"/>
    <row r="444" customFormat="1" ht="15" customHeight="1" x14ac:dyDescent="0.25"/>
    <row r="445" customFormat="1" ht="15" customHeight="1" x14ac:dyDescent="0.25"/>
    <row r="446" customFormat="1" ht="15" customHeight="1" x14ac:dyDescent="0.25"/>
    <row r="447" customFormat="1" ht="15" customHeight="1" x14ac:dyDescent="0.25"/>
    <row r="448" customFormat="1" ht="15" customHeight="1" x14ac:dyDescent="0.25"/>
    <row r="449" customFormat="1" ht="15" customHeight="1" x14ac:dyDescent="0.25"/>
    <row r="450" customFormat="1" ht="15" customHeight="1" x14ac:dyDescent="0.25"/>
    <row r="451" customFormat="1" ht="15" customHeight="1" x14ac:dyDescent="0.25"/>
    <row r="452" customFormat="1" ht="15" customHeight="1" x14ac:dyDescent="0.25"/>
    <row r="453" customFormat="1" ht="15" customHeight="1" x14ac:dyDescent="0.25"/>
    <row r="454" customFormat="1" ht="15" customHeight="1" x14ac:dyDescent="0.25"/>
    <row r="455" customFormat="1" ht="15" customHeight="1" x14ac:dyDescent="0.25"/>
    <row r="456" customFormat="1" ht="15" customHeight="1" x14ac:dyDescent="0.25"/>
    <row r="457" customFormat="1" ht="15" customHeight="1" x14ac:dyDescent="0.25"/>
    <row r="458" customFormat="1" ht="15" customHeight="1" x14ac:dyDescent="0.25"/>
    <row r="459" customFormat="1" ht="15" customHeight="1" x14ac:dyDescent="0.25"/>
    <row r="460" customFormat="1" ht="15" customHeight="1" x14ac:dyDescent="0.25"/>
    <row r="461" customFormat="1" ht="15" customHeight="1" x14ac:dyDescent="0.25"/>
    <row r="462" customFormat="1" ht="15" customHeight="1" x14ac:dyDescent="0.25"/>
    <row r="463" customFormat="1" ht="15" customHeight="1" x14ac:dyDescent="0.25"/>
    <row r="464" customFormat="1" ht="15" customHeight="1" x14ac:dyDescent="0.25"/>
    <row r="465" customFormat="1" ht="15" customHeight="1" x14ac:dyDescent="0.25"/>
    <row r="466" customFormat="1" ht="15" customHeight="1" x14ac:dyDescent="0.25"/>
    <row r="467" customFormat="1" ht="15" customHeight="1" x14ac:dyDescent="0.25"/>
    <row r="468" customFormat="1" ht="15" customHeight="1" x14ac:dyDescent="0.25"/>
    <row r="469" customFormat="1" ht="15" customHeight="1" x14ac:dyDescent="0.25"/>
    <row r="470" customFormat="1" ht="15" customHeight="1" x14ac:dyDescent="0.25"/>
    <row r="471" customFormat="1" ht="15" customHeight="1" x14ac:dyDescent="0.25"/>
    <row r="472" customFormat="1" ht="15" customHeight="1" x14ac:dyDescent="0.25"/>
    <row r="473" customFormat="1" ht="15" customHeight="1" x14ac:dyDescent="0.25"/>
    <row r="474" customFormat="1" ht="15" customHeight="1" x14ac:dyDescent="0.25"/>
    <row r="475" customFormat="1" ht="15" customHeight="1" x14ac:dyDescent="0.25"/>
    <row r="476" customFormat="1" ht="15" customHeight="1" x14ac:dyDescent="0.25"/>
    <row r="477" customFormat="1" ht="15" customHeight="1" x14ac:dyDescent="0.25"/>
    <row r="478" customFormat="1" ht="15" customHeight="1" x14ac:dyDescent="0.25"/>
    <row r="479" customFormat="1" ht="15" customHeight="1" x14ac:dyDescent="0.25"/>
    <row r="480" customFormat="1" ht="15" customHeight="1" x14ac:dyDescent="0.25"/>
    <row r="481" customFormat="1" ht="15" customHeight="1" x14ac:dyDescent="0.25"/>
    <row r="482" customFormat="1" ht="15" customHeight="1" x14ac:dyDescent="0.25"/>
    <row r="483" customFormat="1" ht="15" customHeight="1" x14ac:dyDescent="0.25"/>
    <row r="484" customFormat="1" ht="15" customHeight="1" x14ac:dyDescent="0.25"/>
    <row r="485" customFormat="1" ht="15" customHeight="1" x14ac:dyDescent="0.25"/>
    <row r="486" customFormat="1" ht="15" customHeight="1" x14ac:dyDescent="0.25"/>
    <row r="487" customFormat="1" ht="15" customHeight="1" x14ac:dyDescent="0.25"/>
    <row r="488" customFormat="1" ht="15" customHeight="1" x14ac:dyDescent="0.25"/>
    <row r="489" customFormat="1" ht="15" customHeight="1" x14ac:dyDescent="0.25"/>
    <row r="490" customFormat="1" ht="15" customHeight="1" x14ac:dyDescent="0.25"/>
    <row r="491" customFormat="1" ht="15" customHeight="1" x14ac:dyDescent="0.25"/>
    <row r="492" customFormat="1" ht="15" customHeight="1" x14ac:dyDescent="0.25"/>
    <row r="493" customFormat="1" ht="15" customHeight="1" x14ac:dyDescent="0.25"/>
    <row r="494" customFormat="1" ht="15" customHeight="1" x14ac:dyDescent="0.25"/>
    <row r="495" customFormat="1" ht="15" customHeight="1" x14ac:dyDescent="0.25"/>
    <row r="496" customFormat="1" ht="15" customHeight="1" x14ac:dyDescent="0.25"/>
    <row r="497" customFormat="1" ht="15" customHeight="1" x14ac:dyDescent="0.25"/>
    <row r="498" customFormat="1" ht="15" customHeight="1" x14ac:dyDescent="0.25"/>
    <row r="499" customFormat="1" ht="15" customHeight="1" x14ac:dyDescent="0.25"/>
    <row r="500" customFormat="1" ht="15" customHeight="1" x14ac:dyDescent="0.25"/>
    <row r="501" customFormat="1" ht="15" customHeight="1" x14ac:dyDescent="0.25"/>
    <row r="502" customFormat="1" ht="15" customHeight="1" x14ac:dyDescent="0.25"/>
    <row r="503" customFormat="1" ht="15" customHeight="1" x14ac:dyDescent="0.25"/>
    <row r="504" customFormat="1" ht="15" customHeight="1" x14ac:dyDescent="0.25"/>
    <row r="505" customFormat="1" ht="15" customHeight="1" x14ac:dyDescent="0.25"/>
    <row r="506" customFormat="1" ht="15" customHeight="1" x14ac:dyDescent="0.25"/>
    <row r="507" customFormat="1" ht="15" customHeight="1" x14ac:dyDescent="0.25"/>
    <row r="508" customFormat="1" ht="15" customHeight="1" x14ac:dyDescent="0.25"/>
    <row r="509" customFormat="1" ht="15" customHeight="1" x14ac:dyDescent="0.25"/>
    <row r="510" customFormat="1" ht="15" customHeight="1" x14ac:dyDescent="0.25"/>
    <row r="511" customFormat="1" ht="15" customHeight="1" x14ac:dyDescent="0.25"/>
    <row r="512" customFormat="1" ht="15" customHeight="1" x14ac:dyDescent="0.25"/>
    <row r="513" customFormat="1" ht="15" customHeight="1" x14ac:dyDescent="0.25"/>
    <row r="514" customFormat="1" ht="15" customHeight="1" x14ac:dyDescent="0.25"/>
    <row r="515" customFormat="1" ht="15" customHeight="1" x14ac:dyDescent="0.25"/>
    <row r="516" customFormat="1" ht="15" customHeight="1" x14ac:dyDescent="0.25"/>
    <row r="517" customFormat="1" ht="15" customHeight="1" x14ac:dyDescent="0.25"/>
    <row r="518" customFormat="1" ht="15" customHeight="1" x14ac:dyDescent="0.25"/>
    <row r="519" customFormat="1" ht="15" customHeight="1" x14ac:dyDescent="0.25"/>
    <row r="520" customFormat="1" ht="15" customHeight="1" x14ac:dyDescent="0.25"/>
    <row r="521" customFormat="1" ht="15" customHeight="1" x14ac:dyDescent="0.25"/>
    <row r="522" customFormat="1" ht="15" customHeight="1" x14ac:dyDescent="0.25"/>
    <row r="523" customFormat="1" ht="15" customHeight="1" x14ac:dyDescent="0.25"/>
    <row r="524" customFormat="1" ht="15" customHeight="1" x14ac:dyDescent="0.25"/>
    <row r="525" customFormat="1" ht="15" customHeight="1" x14ac:dyDescent="0.25"/>
    <row r="526" customFormat="1" ht="15" customHeight="1" x14ac:dyDescent="0.25"/>
    <row r="527" customFormat="1" ht="15" customHeight="1" x14ac:dyDescent="0.25"/>
    <row r="528" customFormat="1" ht="15" customHeight="1" x14ac:dyDescent="0.25"/>
    <row r="529" customFormat="1" ht="15" customHeight="1" x14ac:dyDescent="0.25"/>
    <row r="530" customFormat="1" ht="15" customHeight="1" x14ac:dyDescent="0.25"/>
    <row r="531" customFormat="1" ht="15" customHeight="1" x14ac:dyDescent="0.25"/>
    <row r="532" customFormat="1" ht="15" customHeight="1" x14ac:dyDescent="0.25"/>
    <row r="533" customFormat="1" ht="15" customHeight="1" x14ac:dyDescent="0.25"/>
    <row r="534" customFormat="1" ht="15" customHeight="1" x14ac:dyDescent="0.25"/>
    <row r="535" customFormat="1" ht="15" customHeight="1" x14ac:dyDescent="0.25"/>
    <row r="536" customFormat="1" ht="15" customHeight="1" x14ac:dyDescent="0.25"/>
    <row r="537" customFormat="1" ht="15" customHeight="1" x14ac:dyDescent="0.25"/>
    <row r="538" customFormat="1" ht="15" customHeight="1" x14ac:dyDescent="0.25"/>
    <row r="539" customFormat="1" ht="15" customHeight="1" x14ac:dyDescent="0.25"/>
    <row r="540" customFormat="1" ht="15" customHeight="1" x14ac:dyDescent="0.25"/>
    <row r="541" customFormat="1" ht="15" customHeight="1" x14ac:dyDescent="0.25"/>
    <row r="542" customFormat="1" ht="15" customHeight="1" x14ac:dyDescent="0.25"/>
    <row r="543" customFormat="1" ht="15" customHeight="1" x14ac:dyDescent="0.25"/>
    <row r="544" customFormat="1" ht="15" customHeight="1" x14ac:dyDescent="0.25"/>
    <row r="545" customFormat="1" ht="15" customHeight="1" x14ac:dyDescent="0.25"/>
    <row r="546" customFormat="1" ht="15" customHeight="1" x14ac:dyDescent="0.25"/>
    <row r="547" customFormat="1" ht="15" customHeight="1" x14ac:dyDescent="0.25"/>
    <row r="548" customFormat="1" ht="15" customHeight="1" x14ac:dyDescent="0.25"/>
    <row r="549" customFormat="1" ht="15" customHeight="1" x14ac:dyDescent="0.25"/>
    <row r="550" customFormat="1" ht="15" customHeight="1" x14ac:dyDescent="0.25"/>
    <row r="551" customFormat="1" ht="15" customHeight="1" x14ac:dyDescent="0.25"/>
    <row r="552" customFormat="1" ht="15" customHeight="1" x14ac:dyDescent="0.25"/>
    <row r="553" customFormat="1" ht="15" customHeight="1" x14ac:dyDescent="0.25"/>
    <row r="554" customFormat="1" ht="15" customHeight="1" x14ac:dyDescent="0.25"/>
    <row r="555" customFormat="1" ht="15" customHeight="1" x14ac:dyDescent="0.25"/>
    <row r="556" customFormat="1" ht="15" customHeight="1" x14ac:dyDescent="0.25"/>
    <row r="557" customFormat="1" ht="15" customHeight="1" x14ac:dyDescent="0.25"/>
    <row r="558" customFormat="1" ht="15" customHeight="1" x14ac:dyDescent="0.25"/>
    <row r="559" customFormat="1" ht="15" customHeight="1" x14ac:dyDescent="0.25"/>
    <row r="560" customFormat="1" ht="15" customHeight="1" x14ac:dyDescent="0.25"/>
    <row r="561" customFormat="1" ht="15" customHeight="1" x14ac:dyDescent="0.25"/>
    <row r="562" customFormat="1" ht="15" customHeight="1" x14ac:dyDescent="0.25"/>
    <row r="563" customFormat="1" ht="15" customHeight="1" x14ac:dyDescent="0.25"/>
    <row r="564" customFormat="1" ht="15" customHeight="1" x14ac:dyDescent="0.25"/>
    <row r="565" customFormat="1" ht="15" customHeight="1" x14ac:dyDescent="0.25"/>
    <row r="566" customFormat="1" ht="15" customHeight="1" x14ac:dyDescent="0.25"/>
    <row r="567" customFormat="1" ht="15" customHeight="1" x14ac:dyDescent="0.25"/>
    <row r="568" customFormat="1" ht="15" customHeight="1" x14ac:dyDescent="0.25"/>
    <row r="569" customFormat="1" ht="15" customHeight="1" x14ac:dyDescent="0.25"/>
    <row r="570" customFormat="1" ht="15" customHeight="1" x14ac:dyDescent="0.25"/>
    <row r="571" customFormat="1" ht="15" customHeight="1" x14ac:dyDescent="0.25"/>
    <row r="572" customFormat="1" ht="15" customHeight="1" x14ac:dyDescent="0.25"/>
    <row r="573" customFormat="1" ht="15" customHeight="1" x14ac:dyDescent="0.25"/>
    <row r="574" customFormat="1" ht="15" customHeight="1" x14ac:dyDescent="0.25"/>
    <row r="575" customFormat="1" ht="15" customHeight="1" x14ac:dyDescent="0.25"/>
    <row r="576" customFormat="1" ht="15" customHeight="1" x14ac:dyDescent="0.25"/>
    <row r="577" customFormat="1" ht="15" customHeight="1" x14ac:dyDescent="0.25"/>
    <row r="578" customFormat="1" ht="15" customHeight="1" x14ac:dyDescent="0.25"/>
    <row r="579" customFormat="1" ht="15" customHeight="1" x14ac:dyDescent="0.25"/>
    <row r="580" customFormat="1" ht="15" customHeight="1" x14ac:dyDescent="0.25"/>
    <row r="581" customFormat="1" ht="15" customHeight="1" x14ac:dyDescent="0.25"/>
    <row r="582" customFormat="1" ht="15" customHeight="1" x14ac:dyDescent="0.25"/>
    <row r="583" customFormat="1" ht="15" customHeight="1" x14ac:dyDescent="0.25"/>
    <row r="584" customFormat="1" ht="15" customHeight="1" x14ac:dyDescent="0.25"/>
    <row r="585" customFormat="1" ht="15" customHeight="1" x14ac:dyDescent="0.25"/>
    <row r="586" customFormat="1" ht="15" customHeight="1" x14ac:dyDescent="0.25"/>
    <row r="587" customFormat="1" ht="15" customHeight="1" x14ac:dyDescent="0.25"/>
    <row r="588" customFormat="1" ht="15" customHeight="1" x14ac:dyDescent="0.25"/>
    <row r="589" customFormat="1" ht="15" customHeight="1" x14ac:dyDescent="0.25"/>
    <row r="590" customFormat="1" ht="15" customHeight="1" x14ac:dyDescent="0.25"/>
    <row r="591" customFormat="1" ht="15" customHeight="1" x14ac:dyDescent="0.25"/>
    <row r="592" customFormat="1" ht="15" customHeight="1" x14ac:dyDescent="0.25"/>
    <row r="593" customFormat="1" ht="15" customHeight="1" x14ac:dyDescent="0.25"/>
    <row r="594" customFormat="1" ht="15" customHeight="1" x14ac:dyDescent="0.25"/>
    <row r="595" customFormat="1" ht="15" customHeight="1" x14ac:dyDescent="0.25"/>
    <row r="596" customFormat="1" ht="15" customHeight="1" x14ac:dyDescent="0.25"/>
    <row r="597" customFormat="1" ht="15" customHeight="1" x14ac:dyDescent="0.25"/>
    <row r="598" customFormat="1" ht="15" customHeight="1" x14ac:dyDescent="0.25"/>
    <row r="599" customFormat="1" ht="15" customHeight="1" x14ac:dyDescent="0.25"/>
    <row r="600" customFormat="1" ht="15" customHeight="1" x14ac:dyDescent="0.25"/>
    <row r="601" customFormat="1" ht="15" customHeight="1" x14ac:dyDescent="0.25"/>
    <row r="602" customFormat="1" ht="15" customHeight="1" x14ac:dyDescent="0.25"/>
    <row r="603" customFormat="1" ht="15" customHeight="1" x14ac:dyDescent="0.25"/>
    <row r="604" customFormat="1" ht="15" customHeight="1" x14ac:dyDescent="0.25"/>
    <row r="605" customFormat="1" ht="15" customHeight="1" x14ac:dyDescent="0.25"/>
    <row r="606" customFormat="1" ht="15" customHeight="1" x14ac:dyDescent="0.25"/>
    <row r="607" customFormat="1" ht="15" customHeight="1" x14ac:dyDescent="0.25"/>
    <row r="608" customFormat="1" ht="15" customHeight="1" x14ac:dyDescent="0.25"/>
    <row r="609" customFormat="1" ht="15" customHeight="1" x14ac:dyDescent="0.25"/>
    <row r="610" customFormat="1" ht="15" customHeight="1" x14ac:dyDescent="0.25"/>
    <row r="611" customFormat="1" ht="15" customHeight="1" x14ac:dyDescent="0.25"/>
    <row r="612" customFormat="1" ht="15" customHeight="1" x14ac:dyDescent="0.25"/>
    <row r="613" customFormat="1" ht="15" customHeight="1" x14ac:dyDescent="0.25"/>
    <row r="614" customFormat="1" ht="15" customHeight="1" x14ac:dyDescent="0.25"/>
    <row r="615" customFormat="1" ht="15" customHeight="1" x14ac:dyDescent="0.25"/>
    <row r="616" customFormat="1" ht="15" customHeight="1" x14ac:dyDescent="0.25"/>
    <row r="617" customFormat="1" ht="15" customHeight="1" x14ac:dyDescent="0.25"/>
    <row r="618" customFormat="1" ht="15" customHeight="1" x14ac:dyDescent="0.25"/>
    <row r="619" customFormat="1" ht="15" customHeight="1" x14ac:dyDescent="0.25"/>
    <row r="620" customFormat="1" ht="15" customHeight="1" x14ac:dyDescent="0.25"/>
    <row r="621" customFormat="1" ht="15" customHeight="1" x14ac:dyDescent="0.25"/>
    <row r="622" customFormat="1" ht="15" customHeight="1" x14ac:dyDescent="0.25"/>
    <row r="623" customFormat="1" ht="15" customHeight="1" x14ac:dyDescent="0.25"/>
    <row r="624" customFormat="1" ht="15" customHeight="1" x14ac:dyDescent="0.25"/>
    <row r="625" customFormat="1" ht="15" customHeight="1" x14ac:dyDescent="0.25"/>
    <row r="626" customFormat="1" ht="15" customHeight="1" x14ac:dyDescent="0.25"/>
    <row r="627" customFormat="1" ht="15" customHeight="1" x14ac:dyDescent="0.25"/>
    <row r="628" customFormat="1" ht="15" customHeight="1" x14ac:dyDescent="0.25"/>
    <row r="629" customFormat="1" ht="15" customHeight="1" x14ac:dyDescent="0.25"/>
    <row r="630" customFormat="1" ht="15" customHeight="1" x14ac:dyDescent="0.25"/>
    <row r="631" customFormat="1" ht="15" customHeight="1" x14ac:dyDescent="0.25"/>
    <row r="632" customFormat="1" ht="15" customHeight="1" x14ac:dyDescent="0.25"/>
    <row r="633" customFormat="1" ht="15" customHeight="1" x14ac:dyDescent="0.25"/>
    <row r="634" customFormat="1" ht="15" customHeight="1" x14ac:dyDescent="0.25"/>
    <row r="635" customFormat="1" ht="15" customHeight="1" x14ac:dyDescent="0.25"/>
    <row r="636" customFormat="1" ht="15" customHeight="1" x14ac:dyDescent="0.25"/>
    <row r="637" customFormat="1" ht="15" customHeight="1" x14ac:dyDescent="0.25"/>
    <row r="638" customFormat="1" ht="15" customHeight="1" x14ac:dyDescent="0.25"/>
    <row r="639" customFormat="1" ht="15" customHeight="1" x14ac:dyDescent="0.25"/>
    <row r="640" customFormat="1" ht="15" customHeight="1" x14ac:dyDescent="0.25"/>
    <row r="641" customFormat="1" ht="15" customHeight="1" x14ac:dyDescent="0.25"/>
    <row r="642" customFormat="1" ht="15" customHeight="1" x14ac:dyDescent="0.25"/>
    <row r="643" customFormat="1" ht="15" customHeight="1" x14ac:dyDescent="0.25"/>
    <row r="644" customFormat="1" ht="15" customHeight="1" x14ac:dyDescent="0.25"/>
    <row r="645" customFormat="1" ht="15" customHeight="1" x14ac:dyDescent="0.25"/>
    <row r="646" customFormat="1" ht="15" customHeight="1" x14ac:dyDescent="0.25"/>
    <row r="647" customFormat="1" ht="15" customHeight="1" x14ac:dyDescent="0.25"/>
    <row r="648" customFormat="1" ht="15" customHeight="1" x14ac:dyDescent="0.25"/>
    <row r="649" customFormat="1" ht="15" customHeight="1" x14ac:dyDescent="0.25"/>
    <row r="650" customFormat="1" ht="15" customHeight="1" x14ac:dyDescent="0.25"/>
    <row r="651" customFormat="1" ht="15" customHeight="1" x14ac:dyDescent="0.25"/>
    <row r="652" customFormat="1" ht="15" customHeight="1" x14ac:dyDescent="0.25"/>
    <row r="653" customFormat="1" ht="15" customHeight="1" x14ac:dyDescent="0.25"/>
    <row r="654" customFormat="1" ht="15" customHeight="1" x14ac:dyDescent="0.25"/>
    <row r="655" customFormat="1" ht="15" customHeight="1" x14ac:dyDescent="0.25"/>
    <row r="656" customFormat="1" ht="15" customHeight="1" x14ac:dyDescent="0.25"/>
    <row r="657" customFormat="1" ht="15" customHeight="1" x14ac:dyDescent="0.25"/>
    <row r="658" customFormat="1" ht="15" customHeight="1" x14ac:dyDescent="0.25"/>
    <row r="659" customFormat="1" ht="15" customHeight="1" x14ac:dyDescent="0.25"/>
    <row r="660" customFormat="1" ht="15" customHeight="1" x14ac:dyDescent="0.25"/>
    <row r="661" customFormat="1" ht="15" customHeight="1" x14ac:dyDescent="0.25"/>
    <row r="662" customFormat="1" ht="15" customHeight="1" x14ac:dyDescent="0.25"/>
    <row r="663" customFormat="1" ht="15" customHeight="1" x14ac:dyDescent="0.25"/>
    <row r="664" customFormat="1" ht="15" customHeight="1" x14ac:dyDescent="0.25"/>
    <row r="665" customFormat="1" ht="15" customHeight="1" x14ac:dyDescent="0.25"/>
    <row r="666" customFormat="1" ht="15" customHeight="1" x14ac:dyDescent="0.25"/>
    <row r="667" customFormat="1" ht="15" customHeight="1" x14ac:dyDescent="0.25"/>
    <row r="668" customFormat="1" ht="15" customHeight="1" x14ac:dyDescent="0.25"/>
    <row r="669" customFormat="1" ht="15" customHeight="1" x14ac:dyDescent="0.25"/>
    <row r="670" customFormat="1" ht="15" customHeight="1" x14ac:dyDescent="0.25"/>
    <row r="671" customFormat="1" ht="15" customHeight="1" x14ac:dyDescent="0.25"/>
    <row r="672" customFormat="1" ht="15" customHeight="1" x14ac:dyDescent="0.25"/>
    <row r="673" customFormat="1" ht="15" customHeight="1" x14ac:dyDescent="0.25"/>
    <row r="674" customFormat="1" ht="15" customHeight="1" x14ac:dyDescent="0.25"/>
    <row r="675" customFormat="1" ht="15" customHeight="1" x14ac:dyDescent="0.25"/>
    <row r="676" customFormat="1" ht="15" customHeight="1" x14ac:dyDescent="0.25"/>
    <row r="677" customFormat="1" ht="15" customHeight="1" x14ac:dyDescent="0.25"/>
    <row r="678" customFormat="1" ht="15" customHeight="1" x14ac:dyDescent="0.25"/>
    <row r="679" customFormat="1" ht="15" customHeight="1" x14ac:dyDescent="0.25"/>
    <row r="680" customFormat="1" ht="15" customHeight="1" x14ac:dyDescent="0.25"/>
    <row r="681" customFormat="1" ht="15" customHeight="1" x14ac:dyDescent="0.25"/>
    <row r="682" customFormat="1" ht="15" customHeight="1" x14ac:dyDescent="0.25"/>
    <row r="683" customFormat="1" ht="15" customHeight="1" x14ac:dyDescent="0.25"/>
    <row r="684" customFormat="1" ht="15" customHeight="1" x14ac:dyDescent="0.25"/>
    <row r="685" customFormat="1" ht="15" customHeight="1" x14ac:dyDescent="0.25"/>
    <row r="686" customFormat="1" ht="15" customHeight="1" x14ac:dyDescent="0.25"/>
    <row r="687" customFormat="1" ht="15" customHeight="1" x14ac:dyDescent="0.25"/>
    <row r="688" customFormat="1" ht="15" customHeight="1" x14ac:dyDescent="0.25"/>
    <row r="689" customFormat="1" ht="15" customHeight="1" x14ac:dyDescent="0.25"/>
    <row r="690" customFormat="1" ht="15" customHeight="1" x14ac:dyDescent="0.25"/>
    <row r="691" customFormat="1" ht="15" customHeight="1" x14ac:dyDescent="0.25"/>
    <row r="692" customFormat="1" ht="15" customHeight="1" x14ac:dyDescent="0.25"/>
    <row r="693" customFormat="1" ht="15" customHeight="1" x14ac:dyDescent="0.25"/>
    <row r="694" customFormat="1" ht="15" customHeight="1" x14ac:dyDescent="0.25"/>
    <row r="695" customFormat="1" ht="15" customHeight="1" x14ac:dyDescent="0.25"/>
    <row r="696" customFormat="1" ht="15" customHeight="1" x14ac:dyDescent="0.25"/>
    <row r="697" customFormat="1" ht="15" customHeight="1" x14ac:dyDescent="0.25"/>
    <row r="698" customFormat="1" ht="15" customHeight="1" x14ac:dyDescent="0.25"/>
    <row r="699" customFormat="1" ht="15" customHeight="1" x14ac:dyDescent="0.25"/>
    <row r="700" customFormat="1" ht="15" customHeight="1" x14ac:dyDescent="0.25"/>
    <row r="701" customFormat="1" ht="15" customHeight="1" x14ac:dyDescent="0.25"/>
    <row r="702" customFormat="1" ht="15" customHeight="1" x14ac:dyDescent="0.25"/>
    <row r="703" customFormat="1" ht="15" customHeight="1" x14ac:dyDescent="0.25"/>
    <row r="704" customFormat="1" ht="15" customHeight="1" x14ac:dyDescent="0.25"/>
    <row r="705" customFormat="1" ht="15" customHeight="1" x14ac:dyDescent="0.25"/>
    <row r="706" customFormat="1" ht="15" customHeight="1" x14ac:dyDescent="0.25"/>
    <row r="707" customFormat="1" ht="15" customHeight="1" x14ac:dyDescent="0.25"/>
    <row r="708" customFormat="1" ht="15" customHeight="1" x14ac:dyDescent="0.25"/>
    <row r="709" customFormat="1" ht="15" customHeight="1" x14ac:dyDescent="0.25"/>
    <row r="710" customFormat="1" ht="15" customHeight="1" x14ac:dyDescent="0.25"/>
    <row r="711" customFormat="1" ht="15" customHeight="1" x14ac:dyDescent="0.25"/>
    <row r="712" customFormat="1" ht="15" customHeight="1" x14ac:dyDescent="0.25"/>
    <row r="713" customFormat="1" ht="15" customHeight="1" x14ac:dyDescent="0.25"/>
    <row r="714" customFormat="1" ht="15" customHeight="1" x14ac:dyDescent="0.25"/>
    <row r="715" customFormat="1" ht="15" customHeight="1" x14ac:dyDescent="0.25"/>
    <row r="716" customFormat="1" ht="15" customHeight="1" x14ac:dyDescent="0.25"/>
    <row r="717" customFormat="1" ht="15" customHeight="1" x14ac:dyDescent="0.25"/>
    <row r="718" customFormat="1" ht="15" customHeight="1" x14ac:dyDescent="0.25"/>
    <row r="719" customFormat="1" ht="15" customHeight="1" x14ac:dyDescent="0.25"/>
    <row r="720" customFormat="1" ht="15" customHeight="1" x14ac:dyDescent="0.25"/>
    <row r="721" customFormat="1" ht="15" customHeight="1" x14ac:dyDescent="0.25"/>
    <row r="722" customFormat="1" ht="15" customHeight="1" x14ac:dyDescent="0.25"/>
    <row r="723" customFormat="1" ht="15" customHeight="1" x14ac:dyDescent="0.25"/>
    <row r="724" customFormat="1" ht="15" customHeight="1" x14ac:dyDescent="0.25"/>
    <row r="725" customFormat="1" ht="15" customHeight="1" x14ac:dyDescent="0.25"/>
    <row r="726" customFormat="1" ht="15" customHeight="1" x14ac:dyDescent="0.25"/>
    <row r="727" customFormat="1" ht="15" customHeight="1" x14ac:dyDescent="0.25"/>
    <row r="728" customFormat="1" ht="15" customHeight="1" x14ac:dyDescent="0.25"/>
    <row r="729" customFormat="1" ht="15" customHeight="1" x14ac:dyDescent="0.25"/>
    <row r="730" customFormat="1" ht="15" customHeight="1" x14ac:dyDescent="0.25"/>
    <row r="731" customFormat="1" ht="15" customHeight="1" x14ac:dyDescent="0.25"/>
    <row r="732" customFormat="1" ht="15" customHeight="1" x14ac:dyDescent="0.25"/>
    <row r="733" customFormat="1" ht="15" customHeight="1" x14ac:dyDescent="0.25"/>
    <row r="734" customFormat="1" ht="15" customHeight="1" x14ac:dyDescent="0.25"/>
    <row r="735" customFormat="1" ht="15" customHeight="1" x14ac:dyDescent="0.25"/>
    <row r="736" customFormat="1" ht="15" customHeight="1" x14ac:dyDescent="0.25"/>
    <row r="737" customFormat="1" ht="15" customHeight="1" x14ac:dyDescent="0.25"/>
    <row r="738" customFormat="1" ht="15" customHeight="1" x14ac:dyDescent="0.25"/>
    <row r="739" customFormat="1" ht="15" customHeight="1" x14ac:dyDescent="0.25"/>
    <row r="740" customFormat="1" ht="15" customHeight="1" x14ac:dyDescent="0.25"/>
    <row r="741" customFormat="1" ht="15" customHeight="1" x14ac:dyDescent="0.25"/>
    <row r="742" customFormat="1" ht="15" customHeight="1" x14ac:dyDescent="0.25"/>
    <row r="743" customFormat="1" ht="15" customHeight="1" x14ac:dyDescent="0.25"/>
    <row r="744" customFormat="1" ht="15" customHeight="1" x14ac:dyDescent="0.25"/>
    <row r="745" customFormat="1" ht="15" customHeight="1" x14ac:dyDescent="0.25"/>
    <row r="746" customFormat="1" ht="15" customHeight="1" x14ac:dyDescent="0.25"/>
    <row r="747" customFormat="1" ht="15" customHeight="1" x14ac:dyDescent="0.25"/>
    <row r="748" customFormat="1" ht="15" customHeight="1" x14ac:dyDescent="0.25"/>
    <row r="749" customFormat="1" ht="15" customHeight="1" x14ac:dyDescent="0.25"/>
    <row r="750" customFormat="1" ht="15" customHeight="1" x14ac:dyDescent="0.25"/>
    <row r="751" customFormat="1" ht="15" customHeight="1" x14ac:dyDescent="0.25"/>
    <row r="752" customFormat="1" ht="15" customHeight="1" x14ac:dyDescent="0.25"/>
    <row r="753" customFormat="1" ht="15" customHeight="1" x14ac:dyDescent="0.25"/>
    <row r="754" customFormat="1" ht="15" customHeight="1" x14ac:dyDescent="0.25"/>
    <row r="755" customFormat="1" ht="15" customHeight="1" x14ac:dyDescent="0.25"/>
    <row r="756" customFormat="1" ht="15" customHeight="1" x14ac:dyDescent="0.25"/>
    <row r="757" customFormat="1" ht="15" customHeight="1" x14ac:dyDescent="0.25"/>
    <row r="758" customFormat="1" ht="15" customHeight="1" x14ac:dyDescent="0.25"/>
    <row r="759" customFormat="1" ht="15" customHeight="1" x14ac:dyDescent="0.25"/>
    <row r="760" customFormat="1" ht="15" customHeight="1" x14ac:dyDescent="0.25"/>
    <row r="761" customFormat="1" ht="15" customHeight="1" x14ac:dyDescent="0.25"/>
    <row r="762" customFormat="1" ht="15" customHeight="1" x14ac:dyDescent="0.25"/>
    <row r="763" customFormat="1" ht="15" customHeight="1" x14ac:dyDescent="0.25"/>
    <row r="764" customFormat="1" ht="15" customHeight="1" x14ac:dyDescent="0.25"/>
    <row r="765" customFormat="1" ht="15" customHeight="1" x14ac:dyDescent="0.25"/>
    <row r="766" customFormat="1" ht="15" customHeight="1" x14ac:dyDescent="0.25"/>
    <row r="767" customFormat="1" ht="15" customHeight="1" x14ac:dyDescent="0.25"/>
    <row r="768" customFormat="1" ht="15" customHeight="1" x14ac:dyDescent="0.25"/>
    <row r="769" customFormat="1" ht="15" customHeight="1" x14ac:dyDescent="0.25"/>
    <row r="770" customFormat="1" ht="15" customHeight="1" x14ac:dyDescent="0.25"/>
    <row r="771" customFormat="1" ht="15" customHeight="1" x14ac:dyDescent="0.25"/>
    <row r="772" customFormat="1" ht="15" customHeight="1" x14ac:dyDescent="0.25"/>
    <row r="773" customFormat="1" ht="15" customHeight="1" x14ac:dyDescent="0.25"/>
    <row r="774" customFormat="1" ht="15" customHeight="1" x14ac:dyDescent="0.25"/>
    <row r="775" customFormat="1" ht="15" customHeight="1" x14ac:dyDescent="0.25"/>
    <row r="776" customFormat="1" ht="15" customHeight="1" x14ac:dyDescent="0.25"/>
    <row r="777" customFormat="1" ht="15" customHeight="1" x14ac:dyDescent="0.25"/>
    <row r="778" customFormat="1" ht="15" customHeight="1" x14ac:dyDescent="0.25"/>
    <row r="779" customFormat="1" ht="15" customHeight="1" x14ac:dyDescent="0.25"/>
    <row r="780" customFormat="1" ht="15" customHeight="1" x14ac:dyDescent="0.25"/>
    <row r="781" customFormat="1" ht="15" customHeight="1" x14ac:dyDescent="0.25"/>
    <row r="782" customFormat="1" ht="15" customHeight="1" x14ac:dyDescent="0.25"/>
    <row r="783" customFormat="1" ht="15" customHeight="1" x14ac:dyDescent="0.25"/>
    <row r="784" customFormat="1" ht="15" customHeight="1" x14ac:dyDescent="0.25"/>
    <row r="785" customFormat="1" ht="15" customHeight="1" x14ac:dyDescent="0.25"/>
    <row r="786" customFormat="1" ht="15" customHeight="1" x14ac:dyDescent="0.25"/>
    <row r="787" customFormat="1" ht="15" customHeight="1" x14ac:dyDescent="0.25"/>
    <row r="788" customFormat="1" ht="15" customHeight="1" x14ac:dyDescent="0.25"/>
    <row r="789" customFormat="1" ht="15" customHeight="1" x14ac:dyDescent="0.25"/>
    <row r="790" customFormat="1" ht="15" customHeight="1" x14ac:dyDescent="0.25"/>
    <row r="791" customFormat="1" ht="15" customHeight="1" x14ac:dyDescent="0.25"/>
    <row r="792" customFormat="1" ht="15" customHeight="1" x14ac:dyDescent="0.25"/>
    <row r="793" customFormat="1" ht="15" customHeight="1" x14ac:dyDescent="0.25"/>
    <row r="794" customFormat="1" ht="15" customHeight="1" x14ac:dyDescent="0.25"/>
    <row r="795" customFormat="1" ht="15" customHeight="1" x14ac:dyDescent="0.25"/>
    <row r="796" customFormat="1" ht="15" customHeight="1" x14ac:dyDescent="0.25"/>
    <row r="797" customFormat="1" ht="15" customHeight="1" x14ac:dyDescent="0.25"/>
    <row r="798" customFormat="1" ht="15" customHeight="1" x14ac:dyDescent="0.25"/>
    <row r="799" customFormat="1" ht="15" customHeight="1" x14ac:dyDescent="0.25"/>
    <row r="800" customFormat="1" ht="15" customHeight="1" x14ac:dyDescent="0.25"/>
    <row r="801" customFormat="1" ht="15" customHeight="1" x14ac:dyDescent="0.25"/>
    <row r="802" customFormat="1" ht="15" customHeight="1" x14ac:dyDescent="0.25"/>
    <row r="803" customFormat="1" ht="15" customHeight="1" x14ac:dyDescent="0.25"/>
    <row r="804" customFormat="1" ht="15" customHeight="1" x14ac:dyDescent="0.25"/>
    <row r="805" customFormat="1" ht="15" customHeight="1" x14ac:dyDescent="0.25"/>
    <row r="806" customFormat="1" ht="15" customHeight="1" x14ac:dyDescent="0.25"/>
    <row r="807" customFormat="1" ht="15" customHeight="1" x14ac:dyDescent="0.25"/>
    <row r="808" customFormat="1" ht="15" customHeight="1" x14ac:dyDescent="0.25"/>
    <row r="809" customFormat="1" ht="15" customHeight="1" x14ac:dyDescent="0.25"/>
    <row r="810" customFormat="1" ht="15" customHeight="1" x14ac:dyDescent="0.25"/>
    <row r="811" customFormat="1" ht="15" customHeight="1" x14ac:dyDescent="0.25"/>
    <row r="812" customFormat="1" ht="15" customHeight="1" x14ac:dyDescent="0.25"/>
    <row r="813" customFormat="1" ht="15" customHeight="1" x14ac:dyDescent="0.25"/>
    <row r="814" customFormat="1" ht="15" customHeight="1" x14ac:dyDescent="0.25"/>
    <row r="815" customFormat="1" ht="15" customHeight="1" x14ac:dyDescent="0.25"/>
    <row r="816" customFormat="1" ht="15" customHeight="1" x14ac:dyDescent="0.25"/>
    <row r="817" customFormat="1" ht="15" customHeight="1" x14ac:dyDescent="0.25"/>
    <row r="818" customFormat="1" ht="15" customHeight="1" x14ac:dyDescent="0.25"/>
    <row r="819" customFormat="1" ht="15" customHeight="1" x14ac:dyDescent="0.25"/>
    <row r="820" customFormat="1" ht="15" customHeight="1" x14ac:dyDescent="0.25"/>
    <row r="821" customFormat="1" ht="15" customHeight="1" x14ac:dyDescent="0.25"/>
    <row r="822" customFormat="1" ht="15" customHeight="1" x14ac:dyDescent="0.25"/>
    <row r="823" customFormat="1" ht="15" customHeight="1" x14ac:dyDescent="0.25"/>
    <row r="824" customFormat="1" ht="15" customHeight="1" x14ac:dyDescent="0.25"/>
    <row r="825" customFormat="1" ht="15" customHeight="1" x14ac:dyDescent="0.25"/>
    <row r="826" customFormat="1" ht="15" customHeight="1" x14ac:dyDescent="0.25"/>
    <row r="827" customFormat="1" ht="15" customHeight="1" x14ac:dyDescent="0.25"/>
    <row r="828" customFormat="1" ht="15" customHeight="1" x14ac:dyDescent="0.25"/>
    <row r="829" customFormat="1" ht="15" customHeight="1" x14ac:dyDescent="0.25"/>
    <row r="830" customFormat="1" ht="15" customHeight="1" x14ac:dyDescent="0.25"/>
    <row r="831" customFormat="1" ht="15" customHeight="1" x14ac:dyDescent="0.25"/>
    <row r="832" customFormat="1" ht="15" customHeight="1" x14ac:dyDescent="0.25"/>
    <row r="833" customFormat="1" ht="15" customHeight="1" x14ac:dyDescent="0.25"/>
    <row r="834" customFormat="1" ht="15" customHeight="1" x14ac:dyDescent="0.25"/>
    <row r="835" customFormat="1" ht="15" customHeight="1" x14ac:dyDescent="0.25"/>
    <row r="836" customFormat="1" ht="15" customHeight="1" x14ac:dyDescent="0.25"/>
    <row r="837" customFormat="1" ht="15" customHeight="1" x14ac:dyDescent="0.25"/>
    <row r="838" customFormat="1" ht="15" customHeight="1" x14ac:dyDescent="0.25"/>
    <row r="839" customFormat="1" ht="15" customHeight="1" x14ac:dyDescent="0.25"/>
    <row r="840" customFormat="1" ht="15" customHeight="1" x14ac:dyDescent="0.25"/>
    <row r="841" customFormat="1" ht="15" customHeight="1" x14ac:dyDescent="0.25"/>
    <row r="842" customFormat="1" ht="15" customHeight="1" x14ac:dyDescent="0.25"/>
    <row r="843" customFormat="1" ht="15" customHeight="1" x14ac:dyDescent="0.25"/>
    <row r="844" customFormat="1" ht="15" customHeight="1" x14ac:dyDescent="0.25"/>
    <row r="845" customFormat="1" ht="15" customHeight="1" x14ac:dyDescent="0.25"/>
    <row r="846" customFormat="1" ht="15" customHeight="1" x14ac:dyDescent="0.25"/>
    <row r="847" customFormat="1" ht="15" customHeight="1" x14ac:dyDescent="0.25"/>
    <row r="848" customFormat="1" ht="15" customHeight="1" x14ac:dyDescent="0.25"/>
    <row r="849" customFormat="1" ht="15" customHeight="1" x14ac:dyDescent="0.25"/>
    <row r="850" customFormat="1" ht="15" customHeight="1" x14ac:dyDescent="0.25"/>
    <row r="851" customFormat="1" ht="15" customHeight="1" x14ac:dyDescent="0.25"/>
    <row r="852" customFormat="1" ht="15" customHeight="1" x14ac:dyDescent="0.25"/>
    <row r="853" customFormat="1" ht="15" customHeight="1" x14ac:dyDescent="0.25"/>
    <row r="854" customFormat="1" ht="15" customHeight="1" x14ac:dyDescent="0.25"/>
    <row r="855" customFormat="1" ht="15" customHeight="1" x14ac:dyDescent="0.25"/>
    <row r="856" customFormat="1" ht="15" customHeight="1" x14ac:dyDescent="0.25"/>
    <row r="857" customFormat="1" ht="15" customHeight="1" x14ac:dyDescent="0.25"/>
    <row r="858" customFormat="1" ht="15" customHeight="1" x14ac:dyDescent="0.25"/>
    <row r="859" customFormat="1" ht="15" customHeight="1" x14ac:dyDescent="0.25"/>
    <row r="860" customFormat="1" ht="15" customHeight="1" x14ac:dyDescent="0.25"/>
    <row r="861" customFormat="1" ht="15" customHeight="1" x14ac:dyDescent="0.25"/>
    <row r="862" customFormat="1" ht="15" customHeight="1" x14ac:dyDescent="0.25"/>
    <row r="863" customFormat="1" ht="15" customHeight="1" x14ac:dyDescent="0.25"/>
    <row r="864" customFormat="1" ht="15" customHeight="1" x14ac:dyDescent="0.25"/>
    <row r="865" customFormat="1" ht="15" customHeight="1" x14ac:dyDescent="0.25"/>
    <row r="866" customFormat="1" ht="15" customHeight="1" x14ac:dyDescent="0.25"/>
    <row r="867" customFormat="1" ht="15" customHeight="1" x14ac:dyDescent="0.25"/>
    <row r="868" customFormat="1" ht="15" customHeight="1" x14ac:dyDescent="0.25"/>
    <row r="869" customFormat="1" ht="15" customHeight="1" x14ac:dyDescent="0.25"/>
    <row r="870" customFormat="1" ht="15" customHeight="1" x14ac:dyDescent="0.25"/>
    <row r="871" customFormat="1" ht="15" customHeight="1" x14ac:dyDescent="0.25"/>
    <row r="872" customFormat="1" ht="15" customHeight="1" x14ac:dyDescent="0.25"/>
    <row r="873" customFormat="1" ht="15" customHeight="1" x14ac:dyDescent="0.25"/>
    <row r="874" customFormat="1" ht="15" customHeight="1" x14ac:dyDescent="0.25"/>
    <row r="875" customFormat="1" ht="15" customHeight="1" x14ac:dyDescent="0.25"/>
    <row r="876" customFormat="1" ht="15" customHeight="1" x14ac:dyDescent="0.25"/>
    <row r="877" customFormat="1" ht="15" customHeight="1" x14ac:dyDescent="0.25"/>
    <row r="878" customFormat="1" ht="15" customHeight="1" x14ac:dyDescent="0.25"/>
    <row r="879" customFormat="1" ht="15" customHeight="1" x14ac:dyDescent="0.25"/>
    <row r="880" customFormat="1" ht="15" customHeight="1" x14ac:dyDescent="0.25"/>
    <row r="881" customFormat="1" ht="15" customHeight="1" x14ac:dyDescent="0.25"/>
    <row r="882" customFormat="1" ht="15" customHeight="1" x14ac:dyDescent="0.25"/>
    <row r="883" customFormat="1" ht="15" customHeight="1" x14ac:dyDescent="0.25"/>
    <row r="884" customFormat="1" ht="15" customHeight="1" x14ac:dyDescent="0.25"/>
    <row r="885" customFormat="1" ht="15" customHeight="1" x14ac:dyDescent="0.25"/>
    <row r="886" customFormat="1" ht="15" customHeight="1" x14ac:dyDescent="0.25"/>
    <row r="887" customFormat="1" ht="15" customHeight="1" x14ac:dyDescent="0.25"/>
    <row r="888" customFormat="1" ht="15" customHeight="1" x14ac:dyDescent="0.25"/>
    <row r="889" customFormat="1" ht="15" customHeight="1" x14ac:dyDescent="0.25"/>
    <row r="890" customFormat="1" ht="15" customHeight="1" x14ac:dyDescent="0.25"/>
    <row r="891" customFormat="1" ht="15" customHeight="1" x14ac:dyDescent="0.25"/>
    <row r="892" customFormat="1" ht="15" customHeight="1" x14ac:dyDescent="0.25"/>
    <row r="893" customFormat="1" ht="15" customHeight="1" x14ac:dyDescent="0.25"/>
    <row r="894" customFormat="1" ht="15" customHeight="1" x14ac:dyDescent="0.25"/>
    <row r="895" customFormat="1" ht="15" customHeight="1" x14ac:dyDescent="0.25"/>
    <row r="896" customFormat="1" ht="15" customHeight="1" x14ac:dyDescent="0.25"/>
    <row r="897" customFormat="1" ht="15" customHeight="1" x14ac:dyDescent="0.25"/>
    <row r="898" customFormat="1" ht="15" customHeight="1" x14ac:dyDescent="0.25"/>
    <row r="899" customFormat="1" ht="15" customHeight="1" x14ac:dyDescent="0.25"/>
    <row r="900" customFormat="1" ht="15" customHeight="1" x14ac:dyDescent="0.25"/>
    <row r="901" customFormat="1" ht="15" customHeight="1" x14ac:dyDescent="0.25"/>
    <row r="902" customFormat="1" ht="15" customHeight="1" x14ac:dyDescent="0.25"/>
    <row r="903" customFormat="1" ht="15" customHeight="1" x14ac:dyDescent="0.25"/>
    <row r="904" customFormat="1" ht="15" customHeight="1" x14ac:dyDescent="0.25"/>
    <row r="905" customFormat="1" ht="15" customHeight="1" x14ac:dyDescent="0.25"/>
    <row r="906" customFormat="1" ht="15" customHeight="1" x14ac:dyDescent="0.25"/>
    <row r="907" customFormat="1" ht="15" customHeight="1" x14ac:dyDescent="0.25"/>
    <row r="908" customFormat="1" ht="15" customHeight="1" x14ac:dyDescent="0.25"/>
    <row r="909" customFormat="1" ht="15" customHeight="1" x14ac:dyDescent="0.25"/>
    <row r="910" customFormat="1" ht="15" customHeight="1" x14ac:dyDescent="0.25"/>
    <row r="911" customFormat="1" ht="15" customHeight="1" x14ac:dyDescent="0.25"/>
    <row r="912" customFormat="1" ht="15" customHeight="1" x14ac:dyDescent="0.25"/>
    <row r="913" customFormat="1" ht="15" customHeight="1" x14ac:dyDescent="0.25"/>
    <row r="914" customFormat="1" ht="15" customHeight="1" x14ac:dyDescent="0.25"/>
    <row r="915" customFormat="1" ht="15" customHeight="1" x14ac:dyDescent="0.25"/>
    <row r="916" customFormat="1" ht="15" customHeight="1" x14ac:dyDescent="0.25"/>
    <row r="917" customFormat="1" ht="15" customHeight="1" x14ac:dyDescent="0.25"/>
    <row r="918" customFormat="1" ht="15" customHeight="1" x14ac:dyDescent="0.25"/>
    <row r="919" customFormat="1" ht="15" customHeight="1" x14ac:dyDescent="0.25"/>
    <row r="920" customFormat="1" ht="15" customHeight="1" x14ac:dyDescent="0.25"/>
    <row r="921" customFormat="1" ht="15" customHeight="1" x14ac:dyDescent="0.25"/>
    <row r="922" customFormat="1" ht="15" customHeight="1" x14ac:dyDescent="0.25"/>
    <row r="923" customFormat="1" ht="15" customHeight="1" x14ac:dyDescent="0.25"/>
    <row r="924" customFormat="1" ht="15" customHeight="1" x14ac:dyDescent="0.25"/>
    <row r="925" customFormat="1" ht="15" customHeight="1" x14ac:dyDescent="0.25"/>
    <row r="926" customFormat="1" ht="15" customHeight="1" x14ac:dyDescent="0.25"/>
    <row r="927" customFormat="1" ht="15" customHeight="1" x14ac:dyDescent="0.25"/>
    <row r="928" customFormat="1" ht="15" customHeight="1" x14ac:dyDescent="0.25"/>
    <row r="929" customFormat="1" ht="15" customHeight="1" x14ac:dyDescent="0.25"/>
    <row r="930" customFormat="1" ht="15" customHeight="1" x14ac:dyDescent="0.25"/>
    <row r="931" customFormat="1" ht="15" customHeight="1" x14ac:dyDescent="0.25"/>
    <row r="932" customFormat="1" ht="15" customHeight="1" x14ac:dyDescent="0.25"/>
    <row r="933" customFormat="1" ht="15" customHeight="1" x14ac:dyDescent="0.25"/>
    <row r="934" customFormat="1" ht="15" customHeight="1" x14ac:dyDescent="0.25"/>
    <row r="935" customFormat="1" ht="15" customHeight="1" x14ac:dyDescent="0.25"/>
    <row r="936" customFormat="1" ht="15" customHeight="1" x14ac:dyDescent="0.25"/>
    <row r="937" customFormat="1" ht="15" customHeight="1" x14ac:dyDescent="0.25"/>
    <row r="938" customFormat="1" ht="15" customHeight="1" x14ac:dyDescent="0.25"/>
    <row r="939" customFormat="1" ht="15" customHeight="1" x14ac:dyDescent="0.25"/>
    <row r="940" customFormat="1" ht="15" customHeight="1" x14ac:dyDescent="0.25"/>
    <row r="941" customFormat="1" ht="15" customHeight="1" x14ac:dyDescent="0.25"/>
    <row r="942" customFormat="1" ht="15" customHeight="1" x14ac:dyDescent="0.25"/>
    <row r="943" customFormat="1" ht="15" customHeight="1" x14ac:dyDescent="0.25"/>
    <row r="944" customFormat="1" ht="15" customHeight="1" x14ac:dyDescent="0.25"/>
    <row r="945" customFormat="1" ht="15" customHeight="1" x14ac:dyDescent="0.25"/>
    <row r="946" customFormat="1" ht="15" customHeight="1" x14ac:dyDescent="0.25"/>
    <row r="947" customFormat="1" ht="15" customHeight="1" x14ac:dyDescent="0.25"/>
    <row r="948" customFormat="1" ht="15" customHeight="1" x14ac:dyDescent="0.25"/>
    <row r="949" customFormat="1" ht="15" customHeight="1" x14ac:dyDescent="0.25"/>
    <row r="950" customFormat="1" ht="15" customHeight="1" x14ac:dyDescent="0.25"/>
    <row r="951" customFormat="1" ht="15" customHeight="1" x14ac:dyDescent="0.25"/>
    <row r="952" customFormat="1" ht="15" customHeight="1" x14ac:dyDescent="0.25"/>
    <row r="953" customFormat="1" ht="15" customHeight="1" x14ac:dyDescent="0.25"/>
    <row r="954" customFormat="1" ht="15" customHeight="1" x14ac:dyDescent="0.25"/>
    <row r="955" customFormat="1" ht="15" customHeight="1" x14ac:dyDescent="0.25"/>
    <row r="956" customFormat="1" ht="15" customHeight="1" x14ac:dyDescent="0.25"/>
    <row r="957" customFormat="1" ht="15" customHeight="1" x14ac:dyDescent="0.25"/>
    <row r="958" customFormat="1" ht="15" customHeight="1" x14ac:dyDescent="0.25"/>
    <row r="959" customFormat="1" ht="15" customHeight="1" x14ac:dyDescent="0.25"/>
    <row r="960" customFormat="1" ht="15" customHeight="1" x14ac:dyDescent="0.25"/>
    <row r="961" customFormat="1" ht="15" customHeight="1" x14ac:dyDescent="0.25"/>
    <row r="962" customFormat="1" ht="15" customHeight="1" x14ac:dyDescent="0.25"/>
    <row r="963" customFormat="1" ht="15" customHeight="1" x14ac:dyDescent="0.25"/>
    <row r="964" customFormat="1" ht="15" customHeight="1" x14ac:dyDescent="0.25"/>
    <row r="965" customFormat="1" ht="15" customHeight="1" x14ac:dyDescent="0.25"/>
    <row r="966" customFormat="1" ht="15" customHeight="1" x14ac:dyDescent="0.25"/>
    <row r="967" customFormat="1" ht="15" customHeight="1" x14ac:dyDescent="0.25"/>
    <row r="968" customFormat="1" ht="15" customHeight="1" x14ac:dyDescent="0.25"/>
    <row r="969" customFormat="1" ht="15" customHeight="1" x14ac:dyDescent="0.25"/>
    <row r="970" customFormat="1" ht="15" customHeight="1" x14ac:dyDescent="0.25"/>
    <row r="971" customFormat="1" ht="15" customHeight="1" x14ac:dyDescent="0.25"/>
    <row r="972" customFormat="1" ht="15" customHeight="1" x14ac:dyDescent="0.25"/>
    <row r="973" customFormat="1" ht="15" customHeight="1" x14ac:dyDescent="0.25"/>
    <row r="974" customFormat="1" ht="15" customHeight="1" x14ac:dyDescent="0.25"/>
    <row r="975" customFormat="1" ht="15" customHeight="1" x14ac:dyDescent="0.25"/>
    <row r="976" customFormat="1" ht="15" customHeight="1" x14ac:dyDescent="0.25"/>
    <row r="977" customFormat="1" ht="15" customHeight="1" x14ac:dyDescent="0.25"/>
    <row r="978" customFormat="1" ht="15" customHeight="1" x14ac:dyDescent="0.25"/>
    <row r="979" customFormat="1" ht="15" customHeight="1" x14ac:dyDescent="0.25"/>
    <row r="980" customFormat="1" ht="15" customHeight="1" x14ac:dyDescent="0.25"/>
    <row r="981" customFormat="1" ht="15" customHeight="1" x14ac:dyDescent="0.25"/>
    <row r="982" customFormat="1" ht="15" customHeight="1" x14ac:dyDescent="0.25"/>
    <row r="983" customFormat="1" ht="15" customHeight="1" x14ac:dyDescent="0.25"/>
    <row r="984" customFormat="1" ht="15" customHeight="1" x14ac:dyDescent="0.25"/>
    <row r="985" customFormat="1" ht="15" customHeight="1" x14ac:dyDescent="0.25"/>
    <row r="986" customFormat="1" ht="15" customHeight="1" x14ac:dyDescent="0.25"/>
    <row r="987" customFormat="1" ht="15" customHeight="1" x14ac:dyDescent="0.25"/>
    <row r="988" customFormat="1" ht="15" customHeight="1" x14ac:dyDescent="0.25"/>
    <row r="989" customFormat="1" ht="15" customHeight="1" x14ac:dyDescent="0.25"/>
    <row r="990" customFormat="1" ht="15" customHeight="1" x14ac:dyDescent="0.25"/>
    <row r="991" customFormat="1" ht="15" customHeight="1" x14ac:dyDescent="0.25"/>
    <row r="992" customFormat="1" ht="15" customHeight="1" x14ac:dyDescent="0.25"/>
    <row r="993" customFormat="1" ht="15" customHeight="1" x14ac:dyDescent="0.25"/>
    <row r="994" customFormat="1" ht="15" customHeight="1" x14ac:dyDescent="0.25"/>
    <row r="995" customFormat="1" ht="15" customHeight="1" x14ac:dyDescent="0.25"/>
    <row r="996" customFormat="1" ht="15" customHeight="1" x14ac:dyDescent="0.25"/>
    <row r="997" customFormat="1" ht="15" customHeight="1" x14ac:dyDescent="0.25"/>
    <row r="998" customFormat="1" ht="15" customHeight="1" x14ac:dyDescent="0.25"/>
    <row r="999" customFormat="1" ht="15" customHeight="1" x14ac:dyDescent="0.25"/>
    <row r="1000" customFormat="1" ht="15" customHeight="1" x14ac:dyDescent="0.25"/>
    <row r="1001" customFormat="1" ht="15" customHeight="1" x14ac:dyDescent="0.25"/>
    <row r="1002" customFormat="1" ht="15" customHeight="1" x14ac:dyDescent="0.25"/>
    <row r="1003" customFormat="1" ht="15" customHeight="1" x14ac:dyDescent="0.25"/>
    <row r="1004" customFormat="1" ht="15" customHeight="1" x14ac:dyDescent="0.25"/>
    <row r="1005" customFormat="1" ht="15" customHeight="1" x14ac:dyDescent="0.25"/>
    <row r="1006" customFormat="1" ht="15" customHeight="1" x14ac:dyDescent="0.25"/>
    <row r="1007" customFormat="1" ht="15" customHeight="1" x14ac:dyDescent="0.25"/>
    <row r="1008" customFormat="1" ht="15" customHeight="1" x14ac:dyDescent="0.25"/>
    <row r="1009" customFormat="1" ht="15" customHeight="1" x14ac:dyDescent="0.25"/>
    <row r="1010" customFormat="1" ht="15" customHeight="1" x14ac:dyDescent="0.25"/>
    <row r="1011" customFormat="1" ht="15" customHeight="1" x14ac:dyDescent="0.25"/>
    <row r="1012" customFormat="1" ht="15" customHeight="1" x14ac:dyDescent="0.25"/>
    <row r="1013" customFormat="1" ht="15" customHeight="1" x14ac:dyDescent="0.25"/>
    <row r="1014" customFormat="1" ht="15" customHeight="1" x14ac:dyDescent="0.25"/>
    <row r="1015" customFormat="1" ht="15" customHeight="1" x14ac:dyDescent="0.25"/>
    <row r="1016" customFormat="1" ht="15" customHeight="1" x14ac:dyDescent="0.25"/>
    <row r="1017" customFormat="1" ht="15" customHeight="1" x14ac:dyDescent="0.25"/>
    <row r="1018" customFormat="1" ht="15" customHeight="1" x14ac:dyDescent="0.25"/>
    <row r="1019" customFormat="1" ht="15" customHeight="1" x14ac:dyDescent="0.25"/>
    <row r="1020" customFormat="1" ht="15" customHeight="1" x14ac:dyDescent="0.25"/>
    <row r="1021" customFormat="1" ht="15" customHeight="1" x14ac:dyDescent="0.25"/>
    <row r="1022" customFormat="1" ht="15" customHeight="1" x14ac:dyDescent="0.25"/>
    <row r="1023" customFormat="1" ht="15" customHeight="1" x14ac:dyDescent="0.25"/>
    <row r="1024" customFormat="1" ht="15" customHeight="1" x14ac:dyDescent="0.25"/>
    <row r="1025" customFormat="1" ht="15" customHeight="1" x14ac:dyDescent="0.25"/>
    <row r="1026" customFormat="1" ht="15" customHeight="1" x14ac:dyDescent="0.25"/>
    <row r="1027" customFormat="1" ht="15" customHeight="1" x14ac:dyDescent="0.25"/>
    <row r="1028" customFormat="1" ht="15" customHeight="1" x14ac:dyDescent="0.25"/>
    <row r="1029" customFormat="1" ht="15" customHeight="1" x14ac:dyDescent="0.25"/>
    <row r="1030" customFormat="1" ht="15" customHeight="1" x14ac:dyDescent="0.25"/>
    <row r="1031" customFormat="1" ht="15" customHeight="1" x14ac:dyDescent="0.25"/>
    <row r="1032" customFormat="1" ht="15" customHeight="1" x14ac:dyDescent="0.25"/>
    <row r="1033" customFormat="1" ht="15" customHeight="1" x14ac:dyDescent="0.25"/>
    <row r="1034" customFormat="1" ht="15" customHeight="1" x14ac:dyDescent="0.25"/>
    <row r="1035" customFormat="1" ht="15" customHeight="1" x14ac:dyDescent="0.25"/>
    <row r="1036" customFormat="1" ht="15" customHeight="1" x14ac:dyDescent="0.25"/>
    <row r="1037" customFormat="1" ht="15" customHeight="1" x14ac:dyDescent="0.25"/>
    <row r="1038" customFormat="1" ht="15" customHeight="1" x14ac:dyDescent="0.25"/>
    <row r="1039" customFormat="1" ht="15" customHeight="1" x14ac:dyDescent="0.25"/>
    <row r="1040" customFormat="1" ht="15" customHeight="1" x14ac:dyDescent="0.25"/>
    <row r="1041" customFormat="1" ht="15" customHeight="1" x14ac:dyDescent="0.25"/>
    <row r="1042" customFormat="1" ht="15" customHeight="1" x14ac:dyDescent="0.25"/>
    <row r="1043" customFormat="1" ht="15" customHeight="1" x14ac:dyDescent="0.25"/>
    <row r="1044" customFormat="1" ht="15" customHeight="1" x14ac:dyDescent="0.25"/>
    <row r="1045" customFormat="1" ht="15" customHeight="1" x14ac:dyDescent="0.25"/>
    <row r="1046" customFormat="1" ht="15" customHeight="1" x14ac:dyDescent="0.25"/>
    <row r="1047" customFormat="1" ht="15" customHeight="1" x14ac:dyDescent="0.25"/>
    <row r="1048" customFormat="1" ht="15" customHeight="1" x14ac:dyDescent="0.25"/>
    <row r="1049" customFormat="1" ht="15" customHeight="1" x14ac:dyDescent="0.25"/>
    <row r="1050" customFormat="1" ht="15" customHeight="1" x14ac:dyDescent="0.25"/>
    <row r="1051" customFormat="1" ht="15" customHeight="1" x14ac:dyDescent="0.25"/>
    <row r="1052" customFormat="1" ht="15" customHeight="1" x14ac:dyDescent="0.25"/>
    <row r="1053" customFormat="1" ht="15" customHeight="1" x14ac:dyDescent="0.25"/>
    <row r="1054" customFormat="1" ht="15" customHeight="1" x14ac:dyDescent="0.25"/>
    <row r="1055" customFormat="1" ht="15" customHeight="1" x14ac:dyDescent="0.25"/>
    <row r="1056" customFormat="1" ht="15" customHeight="1" x14ac:dyDescent="0.25"/>
    <row r="1057" customFormat="1" ht="15" customHeight="1" x14ac:dyDescent="0.25"/>
    <row r="1058" customFormat="1" ht="15" customHeight="1" x14ac:dyDescent="0.25"/>
    <row r="1059" customFormat="1" ht="15" customHeight="1" x14ac:dyDescent="0.25"/>
    <row r="1060" customFormat="1" ht="15" customHeight="1" x14ac:dyDescent="0.25"/>
    <row r="1061" customFormat="1" ht="15" customHeight="1" x14ac:dyDescent="0.25"/>
    <row r="1062" customFormat="1" ht="15" customHeight="1" x14ac:dyDescent="0.25"/>
    <row r="1063" customFormat="1" ht="15" customHeight="1" x14ac:dyDescent="0.25"/>
    <row r="1064" customFormat="1" ht="15" customHeight="1" x14ac:dyDescent="0.25"/>
    <row r="1065" customFormat="1" ht="15" customHeight="1" x14ac:dyDescent="0.25"/>
    <row r="1066" customFormat="1" ht="15" customHeight="1" x14ac:dyDescent="0.25"/>
    <row r="1067" customFormat="1" ht="15" customHeight="1" x14ac:dyDescent="0.25"/>
    <row r="1068" customFormat="1" ht="15" customHeight="1" x14ac:dyDescent="0.25"/>
    <row r="1069" customFormat="1" ht="15" customHeight="1" x14ac:dyDescent="0.25"/>
    <row r="1070" customFormat="1" ht="15" customHeight="1" x14ac:dyDescent="0.25"/>
    <row r="1071" customFormat="1" ht="15" customHeight="1" x14ac:dyDescent="0.25"/>
    <row r="1072" customFormat="1" ht="15" customHeight="1" x14ac:dyDescent="0.25"/>
    <row r="1073" customFormat="1" ht="15" customHeight="1" x14ac:dyDescent="0.25"/>
    <row r="1074" customFormat="1" ht="15" customHeight="1" x14ac:dyDescent="0.25"/>
    <row r="1075" customFormat="1" ht="15" customHeight="1" x14ac:dyDescent="0.25"/>
    <row r="1076" customFormat="1" ht="15" customHeight="1" x14ac:dyDescent="0.25"/>
    <row r="1077" customFormat="1" ht="15" customHeight="1" x14ac:dyDescent="0.25"/>
    <row r="1078" customFormat="1" ht="15" customHeight="1" x14ac:dyDescent="0.25"/>
    <row r="1079" customFormat="1" ht="15" customHeight="1" x14ac:dyDescent="0.25"/>
    <row r="1080" customFormat="1" ht="15" customHeight="1" x14ac:dyDescent="0.25"/>
    <row r="1081" customFormat="1" ht="15" customHeight="1" x14ac:dyDescent="0.25"/>
    <row r="1082" customFormat="1" ht="15" customHeight="1" x14ac:dyDescent="0.25"/>
    <row r="1083" customFormat="1" ht="15" customHeight="1" x14ac:dyDescent="0.25"/>
    <row r="1084" customFormat="1" ht="15" customHeight="1" x14ac:dyDescent="0.25"/>
    <row r="1085" customFormat="1" ht="15" customHeight="1" x14ac:dyDescent="0.25"/>
    <row r="1086" customFormat="1" ht="15" customHeight="1" x14ac:dyDescent="0.25"/>
    <row r="1087" customFormat="1" ht="15" customHeight="1" x14ac:dyDescent="0.25"/>
    <row r="1088" customFormat="1" ht="15" customHeight="1" x14ac:dyDescent="0.25"/>
    <row r="1089" customFormat="1" ht="15" customHeight="1" x14ac:dyDescent="0.25"/>
    <row r="1090" customFormat="1" ht="15" customHeight="1" x14ac:dyDescent="0.25"/>
    <row r="1091" customFormat="1" ht="15" customHeight="1" x14ac:dyDescent="0.25"/>
    <row r="1092" customFormat="1" ht="15" customHeight="1" x14ac:dyDescent="0.25"/>
    <row r="1093" customFormat="1" ht="15" customHeight="1" x14ac:dyDescent="0.25"/>
    <row r="1094" customFormat="1" ht="15" customHeight="1" x14ac:dyDescent="0.25"/>
    <row r="1095" customFormat="1" ht="15" customHeight="1" x14ac:dyDescent="0.25"/>
    <row r="1096" customFormat="1" ht="15" customHeight="1" x14ac:dyDescent="0.25"/>
    <row r="1097" customFormat="1" ht="15" customHeight="1" x14ac:dyDescent="0.25"/>
    <row r="1098" customFormat="1" ht="15" customHeight="1" x14ac:dyDescent="0.25"/>
    <row r="1099" customFormat="1" ht="15" customHeight="1" x14ac:dyDescent="0.25"/>
    <row r="1100" customFormat="1" ht="15" customHeight="1" x14ac:dyDescent="0.25"/>
    <row r="1101" customFormat="1" ht="15" customHeight="1" x14ac:dyDescent="0.25"/>
    <row r="1102" customFormat="1" ht="15" customHeight="1" x14ac:dyDescent="0.25"/>
    <row r="1103" customFormat="1" ht="15" customHeight="1" x14ac:dyDescent="0.25"/>
    <row r="1104" customFormat="1" ht="15" customHeight="1" x14ac:dyDescent="0.25"/>
    <row r="1105" customFormat="1" ht="15" customHeight="1" x14ac:dyDescent="0.25"/>
    <row r="1106" customFormat="1" ht="15" customHeight="1" x14ac:dyDescent="0.25"/>
    <row r="1107" customFormat="1" ht="15" customHeight="1" x14ac:dyDescent="0.25"/>
    <row r="1108" customFormat="1" ht="15" customHeight="1" x14ac:dyDescent="0.25"/>
    <row r="1109" customFormat="1" ht="15" customHeight="1" x14ac:dyDescent="0.25"/>
    <row r="1110" customFormat="1" ht="15" customHeight="1" x14ac:dyDescent="0.25"/>
    <row r="1111" customFormat="1" ht="15" customHeight="1" x14ac:dyDescent="0.25"/>
    <row r="1112" customFormat="1" ht="15" customHeight="1" x14ac:dyDescent="0.25"/>
    <row r="1113" customFormat="1" ht="15" customHeight="1" x14ac:dyDescent="0.25"/>
    <row r="1114" customFormat="1" ht="15" customHeight="1" x14ac:dyDescent="0.25"/>
    <row r="1115" customFormat="1" ht="15" customHeight="1" x14ac:dyDescent="0.25"/>
    <row r="1116" customFormat="1" ht="15" customHeight="1" x14ac:dyDescent="0.25"/>
    <row r="1117" customFormat="1" ht="15" customHeight="1" x14ac:dyDescent="0.25"/>
    <row r="1118" customFormat="1" ht="15" customHeight="1" x14ac:dyDescent="0.25"/>
    <row r="1119" customFormat="1" ht="15" customHeight="1" x14ac:dyDescent="0.25"/>
    <row r="1120" customFormat="1" ht="15" customHeight="1" x14ac:dyDescent="0.25"/>
    <row r="1121" customFormat="1" ht="15" customHeight="1" x14ac:dyDescent="0.25"/>
    <row r="1122" customFormat="1" ht="15" customHeight="1" x14ac:dyDescent="0.25"/>
    <row r="1123" customFormat="1" ht="15" customHeight="1" x14ac:dyDescent="0.25"/>
    <row r="1124" customFormat="1" ht="15" customHeight="1" x14ac:dyDescent="0.25"/>
    <row r="1125" customFormat="1" ht="15" customHeight="1" x14ac:dyDescent="0.25"/>
    <row r="1126" customFormat="1" ht="15" customHeight="1" x14ac:dyDescent="0.25"/>
    <row r="1127" customFormat="1" ht="15" customHeight="1" x14ac:dyDescent="0.25"/>
    <row r="1128" customFormat="1" ht="15" customHeight="1" x14ac:dyDescent="0.25"/>
    <row r="1129" customFormat="1" ht="15" customHeight="1" x14ac:dyDescent="0.25"/>
    <row r="1130" customFormat="1" ht="15" customHeight="1" x14ac:dyDescent="0.25"/>
    <row r="1131" customFormat="1" ht="15" customHeight="1" x14ac:dyDescent="0.25"/>
    <row r="1132" customFormat="1" ht="15" customHeight="1" x14ac:dyDescent="0.25"/>
    <row r="1133" customFormat="1" ht="15" customHeight="1" x14ac:dyDescent="0.25"/>
    <row r="1134" customFormat="1" ht="15" customHeight="1" x14ac:dyDescent="0.25"/>
    <row r="1135" customFormat="1" ht="15" customHeight="1" x14ac:dyDescent="0.25"/>
    <row r="1136" customFormat="1" ht="15" customHeight="1" x14ac:dyDescent="0.25"/>
    <row r="1137" customFormat="1" ht="15" customHeight="1" x14ac:dyDescent="0.25"/>
    <row r="1138" customFormat="1" ht="15" customHeight="1" x14ac:dyDescent="0.25"/>
    <row r="1139" customFormat="1" ht="15" customHeight="1" x14ac:dyDescent="0.25"/>
    <row r="1140" customFormat="1" ht="15" customHeight="1" x14ac:dyDescent="0.25"/>
    <row r="1141" customFormat="1" ht="15" customHeight="1" x14ac:dyDescent="0.25"/>
    <row r="1142" customFormat="1" ht="15" customHeight="1" x14ac:dyDescent="0.25"/>
    <row r="1143" customFormat="1" ht="15" customHeight="1" x14ac:dyDescent="0.25"/>
    <row r="1144" customFormat="1" ht="15" customHeight="1" x14ac:dyDescent="0.25"/>
    <row r="1145" customFormat="1" ht="15" customHeight="1" x14ac:dyDescent="0.25"/>
    <row r="1146" customFormat="1" ht="15" customHeight="1" x14ac:dyDescent="0.25"/>
    <row r="1147" customFormat="1" ht="15" customHeight="1" x14ac:dyDescent="0.25"/>
    <row r="1148" customFormat="1" ht="15" customHeight="1" x14ac:dyDescent="0.25"/>
    <row r="1149" customFormat="1" ht="15" customHeight="1" x14ac:dyDescent="0.25"/>
    <row r="1150" customFormat="1" ht="15" customHeight="1" x14ac:dyDescent="0.25"/>
    <row r="1151" customFormat="1" ht="15" customHeight="1" x14ac:dyDescent="0.25"/>
    <row r="1152" customFormat="1" ht="15" customHeight="1" x14ac:dyDescent="0.25"/>
    <row r="1153" customFormat="1" ht="15" customHeight="1" x14ac:dyDescent="0.25"/>
    <row r="1154" customFormat="1" ht="15" customHeight="1" x14ac:dyDescent="0.25"/>
    <row r="1155" customFormat="1" ht="15" customHeight="1" x14ac:dyDescent="0.25"/>
    <row r="1156" customFormat="1" ht="15" customHeight="1" x14ac:dyDescent="0.25"/>
    <row r="1157" customFormat="1" ht="15" customHeight="1" x14ac:dyDescent="0.25"/>
    <row r="1158" customFormat="1" ht="15" customHeight="1" x14ac:dyDescent="0.25"/>
    <row r="1159" customFormat="1" ht="15" customHeight="1" x14ac:dyDescent="0.25"/>
    <row r="1160" customFormat="1" ht="15" customHeight="1" x14ac:dyDescent="0.25"/>
    <row r="1161" customFormat="1" ht="15" customHeight="1" x14ac:dyDescent="0.25"/>
    <row r="1162" customFormat="1" ht="15" customHeight="1" x14ac:dyDescent="0.25"/>
    <row r="1163" customFormat="1" ht="15" customHeight="1" x14ac:dyDescent="0.25"/>
    <row r="1164" customFormat="1" ht="15" customHeight="1" x14ac:dyDescent="0.25"/>
    <row r="1165" customFormat="1" ht="15" customHeight="1" x14ac:dyDescent="0.25"/>
    <row r="1166" customFormat="1" ht="15" customHeight="1" x14ac:dyDescent="0.25"/>
    <row r="1167" customFormat="1" ht="15" customHeight="1" x14ac:dyDescent="0.25"/>
    <row r="1168" customFormat="1" ht="15" customHeight="1" x14ac:dyDescent="0.25"/>
    <row r="1169" customFormat="1" ht="15" customHeight="1" x14ac:dyDescent="0.25"/>
    <row r="1170" customFormat="1" ht="15" customHeight="1" x14ac:dyDescent="0.25"/>
    <row r="1171" customFormat="1" ht="15" customHeight="1" x14ac:dyDescent="0.25"/>
    <row r="1172" customFormat="1" ht="15" customHeight="1" x14ac:dyDescent="0.25"/>
    <row r="1173" customFormat="1" ht="15" customHeight="1" x14ac:dyDescent="0.25"/>
    <row r="1174" customFormat="1" ht="15" customHeight="1" x14ac:dyDescent="0.25"/>
    <row r="1175" customFormat="1" ht="15" customHeight="1" x14ac:dyDescent="0.25"/>
    <row r="1176" customFormat="1" ht="15" customHeight="1" x14ac:dyDescent="0.25"/>
    <row r="1177" customFormat="1" ht="15" customHeight="1" x14ac:dyDescent="0.25"/>
    <row r="1178" customFormat="1" ht="15" customHeight="1" x14ac:dyDescent="0.25"/>
    <row r="1179" customFormat="1" ht="15" customHeight="1" x14ac:dyDescent="0.25"/>
    <row r="1180" customFormat="1" ht="15" customHeight="1" x14ac:dyDescent="0.25"/>
    <row r="1181" customFormat="1" ht="15" customHeight="1" x14ac:dyDescent="0.25"/>
    <row r="1182" customFormat="1" ht="15" customHeight="1" x14ac:dyDescent="0.25"/>
    <row r="1183" customFormat="1" ht="15" customHeight="1" x14ac:dyDescent="0.25"/>
    <row r="1184" customFormat="1" ht="15" customHeight="1" x14ac:dyDescent="0.25"/>
    <row r="1185" customFormat="1" ht="15" customHeight="1" x14ac:dyDescent="0.25"/>
    <row r="1186" customFormat="1" ht="15" customHeight="1" x14ac:dyDescent="0.25"/>
    <row r="1187" customFormat="1" ht="15" customHeight="1" x14ac:dyDescent="0.25"/>
    <row r="1188" customFormat="1" ht="15" customHeight="1" x14ac:dyDescent="0.25"/>
    <row r="1189" customFormat="1" ht="15" customHeight="1" x14ac:dyDescent="0.25"/>
    <row r="1190" customFormat="1" ht="15" customHeight="1" x14ac:dyDescent="0.25"/>
    <row r="1191" customFormat="1" ht="15" customHeight="1" x14ac:dyDescent="0.25"/>
    <row r="1192" customFormat="1" ht="15" customHeight="1" x14ac:dyDescent="0.25"/>
    <row r="1193" customFormat="1" ht="15" customHeight="1" x14ac:dyDescent="0.25"/>
    <row r="1194" customFormat="1" ht="15" customHeight="1" x14ac:dyDescent="0.25"/>
    <row r="1195" customFormat="1" ht="15" customHeight="1" x14ac:dyDescent="0.25"/>
    <row r="1196" customFormat="1" ht="15" customHeight="1" x14ac:dyDescent="0.25"/>
    <row r="1197" customFormat="1" ht="15" customHeight="1" x14ac:dyDescent="0.25"/>
    <row r="1198" customFormat="1" ht="15" customHeight="1" x14ac:dyDescent="0.25"/>
    <row r="1199" customFormat="1" ht="15" customHeight="1" x14ac:dyDescent="0.25"/>
    <row r="1200" customFormat="1" ht="15" customHeight="1" x14ac:dyDescent="0.25"/>
    <row r="1201" customFormat="1" ht="15" customHeight="1" x14ac:dyDescent="0.25"/>
    <row r="1202" customFormat="1" ht="15" customHeight="1" x14ac:dyDescent="0.25"/>
    <row r="1203" customFormat="1" ht="15" customHeight="1" x14ac:dyDescent="0.25"/>
    <row r="1204" customFormat="1" ht="15" customHeight="1" x14ac:dyDescent="0.25"/>
    <row r="1205" customFormat="1" ht="15" customHeight="1" x14ac:dyDescent="0.25"/>
    <row r="1206" customFormat="1" ht="15" customHeight="1" x14ac:dyDescent="0.25"/>
    <row r="1207" customFormat="1" ht="15" customHeight="1" x14ac:dyDescent="0.25"/>
    <row r="1208" customFormat="1" ht="15" customHeight="1" x14ac:dyDescent="0.25"/>
    <row r="1209" customFormat="1" ht="15" customHeight="1" x14ac:dyDescent="0.25"/>
    <row r="1210" customFormat="1" ht="15" customHeight="1" x14ac:dyDescent="0.25"/>
    <row r="1211" customFormat="1" ht="15" customHeight="1" x14ac:dyDescent="0.25"/>
    <row r="1212" customFormat="1" ht="15" customHeight="1" x14ac:dyDescent="0.25"/>
    <row r="1213" customFormat="1" ht="15" customHeight="1" x14ac:dyDescent="0.25"/>
    <row r="1214" customFormat="1" ht="15" customHeight="1" x14ac:dyDescent="0.25"/>
    <row r="1215" customFormat="1" ht="15" customHeight="1" x14ac:dyDescent="0.25"/>
    <row r="1216" customFormat="1" ht="15" customHeight="1" x14ac:dyDescent="0.25"/>
    <row r="1217" customFormat="1" ht="15" customHeight="1" x14ac:dyDescent="0.25"/>
    <row r="1218" customFormat="1" ht="15" customHeight="1" x14ac:dyDescent="0.25"/>
    <row r="1219" customFormat="1" ht="15" customHeight="1" x14ac:dyDescent="0.25"/>
    <row r="1220" customFormat="1" ht="15" customHeight="1" x14ac:dyDescent="0.25"/>
    <row r="1221" customFormat="1" ht="15" customHeight="1" x14ac:dyDescent="0.25"/>
    <row r="1222" customFormat="1" ht="15" customHeight="1" x14ac:dyDescent="0.25"/>
    <row r="1223" customFormat="1" ht="15" customHeight="1" x14ac:dyDescent="0.25"/>
    <row r="1224" customFormat="1" ht="15" customHeight="1" x14ac:dyDescent="0.25"/>
    <row r="1225" customFormat="1" ht="15" customHeight="1" x14ac:dyDescent="0.25"/>
    <row r="1226" customFormat="1" ht="15" customHeight="1" x14ac:dyDescent="0.25"/>
    <row r="1227" customFormat="1" ht="15" customHeight="1" x14ac:dyDescent="0.25"/>
    <row r="1228" customFormat="1" ht="15" customHeight="1" x14ac:dyDescent="0.25"/>
    <row r="1229" customFormat="1" ht="15" customHeight="1" x14ac:dyDescent="0.25"/>
    <row r="1230" customFormat="1" ht="15" customHeight="1" x14ac:dyDescent="0.25"/>
    <row r="1231" customFormat="1" ht="15" customHeight="1" x14ac:dyDescent="0.25"/>
    <row r="1232" customFormat="1" ht="15" customHeight="1" x14ac:dyDescent="0.25"/>
    <row r="1233" customFormat="1" ht="15" customHeight="1" x14ac:dyDescent="0.25"/>
    <row r="1234" customFormat="1" ht="15" customHeight="1" x14ac:dyDescent="0.25"/>
    <row r="1235" customFormat="1" ht="15" customHeight="1" x14ac:dyDescent="0.25"/>
    <row r="1236" customFormat="1" ht="15" customHeight="1" x14ac:dyDescent="0.25"/>
    <row r="1237" customFormat="1" ht="15" customHeight="1" x14ac:dyDescent="0.25"/>
    <row r="1238" customFormat="1" ht="15" customHeight="1" x14ac:dyDescent="0.25"/>
    <row r="1239" customFormat="1" ht="15" customHeight="1" x14ac:dyDescent="0.25"/>
    <row r="1240" customFormat="1" ht="15" customHeight="1" x14ac:dyDescent="0.25"/>
    <row r="1241" customFormat="1" ht="15" customHeight="1" x14ac:dyDescent="0.25"/>
    <row r="1242" customFormat="1" ht="15" customHeight="1" x14ac:dyDescent="0.25"/>
    <row r="1243" customFormat="1" ht="15" customHeight="1" x14ac:dyDescent="0.25"/>
    <row r="1244" customFormat="1" ht="15" customHeight="1" x14ac:dyDescent="0.25"/>
    <row r="1245" customFormat="1" ht="15" customHeight="1" x14ac:dyDescent="0.25"/>
    <row r="1246" customFormat="1" ht="15" customHeight="1" x14ac:dyDescent="0.25"/>
    <row r="1247" customFormat="1" ht="15" customHeight="1" x14ac:dyDescent="0.25"/>
    <row r="1248" customFormat="1" ht="15" customHeight="1" x14ac:dyDescent="0.25"/>
    <row r="1249" customFormat="1" ht="15" customHeight="1" x14ac:dyDescent="0.25"/>
    <row r="1250" customFormat="1" ht="15" customHeight="1" x14ac:dyDescent="0.25"/>
    <row r="1251" customFormat="1" ht="15" customHeight="1" x14ac:dyDescent="0.25"/>
    <row r="1252" customFormat="1" ht="15" customHeight="1" x14ac:dyDescent="0.25"/>
    <row r="1253" customFormat="1" ht="15" customHeight="1" x14ac:dyDescent="0.25"/>
    <row r="1254" customFormat="1" ht="15" customHeight="1" x14ac:dyDescent="0.25"/>
    <row r="1255" customFormat="1" ht="15" customHeight="1" x14ac:dyDescent="0.25"/>
    <row r="1256" customFormat="1" ht="15" customHeight="1" x14ac:dyDescent="0.25"/>
    <row r="1257" customFormat="1" ht="15" customHeight="1" x14ac:dyDescent="0.25"/>
    <row r="1258" customFormat="1" ht="15" customHeight="1" x14ac:dyDescent="0.25"/>
    <row r="1259" customFormat="1" ht="15" customHeight="1" x14ac:dyDescent="0.25"/>
    <row r="1260" customFormat="1" ht="15" customHeight="1" x14ac:dyDescent="0.25"/>
    <row r="1261" customFormat="1" ht="15" customHeight="1" x14ac:dyDescent="0.25"/>
    <row r="1262" customFormat="1" ht="15" customHeight="1" x14ac:dyDescent="0.25"/>
    <row r="1263" customFormat="1" ht="15" customHeight="1" x14ac:dyDescent="0.25"/>
    <row r="1264" customFormat="1" ht="15" customHeight="1" x14ac:dyDescent="0.25"/>
    <row r="1265" customFormat="1" ht="15" customHeight="1" x14ac:dyDescent="0.25"/>
    <row r="1266" customFormat="1" ht="15" customHeight="1" x14ac:dyDescent="0.25"/>
    <row r="1267" customFormat="1" ht="15" customHeight="1" x14ac:dyDescent="0.25"/>
    <row r="1268" customFormat="1" ht="15" customHeight="1" x14ac:dyDescent="0.25"/>
    <row r="1269" customFormat="1" ht="15" customHeight="1" x14ac:dyDescent="0.25"/>
    <row r="1270" customFormat="1" ht="15" customHeight="1" x14ac:dyDescent="0.25"/>
    <row r="1271" customFormat="1" ht="15" customHeight="1" x14ac:dyDescent="0.25"/>
    <row r="1272" customFormat="1" ht="15" customHeight="1" x14ac:dyDescent="0.25"/>
    <row r="1273" customFormat="1" ht="15" customHeight="1" x14ac:dyDescent="0.25"/>
    <row r="1274" customFormat="1" ht="15" customHeight="1" x14ac:dyDescent="0.25"/>
    <row r="1275" customFormat="1" ht="15" customHeight="1" x14ac:dyDescent="0.25"/>
    <row r="1276" customFormat="1" ht="15" customHeight="1" x14ac:dyDescent="0.25"/>
    <row r="1277" customFormat="1" ht="15" customHeight="1" x14ac:dyDescent="0.25"/>
    <row r="1278" customFormat="1" ht="15" customHeight="1" x14ac:dyDescent="0.25"/>
    <row r="1279" customFormat="1" ht="15" customHeight="1" x14ac:dyDescent="0.25"/>
    <row r="1280" customFormat="1" ht="15" customHeight="1" x14ac:dyDescent="0.25"/>
    <row r="1281" customFormat="1" ht="15" customHeight="1" x14ac:dyDescent="0.25"/>
    <row r="1282" customFormat="1" ht="15" customHeight="1" x14ac:dyDescent="0.25"/>
    <row r="1283" customFormat="1" ht="15" customHeight="1" x14ac:dyDescent="0.25"/>
    <row r="1284" customFormat="1" ht="15" customHeight="1" x14ac:dyDescent="0.25"/>
    <row r="1285" customFormat="1" ht="15" customHeight="1" x14ac:dyDescent="0.25"/>
    <row r="1286" customFormat="1" ht="15" customHeight="1" x14ac:dyDescent="0.25"/>
    <row r="1287" customFormat="1" ht="15" customHeight="1" x14ac:dyDescent="0.25"/>
    <row r="1288" customFormat="1" ht="15" customHeight="1" x14ac:dyDescent="0.25"/>
    <row r="1289" customFormat="1" ht="15" customHeight="1" x14ac:dyDescent="0.25"/>
    <row r="1290" customFormat="1" ht="15" customHeight="1" x14ac:dyDescent="0.25"/>
    <row r="1291" customFormat="1" ht="15" customHeight="1" x14ac:dyDescent="0.25"/>
    <row r="1292" customFormat="1" ht="15" customHeight="1" x14ac:dyDescent="0.25"/>
    <row r="1293" customFormat="1" ht="15" customHeight="1" x14ac:dyDescent="0.25"/>
    <row r="1294" customFormat="1" ht="15" customHeight="1" x14ac:dyDescent="0.25"/>
    <row r="1295" customFormat="1" ht="15" customHeight="1" x14ac:dyDescent="0.25"/>
    <row r="1296" customFormat="1" ht="15" customHeight="1" x14ac:dyDescent="0.25"/>
    <row r="1297" customFormat="1" ht="15" customHeight="1" x14ac:dyDescent="0.25"/>
    <row r="1298" customFormat="1" ht="15" customHeight="1" x14ac:dyDescent="0.25"/>
    <row r="1299" customFormat="1" ht="15" customHeight="1" x14ac:dyDescent="0.25"/>
    <row r="1300" customFormat="1" ht="15" customHeight="1" x14ac:dyDescent="0.25"/>
    <row r="1301" customFormat="1" ht="15" customHeight="1" x14ac:dyDescent="0.25"/>
    <row r="1302" customFormat="1" ht="15" customHeight="1" x14ac:dyDescent="0.25"/>
    <row r="1303" customFormat="1" ht="15" customHeight="1" x14ac:dyDescent="0.25"/>
    <row r="1304" customFormat="1" ht="15" customHeight="1" x14ac:dyDescent="0.25"/>
    <row r="1305" customFormat="1" ht="15" customHeight="1" x14ac:dyDescent="0.25"/>
    <row r="1306" customFormat="1" ht="15" customHeight="1" x14ac:dyDescent="0.25"/>
    <row r="1307" customFormat="1" ht="15" customHeight="1" x14ac:dyDescent="0.25"/>
    <row r="1308" customFormat="1" ht="15" customHeight="1" x14ac:dyDescent="0.25"/>
    <row r="1309" customFormat="1" ht="15" customHeight="1" x14ac:dyDescent="0.25"/>
    <row r="1310" customFormat="1" ht="15" customHeight="1" x14ac:dyDescent="0.25"/>
    <row r="1311" customFormat="1" ht="15" customHeight="1" x14ac:dyDescent="0.25"/>
    <row r="1312" customFormat="1" ht="15" customHeight="1" x14ac:dyDescent="0.25"/>
    <row r="1313" customFormat="1" ht="15" customHeight="1" x14ac:dyDescent="0.25"/>
    <row r="1314" customFormat="1" ht="15" customHeight="1" x14ac:dyDescent="0.25"/>
    <row r="1315" customFormat="1" ht="15" customHeight="1" x14ac:dyDescent="0.25"/>
    <row r="1316" customFormat="1" ht="15" customHeight="1" x14ac:dyDescent="0.25"/>
    <row r="1317" customFormat="1" ht="15" customHeight="1" x14ac:dyDescent="0.25"/>
    <row r="1318" customFormat="1" ht="15" customHeight="1" x14ac:dyDescent="0.25"/>
    <row r="1319" customFormat="1" ht="15" customHeight="1" x14ac:dyDescent="0.25"/>
    <row r="1320" customFormat="1" ht="15" customHeight="1" x14ac:dyDescent="0.25"/>
    <row r="1321" customFormat="1" ht="15" customHeight="1" x14ac:dyDescent="0.25"/>
    <row r="1322" customFormat="1" ht="15" customHeight="1" x14ac:dyDescent="0.25"/>
    <row r="1323" customFormat="1" ht="15" customHeight="1" x14ac:dyDescent="0.25"/>
    <row r="1324" customFormat="1" ht="15" customHeight="1" x14ac:dyDescent="0.25"/>
    <row r="1325" customFormat="1" ht="15" customHeight="1" x14ac:dyDescent="0.25"/>
    <row r="1326" customFormat="1" ht="15" customHeight="1" x14ac:dyDescent="0.25"/>
    <row r="1327" customFormat="1" ht="15" customHeight="1" x14ac:dyDescent="0.25"/>
    <row r="1328" customFormat="1" ht="15" customHeight="1" x14ac:dyDescent="0.25"/>
    <row r="1329" customFormat="1" ht="15" customHeight="1" x14ac:dyDescent="0.25"/>
    <row r="1330" customFormat="1" ht="15" customHeight="1" x14ac:dyDescent="0.25"/>
    <row r="1331" customFormat="1" ht="15" customHeight="1" x14ac:dyDescent="0.25"/>
    <row r="1332" customFormat="1" ht="15" customHeight="1" x14ac:dyDescent="0.25"/>
    <row r="1333" customFormat="1" ht="15" customHeight="1" x14ac:dyDescent="0.25"/>
    <row r="1334" customFormat="1" ht="15" customHeight="1" x14ac:dyDescent="0.25"/>
    <row r="1335" customFormat="1" ht="15" customHeight="1" x14ac:dyDescent="0.25"/>
    <row r="1336" customFormat="1" ht="15" customHeight="1" x14ac:dyDescent="0.25"/>
    <row r="1337" customFormat="1" ht="15" customHeight="1" x14ac:dyDescent="0.25"/>
    <row r="1338" customFormat="1" ht="15" customHeight="1" x14ac:dyDescent="0.25"/>
    <row r="1339" customFormat="1" ht="15" customHeight="1" x14ac:dyDescent="0.25"/>
    <row r="1340" customFormat="1" ht="15" customHeight="1" x14ac:dyDescent="0.25"/>
    <row r="1341" customFormat="1" ht="15" customHeight="1" x14ac:dyDescent="0.25"/>
    <row r="1342" customFormat="1" ht="15" customHeight="1" x14ac:dyDescent="0.25"/>
    <row r="1343" customFormat="1" ht="15" customHeight="1" x14ac:dyDescent="0.25"/>
    <row r="1344" customFormat="1" ht="15" customHeight="1" x14ac:dyDescent="0.25"/>
    <row r="1345" customFormat="1" ht="15" customHeight="1" x14ac:dyDescent="0.25"/>
    <row r="1346" customFormat="1" ht="15" customHeight="1" x14ac:dyDescent="0.25"/>
    <row r="1347" customFormat="1" ht="15" customHeight="1" x14ac:dyDescent="0.25"/>
    <row r="1348" customFormat="1" ht="15" customHeight="1" x14ac:dyDescent="0.25"/>
    <row r="1349" customFormat="1" ht="15" customHeight="1" x14ac:dyDescent="0.25"/>
    <row r="1350" customFormat="1" ht="15" customHeight="1" x14ac:dyDescent="0.25"/>
    <row r="1351" customFormat="1" ht="15" customHeight="1" x14ac:dyDescent="0.25"/>
    <row r="1352" customFormat="1" ht="15" customHeight="1" x14ac:dyDescent="0.25"/>
    <row r="1353" customFormat="1" ht="15" customHeight="1" x14ac:dyDescent="0.25"/>
    <row r="1354" customFormat="1" ht="15" customHeight="1" x14ac:dyDescent="0.25"/>
    <row r="1355" customFormat="1" ht="15" customHeight="1" x14ac:dyDescent="0.25"/>
    <row r="1356" customFormat="1" ht="15" customHeight="1" x14ac:dyDescent="0.25"/>
    <row r="1357" customFormat="1" ht="15" customHeight="1" x14ac:dyDescent="0.25"/>
    <row r="1358" customFormat="1" ht="15" customHeight="1" x14ac:dyDescent="0.25"/>
    <row r="1359" customFormat="1" ht="15" customHeight="1" x14ac:dyDescent="0.25"/>
    <row r="1360" customFormat="1" ht="15" customHeight="1" x14ac:dyDescent="0.25"/>
    <row r="1361" customFormat="1" ht="15" customHeight="1" x14ac:dyDescent="0.25"/>
    <row r="1362" customFormat="1" ht="15" customHeight="1" x14ac:dyDescent="0.25"/>
    <row r="1363" customFormat="1" ht="15" customHeight="1" x14ac:dyDescent="0.25"/>
    <row r="1364" customFormat="1" ht="15" customHeight="1" x14ac:dyDescent="0.25"/>
    <row r="1365" customFormat="1" ht="15" customHeight="1" x14ac:dyDescent="0.25"/>
    <row r="1366" customFormat="1" ht="15" customHeight="1" x14ac:dyDescent="0.25"/>
    <row r="1367" customFormat="1" ht="15" customHeight="1" x14ac:dyDescent="0.25"/>
    <row r="1368" customFormat="1" ht="15" customHeight="1" x14ac:dyDescent="0.25"/>
    <row r="1369" customFormat="1" ht="15" customHeight="1" x14ac:dyDescent="0.25"/>
    <row r="1370" customFormat="1" ht="15" customHeight="1" x14ac:dyDescent="0.25"/>
    <row r="1371" customFormat="1" ht="15" customHeight="1" x14ac:dyDescent="0.25"/>
    <row r="1372" customFormat="1" ht="15" customHeight="1" x14ac:dyDescent="0.25"/>
    <row r="1373" customFormat="1" ht="15" customHeight="1" x14ac:dyDescent="0.25"/>
    <row r="1374" customFormat="1" ht="15" customHeight="1" x14ac:dyDescent="0.25"/>
    <row r="1375" customFormat="1" ht="15" customHeight="1" x14ac:dyDescent="0.25"/>
    <row r="1376" customFormat="1" ht="15" customHeight="1" x14ac:dyDescent="0.25"/>
    <row r="1377" customFormat="1" ht="15" customHeight="1" x14ac:dyDescent="0.25"/>
    <row r="1378" customFormat="1" ht="15" customHeight="1" x14ac:dyDescent="0.25"/>
    <row r="1379" customFormat="1" ht="15" customHeight="1" x14ac:dyDescent="0.25"/>
    <row r="1380" customFormat="1" ht="15" customHeight="1" x14ac:dyDescent="0.25"/>
    <row r="1381" customFormat="1" ht="15" customHeight="1" x14ac:dyDescent="0.25"/>
    <row r="1382" customFormat="1" ht="15" customHeight="1" x14ac:dyDescent="0.25"/>
    <row r="1383" customFormat="1" ht="15" customHeight="1" x14ac:dyDescent="0.25"/>
    <row r="1384" customFormat="1" ht="15" customHeight="1" x14ac:dyDescent="0.25"/>
    <row r="1385" customFormat="1" ht="15" customHeight="1" x14ac:dyDescent="0.25"/>
    <row r="1386" customFormat="1" ht="15" customHeight="1" x14ac:dyDescent="0.25"/>
    <row r="1387" customFormat="1" ht="15" customHeight="1" x14ac:dyDescent="0.25"/>
    <row r="1388" customFormat="1" ht="15" customHeight="1" x14ac:dyDescent="0.25"/>
    <row r="1389" customFormat="1" ht="15" customHeight="1" x14ac:dyDescent="0.25"/>
    <row r="1390" customFormat="1" ht="15" customHeight="1" x14ac:dyDescent="0.25"/>
    <row r="1391" customFormat="1" ht="15" customHeight="1" x14ac:dyDescent="0.25"/>
    <row r="1392" customFormat="1" ht="15" customHeight="1" x14ac:dyDescent="0.25"/>
    <row r="1393" spans="1:34" customFormat="1" ht="15" customHeight="1" x14ac:dyDescent="0.25"/>
    <row r="1394" spans="1:34" customFormat="1" ht="15" customHeight="1" x14ac:dyDescent="0.25"/>
    <row r="1395" spans="1:34" customFormat="1" ht="15" customHeight="1" x14ac:dyDescent="0.25"/>
    <row r="1396" spans="1:34" customFormat="1" ht="15" customHeight="1" x14ac:dyDescent="0.25"/>
    <row r="1397" spans="1:34" customFormat="1" ht="15" customHeight="1" x14ac:dyDescent="0.25"/>
    <row r="1398" spans="1:34" customFormat="1" ht="15" customHeight="1" x14ac:dyDescent="0.25"/>
    <row r="1399" spans="1:34" customFormat="1" ht="15" customHeight="1" x14ac:dyDescent="0.25"/>
    <row r="1400" spans="1:34" ht="15" customHeight="1" x14ac:dyDescent="0.25">
      <c r="A1400"/>
      <c r="B1400"/>
      <c r="C1400"/>
      <c r="D1400"/>
      <c r="E1400"/>
      <c r="F1400"/>
      <c r="G1400"/>
      <c r="H1400"/>
      <c r="I1400"/>
      <c r="J1400"/>
      <c r="K1400"/>
      <c r="L1400"/>
      <c r="M1400"/>
      <c r="N1400"/>
      <c r="O1400"/>
      <c r="P1400"/>
      <c r="Q1400"/>
      <c r="R1400"/>
      <c r="S1400"/>
      <c r="T1400"/>
      <c r="U1400"/>
      <c r="V1400"/>
      <c r="W1400"/>
      <c r="X1400"/>
      <c r="Y1400"/>
      <c r="Z1400"/>
      <c r="AA1400"/>
      <c r="AB1400"/>
      <c r="AC1400"/>
      <c r="AD1400"/>
      <c r="AE1400"/>
      <c r="AF1400"/>
      <c r="AG1400"/>
      <c r="AH1400" s="14"/>
    </row>
    <row r="1401" spans="1:34" ht="15" customHeight="1" x14ac:dyDescent="0.25">
      <c r="A1401"/>
      <c r="B1401"/>
      <c r="C1401"/>
      <c r="D1401"/>
      <c r="E1401"/>
      <c r="F1401"/>
      <c r="G1401"/>
      <c r="H1401"/>
      <c r="I1401"/>
      <c r="J1401"/>
      <c r="K1401"/>
      <c r="L1401"/>
      <c r="M1401"/>
      <c r="N1401"/>
      <c r="O1401"/>
      <c r="P1401"/>
      <c r="Q1401"/>
      <c r="R1401"/>
      <c r="S1401"/>
      <c r="T1401"/>
      <c r="U1401"/>
      <c r="V1401"/>
      <c r="W1401"/>
      <c r="X1401"/>
      <c r="Y1401"/>
      <c r="Z1401"/>
      <c r="AA1401"/>
      <c r="AB1401"/>
      <c r="AC1401"/>
      <c r="AD1401"/>
      <c r="AE1401"/>
      <c r="AF1401"/>
      <c r="AG1401"/>
      <c r="AH1401" s="14"/>
    </row>
    <row r="1402" spans="1:34" ht="15" customHeight="1" x14ac:dyDescent="0.25">
      <c r="A1402"/>
      <c r="B1402"/>
      <c r="C1402"/>
      <c r="D1402"/>
      <c r="E1402"/>
      <c r="F1402"/>
      <c r="G1402"/>
      <c r="H1402"/>
      <c r="I1402"/>
      <c r="J1402"/>
      <c r="K1402"/>
      <c r="L1402"/>
      <c r="M1402"/>
      <c r="N1402"/>
      <c r="O1402"/>
      <c r="P1402"/>
      <c r="Q1402"/>
      <c r="R1402"/>
      <c r="S1402"/>
      <c r="T1402"/>
      <c r="U1402"/>
      <c r="V1402"/>
      <c r="W1402"/>
      <c r="X1402"/>
      <c r="Y1402"/>
      <c r="Z1402"/>
      <c r="AA1402"/>
      <c r="AB1402"/>
      <c r="AC1402"/>
      <c r="AD1402"/>
      <c r="AE1402"/>
      <c r="AF1402"/>
      <c r="AG1402"/>
      <c r="AH1402" s="14"/>
    </row>
    <row r="1403" spans="1:34" ht="15" customHeight="1" x14ac:dyDescent="0.25">
      <c r="A1403"/>
      <c r="B1403"/>
      <c r="C1403"/>
      <c r="D1403"/>
      <c r="E1403"/>
      <c r="F1403"/>
      <c r="G1403"/>
      <c r="H1403"/>
      <c r="I1403"/>
      <c r="J1403"/>
      <c r="K1403"/>
      <c r="L1403"/>
      <c r="M1403"/>
      <c r="N1403"/>
      <c r="O1403"/>
      <c r="P1403"/>
      <c r="Q1403"/>
      <c r="R1403"/>
      <c r="S1403"/>
      <c r="T1403"/>
      <c r="U1403"/>
      <c r="V1403"/>
      <c r="W1403"/>
      <c r="X1403"/>
      <c r="Y1403"/>
      <c r="Z1403"/>
      <c r="AA1403"/>
      <c r="AB1403"/>
      <c r="AC1403"/>
      <c r="AD1403"/>
      <c r="AE1403"/>
      <c r="AF1403"/>
      <c r="AG1403"/>
      <c r="AH1403" s="14"/>
    </row>
    <row r="1404" spans="1:34" ht="15" customHeight="1" x14ac:dyDescent="0.25">
      <c r="A1404"/>
      <c r="B1404"/>
      <c r="C1404"/>
      <c r="D1404"/>
      <c r="E1404"/>
      <c r="F1404"/>
      <c r="G1404"/>
      <c r="H1404"/>
      <c r="I1404"/>
      <c r="J1404"/>
      <c r="K1404"/>
      <c r="L1404"/>
      <c r="M1404"/>
      <c r="N1404"/>
      <c r="O1404"/>
      <c r="P1404"/>
      <c r="Q1404"/>
      <c r="R1404"/>
      <c r="S1404"/>
      <c r="T1404"/>
      <c r="U1404"/>
      <c r="V1404"/>
      <c r="W1404"/>
      <c r="X1404"/>
      <c r="Y1404"/>
      <c r="Z1404"/>
      <c r="AA1404"/>
      <c r="AB1404"/>
      <c r="AC1404"/>
      <c r="AD1404"/>
      <c r="AE1404"/>
      <c r="AF1404"/>
      <c r="AG1404"/>
      <c r="AH1404" s="14"/>
    </row>
    <row r="1405" spans="1:34" ht="15" customHeight="1" x14ac:dyDescent="0.25">
      <c r="A1405"/>
      <c r="B1405"/>
      <c r="C1405"/>
      <c r="D1405"/>
      <c r="E1405"/>
      <c r="F1405"/>
      <c r="G1405"/>
      <c r="H1405"/>
      <c r="I1405"/>
      <c r="J1405"/>
      <c r="K1405"/>
      <c r="L1405"/>
      <c r="M1405"/>
      <c r="N1405"/>
      <c r="O1405"/>
      <c r="P1405"/>
      <c r="Q1405"/>
      <c r="R1405"/>
      <c r="S1405"/>
      <c r="T1405"/>
      <c r="U1405"/>
      <c r="V1405"/>
      <c r="W1405"/>
      <c r="X1405"/>
      <c r="Y1405"/>
      <c r="Z1405"/>
      <c r="AA1405"/>
      <c r="AB1405"/>
      <c r="AC1405"/>
      <c r="AD1405"/>
      <c r="AE1405"/>
      <c r="AF1405"/>
      <c r="AG1405"/>
      <c r="AH1405" s="14"/>
    </row>
    <row r="1406" spans="1:34" ht="15" customHeight="1" x14ac:dyDescent="0.25">
      <c r="A1406"/>
      <c r="B1406"/>
      <c r="C1406"/>
      <c r="D1406"/>
      <c r="E1406"/>
      <c r="F1406"/>
      <c r="G1406"/>
      <c r="H1406"/>
      <c r="I1406"/>
      <c r="J1406"/>
      <c r="K1406"/>
      <c r="L1406"/>
      <c r="M1406"/>
      <c r="N1406"/>
      <c r="O1406"/>
      <c r="P1406"/>
      <c r="Q1406"/>
      <c r="R1406"/>
      <c r="S1406"/>
      <c r="T1406"/>
      <c r="U1406"/>
      <c r="V1406"/>
      <c r="W1406"/>
      <c r="X1406"/>
      <c r="Y1406"/>
      <c r="Z1406"/>
      <c r="AA1406"/>
      <c r="AB1406"/>
      <c r="AC1406"/>
      <c r="AD1406"/>
      <c r="AE1406"/>
      <c r="AF1406"/>
      <c r="AG1406"/>
      <c r="AH1406" s="14"/>
    </row>
  </sheetData>
  <mergeCells count="5">
    <mergeCell ref="A18:AG18"/>
    <mergeCell ref="A1:AK1"/>
    <mergeCell ref="A3:A4"/>
    <mergeCell ref="B3:AF3"/>
    <mergeCell ref="AG3:AK4"/>
  </mergeCells>
  <conditionalFormatting sqref="B6:AF17">
    <cfRule type="cellIs" dxfId="310" priority="1" operator="equal">
      <formula>"M"</formula>
    </cfRule>
    <cfRule type="cellIs" dxfId="309" priority="2" operator="equal">
      <formula>"A"</formula>
    </cfRule>
    <cfRule type="cellIs" dxfId="308" priority="3" operator="equal">
      <formula>"A"</formula>
    </cfRule>
    <cfRule type="cellIs" dxfId="307" priority="6" operator="equal">
      <formula>"D"</formula>
    </cfRule>
    <cfRule type="cellIs" dxfId="306" priority="7" operator="equal">
      <formula>"H"</formula>
    </cfRule>
    <cfRule type="expression" priority="8" stopIfTrue="1">
      <formula>B6=""</formula>
    </cfRule>
    <cfRule type="expression" dxfId="305" priority="9" stopIfTrue="1">
      <formula>B6=CléPersonnalisée2</formula>
    </cfRule>
    <cfRule type="expression" dxfId="304" priority="10" stopIfTrue="1">
      <formula>B6=CléPersonnalisée1</formula>
    </cfRule>
    <cfRule type="expression" dxfId="303" priority="11" stopIfTrue="1">
      <formula>B6=CléMaladie</formula>
    </cfRule>
    <cfRule type="expression" dxfId="302" priority="12" stopIfTrue="1">
      <formula>B6=CléPersonnelle</formula>
    </cfRule>
    <cfRule type="expression" dxfId="301" priority="13" stopIfTrue="1">
      <formula>B6=CléCongés</formula>
    </cfRule>
  </conditionalFormatting>
  <conditionalFormatting sqref="AG6:AK17">
    <cfRule type="dataBar" priority="14">
      <dataBar>
        <cfvo type="min"/>
        <cfvo type="num" val="31"/>
        <color theme="2" tint="-0.249977111117893"/>
      </dataBar>
      <extLst>
        <ext xmlns:x14="http://schemas.microsoft.com/office/spreadsheetml/2009/9/main" uri="{B025F937-C7B1-47D3-B67F-A62EFF666E3E}">
          <x14:id>{198EF859-E541-4813-8752-4FAF7720A583}</x14:id>
        </ext>
      </extLst>
    </cfRule>
  </conditionalFormatting>
  <conditionalFormatting sqref="B21:AF21">
    <cfRule type="colorScale" priority="15">
      <colorScale>
        <cfvo type="min"/>
        <cfvo type="max"/>
        <color rgb="FF63BE7B"/>
        <color rgb="FFFCFCFF"/>
      </colorScale>
    </cfRule>
  </conditionalFormatting>
  <conditionalFormatting sqref="B21:AF21">
    <cfRule type="colorScale" priority="5">
      <colorScale>
        <cfvo type="min"/>
        <cfvo type="max"/>
        <color rgb="FF63BE7B"/>
        <color rgb="FFFCFCFF"/>
      </colorScale>
    </cfRule>
  </conditionalFormatting>
  <conditionalFormatting sqref="M21">
    <cfRule type="cellIs" dxfId="300" priority="4" operator="equal">
      <formula>"A"</formula>
    </cfRule>
  </conditionalFormatting>
  <printOptions horizontalCentered="1" verticalCentered="1"/>
  <pageMargins left="0" right="0" top="0" bottom="0" header="0.31496062992125984" footer="0.31496062992125984"/>
  <pageSetup scale="70" fitToHeight="0"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198EF859-E541-4813-8752-4FAF7720A583}">
            <x14:dataBar minLength="0" maxLength="100">
              <x14:cfvo type="autoMin"/>
              <x14:cfvo type="num">
                <xm:f>31</xm:f>
              </x14:cfvo>
              <x14:negativeFillColor rgb="FFFF0000"/>
              <x14:axisColor rgb="FF000000"/>
            </x14:dataBar>
          </x14:cfRule>
          <xm:sqref>AG6:AK17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fitToPage="1"/>
  </sheetPr>
  <dimension ref="A1:AK1406"/>
  <sheetViews>
    <sheetView showGridLines="0" zoomScaleNormal="100" workbookViewId="0">
      <selection activeCell="A2" sqref="A2"/>
    </sheetView>
  </sheetViews>
  <sheetFormatPr baseColWidth="10" defaultColWidth="9.140625" defaultRowHeight="15" customHeight="1" x14ac:dyDescent="0.25"/>
  <cols>
    <col min="1" max="1" width="24.28515625" style="15" customWidth="1"/>
    <col min="2" max="21" width="4" style="13" customWidth="1"/>
    <col min="22" max="22" width="4.42578125" style="13" customWidth="1"/>
    <col min="23" max="25" width="4" style="13" customWidth="1"/>
    <col min="26" max="26" width="4.42578125" style="13" customWidth="1"/>
    <col min="27" max="27" width="4.42578125" style="13" bestFit="1" customWidth="1"/>
    <col min="28" max="31" width="4" style="13" customWidth="1"/>
    <col min="32" max="32" width="4.42578125" style="13" bestFit="1" customWidth="1"/>
    <col min="33" max="33" width="8.7109375" style="12" customWidth="1"/>
    <col min="34" max="34" width="8.7109375" style="13" customWidth="1"/>
    <col min="35" max="37" width="8.7109375" style="14" customWidth="1"/>
    <col min="38" max="16384" width="9.140625" style="14"/>
  </cols>
  <sheetData>
    <row r="1" spans="1:37" s="30" customFormat="1" ht="50.25" customHeight="1" x14ac:dyDescent="0.25">
      <c r="A1" s="49" t="s">
        <v>82</v>
      </c>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row>
    <row r="2" spans="1:37" s="30" customFormat="1" ht="50.25" customHeight="1" x14ac:dyDescent="0.25">
      <c r="A2" s="48"/>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row>
    <row r="3" spans="1:37" s="2" customFormat="1" ht="30" customHeight="1" x14ac:dyDescent="0.25">
      <c r="A3" s="56" t="s">
        <v>83</v>
      </c>
      <c r="B3" s="41" t="s">
        <v>1</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51">
        <v>2017</v>
      </c>
      <c r="AH3" s="51"/>
      <c r="AI3" s="51"/>
      <c r="AJ3" s="51"/>
      <c r="AK3" s="51"/>
    </row>
    <row r="4" spans="1:37" s="4" customFormat="1" ht="21" customHeight="1" x14ac:dyDescent="0.3">
      <c r="A4" s="57"/>
      <c r="B4" s="55">
        <f>DATE($AG$3,6,tblJanvier1920212223[[#Headers],[1]])</f>
        <v>42887</v>
      </c>
      <c r="C4" s="55">
        <f>DATE($AG$3,6,tblJanvier1920212223[[#Headers],[2]])</f>
        <v>42888</v>
      </c>
      <c r="D4" s="55">
        <f>DATE($AG$3,6,tblJanvier1920212223[[#Headers],[3]])</f>
        <v>42889</v>
      </c>
      <c r="E4" s="55">
        <f>DATE($AG$3,6,tblJanvier1920212223[[#Headers],[4]])</f>
        <v>42890</v>
      </c>
      <c r="F4" s="55">
        <f>DATE($AG$3,6,tblJanvier1920212223[[#Headers],[5]])</f>
        <v>42891</v>
      </c>
      <c r="G4" s="55">
        <f>DATE($AG$3,6,tblJanvier1920212223[[#Headers],[6]])</f>
        <v>42892</v>
      </c>
      <c r="H4" s="55">
        <f>DATE($AG$3,6,tblJanvier1920212223[[#Headers],[7]])</f>
        <v>42893</v>
      </c>
      <c r="I4" s="55">
        <f>DATE($AG$3,6,tblJanvier1920212223[[#Headers],[8]])</f>
        <v>42894</v>
      </c>
      <c r="J4" s="55">
        <f>DATE($AG$3,6,tblJanvier1920212223[[#Headers],[9]])</f>
        <v>42895</v>
      </c>
      <c r="K4" s="55">
        <f>DATE($AG$3,6,tblJanvier1920212223[[#Headers],[10]])</f>
        <v>42896</v>
      </c>
      <c r="L4" s="55">
        <f>DATE($AG$3,6,tblJanvier1920212223[[#Headers],[11]])</f>
        <v>42897</v>
      </c>
      <c r="M4" s="55">
        <f>DATE($AG$3,6,tblJanvier1920212223[[#Headers],[12]])</f>
        <v>42898</v>
      </c>
      <c r="N4" s="55">
        <f>DATE($AG$3,6,tblJanvier1920212223[[#Headers],[13]])</f>
        <v>42899</v>
      </c>
      <c r="O4" s="55">
        <f>DATE($AG$3,6,tblJanvier1920212223[[#Headers],[14]])</f>
        <v>42900</v>
      </c>
      <c r="P4" s="55">
        <f>DATE($AG$3,6,tblJanvier1920212223[[#Headers],[15]])</f>
        <v>42901</v>
      </c>
      <c r="Q4" s="55">
        <f>DATE($AG$3,6,tblJanvier1920212223[[#Headers],[16]])</f>
        <v>42902</v>
      </c>
      <c r="R4" s="55">
        <f>DATE($AG$3,6,tblJanvier1920212223[[#Headers],[17]])</f>
        <v>42903</v>
      </c>
      <c r="S4" s="55">
        <f>DATE($AG$3,6,tblJanvier1920212223[[#Headers],[18]])</f>
        <v>42904</v>
      </c>
      <c r="T4" s="55">
        <f>DATE($AG$3,6,tblJanvier1920212223[[#Headers],[19]])</f>
        <v>42905</v>
      </c>
      <c r="U4" s="55">
        <f>DATE($AG$3,6,tblJanvier1920212223[[#Headers],[20]])</f>
        <v>42906</v>
      </c>
      <c r="V4" s="55">
        <f>DATE($AG$3,6,tblJanvier1920212223[[#Headers],[21]])</f>
        <v>42907</v>
      </c>
      <c r="W4" s="55">
        <f>DATE($AG$3,6,tblJanvier1920212223[[#Headers],[22]])</f>
        <v>42908</v>
      </c>
      <c r="X4" s="55">
        <f>DATE($AG$3,6,tblJanvier1920212223[[#Headers],[23]])</f>
        <v>42909</v>
      </c>
      <c r="Y4" s="55">
        <f>DATE($AG$3,6,tblJanvier1920212223[[#Headers],[24]])</f>
        <v>42910</v>
      </c>
      <c r="Z4" s="55">
        <f>DATE($AG$3,6,tblJanvier1920212223[[#Headers],[25]])</f>
        <v>42911</v>
      </c>
      <c r="AA4" s="55">
        <f>DATE($AG$3,6,tblJanvier1920212223[[#Headers],[26]])</f>
        <v>42912</v>
      </c>
      <c r="AB4" s="55">
        <f>DATE($AG$3,6,tblJanvier1920212223[[#Headers],[27]])</f>
        <v>42913</v>
      </c>
      <c r="AC4" s="55">
        <f>DATE($AG$3,6,tblJanvier1920212223[[#Headers],[28]])</f>
        <v>42914</v>
      </c>
      <c r="AD4" s="55">
        <f>DATE($AG$3,6,tblJanvier1920212223[[#Headers],[29]])</f>
        <v>42915</v>
      </c>
      <c r="AE4" s="55">
        <f>DATE($AG$3,6,tblJanvier1920212223[[#Headers],[30]])</f>
        <v>42916</v>
      </c>
      <c r="AF4" s="55">
        <f>DATE($AG$3,6,tblJanvier1920212223[[#Headers],[31]])</f>
        <v>42917</v>
      </c>
      <c r="AG4" s="51"/>
      <c r="AH4" s="51"/>
      <c r="AI4" s="51"/>
      <c r="AJ4" s="51"/>
      <c r="AK4" s="51"/>
    </row>
    <row r="5" spans="1:37" s="8" customFormat="1" ht="21" customHeight="1" x14ac:dyDescent="0.25">
      <c r="A5" s="50" t="s">
        <v>69</v>
      </c>
      <c r="B5" s="40" t="s">
        <v>2</v>
      </c>
      <c r="C5" s="40" t="s">
        <v>3</v>
      </c>
      <c r="D5" s="40" t="s">
        <v>4</v>
      </c>
      <c r="E5" s="40" t="s">
        <v>5</v>
      </c>
      <c r="F5" s="40" t="s">
        <v>6</v>
      </c>
      <c r="G5" s="40" t="s">
        <v>7</v>
      </c>
      <c r="H5" s="40" t="s">
        <v>8</v>
      </c>
      <c r="I5" s="40" t="s">
        <v>9</v>
      </c>
      <c r="J5" s="40" t="s">
        <v>10</v>
      </c>
      <c r="K5" s="40" t="s">
        <v>11</v>
      </c>
      <c r="L5" s="40" t="s">
        <v>12</v>
      </c>
      <c r="M5" s="40" t="s">
        <v>13</v>
      </c>
      <c r="N5" s="40" t="s">
        <v>14</v>
      </c>
      <c r="O5" s="40" t="s">
        <v>15</v>
      </c>
      <c r="P5" s="40" t="s">
        <v>16</v>
      </c>
      <c r="Q5" s="40" t="s">
        <v>17</v>
      </c>
      <c r="R5" s="40" t="s">
        <v>18</v>
      </c>
      <c r="S5" s="40" t="s">
        <v>19</v>
      </c>
      <c r="T5" s="40" t="s">
        <v>20</v>
      </c>
      <c r="U5" s="40" t="s">
        <v>21</v>
      </c>
      <c r="V5" s="40" t="s">
        <v>22</v>
      </c>
      <c r="W5" s="40" t="s">
        <v>23</v>
      </c>
      <c r="X5" s="40" t="s">
        <v>24</v>
      </c>
      <c r="Y5" s="40" t="s">
        <v>25</v>
      </c>
      <c r="Z5" s="40" t="s">
        <v>26</v>
      </c>
      <c r="AA5" s="40" t="s">
        <v>27</v>
      </c>
      <c r="AB5" s="40" t="s">
        <v>28</v>
      </c>
      <c r="AC5" s="40" t="s">
        <v>29</v>
      </c>
      <c r="AD5" s="40" t="s">
        <v>30</v>
      </c>
      <c r="AE5" s="40" t="s">
        <v>31</v>
      </c>
      <c r="AF5" s="40" t="s">
        <v>32</v>
      </c>
      <c r="AG5" s="40" t="s">
        <v>70</v>
      </c>
      <c r="AH5" s="45" t="s">
        <v>71</v>
      </c>
      <c r="AI5" s="45" t="s">
        <v>35</v>
      </c>
      <c r="AJ5" s="45" t="s">
        <v>63</v>
      </c>
      <c r="AK5" s="45" t="s">
        <v>66</v>
      </c>
    </row>
    <row r="6" spans="1:37" s="8" customFormat="1" ht="18" customHeight="1" x14ac:dyDescent="0.25">
      <c r="A6" s="38" t="s">
        <v>61</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9">
        <f>COUNTIF(tblJanvier1920212223[[#This Row],[1]:[31]],"C")</f>
        <v>0</v>
      </c>
      <c r="AH6" s="47">
        <f>COUNTIF(tblJanvier1920212223[[#This Row],[1]:[31]],"A")</f>
        <v>0</v>
      </c>
      <c r="AI6" s="46">
        <f>COUNTIF(tblJanvier1920212223[[#This Row],[1]:[31]],"M")</f>
        <v>0</v>
      </c>
      <c r="AJ6" s="47">
        <f>COUNTIF(tblJanvier1920212223[[#This Row],[1]:[31]],"H")</f>
        <v>0</v>
      </c>
      <c r="AK6" s="46">
        <f>COUNTIF(tblJanvier1920212223[[#This Row],[1]:[31]],"D")</f>
        <v>0</v>
      </c>
    </row>
    <row r="7" spans="1:37" s="8" customFormat="1" ht="18" customHeight="1" x14ac:dyDescent="0.25">
      <c r="A7" s="38" t="s">
        <v>59</v>
      </c>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9">
        <f>COUNTIF(tblJanvier1920212223[[#This Row],[1]:[31]],"C")</f>
        <v>0</v>
      </c>
      <c r="AH7" s="47">
        <f>COUNTIF(tblJanvier1920212223[[#This Row],[1]:[31]],"A")</f>
        <v>0</v>
      </c>
      <c r="AI7" s="46">
        <f>COUNTIF(tblJanvier1920212223[[#This Row],[1]:[31]],"M")</f>
        <v>0</v>
      </c>
      <c r="AJ7" s="47">
        <f>COUNTIF(tblJanvier1920212223[[#This Row],[1]:[31]],"H")</f>
        <v>0</v>
      </c>
      <c r="AK7" s="46">
        <f>COUNTIF(tblJanvier1920212223[[#This Row],[1]:[31]],"D")</f>
        <v>0</v>
      </c>
    </row>
    <row r="8" spans="1:37" s="11" customFormat="1" ht="18" customHeight="1" x14ac:dyDescent="0.25">
      <c r="A8" s="38" t="s">
        <v>52</v>
      </c>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9">
        <f>COUNTIF(tblJanvier1920212223[[#This Row],[1]:[31]],"C")</f>
        <v>0</v>
      </c>
      <c r="AH8" s="47">
        <f>COUNTIF(tblJanvier1920212223[[#This Row],[1]:[31]],"A")</f>
        <v>0</v>
      </c>
      <c r="AI8" s="46">
        <f>COUNTIF(tblJanvier1920212223[[#This Row],[1]:[31]],"M")</f>
        <v>0</v>
      </c>
      <c r="AJ8" s="47">
        <f>COUNTIF(tblJanvier1920212223[[#This Row],[1]:[31]],"H")</f>
        <v>0</v>
      </c>
      <c r="AK8" s="46">
        <f>COUNTIF(tblJanvier1920212223[[#This Row],[1]:[31]],"D")</f>
        <v>0</v>
      </c>
    </row>
    <row r="9" spans="1:37" s="11" customFormat="1" ht="18" customHeight="1" x14ac:dyDescent="0.25">
      <c r="A9" s="38" t="s">
        <v>50</v>
      </c>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9">
        <f>COUNTIF(tblJanvier1920212223[[#This Row],[1]:[31]],"C")</f>
        <v>0</v>
      </c>
      <c r="AH9" s="47">
        <f>COUNTIF(tblJanvier1920212223[[#This Row],[1]:[31]],"A")</f>
        <v>0</v>
      </c>
      <c r="AI9" s="46">
        <f>COUNTIF(tblJanvier1920212223[[#This Row],[1]:[31]],"M")</f>
        <v>0</v>
      </c>
      <c r="AJ9" s="47">
        <f>COUNTIF(tblJanvier1920212223[[#This Row],[1]:[31]],"H")</f>
        <v>0</v>
      </c>
      <c r="AK9" s="46">
        <f>COUNTIF(tblJanvier1920212223[[#This Row],[1]:[31]],"D")</f>
        <v>0</v>
      </c>
    </row>
    <row r="10" spans="1:37" s="11" customFormat="1" ht="18" customHeight="1" x14ac:dyDescent="0.25">
      <c r="A10" s="38" t="s">
        <v>55</v>
      </c>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9">
        <f>COUNTIF(tblJanvier1920212223[[#This Row],[1]:[31]],"C")</f>
        <v>0</v>
      </c>
      <c r="AH10" s="47">
        <f>COUNTIF(tblJanvier1920212223[[#This Row],[1]:[31]],"A")</f>
        <v>0</v>
      </c>
      <c r="AI10" s="46">
        <f>COUNTIF(tblJanvier1920212223[[#This Row],[1]:[31]],"M")</f>
        <v>0</v>
      </c>
      <c r="AJ10" s="47">
        <f>COUNTIF(tblJanvier1920212223[[#This Row],[1]:[31]],"H")</f>
        <v>0</v>
      </c>
      <c r="AK10" s="46">
        <f>COUNTIF(tblJanvier1920212223[[#This Row],[1]:[31]],"D")</f>
        <v>0</v>
      </c>
    </row>
    <row r="11" spans="1:37" ht="18" customHeight="1" x14ac:dyDescent="0.25">
      <c r="A11" s="38" t="s">
        <v>57</v>
      </c>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9">
        <f>COUNTIF(tblJanvier1920212223[[#This Row],[1]:[31]],"C")</f>
        <v>0</v>
      </c>
      <c r="AH11" s="47">
        <f>COUNTIF(tblJanvier1920212223[[#This Row],[1]:[31]],"A")</f>
        <v>0</v>
      </c>
      <c r="AI11" s="46">
        <f>COUNTIF(tblJanvier1920212223[[#This Row],[1]:[31]],"M")</f>
        <v>0</v>
      </c>
      <c r="AJ11" s="47">
        <f>COUNTIF(tblJanvier1920212223[[#This Row],[1]:[31]],"H")</f>
        <v>0</v>
      </c>
      <c r="AK11" s="46">
        <f>COUNTIF(tblJanvier1920212223[[#This Row],[1]:[31]],"D")</f>
        <v>0</v>
      </c>
    </row>
    <row r="12" spans="1:37" customFormat="1" ht="18" customHeight="1" x14ac:dyDescent="0.25">
      <c r="A12" s="38" t="s">
        <v>58</v>
      </c>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9">
        <f>COUNTIF(tblJanvier1920212223[[#This Row],[1]:[31]],"C")</f>
        <v>0</v>
      </c>
      <c r="AH12" s="47">
        <f>COUNTIF(tblJanvier1920212223[[#This Row],[1]:[31]],"A")</f>
        <v>0</v>
      </c>
      <c r="AI12" s="46">
        <f>COUNTIF(tblJanvier1920212223[[#This Row],[1]:[31]],"M")</f>
        <v>0</v>
      </c>
      <c r="AJ12" s="47">
        <f>COUNTIF(tblJanvier1920212223[[#This Row],[1]:[31]],"H")</f>
        <v>0</v>
      </c>
      <c r="AK12" s="46">
        <f>COUNTIF(tblJanvier1920212223[[#This Row],[1]:[31]],"D")</f>
        <v>0</v>
      </c>
    </row>
    <row r="13" spans="1:37" customFormat="1" ht="18" customHeight="1" x14ac:dyDescent="0.25">
      <c r="A13" s="38" t="s">
        <v>60</v>
      </c>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9">
        <f>COUNTIF(tblJanvier1920212223[[#This Row],[1]:[31]],"C")</f>
        <v>0</v>
      </c>
      <c r="AH13" s="47">
        <f>COUNTIF(tblJanvier1920212223[[#This Row],[1]:[31]],"A")</f>
        <v>0</v>
      </c>
      <c r="AI13" s="46">
        <f>COUNTIF(tblJanvier1920212223[[#This Row],[1]:[31]],"M")</f>
        <v>0</v>
      </c>
      <c r="AJ13" s="47">
        <f>COUNTIF(tblJanvier1920212223[[#This Row],[1]:[31]],"H")</f>
        <v>0</v>
      </c>
      <c r="AK13" s="46">
        <f>COUNTIF(tblJanvier1920212223[[#This Row],[1]:[31]],"D")</f>
        <v>0</v>
      </c>
    </row>
    <row r="14" spans="1:37" customFormat="1" ht="18" customHeight="1" x14ac:dyDescent="0.25">
      <c r="A14" s="38" t="s">
        <v>53</v>
      </c>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9">
        <f>COUNTIF(tblJanvier1920212223[[#This Row],[1]:[31]],"C")</f>
        <v>0</v>
      </c>
      <c r="AH14" s="47">
        <f>COUNTIF(tblJanvier1920212223[[#This Row],[1]:[31]],"A")</f>
        <v>0</v>
      </c>
      <c r="AI14" s="46">
        <f>COUNTIF(tblJanvier1920212223[[#This Row],[1]:[31]],"M")</f>
        <v>0</v>
      </c>
      <c r="AJ14" s="47">
        <f>COUNTIF(tblJanvier1920212223[[#This Row],[1]:[31]],"H")</f>
        <v>0</v>
      </c>
      <c r="AK14" s="46">
        <f>COUNTIF(tblJanvier1920212223[[#This Row],[1]:[31]],"D")</f>
        <v>0</v>
      </c>
    </row>
    <row r="15" spans="1:37" customFormat="1" ht="18" customHeight="1" x14ac:dyDescent="0.25">
      <c r="A15" s="38" t="s">
        <v>51</v>
      </c>
      <c r="B15" s="40"/>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9">
        <f>COUNTIF(tblJanvier1920212223[[#This Row],[1]:[31]],"C")</f>
        <v>0</v>
      </c>
      <c r="AH15" s="47">
        <f>COUNTIF(tblJanvier1920212223[[#This Row],[1]:[31]],"A")</f>
        <v>0</v>
      </c>
      <c r="AI15" s="46">
        <f>COUNTIF(tblJanvier1920212223[[#This Row],[1]:[31]],"M")</f>
        <v>0</v>
      </c>
      <c r="AJ15" s="47">
        <f>COUNTIF(tblJanvier1920212223[[#This Row],[1]:[31]],"H")</f>
        <v>0</v>
      </c>
      <c r="AK15" s="46">
        <f>COUNTIF(tblJanvier1920212223[[#This Row],[1]:[31]],"D")</f>
        <v>0</v>
      </c>
    </row>
    <row r="16" spans="1:37" customFormat="1" ht="18" customHeight="1" x14ac:dyDescent="0.25">
      <c r="A16" s="38" t="s">
        <v>54</v>
      </c>
      <c r="B16" s="40"/>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9">
        <f>COUNTIF(tblJanvier1920212223[[#This Row],[1]:[31]],"C")</f>
        <v>0</v>
      </c>
      <c r="AH16" s="47">
        <f>COUNTIF(tblJanvier1920212223[[#This Row],[1]:[31]],"A")</f>
        <v>0</v>
      </c>
      <c r="AI16" s="46">
        <f>COUNTIF(tblJanvier1920212223[[#This Row],[1]:[31]],"M")</f>
        <v>0</v>
      </c>
      <c r="AJ16" s="47">
        <f>COUNTIF(tblJanvier1920212223[[#This Row],[1]:[31]],"H")</f>
        <v>0</v>
      </c>
      <c r="AK16" s="46">
        <f>COUNTIF(tblJanvier1920212223[[#This Row],[1]:[31]],"D")</f>
        <v>0</v>
      </c>
    </row>
    <row r="17" spans="1:37" customFormat="1" ht="18" customHeight="1" x14ac:dyDescent="0.25">
      <c r="A17" s="38" t="s">
        <v>56</v>
      </c>
      <c r="B17" s="40"/>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9">
        <f>COUNTIF(tblJanvier1920212223[[#This Row],[1]:[31]],"C")</f>
        <v>0</v>
      </c>
      <c r="AH17" s="47">
        <f>COUNTIF(tblJanvier1920212223[[#This Row],[1]:[31]],"A")</f>
        <v>0</v>
      </c>
      <c r="AI17" s="46">
        <f>COUNTIF(tblJanvier1920212223[[#This Row],[1]:[31]],"M")</f>
        <v>0</v>
      </c>
      <c r="AJ17" s="47">
        <f>COUNTIF(tblJanvier1920212223[[#This Row],[1]:[31]],"H")</f>
        <v>0</v>
      </c>
      <c r="AK17" s="46">
        <f>COUNTIF(tblJanvier1920212223[[#This Row],[1]:[31]],"D")</f>
        <v>0</v>
      </c>
    </row>
    <row r="18" spans="1:37" customFormat="1" ht="15" customHeight="1" x14ac:dyDescent="0.25">
      <c r="A18" s="42"/>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row>
    <row r="19" spans="1:37" customFormat="1" ht="15" customHeight="1" x14ac:dyDescent="0.25">
      <c r="A19" s="6"/>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2"/>
    </row>
    <row r="20" spans="1:37" customFormat="1" ht="15" customHeight="1" x14ac:dyDescent="0.25"/>
    <row r="21" spans="1:37" customFormat="1" ht="15" customHeight="1" x14ac:dyDescent="0.25">
      <c r="B21" s="36"/>
      <c r="C21" s="36"/>
      <c r="D21" s="36"/>
      <c r="E21" s="36"/>
      <c r="F21" s="37"/>
      <c r="G21" s="20" t="s">
        <v>36</v>
      </c>
      <c r="H21" s="33" t="s">
        <v>62</v>
      </c>
      <c r="I21" s="34"/>
      <c r="J21" s="34"/>
      <c r="K21" s="34"/>
      <c r="L21" s="34"/>
      <c r="M21" s="16" t="s">
        <v>68</v>
      </c>
      <c r="N21" s="33" t="s">
        <v>67</v>
      </c>
      <c r="O21" s="34"/>
      <c r="P21" s="34"/>
      <c r="Q21" s="34"/>
      <c r="R21" s="34"/>
      <c r="S21" s="34"/>
      <c r="T21" s="17" t="s">
        <v>35</v>
      </c>
      <c r="U21" s="33" t="s">
        <v>42</v>
      </c>
      <c r="V21" s="35"/>
      <c r="W21" s="35"/>
      <c r="X21" s="18" t="s">
        <v>65</v>
      </c>
      <c r="Y21" s="39" t="s">
        <v>63</v>
      </c>
      <c r="Z21" s="39"/>
      <c r="AA21" s="19" t="s">
        <v>66</v>
      </c>
      <c r="AB21" s="39" t="s">
        <v>64</v>
      </c>
      <c r="AC21" s="35"/>
      <c r="AD21" s="35"/>
      <c r="AE21" s="35"/>
      <c r="AF21" s="35"/>
    </row>
    <row r="22" spans="1:37" customFormat="1" ht="15" customHeight="1" x14ac:dyDescent="0.25"/>
    <row r="23" spans="1:37" customFormat="1" ht="15" customHeight="1" x14ac:dyDescent="0.25"/>
    <row r="24" spans="1:37" customFormat="1" ht="15" customHeight="1" x14ac:dyDescent="0.25"/>
    <row r="25" spans="1:37" customFormat="1" ht="15" customHeight="1" x14ac:dyDescent="0.25"/>
    <row r="26" spans="1:37" customFormat="1" ht="15" customHeight="1" x14ac:dyDescent="0.25"/>
    <row r="27" spans="1:37" customFormat="1" ht="15" customHeight="1" x14ac:dyDescent="0.25"/>
    <row r="28" spans="1:37" customFormat="1" ht="15" customHeight="1" x14ac:dyDescent="0.25"/>
    <row r="29" spans="1:37" customFormat="1" ht="15" customHeight="1" x14ac:dyDescent="0.25"/>
    <row r="30" spans="1:37" customFormat="1" ht="15" customHeight="1" x14ac:dyDescent="0.25"/>
    <row r="31" spans="1:37" customFormat="1" ht="15" customHeight="1" x14ac:dyDescent="0.25"/>
    <row r="32" spans="1:37" customFormat="1" ht="15" customHeight="1" x14ac:dyDescent="0.25"/>
    <row r="33" customFormat="1" ht="15" customHeight="1" x14ac:dyDescent="0.25"/>
    <row r="34" customFormat="1" ht="15" customHeight="1" x14ac:dyDescent="0.25"/>
    <row r="35" customFormat="1" ht="15" customHeight="1" x14ac:dyDescent="0.25"/>
    <row r="36" customFormat="1" ht="15" customHeight="1" x14ac:dyDescent="0.25"/>
    <row r="37" customFormat="1" ht="15" customHeight="1" x14ac:dyDescent="0.25"/>
    <row r="38" customFormat="1" ht="15" customHeight="1" x14ac:dyDescent="0.25"/>
    <row r="39" customFormat="1" ht="15" customHeight="1" x14ac:dyDescent="0.25"/>
    <row r="40" customFormat="1" ht="15" customHeight="1" x14ac:dyDescent="0.25"/>
    <row r="41" customFormat="1" ht="15" customHeight="1" x14ac:dyDescent="0.25"/>
    <row r="42" customFormat="1" ht="15" customHeight="1" x14ac:dyDescent="0.25"/>
    <row r="43" customFormat="1" ht="15" customHeight="1" x14ac:dyDescent="0.25"/>
    <row r="44" customFormat="1" ht="15" customHeight="1" x14ac:dyDescent="0.25"/>
    <row r="45" customFormat="1" ht="15" customHeight="1" x14ac:dyDescent="0.25"/>
    <row r="46" customFormat="1" ht="15" customHeight="1" x14ac:dyDescent="0.25"/>
    <row r="47" customFormat="1" ht="15" customHeight="1" x14ac:dyDescent="0.25"/>
    <row r="48" customFormat="1" ht="15" customHeight="1" x14ac:dyDescent="0.25"/>
    <row r="49" customFormat="1" ht="15" customHeight="1" x14ac:dyDescent="0.25"/>
    <row r="50" customFormat="1" ht="15" customHeight="1" x14ac:dyDescent="0.25"/>
    <row r="51" customFormat="1" ht="15" customHeight="1" x14ac:dyDescent="0.25"/>
    <row r="52" customFormat="1" ht="15" customHeight="1" x14ac:dyDescent="0.25"/>
    <row r="53" customFormat="1" ht="15" customHeight="1" x14ac:dyDescent="0.25"/>
    <row r="54" customFormat="1" ht="15" customHeight="1" x14ac:dyDescent="0.25"/>
    <row r="55" customFormat="1" ht="15" customHeight="1" x14ac:dyDescent="0.25"/>
    <row r="56" customFormat="1" ht="15" customHeight="1" x14ac:dyDescent="0.25"/>
    <row r="57" customFormat="1" ht="15" customHeight="1" x14ac:dyDescent="0.25"/>
    <row r="58" customFormat="1" ht="15" customHeight="1" x14ac:dyDescent="0.25"/>
    <row r="59" customFormat="1" ht="15" customHeight="1" x14ac:dyDescent="0.25"/>
    <row r="60" customFormat="1" ht="15" customHeight="1" x14ac:dyDescent="0.25"/>
    <row r="61" customFormat="1" ht="15" customHeight="1" x14ac:dyDescent="0.25"/>
    <row r="62" customFormat="1" ht="15" customHeight="1" x14ac:dyDescent="0.25"/>
    <row r="63" customFormat="1" ht="15" customHeight="1" x14ac:dyDescent="0.25"/>
    <row r="64" customFormat="1" ht="15" customHeight="1" x14ac:dyDescent="0.25"/>
    <row r="65" customFormat="1" ht="15" customHeight="1" x14ac:dyDescent="0.25"/>
    <row r="66" customFormat="1" ht="15" customHeight="1" x14ac:dyDescent="0.25"/>
    <row r="67" customFormat="1" ht="15" customHeight="1" x14ac:dyDescent="0.25"/>
    <row r="68" customFormat="1" ht="15" customHeight="1" x14ac:dyDescent="0.25"/>
    <row r="69" customFormat="1" ht="15" customHeight="1" x14ac:dyDescent="0.25"/>
    <row r="70" customFormat="1" ht="15" customHeight="1" x14ac:dyDescent="0.25"/>
    <row r="71" customFormat="1" ht="15" customHeight="1" x14ac:dyDescent="0.25"/>
    <row r="72" customFormat="1" ht="15" customHeight="1" x14ac:dyDescent="0.25"/>
    <row r="73" customFormat="1" ht="15" customHeight="1" x14ac:dyDescent="0.25"/>
    <row r="74" customFormat="1" ht="15" customHeight="1" x14ac:dyDescent="0.25"/>
    <row r="75" customFormat="1" ht="15" customHeight="1" x14ac:dyDescent="0.25"/>
    <row r="76" customFormat="1" ht="15" customHeight="1" x14ac:dyDescent="0.25"/>
    <row r="77" customFormat="1" ht="15" customHeight="1" x14ac:dyDescent="0.25"/>
    <row r="78" customFormat="1" ht="15" customHeight="1" x14ac:dyDescent="0.25"/>
    <row r="79" customFormat="1" ht="15" customHeight="1" x14ac:dyDescent="0.25"/>
    <row r="80" customFormat="1" ht="15" customHeight="1" x14ac:dyDescent="0.25"/>
    <row r="81" customFormat="1" ht="15" customHeight="1" x14ac:dyDescent="0.25"/>
    <row r="82" customFormat="1" ht="15" customHeight="1" x14ac:dyDescent="0.25"/>
    <row r="83" customFormat="1" ht="15" customHeight="1" x14ac:dyDescent="0.25"/>
    <row r="84" customFormat="1" ht="15" customHeight="1" x14ac:dyDescent="0.25"/>
    <row r="85" customFormat="1" ht="15" customHeight="1" x14ac:dyDescent="0.25"/>
    <row r="86" customFormat="1" ht="15" customHeight="1" x14ac:dyDescent="0.25"/>
    <row r="87" customFormat="1" ht="15" customHeight="1" x14ac:dyDescent="0.25"/>
    <row r="88" customFormat="1" ht="15" customHeight="1" x14ac:dyDescent="0.25"/>
    <row r="89" customFormat="1" ht="15" customHeight="1" x14ac:dyDescent="0.25"/>
    <row r="90" customFormat="1" ht="15" customHeight="1" x14ac:dyDescent="0.25"/>
    <row r="91" customFormat="1" ht="15" customHeight="1" x14ac:dyDescent="0.25"/>
    <row r="92" customFormat="1" ht="15" customHeight="1" x14ac:dyDescent="0.25"/>
    <row r="93" customFormat="1" ht="15" customHeight="1" x14ac:dyDescent="0.25"/>
    <row r="94" customFormat="1" ht="15" customHeight="1" x14ac:dyDescent="0.25"/>
    <row r="95" customFormat="1" ht="15" customHeight="1" x14ac:dyDescent="0.25"/>
    <row r="96" customFormat="1" ht="15" customHeight="1" x14ac:dyDescent="0.25"/>
    <row r="97" customFormat="1" ht="15" customHeight="1" x14ac:dyDescent="0.25"/>
    <row r="98" customFormat="1" ht="15" customHeight="1" x14ac:dyDescent="0.25"/>
    <row r="99" customFormat="1" ht="15" customHeight="1" x14ac:dyDescent="0.25"/>
    <row r="100" customFormat="1" ht="15" customHeight="1" x14ac:dyDescent="0.25"/>
    <row r="101" customFormat="1" ht="15" customHeight="1" x14ac:dyDescent="0.25"/>
    <row r="102" customFormat="1" ht="15" customHeight="1" x14ac:dyDescent="0.25"/>
    <row r="103" customFormat="1" ht="15" customHeight="1" x14ac:dyDescent="0.25"/>
    <row r="104" customFormat="1" ht="15" customHeight="1" x14ac:dyDescent="0.25"/>
    <row r="105" customFormat="1" ht="15" customHeight="1" x14ac:dyDescent="0.25"/>
    <row r="106" customFormat="1" ht="15" customHeight="1" x14ac:dyDescent="0.25"/>
    <row r="107" customFormat="1" ht="15" customHeight="1" x14ac:dyDescent="0.25"/>
    <row r="108" customFormat="1" ht="15" customHeight="1" x14ac:dyDescent="0.25"/>
    <row r="109" customFormat="1" ht="15" customHeight="1" x14ac:dyDescent="0.25"/>
    <row r="110" customFormat="1" ht="15" customHeight="1" x14ac:dyDescent="0.25"/>
    <row r="111" customFormat="1" ht="15" customHeight="1" x14ac:dyDescent="0.25"/>
    <row r="112" customFormat="1" ht="15" customHeight="1" x14ac:dyDescent="0.25"/>
    <row r="113" customFormat="1" ht="15" customHeight="1" x14ac:dyDescent="0.25"/>
    <row r="114" customFormat="1" ht="15" customHeight="1" x14ac:dyDescent="0.25"/>
    <row r="115" customFormat="1" ht="15" customHeight="1" x14ac:dyDescent="0.25"/>
    <row r="116" customFormat="1" ht="15" customHeight="1" x14ac:dyDescent="0.25"/>
    <row r="117" customFormat="1" ht="15" customHeight="1" x14ac:dyDescent="0.25"/>
    <row r="118" customFormat="1" ht="15" customHeight="1" x14ac:dyDescent="0.25"/>
    <row r="119" customFormat="1" ht="15" customHeight="1" x14ac:dyDescent="0.25"/>
    <row r="120" customFormat="1" ht="15" customHeight="1" x14ac:dyDescent="0.25"/>
    <row r="121" customFormat="1" ht="15" customHeight="1" x14ac:dyDescent="0.25"/>
    <row r="122" customFormat="1" ht="15" customHeight="1" x14ac:dyDescent="0.25"/>
    <row r="123" customFormat="1" ht="15" customHeight="1" x14ac:dyDescent="0.25"/>
    <row r="124" customFormat="1" ht="15" customHeight="1" x14ac:dyDescent="0.25"/>
    <row r="125" customFormat="1" ht="15" customHeight="1" x14ac:dyDescent="0.25"/>
    <row r="126" customFormat="1" ht="15" customHeight="1" x14ac:dyDescent="0.25"/>
    <row r="127" customFormat="1" ht="15" customHeight="1" x14ac:dyDescent="0.25"/>
    <row r="128" customFormat="1" ht="15" customHeight="1" x14ac:dyDescent="0.25"/>
    <row r="129" customFormat="1" ht="15" customHeight="1" x14ac:dyDescent="0.25"/>
    <row r="130" customFormat="1" ht="15" customHeight="1" x14ac:dyDescent="0.25"/>
    <row r="131" customFormat="1" ht="15" customHeight="1" x14ac:dyDescent="0.25"/>
    <row r="132" customFormat="1" ht="15" customHeight="1" x14ac:dyDescent="0.25"/>
    <row r="133" customFormat="1" ht="15" customHeight="1" x14ac:dyDescent="0.25"/>
    <row r="134" customFormat="1" ht="15" customHeight="1" x14ac:dyDescent="0.25"/>
    <row r="135" customFormat="1" ht="15" customHeight="1" x14ac:dyDescent="0.25"/>
    <row r="136" customFormat="1" ht="15" customHeight="1" x14ac:dyDescent="0.25"/>
    <row r="137" customFormat="1" ht="15" customHeight="1" x14ac:dyDescent="0.25"/>
    <row r="138" customFormat="1" ht="15" customHeight="1" x14ac:dyDescent="0.25"/>
    <row r="139" customFormat="1" ht="15" customHeight="1" x14ac:dyDescent="0.25"/>
    <row r="140" customFormat="1" ht="15" customHeight="1" x14ac:dyDescent="0.25"/>
    <row r="141" customFormat="1" ht="15" customHeight="1" x14ac:dyDescent="0.25"/>
    <row r="142" customFormat="1" ht="15" customHeight="1" x14ac:dyDescent="0.25"/>
    <row r="143" customFormat="1" ht="15" customHeight="1" x14ac:dyDescent="0.25"/>
    <row r="144" customFormat="1" ht="15" customHeight="1" x14ac:dyDescent="0.25"/>
    <row r="145" customFormat="1" ht="15" customHeight="1" x14ac:dyDescent="0.25"/>
    <row r="146" customFormat="1" ht="15" customHeight="1" x14ac:dyDescent="0.25"/>
    <row r="147" customFormat="1" ht="15" customHeight="1" x14ac:dyDescent="0.25"/>
    <row r="148" customFormat="1" ht="15" customHeight="1" x14ac:dyDescent="0.25"/>
    <row r="149" customFormat="1" ht="15" customHeight="1" x14ac:dyDescent="0.25"/>
    <row r="150" customFormat="1" ht="15" customHeight="1" x14ac:dyDescent="0.25"/>
    <row r="151" customFormat="1" ht="15" customHeight="1" x14ac:dyDescent="0.25"/>
    <row r="152" customFormat="1" ht="15" customHeight="1" x14ac:dyDescent="0.25"/>
    <row r="153" customFormat="1" ht="15" customHeight="1" x14ac:dyDescent="0.25"/>
    <row r="154" customFormat="1" ht="15" customHeight="1" x14ac:dyDescent="0.25"/>
    <row r="155" customFormat="1" ht="15" customHeight="1" x14ac:dyDescent="0.25"/>
    <row r="156" customFormat="1" ht="15" customHeight="1" x14ac:dyDescent="0.25"/>
    <row r="157" customFormat="1" ht="15" customHeight="1" x14ac:dyDescent="0.25"/>
    <row r="158" customFormat="1" ht="15" customHeight="1" x14ac:dyDescent="0.25"/>
    <row r="159" customFormat="1" ht="15" customHeight="1" x14ac:dyDescent="0.25"/>
    <row r="160" customFormat="1" ht="15" customHeight="1" x14ac:dyDescent="0.25"/>
    <row r="161" customFormat="1" ht="15" customHeight="1" x14ac:dyDescent="0.25"/>
    <row r="162" customFormat="1" ht="15" customHeight="1" x14ac:dyDescent="0.25"/>
    <row r="163" customFormat="1" ht="15" customHeight="1" x14ac:dyDescent="0.25"/>
    <row r="164" customFormat="1" ht="15" customHeight="1" x14ac:dyDescent="0.25"/>
    <row r="165" customFormat="1" ht="15" customHeight="1" x14ac:dyDescent="0.25"/>
    <row r="166" customFormat="1" ht="15" customHeight="1" x14ac:dyDescent="0.25"/>
    <row r="167" customFormat="1" ht="15" customHeight="1" x14ac:dyDescent="0.25"/>
    <row r="168" customFormat="1" ht="15" customHeight="1" x14ac:dyDescent="0.25"/>
    <row r="169" customFormat="1" ht="15" customHeight="1" x14ac:dyDescent="0.25"/>
    <row r="170" customFormat="1" ht="15" customHeight="1" x14ac:dyDescent="0.25"/>
    <row r="171" customFormat="1" ht="15" customHeight="1" x14ac:dyDescent="0.25"/>
    <row r="172" customFormat="1" ht="15" customHeight="1" x14ac:dyDescent="0.25"/>
    <row r="173" customFormat="1" ht="15" customHeight="1" x14ac:dyDescent="0.25"/>
    <row r="174" customFormat="1" ht="15" customHeight="1" x14ac:dyDescent="0.25"/>
    <row r="175" customFormat="1" ht="15" customHeight="1" x14ac:dyDescent="0.25"/>
    <row r="176" customFormat="1" ht="15" customHeight="1" x14ac:dyDescent="0.25"/>
    <row r="177" customFormat="1" ht="15" customHeight="1" x14ac:dyDescent="0.25"/>
    <row r="178" customFormat="1" ht="15" customHeight="1" x14ac:dyDescent="0.25"/>
    <row r="179" customFormat="1" ht="15" customHeight="1" x14ac:dyDescent="0.25"/>
    <row r="180" customFormat="1" ht="15" customHeight="1" x14ac:dyDescent="0.25"/>
    <row r="181" customFormat="1" ht="15" customHeight="1" x14ac:dyDescent="0.25"/>
    <row r="182" customFormat="1" ht="15" customHeight="1" x14ac:dyDescent="0.25"/>
    <row r="183" customFormat="1" ht="15" customHeight="1" x14ac:dyDescent="0.25"/>
    <row r="184" customFormat="1" ht="15" customHeight="1" x14ac:dyDescent="0.25"/>
    <row r="185" customFormat="1" ht="15" customHeight="1" x14ac:dyDescent="0.25"/>
    <row r="186" customFormat="1" ht="15" customHeight="1" x14ac:dyDescent="0.25"/>
    <row r="187" customFormat="1" ht="15" customHeight="1" x14ac:dyDescent="0.25"/>
    <row r="188" customFormat="1" ht="15" customHeight="1" x14ac:dyDescent="0.25"/>
    <row r="189" customFormat="1" ht="15" customHeight="1" x14ac:dyDescent="0.25"/>
    <row r="190" customFormat="1" ht="15" customHeight="1" x14ac:dyDescent="0.25"/>
    <row r="191" customFormat="1" ht="15" customHeight="1" x14ac:dyDescent="0.25"/>
    <row r="192" customFormat="1" ht="15" customHeight="1" x14ac:dyDescent="0.25"/>
    <row r="193" customFormat="1" ht="15" customHeight="1" x14ac:dyDescent="0.25"/>
    <row r="194" customFormat="1" ht="15" customHeight="1" x14ac:dyDescent="0.25"/>
    <row r="195" customFormat="1" ht="15" customHeight="1" x14ac:dyDescent="0.25"/>
    <row r="196" customFormat="1" ht="15" customHeight="1" x14ac:dyDescent="0.25"/>
    <row r="197" customFormat="1" ht="15" customHeight="1" x14ac:dyDescent="0.25"/>
    <row r="198" customFormat="1" ht="15" customHeight="1" x14ac:dyDescent="0.25"/>
    <row r="199" customFormat="1" ht="15" customHeight="1" x14ac:dyDescent="0.25"/>
    <row r="200" customFormat="1" ht="15" customHeight="1" x14ac:dyDescent="0.25"/>
    <row r="201" customFormat="1" ht="15" customHeight="1" x14ac:dyDescent="0.25"/>
    <row r="202" customFormat="1" ht="15" customHeight="1" x14ac:dyDescent="0.25"/>
    <row r="203" customFormat="1" ht="15" customHeight="1" x14ac:dyDescent="0.25"/>
    <row r="204" customFormat="1" ht="15" customHeight="1" x14ac:dyDescent="0.25"/>
    <row r="205" customFormat="1" ht="15" customHeight="1" x14ac:dyDescent="0.25"/>
    <row r="206" customFormat="1" ht="15" customHeight="1" x14ac:dyDescent="0.25"/>
    <row r="207" customFormat="1" ht="15" customHeight="1" x14ac:dyDescent="0.25"/>
    <row r="208" customFormat="1" ht="15" customHeight="1" x14ac:dyDescent="0.25"/>
    <row r="209" customFormat="1" ht="15" customHeight="1" x14ac:dyDescent="0.25"/>
    <row r="210" customFormat="1" ht="15" customHeight="1" x14ac:dyDescent="0.25"/>
    <row r="211" customFormat="1" ht="15" customHeight="1" x14ac:dyDescent="0.25"/>
    <row r="212" customFormat="1" ht="15" customHeight="1" x14ac:dyDescent="0.25"/>
    <row r="213" customFormat="1" ht="15" customHeight="1" x14ac:dyDescent="0.25"/>
    <row r="214" customFormat="1" ht="15" customHeight="1" x14ac:dyDescent="0.25"/>
    <row r="215" customFormat="1" ht="15" customHeight="1" x14ac:dyDescent="0.25"/>
    <row r="216" customFormat="1" ht="15" customHeight="1" x14ac:dyDescent="0.25"/>
    <row r="217" customFormat="1" ht="15" customHeight="1" x14ac:dyDescent="0.25"/>
    <row r="218" customFormat="1" ht="15" customHeight="1" x14ac:dyDescent="0.25"/>
    <row r="219" customFormat="1" ht="15" customHeight="1" x14ac:dyDescent="0.25"/>
    <row r="220" customFormat="1" ht="15" customHeight="1" x14ac:dyDescent="0.25"/>
    <row r="221" customFormat="1" ht="15" customHeight="1" x14ac:dyDescent="0.25"/>
    <row r="222" customFormat="1" ht="15" customHeight="1" x14ac:dyDescent="0.25"/>
    <row r="223" customFormat="1" ht="15" customHeight="1" x14ac:dyDescent="0.25"/>
    <row r="224" customFormat="1" ht="15" customHeight="1" x14ac:dyDescent="0.25"/>
    <row r="225" customFormat="1" ht="15" customHeight="1" x14ac:dyDescent="0.25"/>
    <row r="226" customFormat="1" ht="15" customHeight="1" x14ac:dyDescent="0.25"/>
    <row r="227" customFormat="1" ht="15" customHeight="1" x14ac:dyDescent="0.25"/>
    <row r="228" customFormat="1" ht="15" customHeight="1" x14ac:dyDescent="0.25"/>
    <row r="229" customFormat="1" ht="15" customHeight="1" x14ac:dyDescent="0.25"/>
    <row r="230" customFormat="1" ht="15" customHeight="1" x14ac:dyDescent="0.25"/>
    <row r="231" customFormat="1" ht="15" customHeight="1" x14ac:dyDescent="0.25"/>
    <row r="232" customFormat="1" ht="15" customHeight="1" x14ac:dyDescent="0.25"/>
    <row r="233" customFormat="1" ht="15" customHeight="1" x14ac:dyDescent="0.25"/>
    <row r="234" customFormat="1" ht="15" customHeight="1" x14ac:dyDescent="0.25"/>
    <row r="235" customFormat="1" ht="15" customHeight="1" x14ac:dyDescent="0.25"/>
    <row r="236" customFormat="1" ht="15" customHeight="1" x14ac:dyDescent="0.25"/>
    <row r="237" customFormat="1" ht="15" customHeight="1" x14ac:dyDescent="0.25"/>
    <row r="238" customFormat="1" ht="15" customHeight="1" x14ac:dyDescent="0.25"/>
    <row r="239" customFormat="1" ht="15" customHeight="1" x14ac:dyDescent="0.25"/>
    <row r="240" customFormat="1" ht="15" customHeight="1" x14ac:dyDescent="0.25"/>
    <row r="241" customFormat="1" ht="15" customHeight="1" x14ac:dyDescent="0.25"/>
    <row r="242" customFormat="1" ht="15" customHeight="1" x14ac:dyDescent="0.25"/>
    <row r="243" customFormat="1" ht="15" customHeight="1" x14ac:dyDescent="0.25"/>
    <row r="244" customFormat="1" ht="15" customHeight="1" x14ac:dyDescent="0.25"/>
    <row r="245" customFormat="1" ht="15" customHeight="1" x14ac:dyDescent="0.25"/>
    <row r="246" customFormat="1" ht="15" customHeight="1" x14ac:dyDescent="0.25"/>
    <row r="247" customFormat="1" ht="15" customHeight="1" x14ac:dyDescent="0.25"/>
    <row r="248" customFormat="1" ht="15" customHeight="1" x14ac:dyDescent="0.25"/>
    <row r="249" customFormat="1" ht="15" customHeight="1" x14ac:dyDescent="0.25"/>
    <row r="250" customFormat="1" ht="15" customHeight="1" x14ac:dyDescent="0.25"/>
    <row r="251" customFormat="1" ht="15" customHeight="1" x14ac:dyDescent="0.25"/>
    <row r="252" customFormat="1" ht="15" customHeight="1" x14ac:dyDescent="0.25"/>
    <row r="253" customFormat="1" ht="15" customHeight="1" x14ac:dyDescent="0.25"/>
    <row r="254" customFormat="1" ht="15" customHeight="1" x14ac:dyDescent="0.25"/>
    <row r="255" customFormat="1" ht="15" customHeight="1" x14ac:dyDescent="0.25"/>
    <row r="256" customFormat="1" ht="15" customHeight="1" x14ac:dyDescent="0.25"/>
    <row r="257" customFormat="1" ht="15" customHeight="1" x14ac:dyDescent="0.25"/>
    <row r="258" customFormat="1" ht="15" customHeight="1" x14ac:dyDescent="0.25"/>
    <row r="259" customFormat="1" ht="15" customHeight="1" x14ac:dyDescent="0.25"/>
    <row r="260" customFormat="1" ht="15" customHeight="1" x14ac:dyDescent="0.25"/>
    <row r="261" customFormat="1" ht="15" customHeight="1" x14ac:dyDescent="0.25"/>
    <row r="262" customFormat="1" ht="15" customHeight="1" x14ac:dyDescent="0.25"/>
    <row r="263" customFormat="1" ht="15" customHeight="1" x14ac:dyDescent="0.25"/>
    <row r="264" customFormat="1" ht="15" customHeight="1" x14ac:dyDescent="0.25"/>
    <row r="265" customFormat="1" ht="15" customHeight="1" x14ac:dyDescent="0.25"/>
    <row r="266" customFormat="1" ht="15" customHeight="1" x14ac:dyDescent="0.25"/>
    <row r="267" customFormat="1" ht="15" customHeight="1" x14ac:dyDescent="0.25"/>
    <row r="268" customFormat="1" ht="15" customHeight="1" x14ac:dyDescent="0.25"/>
    <row r="269" customFormat="1" ht="15" customHeight="1" x14ac:dyDescent="0.25"/>
    <row r="270" customFormat="1" ht="15" customHeight="1" x14ac:dyDescent="0.25"/>
    <row r="271" customFormat="1" ht="15" customHeight="1" x14ac:dyDescent="0.25"/>
    <row r="272" customFormat="1" ht="15" customHeight="1" x14ac:dyDescent="0.25"/>
    <row r="273" customFormat="1" ht="15" customHeight="1" x14ac:dyDescent="0.25"/>
    <row r="274" customFormat="1" ht="15" customHeight="1" x14ac:dyDescent="0.25"/>
    <row r="275" customFormat="1" ht="15" customHeight="1" x14ac:dyDescent="0.25"/>
    <row r="276" customFormat="1" ht="15" customHeight="1" x14ac:dyDescent="0.25"/>
    <row r="277" customFormat="1" ht="15" customHeight="1" x14ac:dyDescent="0.25"/>
    <row r="278" customFormat="1" ht="15" customHeight="1" x14ac:dyDescent="0.25"/>
    <row r="279" customFormat="1" ht="15" customHeight="1" x14ac:dyDescent="0.25"/>
    <row r="280" customFormat="1" ht="15" customHeight="1" x14ac:dyDescent="0.25"/>
    <row r="281" customFormat="1" ht="15" customHeight="1" x14ac:dyDescent="0.25"/>
    <row r="282" customFormat="1" ht="15" customHeight="1" x14ac:dyDescent="0.25"/>
    <row r="283" customFormat="1" ht="15" customHeight="1" x14ac:dyDescent="0.25"/>
    <row r="284" customFormat="1" ht="15" customHeight="1" x14ac:dyDescent="0.25"/>
    <row r="285" customFormat="1" ht="15" customHeight="1" x14ac:dyDescent="0.25"/>
    <row r="286" customFormat="1" ht="15" customHeight="1" x14ac:dyDescent="0.25"/>
    <row r="287" customFormat="1" ht="15" customHeight="1" x14ac:dyDescent="0.25"/>
    <row r="288" customFormat="1" ht="15" customHeight="1" x14ac:dyDescent="0.25"/>
    <row r="289" customFormat="1" ht="15" customHeight="1" x14ac:dyDescent="0.25"/>
    <row r="290" customFormat="1" ht="15" customHeight="1" x14ac:dyDescent="0.25"/>
    <row r="291" customFormat="1" ht="15" customHeight="1" x14ac:dyDescent="0.25"/>
    <row r="292" customFormat="1" ht="15" customHeight="1" x14ac:dyDescent="0.25"/>
    <row r="293" customFormat="1" ht="15" customHeight="1" x14ac:dyDescent="0.25"/>
    <row r="294" customFormat="1" ht="15" customHeight="1" x14ac:dyDescent="0.25"/>
    <row r="295" customFormat="1" ht="15" customHeight="1" x14ac:dyDescent="0.25"/>
    <row r="296" customFormat="1" ht="15" customHeight="1" x14ac:dyDescent="0.25"/>
    <row r="297" customFormat="1" ht="15" customHeight="1" x14ac:dyDescent="0.25"/>
    <row r="298" customFormat="1" ht="15" customHeight="1" x14ac:dyDescent="0.25"/>
    <row r="299" customFormat="1" ht="15" customHeight="1" x14ac:dyDescent="0.25"/>
    <row r="300" customFormat="1" ht="15" customHeight="1" x14ac:dyDescent="0.25"/>
    <row r="301" customFormat="1" ht="15" customHeight="1" x14ac:dyDescent="0.25"/>
    <row r="302" customFormat="1" ht="15" customHeight="1" x14ac:dyDescent="0.25"/>
    <row r="303" customFormat="1" ht="15" customHeight="1" x14ac:dyDescent="0.25"/>
    <row r="304" customFormat="1" ht="15" customHeight="1" x14ac:dyDescent="0.25"/>
    <row r="305" customFormat="1" ht="15" customHeight="1" x14ac:dyDescent="0.25"/>
    <row r="306" customFormat="1" ht="15" customHeight="1" x14ac:dyDescent="0.25"/>
    <row r="307" customFormat="1" ht="15" customHeight="1" x14ac:dyDescent="0.25"/>
    <row r="308" customFormat="1" ht="15" customHeight="1" x14ac:dyDescent="0.25"/>
    <row r="309" customFormat="1" ht="15" customHeight="1" x14ac:dyDescent="0.25"/>
    <row r="310" customFormat="1" ht="15" customHeight="1" x14ac:dyDescent="0.25"/>
    <row r="311" customFormat="1" ht="15" customHeight="1" x14ac:dyDescent="0.25"/>
    <row r="312" customFormat="1" ht="15" customHeight="1" x14ac:dyDescent="0.25"/>
    <row r="313" customFormat="1" ht="15" customHeight="1" x14ac:dyDescent="0.25"/>
    <row r="314" customFormat="1" ht="15" customHeight="1" x14ac:dyDescent="0.25"/>
    <row r="315" customFormat="1" ht="15" customHeight="1" x14ac:dyDescent="0.25"/>
    <row r="316" customFormat="1" ht="15" customHeight="1" x14ac:dyDescent="0.25"/>
    <row r="317" customFormat="1" ht="15" customHeight="1" x14ac:dyDescent="0.25"/>
    <row r="318" customFormat="1" ht="15" customHeight="1" x14ac:dyDescent="0.25"/>
    <row r="319" customFormat="1" ht="15" customHeight="1" x14ac:dyDescent="0.25"/>
    <row r="320" customFormat="1" ht="15" customHeight="1" x14ac:dyDescent="0.25"/>
    <row r="321" customFormat="1" ht="15" customHeight="1" x14ac:dyDescent="0.25"/>
    <row r="322" customFormat="1" ht="15" customHeight="1" x14ac:dyDescent="0.25"/>
    <row r="323" customFormat="1" ht="15" customHeight="1" x14ac:dyDescent="0.25"/>
    <row r="324" customFormat="1" ht="15" customHeight="1" x14ac:dyDescent="0.25"/>
    <row r="325" customFormat="1" ht="15" customHeight="1" x14ac:dyDescent="0.25"/>
    <row r="326" customFormat="1" ht="15" customHeight="1" x14ac:dyDescent="0.25"/>
    <row r="327" customFormat="1" ht="15" customHeight="1" x14ac:dyDescent="0.25"/>
    <row r="328" customFormat="1" ht="15" customHeight="1" x14ac:dyDescent="0.25"/>
    <row r="329" customFormat="1" ht="15" customHeight="1" x14ac:dyDescent="0.25"/>
    <row r="330" customFormat="1" ht="15" customHeight="1" x14ac:dyDescent="0.25"/>
    <row r="331" customFormat="1" ht="15" customHeight="1" x14ac:dyDescent="0.25"/>
    <row r="332" customFormat="1" ht="15" customHeight="1" x14ac:dyDescent="0.25"/>
    <row r="333" customFormat="1" ht="15" customHeight="1" x14ac:dyDescent="0.25"/>
    <row r="334" customFormat="1" ht="15" customHeight="1" x14ac:dyDescent="0.25"/>
    <row r="335" customFormat="1" ht="15" customHeight="1" x14ac:dyDescent="0.25"/>
    <row r="336" customFormat="1" ht="15" customHeight="1" x14ac:dyDescent="0.25"/>
    <row r="337" customFormat="1" ht="15" customHeight="1" x14ac:dyDescent="0.25"/>
    <row r="338" customFormat="1" ht="15" customHeight="1" x14ac:dyDescent="0.25"/>
    <row r="339" customFormat="1" ht="15" customHeight="1" x14ac:dyDescent="0.25"/>
    <row r="340" customFormat="1" ht="15" customHeight="1" x14ac:dyDescent="0.25"/>
    <row r="341" customFormat="1" ht="15" customHeight="1" x14ac:dyDescent="0.25"/>
    <row r="342" customFormat="1" ht="15" customHeight="1" x14ac:dyDescent="0.25"/>
    <row r="343" customFormat="1" ht="15" customHeight="1" x14ac:dyDescent="0.25"/>
    <row r="344" customFormat="1" ht="15" customHeight="1" x14ac:dyDescent="0.25"/>
    <row r="345" customFormat="1" ht="15" customHeight="1" x14ac:dyDescent="0.25"/>
    <row r="346" customFormat="1" ht="15" customHeight="1" x14ac:dyDescent="0.25"/>
    <row r="347" customFormat="1" ht="15" customHeight="1" x14ac:dyDescent="0.25"/>
    <row r="348" customFormat="1" ht="15" customHeight="1" x14ac:dyDescent="0.25"/>
    <row r="349" customFormat="1" ht="15" customHeight="1" x14ac:dyDescent="0.25"/>
    <row r="350" customFormat="1" ht="15" customHeight="1" x14ac:dyDescent="0.25"/>
    <row r="351" customFormat="1" ht="15" customHeight="1" x14ac:dyDescent="0.25"/>
    <row r="352" customFormat="1" ht="15" customHeight="1" x14ac:dyDescent="0.25"/>
    <row r="353" customFormat="1" ht="15" customHeight="1" x14ac:dyDescent="0.25"/>
    <row r="354" customFormat="1" ht="15" customHeight="1" x14ac:dyDescent="0.25"/>
    <row r="355" customFormat="1" ht="15" customHeight="1" x14ac:dyDescent="0.25"/>
    <row r="356" customFormat="1" ht="15" customHeight="1" x14ac:dyDescent="0.25"/>
    <row r="357" customFormat="1" ht="15" customHeight="1" x14ac:dyDescent="0.25"/>
    <row r="358" customFormat="1" ht="15" customHeight="1" x14ac:dyDescent="0.25"/>
    <row r="359" customFormat="1" ht="15" customHeight="1" x14ac:dyDescent="0.25"/>
    <row r="360" customFormat="1" ht="15" customHeight="1" x14ac:dyDescent="0.25"/>
    <row r="361" customFormat="1" ht="15" customHeight="1" x14ac:dyDescent="0.25"/>
    <row r="362" customFormat="1" ht="15" customHeight="1" x14ac:dyDescent="0.25"/>
    <row r="363" customFormat="1" ht="15" customHeight="1" x14ac:dyDescent="0.25"/>
    <row r="364" customFormat="1" ht="15" customHeight="1" x14ac:dyDescent="0.25"/>
    <row r="365" customFormat="1" ht="15" customHeight="1" x14ac:dyDescent="0.25"/>
    <row r="366" customFormat="1" ht="15" customHeight="1" x14ac:dyDescent="0.25"/>
    <row r="367" customFormat="1" ht="15" customHeight="1" x14ac:dyDescent="0.25"/>
    <row r="368" customFormat="1" ht="15" customHeight="1" x14ac:dyDescent="0.25"/>
    <row r="369" customFormat="1" ht="15" customHeight="1" x14ac:dyDescent="0.25"/>
    <row r="370" customFormat="1" ht="15" customHeight="1" x14ac:dyDescent="0.25"/>
    <row r="371" customFormat="1" ht="15" customHeight="1" x14ac:dyDescent="0.25"/>
    <row r="372" customFormat="1" ht="15" customHeight="1" x14ac:dyDescent="0.25"/>
    <row r="373" customFormat="1" ht="15" customHeight="1" x14ac:dyDescent="0.25"/>
    <row r="374" customFormat="1" ht="15" customHeight="1" x14ac:dyDescent="0.25"/>
    <row r="375" customFormat="1" ht="15" customHeight="1" x14ac:dyDescent="0.25"/>
    <row r="376" customFormat="1" ht="15" customHeight="1" x14ac:dyDescent="0.25"/>
    <row r="377" customFormat="1" ht="15" customHeight="1" x14ac:dyDescent="0.25"/>
    <row r="378" customFormat="1" ht="15" customHeight="1" x14ac:dyDescent="0.25"/>
    <row r="379" customFormat="1" ht="15" customHeight="1" x14ac:dyDescent="0.25"/>
    <row r="380" customFormat="1" ht="15" customHeight="1" x14ac:dyDescent="0.25"/>
    <row r="381" customFormat="1" ht="15" customHeight="1" x14ac:dyDescent="0.25"/>
    <row r="382" customFormat="1" ht="15" customHeight="1" x14ac:dyDescent="0.25"/>
    <row r="383" customFormat="1" ht="15" customHeight="1" x14ac:dyDescent="0.25"/>
    <row r="384" customFormat="1" ht="15" customHeight="1" x14ac:dyDescent="0.25"/>
    <row r="385" customFormat="1" ht="15" customHeight="1" x14ac:dyDescent="0.25"/>
    <row r="386" customFormat="1" ht="15" customHeight="1" x14ac:dyDescent="0.25"/>
    <row r="387" customFormat="1" ht="15" customHeight="1" x14ac:dyDescent="0.25"/>
    <row r="388" customFormat="1" ht="15" customHeight="1" x14ac:dyDescent="0.25"/>
    <row r="389" customFormat="1" ht="15" customHeight="1" x14ac:dyDescent="0.25"/>
    <row r="390" customFormat="1" ht="15" customHeight="1" x14ac:dyDescent="0.25"/>
    <row r="391" customFormat="1" ht="15" customHeight="1" x14ac:dyDescent="0.25"/>
    <row r="392" customFormat="1" ht="15" customHeight="1" x14ac:dyDescent="0.25"/>
    <row r="393" customFormat="1" ht="15" customHeight="1" x14ac:dyDescent="0.25"/>
    <row r="394" customFormat="1" ht="15" customHeight="1" x14ac:dyDescent="0.25"/>
    <row r="395" customFormat="1" ht="15" customHeight="1" x14ac:dyDescent="0.25"/>
    <row r="396" customFormat="1" ht="15" customHeight="1" x14ac:dyDescent="0.25"/>
    <row r="397" customFormat="1" ht="15" customHeight="1" x14ac:dyDescent="0.25"/>
    <row r="398" customFormat="1" ht="15" customHeight="1" x14ac:dyDescent="0.25"/>
    <row r="399" customFormat="1" ht="15" customHeight="1" x14ac:dyDescent="0.25"/>
    <row r="400" customFormat="1" ht="15" customHeight="1" x14ac:dyDescent="0.25"/>
    <row r="401" customFormat="1" ht="15" customHeight="1" x14ac:dyDescent="0.25"/>
    <row r="402" customFormat="1" ht="15" customHeight="1" x14ac:dyDescent="0.25"/>
    <row r="403" customFormat="1" ht="15" customHeight="1" x14ac:dyDescent="0.25"/>
    <row r="404" customFormat="1" ht="15" customHeight="1" x14ac:dyDescent="0.25"/>
    <row r="405" customFormat="1" ht="15" customHeight="1" x14ac:dyDescent="0.25"/>
    <row r="406" customFormat="1" ht="15" customHeight="1" x14ac:dyDescent="0.25"/>
    <row r="407" customFormat="1" ht="15" customHeight="1" x14ac:dyDescent="0.25"/>
    <row r="408" customFormat="1" ht="15" customHeight="1" x14ac:dyDescent="0.25"/>
    <row r="409" customFormat="1" ht="15" customHeight="1" x14ac:dyDescent="0.25"/>
    <row r="410" customFormat="1" ht="15" customHeight="1" x14ac:dyDescent="0.25"/>
    <row r="411" customFormat="1" ht="15" customHeight="1" x14ac:dyDescent="0.25"/>
    <row r="412" customFormat="1" ht="15" customHeight="1" x14ac:dyDescent="0.25"/>
    <row r="413" customFormat="1" ht="15" customHeight="1" x14ac:dyDescent="0.25"/>
    <row r="414" customFormat="1" ht="15" customHeight="1" x14ac:dyDescent="0.25"/>
    <row r="415" customFormat="1" ht="15" customHeight="1" x14ac:dyDescent="0.25"/>
    <row r="416" customFormat="1" ht="15" customHeight="1" x14ac:dyDescent="0.25"/>
    <row r="417" customFormat="1" ht="15" customHeight="1" x14ac:dyDescent="0.25"/>
    <row r="418" customFormat="1" ht="15" customHeight="1" x14ac:dyDescent="0.25"/>
    <row r="419" customFormat="1" ht="15" customHeight="1" x14ac:dyDescent="0.25"/>
    <row r="420" customFormat="1" ht="15" customHeight="1" x14ac:dyDescent="0.25"/>
    <row r="421" customFormat="1" ht="15" customHeight="1" x14ac:dyDescent="0.25"/>
    <row r="422" customFormat="1" ht="15" customHeight="1" x14ac:dyDescent="0.25"/>
    <row r="423" customFormat="1" ht="15" customHeight="1" x14ac:dyDescent="0.25"/>
    <row r="424" customFormat="1" ht="15" customHeight="1" x14ac:dyDescent="0.25"/>
    <row r="425" customFormat="1" ht="15" customHeight="1" x14ac:dyDescent="0.25"/>
    <row r="426" customFormat="1" ht="15" customHeight="1" x14ac:dyDescent="0.25"/>
    <row r="427" customFormat="1" ht="15" customHeight="1" x14ac:dyDescent="0.25"/>
    <row r="428" customFormat="1" ht="15" customHeight="1" x14ac:dyDescent="0.25"/>
    <row r="429" customFormat="1" ht="15" customHeight="1" x14ac:dyDescent="0.25"/>
    <row r="430" customFormat="1" ht="15" customHeight="1" x14ac:dyDescent="0.25"/>
    <row r="431" customFormat="1" ht="15" customHeight="1" x14ac:dyDescent="0.25"/>
    <row r="432" customFormat="1" ht="15" customHeight="1" x14ac:dyDescent="0.25"/>
    <row r="433" customFormat="1" ht="15" customHeight="1" x14ac:dyDescent="0.25"/>
    <row r="434" customFormat="1" ht="15" customHeight="1" x14ac:dyDescent="0.25"/>
    <row r="435" customFormat="1" ht="15" customHeight="1" x14ac:dyDescent="0.25"/>
    <row r="436" customFormat="1" ht="15" customHeight="1" x14ac:dyDescent="0.25"/>
    <row r="437" customFormat="1" ht="15" customHeight="1" x14ac:dyDescent="0.25"/>
    <row r="438" customFormat="1" ht="15" customHeight="1" x14ac:dyDescent="0.25"/>
    <row r="439" customFormat="1" ht="15" customHeight="1" x14ac:dyDescent="0.25"/>
    <row r="440" customFormat="1" ht="15" customHeight="1" x14ac:dyDescent="0.25"/>
    <row r="441" customFormat="1" ht="15" customHeight="1" x14ac:dyDescent="0.25"/>
    <row r="442" customFormat="1" ht="15" customHeight="1" x14ac:dyDescent="0.25"/>
    <row r="443" customFormat="1" ht="15" customHeight="1" x14ac:dyDescent="0.25"/>
    <row r="444" customFormat="1" ht="15" customHeight="1" x14ac:dyDescent="0.25"/>
    <row r="445" customFormat="1" ht="15" customHeight="1" x14ac:dyDescent="0.25"/>
    <row r="446" customFormat="1" ht="15" customHeight="1" x14ac:dyDescent="0.25"/>
    <row r="447" customFormat="1" ht="15" customHeight="1" x14ac:dyDescent="0.25"/>
    <row r="448" customFormat="1" ht="15" customHeight="1" x14ac:dyDescent="0.25"/>
    <row r="449" customFormat="1" ht="15" customHeight="1" x14ac:dyDescent="0.25"/>
    <row r="450" customFormat="1" ht="15" customHeight="1" x14ac:dyDescent="0.25"/>
    <row r="451" customFormat="1" ht="15" customHeight="1" x14ac:dyDescent="0.25"/>
    <row r="452" customFormat="1" ht="15" customHeight="1" x14ac:dyDescent="0.25"/>
    <row r="453" customFormat="1" ht="15" customHeight="1" x14ac:dyDescent="0.25"/>
    <row r="454" customFormat="1" ht="15" customHeight="1" x14ac:dyDescent="0.25"/>
    <row r="455" customFormat="1" ht="15" customHeight="1" x14ac:dyDescent="0.25"/>
    <row r="456" customFormat="1" ht="15" customHeight="1" x14ac:dyDescent="0.25"/>
    <row r="457" customFormat="1" ht="15" customHeight="1" x14ac:dyDescent="0.25"/>
    <row r="458" customFormat="1" ht="15" customHeight="1" x14ac:dyDescent="0.25"/>
    <row r="459" customFormat="1" ht="15" customHeight="1" x14ac:dyDescent="0.25"/>
    <row r="460" customFormat="1" ht="15" customHeight="1" x14ac:dyDescent="0.25"/>
    <row r="461" customFormat="1" ht="15" customHeight="1" x14ac:dyDescent="0.25"/>
    <row r="462" customFormat="1" ht="15" customHeight="1" x14ac:dyDescent="0.25"/>
    <row r="463" customFormat="1" ht="15" customHeight="1" x14ac:dyDescent="0.25"/>
    <row r="464" customFormat="1" ht="15" customHeight="1" x14ac:dyDescent="0.25"/>
    <row r="465" customFormat="1" ht="15" customHeight="1" x14ac:dyDescent="0.25"/>
    <row r="466" customFormat="1" ht="15" customHeight="1" x14ac:dyDescent="0.25"/>
    <row r="467" customFormat="1" ht="15" customHeight="1" x14ac:dyDescent="0.25"/>
    <row r="468" customFormat="1" ht="15" customHeight="1" x14ac:dyDescent="0.25"/>
    <row r="469" customFormat="1" ht="15" customHeight="1" x14ac:dyDescent="0.25"/>
    <row r="470" customFormat="1" ht="15" customHeight="1" x14ac:dyDescent="0.25"/>
    <row r="471" customFormat="1" ht="15" customHeight="1" x14ac:dyDescent="0.25"/>
    <row r="472" customFormat="1" ht="15" customHeight="1" x14ac:dyDescent="0.25"/>
    <row r="473" customFormat="1" ht="15" customHeight="1" x14ac:dyDescent="0.25"/>
    <row r="474" customFormat="1" ht="15" customHeight="1" x14ac:dyDescent="0.25"/>
    <row r="475" customFormat="1" ht="15" customHeight="1" x14ac:dyDescent="0.25"/>
    <row r="476" customFormat="1" ht="15" customHeight="1" x14ac:dyDescent="0.25"/>
    <row r="477" customFormat="1" ht="15" customHeight="1" x14ac:dyDescent="0.25"/>
    <row r="478" customFormat="1" ht="15" customHeight="1" x14ac:dyDescent="0.25"/>
    <row r="479" customFormat="1" ht="15" customHeight="1" x14ac:dyDescent="0.25"/>
    <row r="480" customFormat="1" ht="15" customHeight="1" x14ac:dyDescent="0.25"/>
    <row r="481" customFormat="1" ht="15" customHeight="1" x14ac:dyDescent="0.25"/>
    <row r="482" customFormat="1" ht="15" customHeight="1" x14ac:dyDescent="0.25"/>
    <row r="483" customFormat="1" ht="15" customHeight="1" x14ac:dyDescent="0.25"/>
    <row r="484" customFormat="1" ht="15" customHeight="1" x14ac:dyDescent="0.25"/>
    <row r="485" customFormat="1" ht="15" customHeight="1" x14ac:dyDescent="0.25"/>
    <row r="486" customFormat="1" ht="15" customHeight="1" x14ac:dyDescent="0.25"/>
    <row r="487" customFormat="1" ht="15" customHeight="1" x14ac:dyDescent="0.25"/>
    <row r="488" customFormat="1" ht="15" customHeight="1" x14ac:dyDescent="0.25"/>
    <row r="489" customFormat="1" ht="15" customHeight="1" x14ac:dyDescent="0.25"/>
    <row r="490" customFormat="1" ht="15" customHeight="1" x14ac:dyDescent="0.25"/>
    <row r="491" customFormat="1" ht="15" customHeight="1" x14ac:dyDescent="0.25"/>
    <row r="492" customFormat="1" ht="15" customHeight="1" x14ac:dyDescent="0.25"/>
    <row r="493" customFormat="1" ht="15" customHeight="1" x14ac:dyDescent="0.25"/>
    <row r="494" customFormat="1" ht="15" customHeight="1" x14ac:dyDescent="0.25"/>
    <row r="495" customFormat="1" ht="15" customHeight="1" x14ac:dyDescent="0.25"/>
    <row r="496" customFormat="1" ht="15" customHeight="1" x14ac:dyDescent="0.25"/>
    <row r="497" customFormat="1" ht="15" customHeight="1" x14ac:dyDescent="0.25"/>
    <row r="498" customFormat="1" ht="15" customHeight="1" x14ac:dyDescent="0.25"/>
    <row r="499" customFormat="1" ht="15" customHeight="1" x14ac:dyDescent="0.25"/>
    <row r="500" customFormat="1" ht="15" customHeight="1" x14ac:dyDescent="0.25"/>
    <row r="501" customFormat="1" ht="15" customHeight="1" x14ac:dyDescent="0.25"/>
    <row r="502" customFormat="1" ht="15" customHeight="1" x14ac:dyDescent="0.25"/>
    <row r="503" customFormat="1" ht="15" customHeight="1" x14ac:dyDescent="0.25"/>
    <row r="504" customFormat="1" ht="15" customHeight="1" x14ac:dyDescent="0.25"/>
    <row r="505" customFormat="1" ht="15" customHeight="1" x14ac:dyDescent="0.25"/>
    <row r="506" customFormat="1" ht="15" customHeight="1" x14ac:dyDescent="0.25"/>
    <row r="507" customFormat="1" ht="15" customHeight="1" x14ac:dyDescent="0.25"/>
    <row r="508" customFormat="1" ht="15" customHeight="1" x14ac:dyDescent="0.25"/>
    <row r="509" customFormat="1" ht="15" customHeight="1" x14ac:dyDescent="0.25"/>
    <row r="510" customFormat="1" ht="15" customHeight="1" x14ac:dyDescent="0.25"/>
    <row r="511" customFormat="1" ht="15" customHeight="1" x14ac:dyDescent="0.25"/>
    <row r="512" customFormat="1" ht="15" customHeight="1" x14ac:dyDescent="0.25"/>
    <row r="513" customFormat="1" ht="15" customHeight="1" x14ac:dyDescent="0.25"/>
    <row r="514" customFormat="1" ht="15" customHeight="1" x14ac:dyDescent="0.25"/>
    <row r="515" customFormat="1" ht="15" customHeight="1" x14ac:dyDescent="0.25"/>
    <row r="516" customFormat="1" ht="15" customHeight="1" x14ac:dyDescent="0.25"/>
    <row r="517" customFormat="1" ht="15" customHeight="1" x14ac:dyDescent="0.25"/>
    <row r="518" customFormat="1" ht="15" customHeight="1" x14ac:dyDescent="0.25"/>
    <row r="519" customFormat="1" ht="15" customHeight="1" x14ac:dyDescent="0.25"/>
    <row r="520" customFormat="1" ht="15" customHeight="1" x14ac:dyDescent="0.25"/>
    <row r="521" customFormat="1" ht="15" customHeight="1" x14ac:dyDescent="0.25"/>
    <row r="522" customFormat="1" ht="15" customHeight="1" x14ac:dyDescent="0.25"/>
    <row r="523" customFormat="1" ht="15" customHeight="1" x14ac:dyDescent="0.25"/>
    <row r="524" customFormat="1" ht="15" customHeight="1" x14ac:dyDescent="0.25"/>
    <row r="525" customFormat="1" ht="15" customHeight="1" x14ac:dyDescent="0.25"/>
    <row r="526" customFormat="1" ht="15" customHeight="1" x14ac:dyDescent="0.25"/>
    <row r="527" customFormat="1" ht="15" customHeight="1" x14ac:dyDescent="0.25"/>
    <row r="528" customFormat="1" ht="15" customHeight="1" x14ac:dyDescent="0.25"/>
    <row r="529" customFormat="1" ht="15" customHeight="1" x14ac:dyDescent="0.25"/>
    <row r="530" customFormat="1" ht="15" customHeight="1" x14ac:dyDescent="0.25"/>
    <row r="531" customFormat="1" ht="15" customHeight="1" x14ac:dyDescent="0.25"/>
    <row r="532" customFormat="1" ht="15" customHeight="1" x14ac:dyDescent="0.25"/>
    <row r="533" customFormat="1" ht="15" customHeight="1" x14ac:dyDescent="0.25"/>
    <row r="534" customFormat="1" ht="15" customHeight="1" x14ac:dyDescent="0.25"/>
    <row r="535" customFormat="1" ht="15" customHeight="1" x14ac:dyDescent="0.25"/>
    <row r="536" customFormat="1" ht="15" customHeight="1" x14ac:dyDescent="0.25"/>
    <row r="537" customFormat="1" ht="15" customHeight="1" x14ac:dyDescent="0.25"/>
    <row r="538" customFormat="1" ht="15" customHeight="1" x14ac:dyDescent="0.25"/>
    <row r="539" customFormat="1" ht="15" customHeight="1" x14ac:dyDescent="0.25"/>
    <row r="540" customFormat="1" ht="15" customHeight="1" x14ac:dyDescent="0.25"/>
    <row r="541" customFormat="1" ht="15" customHeight="1" x14ac:dyDescent="0.25"/>
    <row r="542" customFormat="1" ht="15" customHeight="1" x14ac:dyDescent="0.25"/>
    <row r="543" customFormat="1" ht="15" customHeight="1" x14ac:dyDescent="0.25"/>
    <row r="544" customFormat="1" ht="15" customHeight="1" x14ac:dyDescent="0.25"/>
    <row r="545" customFormat="1" ht="15" customHeight="1" x14ac:dyDescent="0.25"/>
    <row r="546" customFormat="1" ht="15" customHeight="1" x14ac:dyDescent="0.25"/>
    <row r="547" customFormat="1" ht="15" customHeight="1" x14ac:dyDescent="0.25"/>
    <row r="548" customFormat="1" ht="15" customHeight="1" x14ac:dyDescent="0.25"/>
    <row r="549" customFormat="1" ht="15" customHeight="1" x14ac:dyDescent="0.25"/>
    <row r="550" customFormat="1" ht="15" customHeight="1" x14ac:dyDescent="0.25"/>
    <row r="551" customFormat="1" ht="15" customHeight="1" x14ac:dyDescent="0.25"/>
    <row r="552" customFormat="1" ht="15" customHeight="1" x14ac:dyDescent="0.25"/>
    <row r="553" customFormat="1" ht="15" customHeight="1" x14ac:dyDescent="0.25"/>
    <row r="554" customFormat="1" ht="15" customHeight="1" x14ac:dyDescent="0.25"/>
    <row r="555" customFormat="1" ht="15" customHeight="1" x14ac:dyDescent="0.25"/>
    <row r="556" customFormat="1" ht="15" customHeight="1" x14ac:dyDescent="0.25"/>
    <row r="557" customFormat="1" ht="15" customHeight="1" x14ac:dyDescent="0.25"/>
    <row r="558" customFormat="1" ht="15" customHeight="1" x14ac:dyDescent="0.25"/>
    <row r="559" customFormat="1" ht="15" customHeight="1" x14ac:dyDescent="0.25"/>
    <row r="560" customFormat="1" ht="15" customHeight="1" x14ac:dyDescent="0.25"/>
    <row r="561" customFormat="1" ht="15" customHeight="1" x14ac:dyDescent="0.25"/>
    <row r="562" customFormat="1" ht="15" customHeight="1" x14ac:dyDescent="0.25"/>
    <row r="563" customFormat="1" ht="15" customHeight="1" x14ac:dyDescent="0.25"/>
    <row r="564" customFormat="1" ht="15" customHeight="1" x14ac:dyDescent="0.25"/>
    <row r="565" customFormat="1" ht="15" customHeight="1" x14ac:dyDescent="0.25"/>
    <row r="566" customFormat="1" ht="15" customHeight="1" x14ac:dyDescent="0.25"/>
    <row r="567" customFormat="1" ht="15" customHeight="1" x14ac:dyDescent="0.25"/>
    <row r="568" customFormat="1" ht="15" customHeight="1" x14ac:dyDescent="0.25"/>
    <row r="569" customFormat="1" ht="15" customHeight="1" x14ac:dyDescent="0.25"/>
    <row r="570" customFormat="1" ht="15" customHeight="1" x14ac:dyDescent="0.25"/>
    <row r="571" customFormat="1" ht="15" customHeight="1" x14ac:dyDescent="0.25"/>
    <row r="572" customFormat="1" ht="15" customHeight="1" x14ac:dyDescent="0.25"/>
    <row r="573" customFormat="1" ht="15" customHeight="1" x14ac:dyDescent="0.25"/>
    <row r="574" customFormat="1" ht="15" customHeight="1" x14ac:dyDescent="0.25"/>
    <row r="575" customFormat="1" ht="15" customHeight="1" x14ac:dyDescent="0.25"/>
    <row r="576" customFormat="1" ht="15" customHeight="1" x14ac:dyDescent="0.25"/>
    <row r="577" customFormat="1" ht="15" customHeight="1" x14ac:dyDescent="0.25"/>
    <row r="578" customFormat="1" ht="15" customHeight="1" x14ac:dyDescent="0.25"/>
    <row r="579" customFormat="1" ht="15" customHeight="1" x14ac:dyDescent="0.25"/>
    <row r="580" customFormat="1" ht="15" customHeight="1" x14ac:dyDescent="0.25"/>
    <row r="581" customFormat="1" ht="15" customHeight="1" x14ac:dyDescent="0.25"/>
    <row r="582" customFormat="1" ht="15" customHeight="1" x14ac:dyDescent="0.25"/>
    <row r="583" customFormat="1" ht="15" customHeight="1" x14ac:dyDescent="0.25"/>
    <row r="584" customFormat="1" ht="15" customHeight="1" x14ac:dyDescent="0.25"/>
    <row r="585" customFormat="1" ht="15" customHeight="1" x14ac:dyDescent="0.25"/>
    <row r="586" customFormat="1" ht="15" customHeight="1" x14ac:dyDescent="0.25"/>
    <row r="587" customFormat="1" ht="15" customHeight="1" x14ac:dyDescent="0.25"/>
    <row r="588" customFormat="1" ht="15" customHeight="1" x14ac:dyDescent="0.25"/>
    <row r="589" customFormat="1" ht="15" customHeight="1" x14ac:dyDescent="0.25"/>
    <row r="590" customFormat="1" ht="15" customHeight="1" x14ac:dyDescent="0.25"/>
    <row r="591" customFormat="1" ht="15" customHeight="1" x14ac:dyDescent="0.25"/>
    <row r="592" customFormat="1" ht="15" customHeight="1" x14ac:dyDescent="0.25"/>
    <row r="593" customFormat="1" ht="15" customHeight="1" x14ac:dyDescent="0.25"/>
    <row r="594" customFormat="1" ht="15" customHeight="1" x14ac:dyDescent="0.25"/>
    <row r="595" customFormat="1" ht="15" customHeight="1" x14ac:dyDescent="0.25"/>
    <row r="596" customFormat="1" ht="15" customHeight="1" x14ac:dyDescent="0.25"/>
    <row r="597" customFormat="1" ht="15" customHeight="1" x14ac:dyDescent="0.25"/>
    <row r="598" customFormat="1" ht="15" customHeight="1" x14ac:dyDescent="0.25"/>
    <row r="599" customFormat="1" ht="15" customHeight="1" x14ac:dyDescent="0.25"/>
    <row r="600" customFormat="1" ht="15" customHeight="1" x14ac:dyDescent="0.25"/>
    <row r="601" customFormat="1" ht="15" customHeight="1" x14ac:dyDescent="0.25"/>
    <row r="602" customFormat="1" ht="15" customHeight="1" x14ac:dyDescent="0.25"/>
    <row r="603" customFormat="1" ht="15" customHeight="1" x14ac:dyDescent="0.25"/>
    <row r="604" customFormat="1" ht="15" customHeight="1" x14ac:dyDescent="0.25"/>
    <row r="605" customFormat="1" ht="15" customHeight="1" x14ac:dyDescent="0.25"/>
    <row r="606" customFormat="1" ht="15" customHeight="1" x14ac:dyDescent="0.25"/>
    <row r="607" customFormat="1" ht="15" customHeight="1" x14ac:dyDescent="0.25"/>
    <row r="608" customFormat="1" ht="15" customHeight="1" x14ac:dyDescent="0.25"/>
    <row r="609" customFormat="1" ht="15" customHeight="1" x14ac:dyDescent="0.25"/>
    <row r="610" customFormat="1" ht="15" customHeight="1" x14ac:dyDescent="0.25"/>
    <row r="611" customFormat="1" ht="15" customHeight="1" x14ac:dyDescent="0.25"/>
    <row r="612" customFormat="1" ht="15" customHeight="1" x14ac:dyDescent="0.25"/>
    <row r="613" customFormat="1" ht="15" customHeight="1" x14ac:dyDescent="0.25"/>
    <row r="614" customFormat="1" ht="15" customHeight="1" x14ac:dyDescent="0.25"/>
    <row r="615" customFormat="1" ht="15" customHeight="1" x14ac:dyDescent="0.25"/>
    <row r="616" customFormat="1" ht="15" customHeight="1" x14ac:dyDescent="0.25"/>
    <row r="617" customFormat="1" ht="15" customHeight="1" x14ac:dyDescent="0.25"/>
    <row r="618" customFormat="1" ht="15" customHeight="1" x14ac:dyDescent="0.25"/>
    <row r="619" customFormat="1" ht="15" customHeight="1" x14ac:dyDescent="0.25"/>
    <row r="620" customFormat="1" ht="15" customHeight="1" x14ac:dyDescent="0.25"/>
    <row r="621" customFormat="1" ht="15" customHeight="1" x14ac:dyDescent="0.25"/>
    <row r="622" customFormat="1" ht="15" customHeight="1" x14ac:dyDescent="0.25"/>
    <row r="623" customFormat="1" ht="15" customHeight="1" x14ac:dyDescent="0.25"/>
    <row r="624" customFormat="1" ht="15" customHeight="1" x14ac:dyDescent="0.25"/>
    <row r="625" customFormat="1" ht="15" customHeight="1" x14ac:dyDescent="0.25"/>
    <row r="626" customFormat="1" ht="15" customHeight="1" x14ac:dyDescent="0.25"/>
    <row r="627" customFormat="1" ht="15" customHeight="1" x14ac:dyDescent="0.25"/>
    <row r="628" customFormat="1" ht="15" customHeight="1" x14ac:dyDescent="0.25"/>
    <row r="629" customFormat="1" ht="15" customHeight="1" x14ac:dyDescent="0.25"/>
    <row r="630" customFormat="1" ht="15" customHeight="1" x14ac:dyDescent="0.25"/>
    <row r="631" customFormat="1" ht="15" customHeight="1" x14ac:dyDescent="0.25"/>
    <row r="632" customFormat="1" ht="15" customHeight="1" x14ac:dyDescent="0.25"/>
    <row r="633" customFormat="1" ht="15" customHeight="1" x14ac:dyDescent="0.25"/>
    <row r="634" customFormat="1" ht="15" customHeight="1" x14ac:dyDescent="0.25"/>
    <row r="635" customFormat="1" ht="15" customHeight="1" x14ac:dyDescent="0.25"/>
    <row r="636" customFormat="1" ht="15" customHeight="1" x14ac:dyDescent="0.25"/>
    <row r="637" customFormat="1" ht="15" customHeight="1" x14ac:dyDescent="0.25"/>
    <row r="638" customFormat="1" ht="15" customHeight="1" x14ac:dyDescent="0.25"/>
    <row r="639" customFormat="1" ht="15" customHeight="1" x14ac:dyDescent="0.25"/>
    <row r="640" customFormat="1" ht="15" customHeight="1" x14ac:dyDescent="0.25"/>
    <row r="641" customFormat="1" ht="15" customHeight="1" x14ac:dyDescent="0.25"/>
    <row r="642" customFormat="1" ht="15" customHeight="1" x14ac:dyDescent="0.25"/>
    <row r="643" customFormat="1" ht="15" customHeight="1" x14ac:dyDescent="0.25"/>
    <row r="644" customFormat="1" ht="15" customHeight="1" x14ac:dyDescent="0.25"/>
    <row r="645" customFormat="1" ht="15" customHeight="1" x14ac:dyDescent="0.25"/>
    <row r="646" customFormat="1" ht="15" customHeight="1" x14ac:dyDescent="0.25"/>
    <row r="647" customFormat="1" ht="15" customHeight="1" x14ac:dyDescent="0.25"/>
    <row r="648" customFormat="1" ht="15" customHeight="1" x14ac:dyDescent="0.25"/>
    <row r="649" customFormat="1" ht="15" customHeight="1" x14ac:dyDescent="0.25"/>
    <row r="650" customFormat="1" ht="15" customHeight="1" x14ac:dyDescent="0.25"/>
    <row r="651" customFormat="1" ht="15" customHeight="1" x14ac:dyDescent="0.25"/>
    <row r="652" customFormat="1" ht="15" customHeight="1" x14ac:dyDescent="0.25"/>
    <row r="653" customFormat="1" ht="15" customHeight="1" x14ac:dyDescent="0.25"/>
    <row r="654" customFormat="1" ht="15" customHeight="1" x14ac:dyDescent="0.25"/>
    <row r="655" customFormat="1" ht="15" customHeight="1" x14ac:dyDescent="0.25"/>
    <row r="656" customFormat="1" ht="15" customHeight="1" x14ac:dyDescent="0.25"/>
    <row r="657" customFormat="1" ht="15" customHeight="1" x14ac:dyDescent="0.25"/>
    <row r="658" customFormat="1" ht="15" customHeight="1" x14ac:dyDescent="0.25"/>
    <row r="659" customFormat="1" ht="15" customHeight="1" x14ac:dyDescent="0.25"/>
    <row r="660" customFormat="1" ht="15" customHeight="1" x14ac:dyDescent="0.25"/>
    <row r="661" customFormat="1" ht="15" customHeight="1" x14ac:dyDescent="0.25"/>
    <row r="662" customFormat="1" ht="15" customHeight="1" x14ac:dyDescent="0.25"/>
    <row r="663" customFormat="1" ht="15" customHeight="1" x14ac:dyDescent="0.25"/>
    <row r="664" customFormat="1" ht="15" customHeight="1" x14ac:dyDescent="0.25"/>
    <row r="665" customFormat="1" ht="15" customHeight="1" x14ac:dyDescent="0.25"/>
    <row r="666" customFormat="1" ht="15" customHeight="1" x14ac:dyDescent="0.25"/>
    <row r="667" customFormat="1" ht="15" customHeight="1" x14ac:dyDescent="0.25"/>
    <row r="668" customFormat="1" ht="15" customHeight="1" x14ac:dyDescent="0.25"/>
    <row r="669" customFormat="1" ht="15" customHeight="1" x14ac:dyDescent="0.25"/>
    <row r="670" customFormat="1" ht="15" customHeight="1" x14ac:dyDescent="0.25"/>
    <row r="671" customFormat="1" ht="15" customHeight="1" x14ac:dyDescent="0.25"/>
    <row r="672" customFormat="1" ht="15" customHeight="1" x14ac:dyDescent="0.25"/>
    <row r="673" customFormat="1" ht="15" customHeight="1" x14ac:dyDescent="0.25"/>
    <row r="674" customFormat="1" ht="15" customHeight="1" x14ac:dyDescent="0.25"/>
    <row r="675" customFormat="1" ht="15" customHeight="1" x14ac:dyDescent="0.25"/>
    <row r="676" customFormat="1" ht="15" customHeight="1" x14ac:dyDescent="0.25"/>
    <row r="677" customFormat="1" ht="15" customHeight="1" x14ac:dyDescent="0.25"/>
    <row r="678" customFormat="1" ht="15" customHeight="1" x14ac:dyDescent="0.25"/>
    <row r="679" customFormat="1" ht="15" customHeight="1" x14ac:dyDescent="0.25"/>
    <row r="680" customFormat="1" ht="15" customHeight="1" x14ac:dyDescent="0.25"/>
    <row r="681" customFormat="1" ht="15" customHeight="1" x14ac:dyDescent="0.25"/>
    <row r="682" customFormat="1" ht="15" customHeight="1" x14ac:dyDescent="0.25"/>
    <row r="683" customFormat="1" ht="15" customHeight="1" x14ac:dyDescent="0.25"/>
    <row r="684" customFormat="1" ht="15" customHeight="1" x14ac:dyDescent="0.25"/>
    <row r="685" customFormat="1" ht="15" customHeight="1" x14ac:dyDescent="0.25"/>
    <row r="686" customFormat="1" ht="15" customHeight="1" x14ac:dyDescent="0.25"/>
    <row r="687" customFormat="1" ht="15" customHeight="1" x14ac:dyDescent="0.25"/>
    <row r="688" customFormat="1" ht="15" customHeight="1" x14ac:dyDescent="0.25"/>
    <row r="689" customFormat="1" ht="15" customHeight="1" x14ac:dyDescent="0.25"/>
    <row r="690" customFormat="1" ht="15" customHeight="1" x14ac:dyDescent="0.25"/>
    <row r="691" customFormat="1" ht="15" customHeight="1" x14ac:dyDescent="0.25"/>
    <row r="692" customFormat="1" ht="15" customHeight="1" x14ac:dyDescent="0.25"/>
    <row r="693" customFormat="1" ht="15" customHeight="1" x14ac:dyDescent="0.25"/>
    <row r="694" customFormat="1" ht="15" customHeight="1" x14ac:dyDescent="0.25"/>
    <row r="695" customFormat="1" ht="15" customHeight="1" x14ac:dyDescent="0.25"/>
    <row r="696" customFormat="1" ht="15" customHeight="1" x14ac:dyDescent="0.25"/>
    <row r="697" customFormat="1" ht="15" customHeight="1" x14ac:dyDescent="0.25"/>
    <row r="698" customFormat="1" ht="15" customHeight="1" x14ac:dyDescent="0.25"/>
    <row r="699" customFormat="1" ht="15" customHeight="1" x14ac:dyDescent="0.25"/>
    <row r="700" customFormat="1" ht="15" customHeight="1" x14ac:dyDescent="0.25"/>
    <row r="701" customFormat="1" ht="15" customHeight="1" x14ac:dyDescent="0.25"/>
    <row r="702" customFormat="1" ht="15" customHeight="1" x14ac:dyDescent="0.25"/>
    <row r="703" customFormat="1" ht="15" customHeight="1" x14ac:dyDescent="0.25"/>
    <row r="704" customFormat="1" ht="15" customHeight="1" x14ac:dyDescent="0.25"/>
    <row r="705" customFormat="1" ht="15" customHeight="1" x14ac:dyDescent="0.25"/>
    <row r="706" customFormat="1" ht="15" customHeight="1" x14ac:dyDescent="0.25"/>
    <row r="707" customFormat="1" ht="15" customHeight="1" x14ac:dyDescent="0.25"/>
    <row r="708" customFormat="1" ht="15" customHeight="1" x14ac:dyDescent="0.25"/>
    <row r="709" customFormat="1" ht="15" customHeight="1" x14ac:dyDescent="0.25"/>
    <row r="710" customFormat="1" ht="15" customHeight="1" x14ac:dyDescent="0.25"/>
    <row r="711" customFormat="1" ht="15" customHeight="1" x14ac:dyDescent="0.25"/>
    <row r="712" customFormat="1" ht="15" customHeight="1" x14ac:dyDescent="0.25"/>
    <row r="713" customFormat="1" ht="15" customHeight="1" x14ac:dyDescent="0.25"/>
    <row r="714" customFormat="1" ht="15" customHeight="1" x14ac:dyDescent="0.25"/>
    <row r="715" customFormat="1" ht="15" customHeight="1" x14ac:dyDescent="0.25"/>
    <row r="716" customFormat="1" ht="15" customHeight="1" x14ac:dyDescent="0.25"/>
    <row r="717" customFormat="1" ht="15" customHeight="1" x14ac:dyDescent="0.25"/>
    <row r="718" customFormat="1" ht="15" customHeight="1" x14ac:dyDescent="0.25"/>
    <row r="719" customFormat="1" ht="15" customHeight="1" x14ac:dyDescent="0.25"/>
    <row r="720" customFormat="1" ht="15" customHeight="1" x14ac:dyDescent="0.25"/>
    <row r="721" customFormat="1" ht="15" customHeight="1" x14ac:dyDescent="0.25"/>
    <row r="722" customFormat="1" ht="15" customHeight="1" x14ac:dyDescent="0.25"/>
    <row r="723" customFormat="1" ht="15" customHeight="1" x14ac:dyDescent="0.25"/>
    <row r="724" customFormat="1" ht="15" customHeight="1" x14ac:dyDescent="0.25"/>
    <row r="725" customFormat="1" ht="15" customHeight="1" x14ac:dyDescent="0.25"/>
    <row r="726" customFormat="1" ht="15" customHeight="1" x14ac:dyDescent="0.25"/>
    <row r="727" customFormat="1" ht="15" customHeight="1" x14ac:dyDescent="0.25"/>
    <row r="728" customFormat="1" ht="15" customHeight="1" x14ac:dyDescent="0.25"/>
    <row r="729" customFormat="1" ht="15" customHeight="1" x14ac:dyDescent="0.25"/>
    <row r="730" customFormat="1" ht="15" customHeight="1" x14ac:dyDescent="0.25"/>
    <row r="731" customFormat="1" ht="15" customHeight="1" x14ac:dyDescent="0.25"/>
    <row r="732" customFormat="1" ht="15" customHeight="1" x14ac:dyDescent="0.25"/>
    <row r="733" customFormat="1" ht="15" customHeight="1" x14ac:dyDescent="0.25"/>
    <row r="734" customFormat="1" ht="15" customHeight="1" x14ac:dyDescent="0.25"/>
    <row r="735" customFormat="1" ht="15" customHeight="1" x14ac:dyDescent="0.25"/>
    <row r="736" customFormat="1" ht="15" customHeight="1" x14ac:dyDescent="0.25"/>
    <row r="737" customFormat="1" ht="15" customHeight="1" x14ac:dyDescent="0.25"/>
    <row r="738" customFormat="1" ht="15" customHeight="1" x14ac:dyDescent="0.25"/>
    <row r="739" customFormat="1" ht="15" customHeight="1" x14ac:dyDescent="0.25"/>
    <row r="740" customFormat="1" ht="15" customHeight="1" x14ac:dyDescent="0.25"/>
    <row r="741" customFormat="1" ht="15" customHeight="1" x14ac:dyDescent="0.25"/>
    <row r="742" customFormat="1" ht="15" customHeight="1" x14ac:dyDescent="0.25"/>
    <row r="743" customFormat="1" ht="15" customHeight="1" x14ac:dyDescent="0.25"/>
    <row r="744" customFormat="1" ht="15" customHeight="1" x14ac:dyDescent="0.25"/>
    <row r="745" customFormat="1" ht="15" customHeight="1" x14ac:dyDescent="0.25"/>
    <row r="746" customFormat="1" ht="15" customHeight="1" x14ac:dyDescent="0.25"/>
    <row r="747" customFormat="1" ht="15" customHeight="1" x14ac:dyDescent="0.25"/>
    <row r="748" customFormat="1" ht="15" customHeight="1" x14ac:dyDescent="0.25"/>
    <row r="749" customFormat="1" ht="15" customHeight="1" x14ac:dyDescent="0.25"/>
    <row r="750" customFormat="1" ht="15" customHeight="1" x14ac:dyDescent="0.25"/>
    <row r="751" customFormat="1" ht="15" customHeight="1" x14ac:dyDescent="0.25"/>
    <row r="752" customFormat="1" ht="15" customHeight="1" x14ac:dyDescent="0.25"/>
    <row r="753" customFormat="1" ht="15" customHeight="1" x14ac:dyDescent="0.25"/>
    <row r="754" customFormat="1" ht="15" customHeight="1" x14ac:dyDescent="0.25"/>
    <row r="755" customFormat="1" ht="15" customHeight="1" x14ac:dyDescent="0.25"/>
    <row r="756" customFormat="1" ht="15" customHeight="1" x14ac:dyDescent="0.25"/>
    <row r="757" customFormat="1" ht="15" customHeight="1" x14ac:dyDescent="0.25"/>
    <row r="758" customFormat="1" ht="15" customHeight="1" x14ac:dyDescent="0.25"/>
    <row r="759" customFormat="1" ht="15" customHeight="1" x14ac:dyDescent="0.25"/>
    <row r="760" customFormat="1" ht="15" customHeight="1" x14ac:dyDescent="0.25"/>
    <row r="761" customFormat="1" ht="15" customHeight="1" x14ac:dyDescent="0.25"/>
    <row r="762" customFormat="1" ht="15" customHeight="1" x14ac:dyDescent="0.25"/>
    <row r="763" customFormat="1" ht="15" customHeight="1" x14ac:dyDescent="0.25"/>
    <row r="764" customFormat="1" ht="15" customHeight="1" x14ac:dyDescent="0.25"/>
    <row r="765" customFormat="1" ht="15" customHeight="1" x14ac:dyDescent="0.25"/>
    <row r="766" customFormat="1" ht="15" customHeight="1" x14ac:dyDescent="0.25"/>
    <row r="767" customFormat="1" ht="15" customHeight="1" x14ac:dyDescent="0.25"/>
    <row r="768" customFormat="1" ht="15" customHeight="1" x14ac:dyDescent="0.25"/>
    <row r="769" customFormat="1" ht="15" customHeight="1" x14ac:dyDescent="0.25"/>
    <row r="770" customFormat="1" ht="15" customHeight="1" x14ac:dyDescent="0.25"/>
    <row r="771" customFormat="1" ht="15" customHeight="1" x14ac:dyDescent="0.25"/>
    <row r="772" customFormat="1" ht="15" customHeight="1" x14ac:dyDescent="0.25"/>
    <row r="773" customFormat="1" ht="15" customHeight="1" x14ac:dyDescent="0.25"/>
    <row r="774" customFormat="1" ht="15" customHeight="1" x14ac:dyDescent="0.25"/>
    <row r="775" customFormat="1" ht="15" customHeight="1" x14ac:dyDescent="0.25"/>
    <row r="776" customFormat="1" ht="15" customHeight="1" x14ac:dyDescent="0.25"/>
    <row r="777" customFormat="1" ht="15" customHeight="1" x14ac:dyDescent="0.25"/>
    <row r="778" customFormat="1" ht="15" customHeight="1" x14ac:dyDescent="0.25"/>
    <row r="779" customFormat="1" ht="15" customHeight="1" x14ac:dyDescent="0.25"/>
    <row r="780" customFormat="1" ht="15" customHeight="1" x14ac:dyDescent="0.25"/>
    <row r="781" customFormat="1" ht="15" customHeight="1" x14ac:dyDescent="0.25"/>
    <row r="782" customFormat="1" ht="15" customHeight="1" x14ac:dyDescent="0.25"/>
    <row r="783" customFormat="1" ht="15" customHeight="1" x14ac:dyDescent="0.25"/>
    <row r="784" customFormat="1" ht="15" customHeight="1" x14ac:dyDescent="0.25"/>
    <row r="785" customFormat="1" ht="15" customHeight="1" x14ac:dyDescent="0.25"/>
    <row r="786" customFormat="1" ht="15" customHeight="1" x14ac:dyDescent="0.25"/>
    <row r="787" customFormat="1" ht="15" customHeight="1" x14ac:dyDescent="0.25"/>
    <row r="788" customFormat="1" ht="15" customHeight="1" x14ac:dyDescent="0.25"/>
    <row r="789" customFormat="1" ht="15" customHeight="1" x14ac:dyDescent="0.25"/>
    <row r="790" customFormat="1" ht="15" customHeight="1" x14ac:dyDescent="0.25"/>
    <row r="791" customFormat="1" ht="15" customHeight="1" x14ac:dyDescent="0.25"/>
    <row r="792" customFormat="1" ht="15" customHeight="1" x14ac:dyDescent="0.25"/>
    <row r="793" customFormat="1" ht="15" customHeight="1" x14ac:dyDescent="0.25"/>
    <row r="794" customFormat="1" ht="15" customHeight="1" x14ac:dyDescent="0.25"/>
    <row r="795" customFormat="1" ht="15" customHeight="1" x14ac:dyDescent="0.25"/>
    <row r="796" customFormat="1" ht="15" customHeight="1" x14ac:dyDescent="0.25"/>
    <row r="797" customFormat="1" ht="15" customHeight="1" x14ac:dyDescent="0.25"/>
    <row r="798" customFormat="1" ht="15" customHeight="1" x14ac:dyDescent="0.25"/>
    <row r="799" customFormat="1" ht="15" customHeight="1" x14ac:dyDescent="0.25"/>
    <row r="800" customFormat="1" ht="15" customHeight="1" x14ac:dyDescent="0.25"/>
    <row r="801" customFormat="1" ht="15" customHeight="1" x14ac:dyDescent="0.25"/>
    <row r="802" customFormat="1" ht="15" customHeight="1" x14ac:dyDescent="0.25"/>
    <row r="803" customFormat="1" ht="15" customHeight="1" x14ac:dyDescent="0.25"/>
    <row r="804" customFormat="1" ht="15" customHeight="1" x14ac:dyDescent="0.25"/>
    <row r="805" customFormat="1" ht="15" customHeight="1" x14ac:dyDescent="0.25"/>
    <row r="806" customFormat="1" ht="15" customHeight="1" x14ac:dyDescent="0.25"/>
    <row r="807" customFormat="1" ht="15" customHeight="1" x14ac:dyDescent="0.25"/>
    <row r="808" customFormat="1" ht="15" customHeight="1" x14ac:dyDescent="0.25"/>
    <row r="809" customFormat="1" ht="15" customHeight="1" x14ac:dyDescent="0.25"/>
    <row r="810" customFormat="1" ht="15" customHeight="1" x14ac:dyDescent="0.25"/>
    <row r="811" customFormat="1" ht="15" customHeight="1" x14ac:dyDescent="0.25"/>
    <row r="812" customFormat="1" ht="15" customHeight="1" x14ac:dyDescent="0.25"/>
    <row r="813" customFormat="1" ht="15" customHeight="1" x14ac:dyDescent="0.25"/>
    <row r="814" customFormat="1" ht="15" customHeight="1" x14ac:dyDescent="0.25"/>
    <row r="815" customFormat="1" ht="15" customHeight="1" x14ac:dyDescent="0.25"/>
    <row r="816" customFormat="1" ht="15" customHeight="1" x14ac:dyDescent="0.25"/>
    <row r="817" customFormat="1" ht="15" customHeight="1" x14ac:dyDescent="0.25"/>
    <row r="818" customFormat="1" ht="15" customHeight="1" x14ac:dyDescent="0.25"/>
    <row r="819" customFormat="1" ht="15" customHeight="1" x14ac:dyDescent="0.25"/>
    <row r="820" customFormat="1" ht="15" customHeight="1" x14ac:dyDescent="0.25"/>
    <row r="821" customFormat="1" ht="15" customHeight="1" x14ac:dyDescent="0.25"/>
    <row r="822" customFormat="1" ht="15" customHeight="1" x14ac:dyDescent="0.25"/>
    <row r="823" customFormat="1" ht="15" customHeight="1" x14ac:dyDescent="0.25"/>
    <row r="824" customFormat="1" ht="15" customHeight="1" x14ac:dyDescent="0.25"/>
    <row r="825" customFormat="1" ht="15" customHeight="1" x14ac:dyDescent="0.25"/>
    <row r="826" customFormat="1" ht="15" customHeight="1" x14ac:dyDescent="0.25"/>
    <row r="827" customFormat="1" ht="15" customHeight="1" x14ac:dyDescent="0.25"/>
    <row r="828" customFormat="1" ht="15" customHeight="1" x14ac:dyDescent="0.25"/>
    <row r="829" customFormat="1" ht="15" customHeight="1" x14ac:dyDescent="0.25"/>
    <row r="830" customFormat="1" ht="15" customHeight="1" x14ac:dyDescent="0.25"/>
    <row r="831" customFormat="1" ht="15" customHeight="1" x14ac:dyDescent="0.25"/>
    <row r="832" customFormat="1" ht="15" customHeight="1" x14ac:dyDescent="0.25"/>
    <row r="833" customFormat="1" ht="15" customHeight="1" x14ac:dyDescent="0.25"/>
    <row r="834" customFormat="1" ht="15" customHeight="1" x14ac:dyDescent="0.25"/>
    <row r="835" customFormat="1" ht="15" customHeight="1" x14ac:dyDescent="0.25"/>
    <row r="836" customFormat="1" ht="15" customHeight="1" x14ac:dyDescent="0.25"/>
    <row r="837" customFormat="1" ht="15" customHeight="1" x14ac:dyDescent="0.25"/>
    <row r="838" customFormat="1" ht="15" customHeight="1" x14ac:dyDescent="0.25"/>
    <row r="839" customFormat="1" ht="15" customHeight="1" x14ac:dyDescent="0.25"/>
    <row r="840" customFormat="1" ht="15" customHeight="1" x14ac:dyDescent="0.25"/>
    <row r="841" customFormat="1" ht="15" customHeight="1" x14ac:dyDescent="0.25"/>
    <row r="842" customFormat="1" ht="15" customHeight="1" x14ac:dyDescent="0.25"/>
    <row r="843" customFormat="1" ht="15" customHeight="1" x14ac:dyDescent="0.25"/>
    <row r="844" customFormat="1" ht="15" customHeight="1" x14ac:dyDescent="0.25"/>
    <row r="845" customFormat="1" ht="15" customHeight="1" x14ac:dyDescent="0.25"/>
    <row r="846" customFormat="1" ht="15" customHeight="1" x14ac:dyDescent="0.25"/>
    <row r="847" customFormat="1" ht="15" customHeight="1" x14ac:dyDescent="0.25"/>
    <row r="848" customFormat="1" ht="15" customHeight="1" x14ac:dyDescent="0.25"/>
    <row r="849" customFormat="1" ht="15" customHeight="1" x14ac:dyDescent="0.25"/>
    <row r="850" customFormat="1" ht="15" customHeight="1" x14ac:dyDescent="0.25"/>
    <row r="851" customFormat="1" ht="15" customHeight="1" x14ac:dyDescent="0.25"/>
    <row r="852" customFormat="1" ht="15" customHeight="1" x14ac:dyDescent="0.25"/>
    <row r="853" customFormat="1" ht="15" customHeight="1" x14ac:dyDescent="0.25"/>
    <row r="854" customFormat="1" ht="15" customHeight="1" x14ac:dyDescent="0.25"/>
    <row r="855" customFormat="1" ht="15" customHeight="1" x14ac:dyDescent="0.25"/>
    <row r="856" customFormat="1" ht="15" customHeight="1" x14ac:dyDescent="0.25"/>
    <row r="857" customFormat="1" ht="15" customHeight="1" x14ac:dyDescent="0.25"/>
    <row r="858" customFormat="1" ht="15" customHeight="1" x14ac:dyDescent="0.25"/>
    <row r="859" customFormat="1" ht="15" customHeight="1" x14ac:dyDescent="0.25"/>
    <row r="860" customFormat="1" ht="15" customHeight="1" x14ac:dyDescent="0.25"/>
    <row r="861" customFormat="1" ht="15" customHeight="1" x14ac:dyDescent="0.25"/>
    <row r="862" customFormat="1" ht="15" customHeight="1" x14ac:dyDescent="0.25"/>
    <row r="863" customFormat="1" ht="15" customHeight="1" x14ac:dyDescent="0.25"/>
    <row r="864" customFormat="1" ht="15" customHeight="1" x14ac:dyDescent="0.25"/>
    <row r="865" customFormat="1" ht="15" customHeight="1" x14ac:dyDescent="0.25"/>
    <row r="866" customFormat="1" ht="15" customHeight="1" x14ac:dyDescent="0.25"/>
    <row r="867" customFormat="1" ht="15" customHeight="1" x14ac:dyDescent="0.25"/>
    <row r="868" customFormat="1" ht="15" customHeight="1" x14ac:dyDescent="0.25"/>
    <row r="869" customFormat="1" ht="15" customHeight="1" x14ac:dyDescent="0.25"/>
    <row r="870" customFormat="1" ht="15" customHeight="1" x14ac:dyDescent="0.25"/>
    <row r="871" customFormat="1" ht="15" customHeight="1" x14ac:dyDescent="0.25"/>
    <row r="872" customFormat="1" ht="15" customHeight="1" x14ac:dyDescent="0.25"/>
    <row r="873" customFormat="1" ht="15" customHeight="1" x14ac:dyDescent="0.25"/>
    <row r="874" customFormat="1" ht="15" customHeight="1" x14ac:dyDescent="0.25"/>
    <row r="875" customFormat="1" ht="15" customHeight="1" x14ac:dyDescent="0.25"/>
    <row r="876" customFormat="1" ht="15" customHeight="1" x14ac:dyDescent="0.25"/>
    <row r="877" customFormat="1" ht="15" customHeight="1" x14ac:dyDescent="0.25"/>
    <row r="878" customFormat="1" ht="15" customHeight="1" x14ac:dyDescent="0.25"/>
    <row r="879" customFormat="1" ht="15" customHeight="1" x14ac:dyDescent="0.25"/>
    <row r="880" customFormat="1" ht="15" customHeight="1" x14ac:dyDescent="0.25"/>
    <row r="881" customFormat="1" ht="15" customHeight="1" x14ac:dyDescent="0.25"/>
    <row r="882" customFormat="1" ht="15" customHeight="1" x14ac:dyDescent="0.25"/>
    <row r="883" customFormat="1" ht="15" customHeight="1" x14ac:dyDescent="0.25"/>
    <row r="884" customFormat="1" ht="15" customHeight="1" x14ac:dyDescent="0.25"/>
    <row r="885" customFormat="1" ht="15" customHeight="1" x14ac:dyDescent="0.25"/>
    <row r="886" customFormat="1" ht="15" customHeight="1" x14ac:dyDescent="0.25"/>
    <row r="887" customFormat="1" ht="15" customHeight="1" x14ac:dyDescent="0.25"/>
    <row r="888" customFormat="1" ht="15" customHeight="1" x14ac:dyDescent="0.25"/>
    <row r="889" customFormat="1" ht="15" customHeight="1" x14ac:dyDescent="0.25"/>
    <row r="890" customFormat="1" ht="15" customHeight="1" x14ac:dyDescent="0.25"/>
    <row r="891" customFormat="1" ht="15" customHeight="1" x14ac:dyDescent="0.25"/>
    <row r="892" customFormat="1" ht="15" customHeight="1" x14ac:dyDescent="0.25"/>
    <row r="893" customFormat="1" ht="15" customHeight="1" x14ac:dyDescent="0.25"/>
    <row r="894" customFormat="1" ht="15" customHeight="1" x14ac:dyDescent="0.25"/>
    <row r="895" customFormat="1" ht="15" customHeight="1" x14ac:dyDescent="0.25"/>
    <row r="896" customFormat="1" ht="15" customHeight="1" x14ac:dyDescent="0.25"/>
    <row r="897" customFormat="1" ht="15" customHeight="1" x14ac:dyDescent="0.25"/>
    <row r="898" customFormat="1" ht="15" customHeight="1" x14ac:dyDescent="0.25"/>
    <row r="899" customFormat="1" ht="15" customHeight="1" x14ac:dyDescent="0.25"/>
    <row r="900" customFormat="1" ht="15" customHeight="1" x14ac:dyDescent="0.25"/>
    <row r="901" customFormat="1" ht="15" customHeight="1" x14ac:dyDescent="0.25"/>
    <row r="902" customFormat="1" ht="15" customHeight="1" x14ac:dyDescent="0.25"/>
    <row r="903" customFormat="1" ht="15" customHeight="1" x14ac:dyDescent="0.25"/>
    <row r="904" customFormat="1" ht="15" customHeight="1" x14ac:dyDescent="0.25"/>
    <row r="905" customFormat="1" ht="15" customHeight="1" x14ac:dyDescent="0.25"/>
    <row r="906" customFormat="1" ht="15" customHeight="1" x14ac:dyDescent="0.25"/>
    <row r="907" customFormat="1" ht="15" customHeight="1" x14ac:dyDescent="0.25"/>
    <row r="908" customFormat="1" ht="15" customHeight="1" x14ac:dyDescent="0.25"/>
    <row r="909" customFormat="1" ht="15" customHeight="1" x14ac:dyDescent="0.25"/>
    <row r="910" customFormat="1" ht="15" customHeight="1" x14ac:dyDescent="0.25"/>
    <row r="911" customFormat="1" ht="15" customHeight="1" x14ac:dyDescent="0.25"/>
    <row r="912" customFormat="1" ht="15" customHeight="1" x14ac:dyDescent="0.25"/>
    <row r="913" customFormat="1" ht="15" customHeight="1" x14ac:dyDescent="0.25"/>
    <row r="914" customFormat="1" ht="15" customHeight="1" x14ac:dyDescent="0.25"/>
    <row r="915" customFormat="1" ht="15" customHeight="1" x14ac:dyDescent="0.25"/>
    <row r="916" customFormat="1" ht="15" customHeight="1" x14ac:dyDescent="0.25"/>
    <row r="917" customFormat="1" ht="15" customHeight="1" x14ac:dyDescent="0.25"/>
    <row r="918" customFormat="1" ht="15" customHeight="1" x14ac:dyDescent="0.25"/>
    <row r="919" customFormat="1" ht="15" customHeight="1" x14ac:dyDescent="0.25"/>
    <row r="920" customFormat="1" ht="15" customHeight="1" x14ac:dyDescent="0.25"/>
    <row r="921" customFormat="1" ht="15" customHeight="1" x14ac:dyDescent="0.25"/>
    <row r="922" customFormat="1" ht="15" customHeight="1" x14ac:dyDescent="0.25"/>
    <row r="923" customFormat="1" ht="15" customHeight="1" x14ac:dyDescent="0.25"/>
    <row r="924" customFormat="1" ht="15" customHeight="1" x14ac:dyDescent="0.25"/>
    <row r="925" customFormat="1" ht="15" customHeight="1" x14ac:dyDescent="0.25"/>
    <row r="926" customFormat="1" ht="15" customHeight="1" x14ac:dyDescent="0.25"/>
    <row r="927" customFormat="1" ht="15" customHeight="1" x14ac:dyDescent="0.25"/>
    <row r="928" customFormat="1" ht="15" customHeight="1" x14ac:dyDescent="0.25"/>
    <row r="929" customFormat="1" ht="15" customHeight="1" x14ac:dyDescent="0.25"/>
    <row r="930" customFormat="1" ht="15" customHeight="1" x14ac:dyDescent="0.25"/>
    <row r="931" customFormat="1" ht="15" customHeight="1" x14ac:dyDescent="0.25"/>
    <row r="932" customFormat="1" ht="15" customHeight="1" x14ac:dyDescent="0.25"/>
    <row r="933" customFormat="1" ht="15" customHeight="1" x14ac:dyDescent="0.25"/>
    <row r="934" customFormat="1" ht="15" customHeight="1" x14ac:dyDescent="0.25"/>
    <row r="935" customFormat="1" ht="15" customHeight="1" x14ac:dyDescent="0.25"/>
    <row r="936" customFormat="1" ht="15" customHeight="1" x14ac:dyDescent="0.25"/>
    <row r="937" customFormat="1" ht="15" customHeight="1" x14ac:dyDescent="0.25"/>
    <row r="938" customFormat="1" ht="15" customHeight="1" x14ac:dyDescent="0.25"/>
    <row r="939" customFormat="1" ht="15" customHeight="1" x14ac:dyDescent="0.25"/>
    <row r="940" customFormat="1" ht="15" customHeight="1" x14ac:dyDescent="0.25"/>
    <row r="941" customFormat="1" ht="15" customHeight="1" x14ac:dyDescent="0.25"/>
    <row r="942" customFormat="1" ht="15" customHeight="1" x14ac:dyDescent="0.25"/>
    <row r="943" customFormat="1" ht="15" customHeight="1" x14ac:dyDescent="0.25"/>
    <row r="944" customFormat="1" ht="15" customHeight="1" x14ac:dyDescent="0.25"/>
    <row r="945" customFormat="1" ht="15" customHeight="1" x14ac:dyDescent="0.25"/>
    <row r="946" customFormat="1" ht="15" customHeight="1" x14ac:dyDescent="0.25"/>
    <row r="947" customFormat="1" ht="15" customHeight="1" x14ac:dyDescent="0.25"/>
    <row r="948" customFormat="1" ht="15" customHeight="1" x14ac:dyDescent="0.25"/>
    <row r="949" customFormat="1" ht="15" customHeight="1" x14ac:dyDescent="0.25"/>
    <row r="950" customFormat="1" ht="15" customHeight="1" x14ac:dyDescent="0.25"/>
    <row r="951" customFormat="1" ht="15" customHeight="1" x14ac:dyDescent="0.25"/>
    <row r="952" customFormat="1" ht="15" customHeight="1" x14ac:dyDescent="0.25"/>
    <row r="953" customFormat="1" ht="15" customHeight="1" x14ac:dyDescent="0.25"/>
    <row r="954" customFormat="1" ht="15" customHeight="1" x14ac:dyDescent="0.25"/>
    <row r="955" customFormat="1" ht="15" customHeight="1" x14ac:dyDescent="0.25"/>
    <row r="956" customFormat="1" ht="15" customHeight="1" x14ac:dyDescent="0.25"/>
    <row r="957" customFormat="1" ht="15" customHeight="1" x14ac:dyDescent="0.25"/>
    <row r="958" customFormat="1" ht="15" customHeight="1" x14ac:dyDescent="0.25"/>
    <row r="959" customFormat="1" ht="15" customHeight="1" x14ac:dyDescent="0.25"/>
    <row r="960" customFormat="1" ht="15" customHeight="1" x14ac:dyDescent="0.25"/>
    <row r="961" customFormat="1" ht="15" customHeight="1" x14ac:dyDescent="0.25"/>
    <row r="962" customFormat="1" ht="15" customHeight="1" x14ac:dyDescent="0.25"/>
    <row r="963" customFormat="1" ht="15" customHeight="1" x14ac:dyDescent="0.25"/>
    <row r="964" customFormat="1" ht="15" customHeight="1" x14ac:dyDescent="0.25"/>
    <row r="965" customFormat="1" ht="15" customHeight="1" x14ac:dyDescent="0.25"/>
    <row r="966" customFormat="1" ht="15" customHeight="1" x14ac:dyDescent="0.25"/>
    <row r="967" customFormat="1" ht="15" customHeight="1" x14ac:dyDescent="0.25"/>
    <row r="968" customFormat="1" ht="15" customHeight="1" x14ac:dyDescent="0.25"/>
    <row r="969" customFormat="1" ht="15" customHeight="1" x14ac:dyDescent="0.25"/>
    <row r="970" customFormat="1" ht="15" customHeight="1" x14ac:dyDescent="0.25"/>
    <row r="971" customFormat="1" ht="15" customHeight="1" x14ac:dyDescent="0.25"/>
    <row r="972" customFormat="1" ht="15" customHeight="1" x14ac:dyDescent="0.25"/>
    <row r="973" customFormat="1" ht="15" customHeight="1" x14ac:dyDescent="0.25"/>
    <row r="974" customFormat="1" ht="15" customHeight="1" x14ac:dyDescent="0.25"/>
    <row r="975" customFormat="1" ht="15" customHeight="1" x14ac:dyDescent="0.25"/>
    <row r="976" customFormat="1" ht="15" customHeight="1" x14ac:dyDescent="0.25"/>
    <row r="977" customFormat="1" ht="15" customHeight="1" x14ac:dyDescent="0.25"/>
    <row r="978" customFormat="1" ht="15" customHeight="1" x14ac:dyDescent="0.25"/>
    <row r="979" customFormat="1" ht="15" customHeight="1" x14ac:dyDescent="0.25"/>
    <row r="980" customFormat="1" ht="15" customHeight="1" x14ac:dyDescent="0.25"/>
    <row r="981" customFormat="1" ht="15" customHeight="1" x14ac:dyDescent="0.25"/>
    <row r="982" customFormat="1" ht="15" customHeight="1" x14ac:dyDescent="0.25"/>
    <row r="983" customFormat="1" ht="15" customHeight="1" x14ac:dyDescent="0.25"/>
    <row r="984" customFormat="1" ht="15" customHeight="1" x14ac:dyDescent="0.25"/>
    <row r="985" customFormat="1" ht="15" customHeight="1" x14ac:dyDescent="0.25"/>
    <row r="986" customFormat="1" ht="15" customHeight="1" x14ac:dyDescent="0.25"/>
    <row r="987" customFormat="1" ht="15" customHeight="1" x14ac:dyDescent="0.25"/>
    <row r="988" customFormat="1" ht="15" customHeight="1" x14ac:dyDescent="0.25"/>
    <row r="989" customFormat="1" ht="15" customHeight="1" x14ac:dyDescent="0.25"/>
    <row r="990" customFormat="1" ht="15" customHeight="1" x14ac:dyDescent="0.25"/>
    <row r="991" customFormat="1" ht="15" customHeight="1" x14ac:dyDescent="0.25"/>
    <row r="992" customFormat="1" ht="15" customHeight="1" x14ac:dyDescent="0.25"/>
    <row r="993" customFormat="1" ht="15" customHeight="1" x14ac:dyDescent="0.25"/>
    <row r="994" customFormat="1" ht="15" customHeight="1" x14ac:dyDescent="0.25"/>
    <row r="995" customFormat="1" ht="15" customHeight="1" x14ac:dyDescent="0.25"/>
    <row r="996" customFormat="1" ht="15" customHeight="1" x14ac:dyDescent="0.25"/>
    <row r="997" customFormat="1" ht="15" customHeight="1" x14ac:dyDescent="0.25"/>
    <row r="998" customFormat="1" ht="15" customHeight="1" x14ac:dyDescent="0.25"/>
    <row r="999" customFormat="1" ht="15" customHeight="1" x14ac:dyDescent="0.25"/>
    <row r="1000" customFormat="1" ht="15" customHeight="1" x14ac:dyDescent="0.25"/>
    <row r="1001" customFormat="1" ht="15" customHeight="1" x14ac:dyDescent="0.25"/>
    <row r="1002" customFormat="1" ht="15" customHeight="1" x14ac:dyDescent="0.25"/>
    <row r="1003" customFormat="1" ht="15" customHeight="1" x14ac:dyDescent="0.25"/>
    <row r="1004" customFormat="1" ht="15" customHeight="1" x14ac:dyDescent="0.25"/>
    <row r="1005" customFormat="1" ht="15" customHeight="1" x14ac:dyDescent="0.25"/>
    <row r="1006" customFormat="1" ht="15" customHeight="1" x14ac:dyDescent="0.25"/>
    <row r="1007" customFormat="1" ht="15" customHeight="1" x14ac:dyDescent="0.25"/>
    <row r="1008" customFormat="1" ht="15" customHeight="1" x14ac:dyDescent="0.25"/>
    <row r="1009" customFormat="1" ht="15" customHeight="1" x14ac:dyDescent="0.25"/>
    <row r="1010" customFormat="1" ht="15" customHeight="1" x14ac:dyDescent="0.25"/>
    <row r="1011" customFormat="1" ht="15" customHeight="1" x14ac:dyDescent="0.25"/>
    <row r="1012" customFormat="1" ht="15" customHeight="1" x14ac:dyDescent="0.25"/>
    <row r="1013" customFormat="1" ht="15" customHeight="1" x14ac:dyDescent="0.25"/>
    <row r="1014" customFormat="1" ht="15" customHeight="1" x14ac:dyDescent="0.25"/>
    <row r="1015" customFormat="1" ht="15" customHeight="1" x14ac:dyDescent="0.25"/>
    <row r="1016" customFormat="1" ht="15" customHeight="1" x14ac:dyDescent="0.25"/>
    <row r="1017" customFormat="1" ht="15" customHeight="1" x14ac:dyDescent="0.25"/>
    <row r="1018" customFormat="1" ht="15" customHeight="1" x14ac:dyDescent="0.25"/>
    <row r="1019" customFormat="1" ht="15" customHeight="1" x14ac:dyDescent="0.25"/>
    <row r="1020" customFormat="1" ht="15" customHeight="1" x14ac:dyDescent="0.25"/>
    <row r="1021" customFormat="1" ht="15" customHeight="1" x14ac:dyDescent="0.25"/>
    <row r="1022" customFormat="1" ht="15" customHeight="1" x14ac:dyDescent="0.25"/>
    <row r="1023" customFormat="1" ht="15" customHeight="1" x14ac:dyDescent="0.25"/>
    <row r="1024" customFormat="1" ht="15" customHeight="1" x14ac:dyDescent="0.25"/>
    <row r="1025" customFormat="1" ht="15" customHeight="1" x14ac:dyDescent="0.25"/>
    <row r="1026" customFormat="1" ht="15" customHeight="1" x14ac:dyDescent="0.25"/>
    <row r="1027" customFormat="1" ht="15" customHeight="1" x14ac:dyDescent="0.25"/>
    <row r="1028" customFormat="1" ht="15" customHeight="1" x14ac:dyDescent="0.25"/>
    <row r="1029" customFormat="1" ht="15" customHeight="1" x14ac:dyDescent="0.25"/>
    <row r="1030" customFormat="1" ht="15" customHeight="1" x14ac:dyDescent="0.25"/>
    <row r="1031" customFormat="1" ht="15" customHeight="1" x14ac:dyDescent="0.25"/>
    <row r="1032" customFormat="1" ht="15" customHeight="1" x14ac:dyDescent="0.25"/>
    <row r="1033" customFormat="1" ht="15" customHeight="1" x14ac:dyDescent="0.25"/>
    <row r="1034" customFormat="1" ht="15" customHeight="1" x14ac:dyDescent="0.25"/>
    <row r="1035" customFormat="1" ht="15" customHeight="1" x14ac:dyDescent="0.25"/>
    <row r="1036" customFormat="1" ht="15" customHeight="1" x14ac:dyDescent="0.25"/>
    <row r="1037" customFormat="1" ht="15" customHeight="1" x14ac:dyDescent="0.25"/>
    <row r="1038" customFormat="1" ht="15" customHeight="1" x14ac:dyDescent="0.25"/>
    <row r="1039" customFormat="1" ht="15" customHeight="1" x14ac:dyDescent="0.25"/>
    <row r="1040" customFormat="1" ht="15" customHeight="1" x14ac:dyDescent="0.25"/>
    <row r="1041" customFormat="1" ht="15" customHeight="1" x14ac:dyDescent="0.25"/>
    <row r="1042" customFormat="1" ht="15" customHeight="1" x14ac:dyDescent="0.25"/>
    <row r="1043" customFormat="1" ht="15" customHeight="1" x14ac:dyDescent="0.25"/>
    <row r="1044" customFormat="1" ht="15" customHeight="1" x14ac:dyDescent="0.25"/>
    <row r="1045" customFormat="1" ht="15" customHeight="1" x14ac:dyDescent="0.25"/>
    <row r="1046" customFormat="1" ht="15" customHeight="1" x14ac:dyDescent="0.25"/>
    <row r="1047" customFormat="1" ht="15" customHeight="1" x14ac:dyDescent="0.25"/>
    <row r="1048" customFormat="1" ht="15" customHeight="1" x14ac:dyDescent="0.25"/>
    <row r="1049" customFormat="1" ht="15" customHeight="1" x14ac:dyDescent="0.25"/>
    <row r="1050" customFormat="1" ht="15" customHeight="1" x14ac:dyDescent="0.25"/>
    <row r="1051" customFormat="1" ht="15" customHeight="1" x14ac:dyDescent="0.25"/>
    <row r="1052" customFormat="1" ht="15" customHeight="1" x14ac:dyDescent="0.25"/>
    <row r="1053" customFormat="1" ht="15" customHeight="1" x14ac:dyDescent="0.25"/>
    <row r="1054" customFormat="1" ht="15" customHeight="1" x14ac:dyDescent="0.25"/>
    <row r="1055" customFormat="1" ht="15" customHeight="1" x14ac:dyDescent="0.25"/>
    <row r="1056" customFormat="1" ht="15" customHeight="1" x14ac:dyDescent="0.25"/>
    <row r="1057" customFormat="1" ht="15" customHeight="1" x14ac:dyDescent="0.25"/>
    <row r="1058" customFormat="1" ht="15" customHeight="1" x14ac:dyDescent="0.25"/>
    <row r="1059" customFormat="1" ht="15" customHeight="1" x14ac:dyDescent="0.25"/>
    <row r="1060" customFormat="1" ht="15" customHeight="1" x14ac:dyDescent="0.25"/>
    <row r="1061" customFormat="1" ht="15" customHeight="1" x14ac:dyDescent="0.25"/>
    <row r="1062" customFormat="1" ht="15" customHeight="1" x14ac:dyDescent="0.25"/>
    <row r="1063" customFormat="1" ht="15" customHeight="1" x14ac:dyDescent="0.25"/>
    <row r="1064" customFormat="1" ht="15" customHeight="1" x14ac:dyDescent="0.25"/>
    <row r="1065" customFormat="1" ht="15" customHeight="1" x14ac:dyDescent="0.25"/>
    <row r="1066" customFormat="1" ht="15" customHeight="1" x14ac:dyDescent="0.25"/>
    <row r="1067" customFormat="1" ht="15" customHeight="1" x14ac:dyDescent="0.25"/>
    <row r="1068" customFormat="1" ht="15" customHeight="1" x14ac:dyDescent="0.25"/>
    <row r="1069" customFormat="1" ht="15" customHeight="1" x14ac:dyDescent="0.25"/>
    <row r="1070" customFormat="1" ht="15" customHeight="1" x14ac:dyDescent="0.25"/>
    <row r="1071" customFormat="1" ht="15" customHeight="1" x14ac:dyDescent="0.25"/>
    <row r="1072" customFormat="1" ht="15" customHeight="1" x14ac:dyDescent="0.25"/>
    <row r="1073" customFormat="1" ht="15" customHeight="1" x14ac:dyDescent="0.25"/>
    <row r="1074" customFormat="1" ht="15" customHeight="1" x14ac:dyDescent="0.25"/>
    <row r="1075" customFormat="1" ht="15" customHeight="1" x14ac:dyDescent="0.25"/>
    <row r="1076" customFormat="1" ht="15" customHeight="1" x14ac:dyDescent="0.25"/>
    <row r="1077" customFormat="1" ht="15" customHeight="1" x14ac:dyDescent="0.25"/>
    <row r="1078" customFormat="1" ht="15" customHeight="1" x14ac:dyDescent="0.25"/>
    <row r="1079" customFormat="1" ht="15" customHeight="1" x14ac:dyDescent="0.25"/>
    <row r="1080" customFormat="1" ht="15" customHeight="1" x14ac:dyDescent="0.25"/>
    <row r="1081" customFormat="1" ht="15" customHeight="1" x14ac:dyDescent="0.25"/>
    <row r="1082" customFormat="1" ht="15" customHeight="1" x14ac:dyDescent="0.25"/>
    <row r="1083" customFormat="1" ht="15" customHeight="1" x14ac:dyDescent="0.25"/>
    <row r="1084" customFormat="1" ht="15" customHeight="1" x14ac:dyDescent="0.25"/>
    <row r="1085" customFormat="1" ht="15" customHeight="1" x14ac:dyDescent="0.25"/>
    <row r="1086" customFormat="1" ht="15" customHeight="1" x14ac:dyDescent="0.25"/>
    <row r="1087" customFormat="1" ht="15" customHeight="1" x14ac:dyDescent="0.25"/>
    <row r="1088" customFormat="1" ht="15" customHeight="1" x14ac:dyDescent="0.25"/>
    <row r="1089" customFormat="1" ht="15" customHeight="1" x14ac:dyDescent="0.25"/>
    <row r="1090" customFormat="1" ht="15" customHeight="1" x14ac:dyDescent="0.25"/>
    <row r="1091" customFormat="1" ht="15" customHeight="1" x14ac:dyDescent="0.25"/>
    <row r="1092" customFormat="1" ht="15" customHeight="1" x14ac:dyDescent="0.25"/>
    <row r="1093" customFormat="1" ht="15" customHeight="1" x14ac:dyDescent="0.25"/>
    <row r="1094" customFormat="1" ht="15" customHeight="1" x14ac:dyDescent="0.25"/>
    <row r="1095" customFormat="1" ht="15" customHeight="1" x14ac:dyDescent="0.25"/>
    <row r="1096" customFormat="1" ht="15" customHeight="1" x14ac:dyDescent="0.25"/>
    <row r="1097" customFormat="1" ht="15" customHeight="1" x14ac:dyDescent="0.25"/>
    <row r="1098" customFormat="1" ht="15" customHeight="1" x14ac:dyDescent="0.25"/>
    <row r="1099" customFormat="1" ht="15" customHeight="1" x14ac:dyDescent="0.25"/>
    <row r="1100" customFormat="1" ht="15" customHeight="1" x14ac:dyDescent="0.25"/>
    <row r="1101" customFormat="1" ht="15" customHeight="1" x14ac:dyDescent="0.25"/>
    <row r="1102" customFormat="1" ht="15" customHeight="1" x14ac:dyDescent="0.25"/>
    <row r="1103" customFormat="1" ht="15" customHeight="1" x14ac:dyDescent="0.25"/>
    <row r="1104" customFormat="1" ht="15" customHeight="1" x14ac:dyDescent="0.25"/>
    <row r="1105" customFormat="1" ht="15" customHeight="1" x14ac:dyDescent="0.25"/>
    <row r="1106" customFormat="1" ht="15" customHeight="1" x14ac:dyDescent="0.25"/>
    <row r="1107" customFormat="1" ht="15" customHeight="1" x14ac:dyDescent="0.25"/>
    <row r="1108" customFormat="1" ht="15" customHeight="1" x14ac:dyDescent="0.25"/>
    <row r="1109" customFormat="1" ht="15" customHeight="1" x14ac:dyDescent="0.25"/>
    <row r="1110" customFormat="1" ht="15" customHeight="1" x14ac:dyDescent="0.25"/>
    <row r="1111" customFormat="1" ht="15" customHeight="1" x14ac:dyDescent="0.25"/>
    <row r="1112" customFormat="1" ht="15" customHeight="1" x14ac:dyDescent="0.25"/>
    <row r="1113" customFormat="1" ht="15" customHeight="1" x14ac:dyDescent="0.25"/>
    <row r="1114" customFormat="1" ht="15" customHeight="1" x14ac:dyDescent="0.25"/>
    <row r="1115" customFormat="1" ht="15" customHeight="1" x14ac:dyDescent="0.25"/>
    <row r="1116" customFormat="1" ht="15" customHeight="1" x14ac:dyDescent="0.25"/>
    <row r="1117" customFormat="1" ht="15" customHeight="1" x14ac:dyDescent="0.25"/>
    <row r="1118" customFormat="1" ht="15" customHeight="1" x14ac:dyDescent="0.25"/>
    <row r="1119" customFormat="1" ht="15" customHeight="1" x14ac:dyDescent="0.25"/>
    <row r="1120" customFormat="1" ht="15" customHeight="1" x14ac:dyDescent="0.25"/>
    <row r="1121" customFormat="1" ht="15" customHeight="1" x14ac:dyDescent="0.25"/>
    <row r="1122" customFormat="1" ht="15" customHeight="1" x14ac:dyDescent="0.25"/>
    <row r="1123" customFormat="1" ht="15" customHeight="1" x14ac:dyDescent="0.25"/>
    <row r="1124" customFormat="1" ht="15" customHeight="1" x14ac:dyDescent="0.25"/>
    <row r="1125" customFormat="1" ht="15" customHeight="1" x14ac:dyDescent="0.25"/>
    <row r="1126" customFormat="1" ht="15" customHeight="1" x14ac:dyDescent="0.25"/>
    <row r="1127" customFormat="1" ht="15" customHeight="1" x14ac:dyDescent="0.25"/>
    <row r="1128" customFormat="1" ht="15" customHeight="1" x14ac:dyDescent="0.25"/>
    <row r="1129" customFormat="1" ht="15" customHeight="1" x14ac:dyDescent="0.25"/>
    <row r="1130" customFormat="1" ht="15" customHeight="1" x14ac:dyDescent="0.25"/>
    <row r="1131" customFormat="1" ht="15" customHeight="1" x14ac:dyDescent="0.25"/>
    <row r="1132" customFormat="1" ht="15" customHeight="1" x14ac:dyDescent="0.25"/>
    <row r="1133" customFormat="1" ht="15" customHeight="1" x14ac:dyDescent="0.25"/>
    <row r="1134" customFormat="1" ht="15" customHeight="1" x14ac:dyDescent="0.25"/>
    <row r="1135" customFormat="1" ht="15" customHeight="1" x14ac:dyDescent="0.25"/>
    <row r="1136" customFormat="1" ht="15" customHeight="1" x14ac:dyDescent="0.25"/>
    <row r="1137" customFormat="1" ht="15" customHeight="1" x14ac:dyDescent="0.25"/>
    <row r="1138" customFormat="1" ht="15" customHeight="1" x14ac:dyDescent="0.25"/>
    <row r="1139" customFormat="1" ht="15" customHeight="1" x14ac:dyDescent="0.25"/>
    <row r="1140" customFormat="1" ht="15" customHeight="1" x14ac:dyDescent="0.25"/>
    <row r="1141" customFormat="1" ht="15" customHeight="1" x14ac:dyDescent="0.25"/>
    <row r="1142" customFormat="1" ht="15" customHeight="1" x14ac:dyDescent="0.25"/>
    <row r="1143" customFormat="1" ht="15" customHeight="1" x14ac:dyDescent="0.25"/>
    <row r="1144" customFormat="1" ht="15" customHeight="1" x14ac:dyDescent="0.25"/>
    <row r="1145" customFormat="1" ht="15" customHeight="1" x14ac:dyDescent="0.25"/>
    <row r="1146" customFormat="1" ht="15" customHeight="1" x14ac:dyDescent="0.25"/>
    <row r="1147" customFormat="1" ht="15" customHeight="1" x14ac:dyDescent="0.25"/>
    <row r="1148" customFormat="1" ht="15" customHeight="1" x14ac:dyDescent="0.25"/>
    <row r="1149" customFormat="1" ht="15" customHeight="1" x14ac:dyDescent="0.25"/>
    <row r="1150" customFormat="1" ht="15" customHeight="1" x14ac:dyDescent="0.25"/>
    <row r="1151" customFormat="1" ht="15" customHeight="1" x14ac:dyDescent="0.25"/>
    <row r="1152" customFormat="1" ht="15" customHeight="1" x14ac:dyDescent="0.25"/>
    <row r="1153" customFormat="1" ht="15" customHeight="1" x14ac:dyDescent="0.25"/>
    <row r="1154" customFormat="1" ht="15" customHeight="1" x14ac:dyDescent="0.25"/>
    <row r="1155" customFormat="1" ht="15" customHeight="1" x14ac:dyDescent="0.25"/>
    <row r="1156" customFormat="1" ht="15" customHeight="1" x14ac:dyDescent="0.25"/>
    <row r="1157" customFormat="1" ht="15" customHeight="1" x14ac:dyDescent="0.25"/>
    <row r="1158" customFormat="1" ht="15" customHeight="1" x14ac:dyDescent="0.25"/>
    <row r="1159" customFormat="1" ht="15" customHeight="1" x14ac:dyDescent="0.25"/>
    <row r="1160" customFormat="1" ht="15" customHeight="1" x14ac:dyDescent="0.25"/>
    <row r="1161" customFormat="1" ht="15" customHeight="1" x14ac:dyDescent="0.25"/>
    <row r="1162" customFormat="1" ht="15" customHeight="1" x14ac:dyDescent="0.25"/>
    <row r="1163" customFormat="1" ht="15" customHeight="1" x14ac:dyDescent="0.25"/>
    <row r="1164" customFormat="1" ht="15" customHeight="1" x14ac:dyDescent="0.25"/>
    <row r="1165" customFormat="1" ht="15" customHeight="1" x14ac:dyDescent="0.25"/>
    <row r="1166" customFormat="1" ht="15" customHeight="1" x14ac:dyDescent="0.25"/>
    <row r="1167" customFormat="1" ht="15" customHeight="1" x14ac:dyDescent="0.25"/>
    <row r="1168" customFormat="1" ht="15" customHeight="1" x14ac:dyDescent="0.25"/>
    <row r="1169" customFormat="1" ht="15" customHeight="1" x14ac:dyDescent="0.25"/>
    <row r="1170" customFormat="1" ht="15" customHeight="1" x14ac:dyDescent="0.25"/>
    <row r="1171" customFormat="1" ht="15" customHeight="1" x14ac:dyDescent="0.25"/>
    <row r="1172" customFormat="1" ht="15" customHeight="1" x14ac:dyDescent="0.25"/>
    <row r="1173" customFormat="1" ht="15" customHeight="1" x14ac:dyDescent="0.25"/>
    <row r="1174" customFormat="1" ht="15" customHeight="1" x14ac:dyDescent="0.25"/>
    <row r="1175" customFormat="1" ht="15" customHeight="1" x14ac:dyDescent="0.25"/>
    <row r="1176" customFormat="1" ht="15" customHeight="1" x14ac:dyDescent="0.25"/>
    <row r="1177" customFormat="1" ht="15" customHeight="1" x14ac:dyDescent="0.25"/>
    <row r="1178" customFormat="1" ht="15" customHeight="1" x14ac:dyDescent="0.25"/>
    <row r="1179" customFormat="1" ht="15" customHeight="1" x14ac:dyDescent="0.25"/>
    <row r="1180" customFormat="1" ht="15" customHeight="1" x14ac:dyDescent="0.25"/>
    <row r="1181" customFormat="1" ht="15" customHeight="1" x14ac:dyDescent="0.25"/>
    <row r="1182" customFormat="1" ht="15" customHeight="1" x14ac:dyDescent="0.25"/>
    <row r="1183" customFormat="1" ht="15" customHeight="1" x14ac:dyDescent="0.25"/>
    <row r="1184" customFormat="1" ht="15" customHeight="1" x14ac:dyDescent="0.25"/>
    <row r="1185" customFormat="1" ht="15" customHeight="1" x14ac:dyDescent="0.25"/>
    <row r="1186" customFormat="1" ht="15" customHeight="1" x14ac:dyDescent="0.25"/>
    <row r="1187" customFormat="1" ht="15" customHeight="1" x14ac:dyDescent="0.25"/>
    <row r="1188" customFormat="1" ht="15" customHeight="1" x14ac:dyDescent="0.25"/>
    <row r="1189" customFormat="1" ht="15" customHeight="1" x14ac:dyDescent="0.25"/>
    <row r="1190" customFormat="1" ht="15" customHeight="1" x14ac:dyDescent="0.25"/>
    <row r="1191" customFormat="1" ht="15" customHeight="1" x14ac:dyDescent="0.25"/>
    <row r="1192" customFormat="1" ht="15" customHeight="1" x14ac:dyDescent="0.25"/>
    <row r="1193" customFormat="1" ht="15" customHeight="1" x14ac:dyDescent="0.25"/>
    <row r="1194" customFormat="1" ht="15" customHeight="1" x14ac:dyDescent="0.25"/>
    <row r="1195" customFormat="1" ht="15" customHeight="1" x14ac:dyDescent="0.25"/>
    <row r="1196" customFormat="1" ht="15" customHeight="1" x14ac:dyDescent="0.25"/>
    <row r="1197" customFormat="1" ht="15" customHeight="1" x14ac:dyDescent="0.25"/>
    <row r="1198" customFormat="1" ht="15" customHeight="1" x14ac:dyDescent="0.25"/>
    <row r="1199" customFormat="1" ht="15" customHeight="1" x14ac:dyDescent="0.25"/>
    <row r="1200" customFormat="1" ht="15" customHeight="1" x14ac:dyDescent="0.25"/>
    <row r="1201" customFormat="1" ht="15" customHeight="1" x14ac:dyDescent="0.25"/>
    <row r="1202" customFormat="1" ht="15" customHeight="1" x14ac:dyDescent="0.25"/>
    <row r="1203" customFormat="1" ht="15" customHeight="1" x14ac:dyDescent="0.25"/>
    <row r="1204" customFormat="1" ht="15" customHeight="1" x14ac:dyDescent="0.25"/>
    <row r="1205" customFormat="1" ht="15" customHeight="1" x14ac:dyDescent="0.25"/>
    <row r="1206" customFormat="1" ht="15" customHeight="1" x14ac:dyDescent="0.25"/>
    <row r="1207" customFormat="1" ht="15" customHeight="1" x14ac:dyDescent="0.25"/>
    <row r="1208" customFormat="1" ht="15" customHeight="1" x14ac:dyDescent="0.25"/>
    <row r="1209" customFormat="1" ht="15" customHeight="1" x14ac:dyDescent="0.25"/>
    <row r="1210" customFormat="1" ht="15" customHeight="1" x14ac:dyDescent="0.25"/>
    <row r="1211" customFormat="1" ht="15" customHeight="1" x14ac:dyDescent="0.25"/>
    <row r="1212" customFormat="1" ht="15" customHeight="1" x14ac:dyDescent="0.25"/>
    <row r="1213" customFormat="1" ht="15" customHeight="1" x14ac:dyDescent="0.25"/>
    <row r="1214" customFormat="1" ht="15" customHeight="1" x14ac:dyDescent="0.25"/>
    <row r="1215" customFormat="1" ht="15" customHeight="1" x14ac:dyDescent="0.25"/>
    <row r="1216" customFormat="1" ht="15" customHeight="1" x14ac:dyDescent="0.25"/>
    <row r="1217" customFormat="1" ht="15" customHeight="1" x14ac:dyDescent="0.25"/>
    <row r="1218" customFormat="1" ht="15" customHeight="1" x14ac:dyDescent="0.25"/>
    <row r="1219" customFormat="1" ht="15" customHeight="1" x14ac:dyDescent="0.25"/>
    <row r="1220" customFormat="1" ht="15" customHeight="1" x14ac:dyDescent="0.25"/>
    <row r="1221" customFormat="1" ht="15" customHeight="1" x14ac:dyDescent="0.25"/>
    <row r="1222" customFormat="1" ht="15" customHeight="1" x14ac:dyDescent="0.25"/>
    <row r="1223" customFormat="1" ht="15" customHeight="1" x14ac:dyDescent="0.25"/>
    <row r="1224" customFormat="1" ht="15" customHeight="1" x14ac:dyDescent="0.25"/>
    <row r="1225" customFormat="1" ht="15" customHeight="1" x14ac:dyDescent="0.25"/>
    <row r="1226" customFormat="1" ht="15" customHeight="1" x14ac:dyDescent="0.25"/>
    <row r="1227" customFormat="1" ht="15" customHeight="1" x14ac:dyDescent="0.25"/>
    <row r="1228" customFormat="1" ht="15" customHeight="1" x14ac:dyDescent="0.25"/>
    <row r="1229" customFormat="1" ht="15" customHeight="1" x14ac:dyDescent="0.25"/>
    <row r="1230" customFormat="1" ht="15" customHeight="1" x14ac:dyDescent="0.25"/>
    <row r="1231" customFormat="1" ht="15" customHeight="1" x14ac:dyDescent="0.25"/>
    <row r="1232" customFormat="1" ht="15" customHeight="1" x14ac:dyDescent="0.25"/>
    <row r="1233" customFormat="1" ht="15" customHeight="1" x14ac:dyDescent="0.25"/>
    <row r="1234" customFormat="1" ht="15" customHeight="1" x14ac:dyDescent="0.25"/>
    <row r="1235" customFormat="1" ht="15" customHeight="1" x14ac:dyDescent="0.25"/>
    <row r="1236" customFormat="1" ht="15" customHeight="1" x14ac:dyDescent="0.25"/>
    <row r="1237" customFormat="1" ht="15" customHeight="1" x14ac:dyDescent="0.25"/>
    <row r="1238" customFormat="1" ht="15" customHeight="1" x14ac:dyDescent="0.25"/>
    <row r="1239" customFormat="1" ht="15" customHeight="1" x14ac:dyDescent="0.25"/>
    <row r="1240" customFormat="1" ht="15" customHeight="1" x14ac:dyDescent="0.25"/>
    <row r="1241" customFormat="1" ht="15" customHeight="1" x14ac:dyDescent="0.25"/>
    <row r="1242" customFormat="1" ht="15" customHeight="1" x14ac:dyDescent="0.25"/>
    <row r="1243" customFormat="1" ht="15" customHeight="1" x14ac:dyDescent="0.25"/>
    <row r="1244" customFormat="1" ht="15" customHeight="1" x14ac:dyDescent="0.25"/>
    <row r="1245" customFormat="1" ht="15" customHeight="1" x14ac:dyDescent="0.25"/>
    <row r="1246" customFormat="1" ht="15" customHeight="1" x14ac:dyDescent="0.25"/>
    <row r="1247" customFormat="1" ht="15" customHeight="1" x14ac:dyDescent="0.25"/>
    <row r="1248" customFormat="1" ht="15" customHeight="1" x14ac:dyDescent="0.25"/>
    <row r="1249" customFormat="1" ht="15" customHeight="1" x14ac:dyDescent="0.25"/>
    <row r="1250" customFormat="1" ht="15" customHeight="1" x14ac:dyDescent="0.25"/>
    <row r="1251" customFormat="1" ht="15" customHeight="1" x14ac:dyDescent="0.25"/>
    <row r="1252" customFormat="1" ht="15" customHeight="1" x14ac:dyDescent="0.25"/>
    <row r="1253" customFormat="1" ht="15" customHeight="1" x14ac:dyDescent="0.25"/>
    <row r="1254" customFormat="1" ht="15" customHeight="1" x14ac:dyDescent="0.25"/>
    <row r="1255" customFormat="1" ht="15" customHeight="1" x14ac:dyDescent="0.25"/>
    <row r="1256" customFormat="1" ht="15" customHeight="1" x14ac:dyDescent="0.25"/>
    <row r="1257" customFormat="1" ht="15" customHeight="1" x14ac:dyDescent="0.25"/>
    <row r="1258" customFormat="1" ht="15" customHeight="1" x14ac:dyDescent="0.25"/>
    <row r="1259" customFormat="1" ht="15" customHeight="1" x14ac:dyDescent="0.25"/>
    <row r="1260" customFormat="1" ht="15" customHeight="1" x14ac:dyDescent="0.25"/>
    <row r="1261" customFormat="1" ht="15" customHeight="1" x14ac:dyDescent="0.25"/>
    <row r="1262" customFormat="1" ht="15" customHeight="1" x14ac:dyDescent="0.25"/>
    <row r="1263" customFormat="1" ht="15" customHeight="1" x14ac:dyDescent="0.25"/>
    <row r="1264" customFormat="1" ht="15" customHeight="1" x14ac:dyDescent="0.25"/>
    <row r="1265" customFormat="1" ht="15" customHeight="1" x14ac:dyDescent="0.25"/>
    <row r="1266" customFormat="1" ht="15" customHeight="1" x14ac:dyDescent="0.25"/>
    <row r="1267" customFormat="1" ht="15" customHeight="1" x14ac:dyDescent="0.25"/>
    <row r="1268" customFormat="1" ht="15" customHeight="1" x14ac:dyDescent="0.25"/>
    <row r="1269" customFormat="1" ht="15" customHeight="1" x14ac:dyDescent="0.25"/>
    <row r="1270" customFormat="1" ht="15" customHeight="1" x14ac:dyDescent="0.25"/>
    <row r="1271" customFormat="1" ht="15" customHeight="1" x14ac:dyDescent="0.25"/>
    <row r="1272" customFormat="1" ht="15" customHeight="1" x14ac:dyDescent="0.25"/>
    <row r="1273" customFormat="1" ht="15" customHeight="1" x14ac:dyDescent="0.25"/>
    <row r="1274" customFormat="1" ht="15" customHeight="1" x14ac:dyDescent="0.25"/>
    <row r="1275" customFormat="1" ht="15" customHeight="1" x14ac:dyDescent="0.25"/>
    <row r="1276" customFormat="1" ht="15" customHeight="1" x14ac:dyDescent="0.25"/>
    <row r="1277" customFormat="1" ht="15" customHeight="1" x14ac:dyDescent="0.25"/>
    <row r="1278" customFormat="1" ht="15" customHeight="1" x14ac:dyDescent="0.25"/>
    <row r="1279" customFormat="1" ht="15" customHeight="1" x14ac:dyDescent="0.25"/>
    <row r="1280" customFormat="1" ht="15" customHeight="1" x14ac:dyDescent="0.25"/>
    <row r="1281" customFormat="1" ht="15" customHeight="1" x14ac:dyDescent="0.25"/>
    <row r="1282" customFormat="1" ht="15" customHeight="1" x14ac:dyDescent="0.25"/>
    <row r="1283" customFormat="1" ht="15" customHeight="1" x14ac:dyDescent="0.25"/>
    <row r="1284" customFormat="1" ht="15" customHeight="1" x14ac:dyDescent="0.25"/>
    <row r="1285" customFormat="1" ht="15" customHeight="1" x14ac:dyDescent="0.25"/>
    <row r="1286" customFormat="1" ht="15" customHeight="1" x14ac:dyDescent="0.25"/>
    <row r="1287" customFormat="1" ht="15" customHeight="1" x14ac:dyDescent="0.25"/>
    <row r="1288" customFormat="1" ht="15" customHeight="1" x14ac:dyDescent="0.25"/>
    <row r="1289" customFormat="1" ht="15" customHeight="1" x14ac:dyDescent="0.25"/>
    <row r="1290" customFormat="1" ht="15" customHeight="1" x14ac:dyDescent="0.25"/>
    <row r="1291" customFormat="1" ht="15" customHeight="1" x14ac:dyDescent="0.25"/>
    <row r="1292" customFormat="1" ht="15" customHeight="1" x14ac:dyDescent="0.25"/>
    <row r="1293" customFormat="1" ht="15" customHeight="1" x14ac:dyDescent="0.25"/>
    <row r="1294" customFormat="1" ht="15" customHeight="1" x14ac:dyDescent="0.25"/>
    <row r="1295" customFormat="1" ht="15" customHeight="1" x14ac:dyDescent="0.25"/>
    <row r="1296" customFormat="1" ht="15" customHeight="1" x14ac:dyDescent="0.25"/>
    <row r="1297" customFormat="1" ht="15" customHeight="1" x14ac:dyDescent="0.25"/>
    <row r="1298" customFormat="1" ht="15" customHeight="1" x14ac:dyDescent="0.25"/>
    <row r="1299" customFormat="1" ht="15" customHeight="1" x14ac:dyDescent="0.25"/>
    <row r="1300" customFormat="1" ht="15" customHeight="1" x14ac:dyDescent="0.25"/>
    <row r="1301" customFormat="1" ht="15" customHeight="1" x14ac:dyDescent="0.25"/>
    <row r="1302" customFormat="1" ht="15" customHeight="1" x14ac:dyDescent="0.25"/>
    <row r="1303" customFormat="1" ht="15" customHeight="1" x14ac:dyDescent="0.25"/>
    <row r="1304" customFormat="1" ht="15" customHeight="1" x14ac:dyDescent="0.25"/>
    <row r="1305" customFormat="1" ht="15" customHeight="1" x14ac:dyDescent="0.25"/>
    <row r="1306" customFormat="1" ht="15" customHeight="1" x14ac:dyDescent="0.25"/>
    <row r="1307" customFormat="1" ht="15" customHeight="1" x14ac:dyDescent="0.25"/>
    <row r="1308" customFormat="1" ht="15" customHeight="1" x14ac:dyDescent="0.25"/>
    <row r="1309" customFormat="1" ht="15" customHeight="1" x14ac:dyDescent="0.25"/>
    <row r="1310" customFormat="1" ht="15" customHeight="1" x14ac:dyDescent="0.25"/>
    <row r="1311" customFormat="1" ht="15" customHeight="1" x14ac:dyDescent="0.25"/>
    <row r="1312" customFormat="1" ht="15" customHeight="1" x14ac:dyDescent="0.25"/>
    <row r="1313" customFormat="1" ht="15" customHeight="1" x14ac:dyDescent="0.25"/>
    <row r="1314" customFormat="1" ht="15" customHeight="1" x14ac:dyDescent="0.25"/>
    <row r="1315" customFormat="1" ht="15" customHeight="1" x14ac:dyDescent="0.25"/>
    <row r="1316" customFormat="1" ht="15" customHeight="1" x14ac:dyDescent="0.25"/>
    <row r="1317" customFormat="1" ht="15" customHeight="1" x14ac:dyDescent="0.25"/>
    <row r="1318" customFormat="1" ht="15" customHeight="1" x14ac:dyDescent="0.25"/>
    <row r="1319" customFormat="1" ht="15" customHeight="1" x14ac:dyDescent="0.25"/>
    <row r="1320" customFormat="1" ht="15" customHeight="1" x14ac:dyDescent="0.25"/>
    <row r="1321" customFormat="1" ht="15" customHeight="1" x14ac:dyDescent="0.25"/>
    <row r="1322" customFormat="1" ht="15" customHeight="1" x14ac:dyDescent="0.25"/>
    <row r="1323" customFormat="1" ht="15" customHeight="1" x14ac:dyDescent="0.25"/>
    <row r="1324" customFormat="1" ht="15" customHeight="1" x14ac:dyDescent="0.25"/>
    <row r="1325" customFormat="1" ht="15" customHeight="1" x14ac:dyDescent="0.25"/>
    <row r="1326" customFormat="1" ht="15" customHeight="1" x14ac:dyDescent="0.25"/>
    <row r="1327" customFormat="1" ht="15" customHeight="1" x14ac:dyDescent="0.25"/>
    <row r="1328" customFormat="1" ht="15" customHeight="1" x14ac:dyDescent="0.25"/>
    <row r="1329" customFormat="1" ht="15" customHeight="1" x14ac:dyDescent="0.25"/>
    <row r="1330" customFormat="1" ht="15" customHeight="1" x14ac:dyDescent="0.25"/>
    <row r="1331" customFormat="1" ht="15" customHeight="1" x14ac:dyDescent="0.25"/>
    <row r="1332" customFormat="1" ht="15" customHeight="1" x14ac:dyDescent="0.25"/>
    <row r="1333" customFormat="1" ht="15" customHeight="1" x14ac:dyDescent="0.25"/>
    <row r="1334" customFormat="1" ht="15" customHeight="1" x14ac:dyDescent="0.25"/>
    <row r="1335" customFormat="1" ht="15" customHeight="1" x14ac:dyDescent="0.25"/>
    <row r="1336" customFormat="1" ht="15" customHeight="1" x14ac:dyDescent="0.25"/>
    <row r="1337" customFormat="1" ht="15" customHeight="1" x14ac:dyDescent="0.25"/>
    <row r="1338" customFormat="1" ht="15" customHeight="1" x14ac:dyDescent="0.25"/>
    <row r="1339" customFormat="1" ht="15" customHeight="1" x14ac:dyDescent="0.25"/>
    <row r="1340" customFormat="1" ht="15" customHeight="1" x14ac:dyDescent="0.25"/>
    <row r="1341" customFormat="1" ht="15" customHeight="1" x14ac:dyDescent="0.25"/>
    <row r="1342" customFormat="1" ht="15" customHeight="1" x14ac:dyDescent="0.25"/>
    <row r="1343" customFormat="1" ht="15" customHeight="1" x14ac:dyDescent="0.25"/>
    <row r="1344" customFormat="1" ht="15" customHeight="1" x14ac:dyDescent="0.25"/>
    <row r="1345" customFormat="1" ht="15" customHeight="1" x14ac:dyDescent="0.25"/>
    <row r="1346" customFormat="1" ht="15" customHeight="1" x14ac:dyDescent="0.25"/>
    <row r="1347" customFormat="1" ht="15" customHeight="1" x14ac:dyDescent="0.25"/>
    <row r="1348" customFormat="1" ht="15" customHeight="1" x14ac:dyDescent="0.25"/>
    <row r="1349" customFormat="1" ht="15" customHeight="1" x14ac:dyDescent="0.25"/>
    <row r="1350" customFormat="1" ht="15" customHeight="1" x14ac:dyDescent="0.25"/>
    <row r="1351" customFormat="1" ht="15" customHeight="1" x14ac:dyDescent="0.25"/>
    <row r="1352" customFormat="1" ht="15" customHeight="1" x14ac:dyDescent="0.25"/>
    <row r="1353" customFormat="1" ht="15" customHeight="1" x14ac:dyDescent="0.25"/>
    <row r="1354" customFormat="1" ht="15" customHeight="1" x14ac:dyDescent="0.25"/>
    <row r="1355" customFormat="1" ht="15" customHeight="1" x14ac:dyDescent="0.25"/>
    <row r="1356" customFormat="1" ht="15" customHeight="1" x14ac:dyDescent="0.25"/>
    <row r="1357" customFormat="1" ht="15" customHeight="1" x14ac:dyDescent="0.25"/>
    <row r="1358" customFormat="1" ht="15" customHeight="1" x14ac:dyDescent="0.25"/>
    <row r="1359" customFormat="1" ht="15" customHeight="1" x14ac:dyDescent="0.25"/>
    <row r="1360" customFormat="1" ht="15" customHeight="1" x14ac:dyDescent="0.25"/>
    <row r="1361" customFormat="1" ht="15" customHeight="1" x14ac:dyDescent="0.25"/>
    <row r="1362" customFormat="1" ht="15" customHeight="1" x14ac:dyDescent="0.25"/>
    <row r="1363" customFormat="1" ht="15" customHeight="1" x14ac:dyDescent="0.25"/>
    <row r="1364" customFormat="1" ht="15" customHeight="1" x14ac:dyDescent="0.25"/>
    <row r="1365" customFormat="1" ht="15" customHeight="1" x14ac:dyDescent="0.25"/>
    <row r="1366" customFormat="1" ht="15" customHeight="1" x14ac:dyDescent="0.25"/>
    <row r="1367" customFormat="1" ht="15" customHeight="1" x14ac:dyDescent="0.25"/>
    <row r="1368" customFormat="1" ht="15" customHeight="1" x14ac:dyDescent="0.25"/>
    <row r="1369" customFormat="1" ht="15" customHeight="1" x14ac:dyDescent="0.25"/>
    <row r="1370" customFormat="1" ht="15" customHeight="1" x14ac:dyDescent="0.25"/>
    <row r="1371" customFormat="1" ht="15" customHeight="1" x14ac:dyDescent="0.25"/>
    <row r="1372" customFormat="1" ht="15" customHeight="1" x14ac:dyDescent="0.25"/>
    <row r="1373" customFormat="1" ht="15" customHeight="1" x14ac:dyDescent="0.25"/>
    <row r="1374" customFormat="1" ht="15" customHeight="1" x14ac:dyDescent="0.25"/>
    <row r="1375" customFormat="1" ht="15" customHeight="1" x14ac:dyDescent="0.25"/>
    <row r="1376" customFormat="1" ht="15" customHeight="1" x14ac:dyDescent="0.25"/>
    <row r="1377" customFormat="1" ht="15" customHeight="1" x14ac:dyDescent="0.25"/>
    <row r="1378" customFormat="1" ht="15" customHeight="1" x14ac:dyDescent="0.25"/>
    <row r="1379" customFormat="1" ht="15" customHeight="1" x14ac:dyDescent="0.25"/>
    <row r="1380" customFormat="1" ht="15" customHeight="1" x14ac:dyDescent="0.25"/>
    <row r="1381" customFormat="1" ht="15" customHeight="1" x14ac:dyDescent="0.25"/>
    <row r="1382" customFormat="1" ht="15" customHeight="1" x14ac:dyDescent="0.25"/>
    <row r="1383" customFormat="1" ht="15" customHeight="1" x14ac:dyDescent="0.25"/>
    <row r="1384" customFormat="1" ht="15" customHeight="1" x14ac:dyDescent="0.25"/>
    <row r="1385" customFormat="1" ht="15" customHeight="1" x14ac:dyDescent="0.25"/>
    <row r="1386" customFormat="1" ht="15" customHeight="1" x14ac:dyDescent="0.25"/>
    <row r="1387" customFormat="1" ht="15" customHeight="1" x14ac:dyDescent="0.25"/>
    <row r="1388" customFormat="1" ht="15" customHeight="1" x14ac:dyDescent="0.25"/>
    <row r="1389" customFormat="1" ht="15" customHeight="1" x14ac:dyDescent="0.25"/>
    <row r="1390" customFormat="1" ht="15" customHeight="1" x14ac:dyDescent="0.25"/>
    <row r="1391" customFormat="1" ht="15" customHeight="1" x14ac:dyDescent="0.25"/>
    <row r="1392" customFormat="1" ht="15" customHeight="1" x14ac:dyDescent="0.25"/>
    <row r="1393" spans="1:34" customFormat="1" ht="15" customHeight="1" x14ac:dyDescent="0.25"/>
    <row r="1394" spans="1:34" customFormat="1" ht="15" customHeight="1" x14ac:dyDescent="0.25"/>
    <row r="1395" spans="1:34" customFormat="1" ht="15" customHeight="1" x14ac:dyDescent="0.25"/>
    <row r="1396" spans="1:34" customFormat="1" ht="15" customHeight="1" x14ac:dyDescent="0.25"/>
    <row r="1397" spans="1:34" customFormat="1" ht="15" customHeight="1" x14ac:dyDescent="0.25"/>
    <row r="1398" spans="1:34" customFormat="1" ht="15" customHeight="1" x14ac:dyDescent="0.25"/>
    <row r="1399" spans="1:34" customFormat="1" ht="15" customHeight="1" x14ac:dyDescent="0.25"/>
    <row r="1400" spans="1:34" ht="15" customHeight="1" x14ac:dyDescent="0.25">
      <c r="A1400"/>
      <c r="B1400"/>
      <c r="C1400"/>
      <c r="D1400"/>
      <c r="E1400"/>
      <c r="F1400"/>
      <c r="G1400"/>
      <c r="H1400"/>
      <c r="I1400"/>
      <c r="J1400"/>
      <c r="K1400"/>
      <c r="L1400"/>
      <c r="M1400"/>
      <c r="N1400"/>
      <c r="O1400"/>
      <c r="P1400"/>
      <c r="Q1400"/>
      <c r="R1400"/>
      <c r="S1400"/>
      <c r="T1400"/>
      <c r="U1400"/>
      <c r="V1400"/>
      <c r="W1400"/>
      <c r="X1400"/>
      <c r="Y1400"/>
      <c r="Z1400"/>
      <c r="AA1400"/>
      <c r="AB1400"/>
      <c r="AC1400"/>
      <c r="AD1400"/>
      <c r="AE1400"/>
      <c r="AF1400"/>
      <c r="AG1400"/>
      <c r="AH1400" s="14"/>
    </row>
    <row r="1401" spans="1:34" ht="15" customHeight="1" x14ac:dyDescent="0.25">
      <c r="A1401"/>
      <c r="B1401"/>
      <c r="C1401"/>
      <c r="D1401"/>
      <c r="E1401"/>
      <c r="F1401"/>
      <c r="G1401"/>
      <c r="H1401"/>
      <c r="I1401"/>
      <c r="J1401"/>
      <c r="K1401"/>
      <c r="L1401"/>
      <c r="M1401"/>
      <c r="N1401"/>
      <c r="O1401"/>
      <c r="P1401"/>
      <c r="Q1401"/>
      <c r="R1401"/>
      <c r="S1401"/>
      <c r="T1401"/>
      <c r="U1401"/>
      <c r="V1401"/>
      <c r="W1401"/>
      <c r="X1401"/>
      <c r="Y1401"/>
      <c r="Z1401"/>
      <c r="AA1401"/>
      <c r="AB1401"/>
      <c r="AC1401"/>
      <c r="AD1401"/>
      <c r="AE1401"/>
      <c r="AF1401"/>
      <c r="AG1401"/>
      <c r="AH1401" s="14"/>
    </row>
    <row r="1402" spans="1:34" ht="15" customHeight="1" x14ac:dyDescent="0.25">
      <c r="A1402"/>
      <c r="B1402"/>
      <c r="C1402"/>
      <c r="D1402"/>
      <c r="E1402"/>
      <c r="F1402"/>
      <c r="G1402"/>
      <c r="H1402"/>
      <c r="I1402"/>
      <c r="J1402"/>
      <c r="K1402"/>
      <c r="L1402"/>
      <c r="M1402"/>
      <c r="N1402"/>
      <c r="O1402"/>
      <c r="P1402"/>
      <c r="Q1402"/>
      <c r="R1402"/>
      <c r="S1402"/>
      <c r="T1402"/>
      <c r="U1402"/>
      <c r="V1402"/>
      <c r="W1402"/>
      <c r="X1402"/>
      <c r="Y1402"/>
      <c r="Z1402"/>
      <c r="AA1402"/>
      <c r="AB1402"/>
      <c r="AC1402"/>
      <c r="AD1402"/>
      <c r="AE1402"/>
      <c r="AF1402"/>
      <c r="AG1402"/>
      <c r="AH1402" s="14"/>
    </row>
    <row r="1403" spans="1:34" ht="15" customHeight="1" x14ac:dyDescent="0.25">
      <c r="A1403"/>
      <c r="B1403"/>
      <c r="C1403"/>
      <c r="D1403"/>
      <c r="E1403"/>
      <c r="F1403"/>
      <c r="G1403"/>
      <c r="H1403"/>
      <c r="I1403"/>
      <c r="J1403"/>
      <c r="K1403"/>
      <c r="L1403"/>
      <c r="M1403"/>
      <c r="N1403"/>
      <c r="O1403"/>
      <c r="P1403"/>
      <c r="Q1403"/>
      <c r="R1403"/>
      <c r="S1403"/>
      <c r="T1403"/>
      <c r="U1403"/>
      <c r="V1403"/>
      <c r="W1403"/>
      <c r="X1403"/>
      <c r="Y1403"/>
      <c r="Z1403"/>
      <c r="AA1403"/>
      <c r="AB1403"/>
      <c r="AC1403"/>
      <c r="AD1403"/>
      <c r="AE1403"/>
      <c r="AF1403"/>
      <c r="AG1403"/>
      <c r="AH1403" s="14"/>
    </row>
    <row r="1404" spans="1:34" ht="15" customHeight="1" x14ac:dyDescent="0.25">
      <c r="A1404"/>
      <c r="B1404"/>
      <c r="C1404"/>
      <c r="D1404"/>
      <c r="E1404"/>
      <c r="F1404"/>
      <c r="G1404"/>
      <c r="H1404"/>
      <c r="I1404"/>
      <c r="J1404"/>
      <c r="K1404"/>
      <c r="L1404"/>
      <c r="M1404"/>
      <c r="N1404"/>
      <c r="O1404"/>
      <c r="P1404"/>
      <c r="Q1404"/>
      <c r="R1404"/>
      <c r="S1404"/>
      <c r="T1404"/>
      <c r="U1404"/>
      <c r="V1404"/>
      <c r="W1404"/>
      <c r="X1404"/>
      <c r="Y1404"/>
      <c r="Z1404"/>
      <c r="AA1404"/>
      <c r="AB1404"/>
      <c r="AC1404"/>
      <c r="AD1404"/>
      <c r="AE1404"/>
      <c r="AF1404"/>
      <c r="AG1404"/>
      <c r="AH1404" s="14"/>
    </row>
    <row r="1405" spans="1:34" ht="15" customHeight="1" x14ac:dyDescent="0.25">
      <c r="A1405"/>
      <c r="B1405"/>
      <c r="C1405"/>
      <c r="D1405"/>
      <c r="E1405"/>
      <c r="F1405"/>
      <c r="G1405"/>
      <c r="H1405"/>
      <c r="I1405"/>
      <c r="J1405"/>
      <c r="K1405"/>
      <c r="L1405"/>
      <c r="M1405"/>
      <c r="N1405"/>
      <c r="O1405"/>
      <c r="P1405"/>
      <c r="Q1405"/>
      <c r="R1405"/>
      <c r="S1405"/>
      <c r="T1405"/>
      <c r="U1405"/>
      <c r="V1405"/>
      <c r="W1405"/>
      <c r="X1405"/>
      <c r="Y1405"/>
      <c r="Z1405"/>
      <c r="AA1405"/>
      <c r="AB1405"/>
      <c r="AC1405"/>
      <c r="AD1405"/>
      <c r="AE1405"/>
      <c r="AF1405"/>
      <c r="AG1405"/>
      <c r="AH1405" s="14"/>
    </row>
    <row r="1406" spans="1:34" ht="15" customHeight="1" x14ac:dyDescent="0.25">
      <c r="A1406"/>
      <c r="B1406"/>
      <c r="C1406"/>
      <c r="D1406"/>
      <c r="E1406"/>
      <c r="F1406"/>
      <c r="G1406"/>
      <c r="H1406"/>
      <c r="I1406"/>
      <c r="J1406"/>
      <c r="K1406"/>
      <c r="L1406"/>
      <c r="M1406"/>
      <c r="N1406"/>
      <c r="O1406"/>
      <c r="P1406"/>
      <c r="Q1406"/>
      <c r="R1406"/>
      <c r="S1406"/>
      <c r="T1406"/>
      <c r="U1406"/>
      <c r="V1406"/>
      <c r="W1406"/>
      <c r="X1406"/>
      <c r="Y1406"/>
      <c r="Z1406"/>
      <c r="AA1406"/>
      <c r="AB1406"/>
      <c r="AC1406"/>
      <c r="AD1406"/>
      <c r="AE1406"/>
      <c r="AF1406"/>
      <c r="AG1406"/>
      <c r="AH1406" s="14"/>
    </row>
  </sheetData>
  <mergeCells count="5">
    <mergeCell ref="A18:AG18"/>
    <mergeCell ref="A1:AK1"/>
    <mergeCell ref="A3:A4"/>
    <mergeCell ref="B3:AF3"/>
    <mergeCell ref="AG3:AK4"/>
  </mergeCells>
  <conditionalFormatting sqref="B6:AF17">
    <cfRule type="cellIs" dxfId="299" priority="1" operator="equal">
      <formula>"M"</formula>
    </cfRule>
    <cfRule type="cellIs" dxfId="298" priority="2" operator="equal">
      <formula>"A"</formula>
    </cfRule>
    <cfRule type="cellIs" dxfId="297" priority="3" operator="equal">
      <formula>"A"</formula>
    </cfRule>
    <cfRule type="cellIs" dxfId="296" priority="6" operator="equal">
      <formula>"D"</formula>
    </cfRule>
    <cfRule type="cellIs" dxfId="295" priority="7" operator="equal">
      <formula>"H"</formula>
    </cfRule>
    <cfRule type="expression" priority="8" stopIfTrue="1">
      <formula>B6=""</formula>
    </cfRule>
    <cfRule type="expression" dxfId="294" priority="9" stopIfTrue="1">
      <formula>B6=CléPersonnalisée2</formula>
    </cfRule>
    <cfRule type="expression" dxfId="293" priority="10" stopIfTrue="1">
      <formula>B6=CléPersonnalisée1</formula>
    </cfRule>
    <cfRule type="expression" dxfId="292" priority="11" stopIfTrue="1">
      <formula>B6=CléMaladie</formula>
    </cfRule>
    <cfRule type="expression" dxfId="291" priority="12" stopIfTrue="1">
      <formula>B6=CléPersonnelle</formula>
    </cfRule>
    <cfRule type="expression" dxfId="290" priority="13" stopIfTrue="1">
      <formula>B6=CléCongés</formula>
    </cfRule>
  </conditionalFormatting>
  <conditionalFormatting sqref="AG6:AK17">
    <cfRule type="dataBar" priority="14">
      <dataBar>
        <cfvo type="min"/>
        <cfvo type="num" val="31"/>
        <color theme="2" tint="-0.249977111117893"/>
      </dataBar>
      <extLst>
        <ext xmlns:x14="http://schemas.microsoft.com/office/spreadsheetml/2009/9/main" uri="{B025F937-C7B1-47D3-B67F-A62EFF666E3E}">
          <x14:id>{FAAB40AF-1D5C-4A5B-8F97-29D13794B0D4}</x14:id>
        </ext>
      </extLst>
    </cfRule>
  </conditionalFormatting>
  <conditionalFormatting sqref="B21:AF21">
    <cfRule type="colorScale" priority="15">
      <colorScale>
        <cfvo type="min"/>
        <cfvo type="max"/>
        <color rgb="FF63BE7B"/>
        <color rgb="FFFCFCFF"/>
      </colorScale>
    </cfRule>
  </conditionalFormatting>
  <conditionalFormatting sqref="B21:AF21">
    <cfRule type="colorScale" priority="5">
      <colorScale>
        <cfvo type="min"/>
        <cfvo type="max"/>
        <color rgb="FF63BE7B"/>
        <color rgb="FFFCFCFF"/>
      </colorScale>
    </cfRule>
  </conditionalFormatting>
  <conditionalFormatting sqref="M21">
    <cfRule type="cellIs" dxfId="289" priority="4" operator="equal">
      <formula>"A"</formula>
    </cfRule>
  </conditionalFormatting>
  <printOptions horizontalCentered="1" verticalCentered="1"/>
  <pageMargins left="0" right="0" top="0" bottom="0" header="0.31496062992125984" footer="0.31496062992125984"/>
  <pageSetup scale="70" fitToHeight="0"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FAAB40AF-1D5C-4A5B-8F97-29D13794B0D4}">
            <x14:dataBar minLength="0" maxLength="100">
              <x14:cfvo type="autoMin"/>
              <x14:cfvo type="num">
                <xm:f>31</xm:f>
              </x14:cfvo>
              <x14:negativeFillColor rgb="FFFF0000"/>
              <x14:axisColor rgb="FF000000"/>
            </x14:dataBar>
          </x14:cfRule>
          <xm:sqref>AG6:AK17</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pageSetUpPr fitToPage="1"/>
  </sheetPr>
  <dimension ref="A1:AK1406"/>
  <sheetViews>
    <sheetView showGridLines="0" zoomScaleNormal="100" workbookViewId="0">
      <selection activeCell="A2" sqref="A2"/>
    </sheetView>
  </sheetViews>
  <sheetFormatPr baseColWidth="10" defaultColWidth="9.140625" defaultRowHeight="15" customHeight="1" x14ac:dyDescent="0.25"/>
  <cols>
    <col min="1" max="1" width="24.28515625" style="15" customWidth="1"/>
    <col min="2" max="21" width="4" style="13" customWidth="1"/>
    <col min="22" max="22" width="4.42578125" style="13" customWidth="1"/>
    <col min="23" max="25" width="4" style="13" customWidth="1"/>
    <col min="26" max="26" width="4.42578125" style="13" customWidth="1"/>
    <col min="27" max="27" width="4.42578125" style="13" bestFit="1" customWidth="1"/>
    <col min="28" max="31" width="4" style="13" customWidth="1"/>
    <col min="32" max="32" width="4.42578125" style="13" bestFit="1" customWidth="1"/>
    <col min="33" max="33" width="8.7109375" style="12" customWidth="1"/>
    <col min="34" max="34" width="8.7109375" style="13" customWidth="1"/>
    <col min="35" max="37" width="8.7109375" style="14" customWidth="1"/>
    <col min="38" max="16384" width="9.140625" style="14"/>
  </cols>
  <sheetData>
    <row r="1" spans="1:37" s="30" customFormat="1" ht="50.25" customHeight="1" x14ac:dyDescent="0.25">
      <c r="A1" s="49" t="s">
        <v>84</v>
      </c>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row>
    <row r="2" spans="1:37" s="30" customFormat="1" ht="50.25" customHeight="1" x14ac:dyDescent="0.25">
      <c r="A2" s="48"/>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row>
    <row r="3" spans="1:37" s="2" customFormat="1" ht="30" customHeight="1" x14ac:dyDescent="0.25">
      <c r="A3" s="56" t="s">
        <v>85</v>
      </c>
      <c r="B3" s="41" t="s">
        <v>1</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51">
        <v>2017</v>
      </c>
      <c r="AH3" s="51"/>
      <c r="AI3" s="51"/>
      <c r="AJ3" s="51"/>
      <c r="AK3" s="51"/>
    </row>
    <row r="4" spans="1:37" s="4" customFormat="1" ht="21" customHeight="1" x14ac:dyDescent="0.3">
      <c r="A4" s="57"/>
      <c r="B4" s="55">
        <f>DATE($AG$3,7,tblJanvier192021222324[[#Headers],[1]])</f>
        <v>42917</v>
      </c>
      <c r="C4" s="55">
        <f>DATE($AG$3,7,tblJanvier192021222324[[#Headers],[2]])</f>
        <v>42918</v>
      </c>
      <c r="D4" s="55">
        <f>DATE($AG$3,7,tblJanvier192021222324[[#Headers],[3]])</f>
        <v>42919</v>
      </c>
      <c r="E4" s="55">
        <f>DATE($AG$3,7,tblJanvier192021222324[[#Headers],[4]])</f>
        <v>42920</v>
      </c>
      <c r="F4" s="55">
        <f>DATE($AG$3,7,tblJanvier192021222324[[#Headers],[5]])</f>
        <v>42921</v>
      </c>
      <c r="G4" s="55">
        <f>DATE($AG$3,7,tblJanvier192021222324[[#Headers],[6]])</f>
        <v>42922</v>
      </c>
      <c r="H4" s="55">
        <f>DATE($AG$3,7,tblJanvier192021222324[[#Headers],[7]])</f>
        <v>42923</v>
      </c>
      <c r="I4" s="55">
        <f>DATE($AG$3,7,tblJanvier192021222324[[#Headers],[8]])</f>
        <v>42924</v>
      </c>
      <c r="J4" s="55">
        <f>DATE($AG$3,7,tblJanvier192021222324[[#Headers],[9]])</f>
        <v>42925</v>
      </c>
      <c r="K4" s="55">
        <f>DATE($AG$3,7,tblJanvier192021222324[[#Headers],[10]])</f>
        <v>42926</v>
      </c>
      <c r="L4" s="55">
        <f>DATE($AG$3,7,tblJanvier192021222324[[#Headers],[11]])</f>
        <v>42927</v>
      </c>
      <c r="M4" s="55">
        <f>DATE($AG$3,7,tblJanvier192021222324[[#Headers],[12]])</f>
        <v>42928</v>
      </c>
      <c r="N4" s="55">
        <f>DATE($AG$3,7,tblJanvier192021222324[[#Headers],[13]])</f>
        <v>42929</v>
      </c>
      <c r="O4" s="55">
        <f>DATE($AG$3,7,tblJanvier192021222324[[#Headers],[14]])</f>
        <v>42930</v>
      </c>
      <c r="P4" s="55">
        <f>DATE($AG$3,7,tblJanvier192021222324[[#Headers],[15]])</f>
        <v>42931</v>
      </c>
      <c r="Q4" s="55">
        <f>DATE($AG$3,7,tblJanvier192021222324[[#Headers],[16]])</f>
        <v>42932</v>
      </c>
      <c r="R4" s="55">
        <f>DATE($AG$3,7,tblJanvier192021222324[[#Headers],[17]])</f>
        <v>42933</v>
      </c>
      <c r="S4" s="55">
        <f>DATE($AG$3,7,tblJanvier192021222324[[#Headers],[18]])</f>
        <v>42934</v>
      </c>
      <c r="T4" s="55">
        <f>DATE($AG$3,7,tblJanvier192021222324[[#Headers],[19]])</f>
        <v>42935</v>
      </c>
      <c r="U4" s="55">
        <f>DATE($AG$3,7,tblJanvier192021222324[[#Headers],[20]])</f>
        <v>42936</v>
      </c>
      <c r="V4" s="55">
        <f>DATE($AG$3,7,tblJanvier192021222324[[#Headers],[21]])</f>
        <v>42937</v>
      </c>
      <c r="W4" s="55">
        <f>DATE($AG$3,7,tblJanvier192021222324[[#Headers],[22]])</f>
        <v>42938</v>
      </c>
      <c r="X4" s="55">
        <f>DATE($AG$3,7,tblJanvier192021222324[[#Headers],[23]])</f>
        <v>42939</v>
      </c>
      <c r="Y4" s="55">
        <f>DATE($AG$3,7,tblJanvier192021222324[[#Headers],[24]])</f>
        <v>42940</v>
      </c>
      <c r="Z4" s="55">
        <f>DATE($AG$3,7,tblJanvier192021222324[[#Headers],[25]])</f>
        <v>42941</v>
      </c>
      <c r="AA4" s="55">
        <f>DATE($AG$3,7,tblJanvier192021222324[[#Headers],[26]])</f>
        <v>42942</v>
      </c>
      <c r="AB4" s="55">
        <f>DATE($AG$3,7,tblJanvier192021222324[[#Headers],[27]])</f>
        <v>42943</v>
      </c>
      <c r="AC4" s="55">
        <f>DATE($AG$3,7,tblJanvier192021222324[[#Headers],[28]])</f>
        <v>42944</v>
      </c>
      <c r="AD4" s="55">
        <f>DATE($AG$3,7,tblJanvier192021222324[[#Headers],[29]])</f>
        <v>42945</v>
      </c>
      <c r="AE4" s="55">
        <f>DATE($AG$3,7,tblJanvier192021222324[[#Headers],[30]])</f>
        <v>42946</v>
      </c>
      <c r="AF4" s="55">
        <f>DATE($AG$3,7,tblJanvier192021222324[[#Headers],[31]])</f>
        <v>42947</v>
      </c>
      <c r="AG4" s="51"/>
      <c r="AH4" s="51"/>
      <c r="AI4" s="51"/>
      <c r="AJ4" s="51"/>
      <c r="AK4" s="51"/>
    </row>
    <row r="5" spans="1:37" s="8" customFormat="1" ht="21" customHeight="1" x14ac:dyDescent="0.25">
      <c r="A5" s="50" t="s">
        <v>69</v>
      </c>
      <c r="B5" s="40" t="s">
        <v>2</v>
      </c>
      <c r="C5" s="40" t="s">
        <v>3</v>
      </c>
      <c r="D5" s="40" t="s">
        <v>4</v>
      </c>
      <c r="E5" s="40" t="s">
        <v>5</v>
      </c>
      <c r="F5" s="40" t="s">
        <v>6</v>
      </c>
      <c r="G5" s="40" t="s">
        <v>7</v>
      </c>
      <c r="H5" s="40" t="s">
        <v>8</v>
      </c>
      <c r="I5" s="40" t="s">
        <v>9</v>
      </c>
      <c r="J5" s="40" t="s">
        <v>10</v>
      </c>
      <c r="K5" s="40" t="s">
        <v>11</v>
      </c>
      <c r="L5" s="40" t="s">
        <v>12</v>
      </c>
      <c r="M5" s="40" t="s">
        <v>13</v>
      </c>
      <c r="N5" s="40" t="s">
        <v>14</v>
      </c>
      <c r="O5" s="40" t="s">
        <v>15</v>
      </c>
      <c r="P5" s="40" t="s">
        <v>16</v>
      </c>
      <c r="Q5" s="40" t="s">
        <v>17</v>
      </c>
      <c r="R5" s="40" t="s">
        <v>18</v>
      </c>
      <c r="S5" s="40" t="s">
        <v>19</v>
      </c>
      <c r="T5" s="40" t="s">
        <v>20</v>
      </c>
      <c r="U5" s="40" t="s">
        <v>21</v>
      </c>
      <c r="V5" s="40" t="s">
        <v>22</v>
      </c>
      <c r="W5" s="40" t="s">
        <v>23</v>
      </c>
      <c r="X5" s="40" t="s">
        <v>24</v>
      </c>
      <c r="Y5" s="40" t="s">
        <v>25</v>
      </c>
      <c r="Z5" s="40" t="s">
        <v>26</v>
      </c>
      <c r="AA5" s="40" t="s">
        <v>27</v>
      </c>
      <c r="AB5" s="40" t="s">
        <v>28</v>
      </c>
      <c r="AC5" s="40" t="s">
        <v>29</v>
      </c>
      <c r="AD5" s="40" t="s">
        <v>30</v>
      </c>
      <c r="AE5" s="40" t="s">
        <v>31</v>
      </c>
      <c r="AF5" s="40" t="s">
        <v>32</v>
      </c>
      <c r="AG5" s="40" t="s">
        <v>70</v>
      </c>
      <c r="AH5" s="45" t="s">
        <v>71</v>
      </c>
      <c r="AI5" s="45" t="s">
        <v>35</v>
      </c>
      <c r="AJ5" s="45" t="s">
        <v>63</v>
      </c>
      <c r="AK5" s="45" t="s">
        <v>66</v>
      </c>
    </row>
    <row r="6" spans="1:37" s="8" customFormat="1" ht="18" customHeight="1" x14ac:dyDescent="0.25">
      <c r="A6" s="38" t="s">
        <v>61</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9">
        <f>COUNTIF(tblJanvier192021222324[[#This Row],[1]:[31]],"C")</f>
        <v>0</v>
      </c>
      <c r="AH6" s="47">
        <f>COUNTIF(tblJanvier192021222324[[#This Row],[1]:[31]],"A")</f>
        <v>0</v>
      </c>
      <c r="AI6" s="46">
        <f>COUNTIF(tblJanvier192021222324[[#This Row],[1]:[31]],"M")</f>
        <v>0</v>
      </c>
      <c r="AJ6" s="47">
        <f>COUNTIF(tblJanvier192021222324[[#This Row],[1]:[31]],"H")</f>
        <v>0</v>
      </c>
      <c r="AK6" s="46">
        <f>COUNTIF(tblJanvier192021222324[[#This Row],[1]:[31]],"D")</f>
        <v>0</v>
      </c>
    </row>
    <row r="7" spans="1:37" s="8" customFormat="1" ht="18" customHeight="1" x14ac:dyDescent="0.25">
      <c r="A7" s="38" t="s">
        <v>59</v>
      </c>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9">
        <f>COUNTIF(tblJanvier192021222324[[#This Row],[1]:[31]],"C")</f>
        <v>0</v>
      </c>
      <c r="AH7" s="47">
        <f>COUNTIF(tblJanvier192021222324[[#This Row],[1]:[31]],"A")</f>
        <v>0</v>
      </c>
      <c r="AI7" s="46">
        <f>COUNTIF(tblJanvier192021222324[[#This Row],[1]:[31]],"M")</f>
        <v>0</v>
      </c>
      <c r="AJ7" s="47">
        <f>COUNTIF(tblJanvier192021222324[[#This Row],[1]:[31]],"H")</f>
        <v>0</v>
      </c>
      <c r="AK7" s="46">
        <f>COUNTIF(tblJanvier192021222324[[#This Row],[1]:[31]],"D")</f>
        <v>0</v>
      </c>
    </row>
    <row r="8" spans="1:37" s="11" customFormat="1" ht="18" customHeight="1" x14ac:dyDescent="0.25">
      <c r="A8" s="38" t="s">
        <v>52</v>
      </c>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9">
        <f>COUNTIF(tblJanvier192021222324[[#This Row],[1]:[31]],"C")</f>
        <v>0</v>
      </c>
      <c r="AH8" s="47">
        <f>COUNTIF(tblJanvier192021222324[[#This Row],[1]:[31]],"A")</f>
        <v>0</v>
      </c>
      <c r="AI8" s="46">
        <f>COUNTIF(tblJanvier192021222324[[#This Row],[1]:[31]],"M")</f>
        <v>0</v>
      </c>
      <c r="AJ8" s="47">
        <f>COUNTIF(tblJanvier192021222324[[#This Row],[1]:[31]],"H")</f>
        <v>0</v>
      </c>
      <c r="AK8" s="46">
        <f>COUNTIF(tblJanvier192021222324[[#This Row],[1]:[31]],"D")</f>
        <v>0</v>
      </c>
    </row>
    <row r="9" spans="1:37" s="11" customFormat="1" ht="18" customHeight="1" x14ac:dyDescent="0.25">
      <c r="A9" s="38" t="s">
        <v>50</v>
      </c>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9">
        <f>COUNTIF(tblJanvier192021222324[[#This Row],[1]:[31]],"C")</f>
        <v>0</v>
      </c>
      <c r="AH9" s="47">
        <f>COUNTIF(tblJanvier192021222324[[#This Row],[1]:[31]],"A")</f>
        <v>0</v>
      </c>
      <c r="AI9" s="46">
        <f>COUNTIF(tblJanvier192021222324[[#This Row],[1]:[31]],"M")</f>
        <v>0</v>
      </c>
      <c r="AJ9" s="47">
        <f>COUNTIF(tblJanvier192021222324[[#This Row],[1]:[31]],"H")</f>
        <v>0</v>
      </c>
      <c r="AK9" s="46">
        <f>COUNTIF(tblJanvier192021222324[[#This Row],[1]:[31]],"D")</f>
        <v>0</v>
      </c>
    </row>
    <row r="10" spans="1:37" s="11" customFormat="1" ht="18" customHeight="1" x14ac:dyDescent="0.25">
      <c r="A10" s="38" t="s">
        <v>55</v>
      </c>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9">
        <f>COUNTIF(tblJanvier192021222324[[#This Row],[1]:[31]],"C")</f>
        <v>0</v>
      </c>
      <c r="AH10" s="47">
        <f>COUNTIF(tblJanvier192021222324[[#This Row],[1]:[31]],"A")</f>
        <v>0</v>
      </c>
      <c r="AI10" s="46">
        <f>COUNTIF(tblJanvier192021222324[[#This Row],[1]:[31]],"M")</f>
        <v>0</v>
      </c>
      <c r="AJ10" s="47">
        <f>COUNTIF(tblJanvier192021222324[[#This Row],[1]:[31]],"H")</f>
        <v>0</v>
      </c>
      <c r="AK10" s="46">
        <f>COUNTIF(tblJanvier192021222324[[#This Row],[1]:[31]],"D")</f>
        <v>0</v>
      </c>
    </row>
    <row r="11" spans="1:37" ht="18" customHeight="1" x14ac:dyDescent="0.25">
      <c r="A11" s="38" t="s">
        <v>57</v>
      </c>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9">
        <f>COUNTIF(tblJanvier192021222324[[#This Row],[1]:[31]],"C")</f>
        <v>0</v>
      </c>
      <c r="AH11" s="47">
        <f>COUNTIF(tblJanvier192021222324[[#This Row],[1]:[31]],"A")</f>
        <v>0</v>
      </c>
      <c r="AI11" s="46">
        <f>COUNTIF(tblJanvier192021222324[[#This Row],[1]:[31]],"M")</f>
        <v>0</v>
      </c>
      <c r="AJ11" s="47">
        <f>COUNTIF(tblJanvier192021222324[[#This Row],[1]:[31]],"H")</f>
        <v>0</v>
      </c>
      <c r="AK11" s="46">
        <f>COUNTIF(tblJanvier192021222324[[#This Row],[1]:[31]],"D")</f>
        <v>0</v>
      </c>
    </row>
    <row r="12" spans="1:37" customFormat="1" ht="18" customHeight="1" x14ac:dyDescent="0.25">
      <c r="A12" s="38" t="s">
        <v>58</v>
      </c>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9">
        <f>COUNTIF(tblJanvier192021222324[[#This Row],[1]:[31]],"C")</f>
        <v>0</v>
      </c>
      <c r="AH12" s="47">
        <f>COUNTIF(tblJanvier192021222324[[#This Row],[1]:[31]],"A")</f>
        <v>0</v>
      </c>
      <c r="AI12" s="46">
        <f>COUNTIF(tblJanvier192021222324[[#This Row],[1]:[31]],"M")</f>
        <v>0</v>
      </c>
      <c r="AJ12" s="47">
        <f>COUNTIF(tblJanvier192021222324[[#This Row],[1]:[31]],"H")</f>
        <v>0</v>
      </c>
      <c r="AK12" s="46">
        <f>COUNTIF(tblJanvier192021222324[[#This Row],[1]:[31]],"D")</f>
        <v>0</v>
      </c>
    </row>
    <row r="13" spans="1:37" customFormat="1" ht="18" customHeight="1" x14ac:dyDescent="0.25">
      <c r="A13" s="38" t="s">
        <v>60</v>
      </c>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9">
        <f>COUNTIF(tblJanvier192021222324[[#This Row],[1]:[31]],"C")</f>
        <v>0</v>
      </c>
      <c r="AH13" s="47">
        <f>COUNTIF(tblJanvier192021222324[[#This Row],[1]:[31]],"A")</f>
        <v>0</v>
      </c>
      <c r="AI13" s="46">
        <f>COUNTIF(tblJanvier192021222324[[#This Row],[1]:[31]],"M")</f>
        <v>0</v>
      </c>
      <c r="AJ13" s="47">
        <f>COUNTIF(tblJanvier192021222324[[#This Row],[1]:[31]],"H")</f>
        <v>0</v>
      </c>
      <c r="AK13" s="46">
        <f>COUNTIF(tblJanvier192021222324[[#This Row],[1]:[31]],"D")</f>
        <v>0</v>
      </c>
    </row>
    <row r="14" spans="1:37" customFormat="1" ht="18" customHeight="1" x14ac:dyDescent="0.25">
      <c r="A14" s="38" t="s">
        <v>53</v>
      </c>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9">
        <f>COUNTIF(tblJanvier192021222324[[#This Row],[1]:[31]],"C")</f>
        <v>0</v>
      </c>
      <c r="AH14" s="47">
        <f>COUNTIF(tblJanvier192021222324[[#This Row],[1]:[31]],"A")</f>
        <v>0</v>
      </c>
      <c r="AI14" s="46">
        <f>COUNTIF(tblJanvier192021222324[[#This Row],[1]:[31]],"M")</f>
        <v>0</v>
      </c>
      <c r="AJ14" s="47">
        <f>COUNTIF(tblJanvier192021222324[[#This Row],[1]:[31]],"H")</f>
        <v>0</v>
      </c>
      <c r="AK14" s="46">
        <f>COUNTIF(tblJanvier192021222324[[#This Row],[1]:[31]],"D")</f>
        <v>0</v>
      </c>
    </row>
    <row r="15" spans="1:37" customFormat="1" ht="18" customHeight="1" x14ac:dyDescent="0.25">
      <c r="A15" s="38" t="s">
        <v>51</v>
      </c>
      <c r="B15" s="40"/>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9">
        <f>COUNTIF(tblJanvier192021222324[[#This Row],[1]:[31]],"C")</f>
        <v>0</v>
      </c>
      <c r="AH15" s="47">
        <f>COUNTIF(tblJanvier192021222324[[#This Row],[1]:[31]],"A")</f>
        <v>0</v>
      </c>
      <c r="AI15" s="46">
        <f>COUNTIF(tblJanvier192021222324[[#This Row],[1]:[31]],"M")</f>
        <v>0</v>
      </c>
      <c r="AJ15" s="47">
        <f>COUNTIF(tblJanvier192021222324[[#This Row],[1]:[31]],"H")</f>
        <v>0</v>
      </c>
      <c r="AK15" s="46">
        <f>COUNTIF(tblJanvier192021222324[[#This Row],[1]:[31]],"D")</f>
        <v>0</v>
      </c>
    </row>
    <row r="16" spans="1:37" customFormat="1" ht="18" customHeight="1" x14ac:dyDescent="0.25">
      <c r="A16" s="38" t="s">
        <v>54</v>
      </c>
      <c r="B16" s="40"/>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9">
        <f>COUNTIF(tblJanvier192021222324[[#This Row],[1]:[31]],"C")</f>
        <v>0</v>
      </c>
      <c r="AH16" s="47">
        <f>COUNTIF(tblJanvier192021222324[[#This Row],[1]:[31]],"A")</f>
        <v>0</v>
      </c>
      <c r="AI16" s="46">
        <f>COUNTIF(tblJanvier192021222324[[#This Row],[1]:[31]],"M")</f>
        <v>0</v>
      </c>
      <c r="AJ16" s="47">
        <f>COUNTIF(tblJanvier192021222324[[#This Row],[1]:[31]],"H")</f>
        <v>0</v>
      </c>
      <c r="AK16" s="46">
        <f>COUNTIF(tblJanvier192021222324[[#This Row],[1]:[31]],"D")</f>
        <v>0</v>
      </c>
    </row>
    <row r="17" spans="1:37" customFormat="1" ht="18" customHeight="1" x14ac:dyDescent="0.25">
      <c r="A17" s="38" t="s">
        <v>56</v>
      </c>
      <c r="B17" s="40"/>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9">
        <f>COUNTIF(tblJanvier192021222324[[#This Row],[1]:[31]],"C")</f>
        <v>0</v>
      </c>
      <c r="AH17" s="47">
        <f>COUNTIF(tblJanvier192021222324[[#This Row],[1]:[31]],"A")</f>
        <v>0</v>
      </c>
      <c r="AI17" s="46">
        <f>COUNTIF(tblJanvier192021222324[[#This Row],[1]:[31]],"M")</f>
        <v>0</v>
      </c>
      <c r="AJ17" s="47">
        <f>COUNTIF(tblJanvier192021222324[[#This Row],[1]:[31]],"H")</f>
        <v>0</v>
      </c>
      <c r="AK17" s="46">
        <f>COUNTIF(tblJanvier192021222324[[#This Row],[1]:[31]],"D")</f>
        <v>0</v>
      </c>
    </row>
    <row r="18" spans="1:37" customFormat="1" ht="15" customHeight="1" x14ac:dyDescent="0.25">
      <c r="A18" s="42"/>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row>
    <row r="19" spans="1:37" customFormat="1" ht="15" customHeight="1" x14ac:dyDescent="0.25">
      <c r="A19" s="6"/>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2"/>
    </row>
    <row r="20" spans="1:37" customFormat="1" ht="15" customHeight="1" x14ac:dyDescent="0.25"/>
    <row r="21" spans="1:37" customFormat="1" ht="15" customHeight="1" x14ac:dyDescent="0.25">
      <c r="B21" s="36"/>
      <c r="C21" s="36"/>
      <c r="D21" s="36"/>
      <c r="E21" s="36"/>
      <c r="F21" s="37"/>
      <c r="G21" s="20" t="s">
        <v>36</v>
      </c>
      <c r="H21" s="33" t="s">
        <v>62</v>
      </c>
      <c r="I21" s="34"/>
      <c r="J21" s="34"/>
      <c r="K21" s="34"/>
      <c r="L21" s="34"/>
      <c r="M21" s="16" t="s">
        <v>68</v>
      </c>
      <c r="N21" s="33" t="s">
        <v>67</v>
      </c>
      <c r="O21" s="34"/>
      <c r="P21" s="34"/>
      <c r="Q21" s="34"/>
      <c r="R21" s="34"/>
      <c r="S21" s="34"/>
      <c r="T21" s="17" t="s">
        <v>35</v>
      </c>
      <c r="U21" s="33" t="s">
        <v>42</v>
      </c>
      <c r="V21" s="35"/>
      <c r="W21" s="35"/>
      <c r="X21" s="18" t="s">
        <v>65</v>
      </c>
      <c r="Y21" s="39" t="s">
        <v>63</v>
      </c>
      <c r="Z21" s="39"/>
      <c r="AA21" s="19" t="s">
        <v>66</v>
      </c>
      <c r="AB21" s="39" t="s">
        <v>64</v>
      </c>
      <c r="AC21" s="35"/>
      <c r="AD21" s="35"/>
      <c r="AE21" s="35"/>
      <c r="AF21" s="35"/>
    </row>
    <row r="22" spans="1:37" customFormat="1" ht="15" customHeight="1" x14ac:dyDescent="0.25"/>
    <row r="23" spans="1:37" customFormat="1" ht="15" customHeight="1" x14ac:dyDescent="0.25"/>
    <row r="24" spans="1:37" customFormat="1" ht="15" customHeight="1" x14ac:dyDescent="0.25"/>
    <row r="25" spans="1:37" customFormat="1" ht="15" customHeight="1" x14ac:dyDescent="0.25"/>
    <row r="26" spans="1:37" customFormat="1" ht="15" customHeight="1" x14ac:dyDescent="0.25"/>
    <row r="27" spans="1:37" customFormat="1" ht="15" customHeight="1" x14ac:dyDescent="0.25"/>
    <row r="28" spans="1:37" customFormat="1" ht="15" customHeight="1" x14ac:dyDescent="0.25"/>
    <row r="29" spans="1:37" customFormat="1" ht="15" customHeight="1" x14ac:dyDescent="0.25"/>
    <row r="30" spans="1:37" customFormat="1" ht="15" customHeight="1" x14ac:dyDescent="0.25"/>
    <row r="31" spans="1:37" customFormat="1" ht="15" customHeight="1" x14ac:dyDescent="0.25"/>
    <row r="32" spans="1:37" customFormat="1" ht="15" customHeight="1" x14ac:dyDescent="0.25"/>
    <row r="33" customFormat="1" ht="15" customHeight="1" x14ac:dyDescent="0.25"/>
    <row r="34" customFormat="1" ht="15" customHeight="1" x14ac:dyDescent="0.25"/>
    <row r="35" customFormat="1" ht="15" customHeight="1" x14ac:dyDescent="0.25"/>
    <row r="36" customFormat="1" ht="15" customHeight="1" x14ac:dyDescent="0.25"/>
    <row r="37" customFormat="1" ht="15" customHeight="1" x14ac:dyDescent="0.25"/>
    <row r="38" customFormat="1" ht="15" customHeight="1" x14ac:dyDescent="0.25"/>
    <row r="39" customFormat="1" ht="15" customHeight="1" x14ac:dyDescent="0.25"/>
    <row r="40" customFormat="1" ht="15" customHeight="1" x14ac:dyDescent="0.25"/>
    <row r="41" customFormat="1" ht="15" customHeight="1" x14ac:dyDescent="0.25"/>
    <row r="42" customFormat="1" ht="15" customHeight="1" x14ac:dyDescent="0.25"/>
    <row r="43" customFormat="1" ht="15" customHeight="1" x14ac:dyDescent="0.25"/>
    <row r="44" customFormat="1" ht="15" customHeight="1" x14ac:dyDescent="0.25"/>
    <row r="45" customFormat="1" ht="15" customHeight="1" x14ac:dyDescent="0.25"/>
    <row r="46" customFormat="1" ht="15" customHeight="1" x14ac:dyDescent="0.25"/>
    <row r="47" customFormat="1" ht="15" customHeight="1" x14ac:dyDescent="0.25"/>
    <row r="48" customFormat="1" ht="15" customHeight="1" x14ac:dyDescent="0.25"/>
    <row r="49" customFormat="1" ht="15" customHeight="1" x14ac:dyDescent="0.25"/>
    <row r="50" customFormat="1" ht="15" customHeight="1" x14ac:dyDescent="0.25"/>
    <row r="51" customFormat="1" ht="15" customHeight="1" x14ac:dyDescent="0.25"/>
    <row r="52" customFormat="1" ht="15" customHeight="1" x14ac:dyDescent="0.25"/>
    <row r="53" customFormat="1" ht="15" customHeight="1" x14ac:dyDescent="0.25"/>
    <row r="54" customFormat="1" ht="15" customHeight="1" x14ac:dyDescent="0.25"/>
    <row r="55" customFormat="1" ht="15" customHeight="1" x14ac:dyDescent="0.25"/>
    <row r="56" customFormat="1" ht="15" customHeight="1" x14ac:dyDescent="0.25"/>
    <row r="57" customFormat="1" ht="15" customHeight="1" x14ac:dyDescent="0.25"/>
    <row r="58" customFormat="1" ht="15" customHeight="1" x14ac:dyDescent="0.25"/>
    <row r="59" customFormat="1" ht="15" customHeight="1" x14ac:dyDescent="0.25"/>
    <row r="60" customFormat="1" ht="15" customHeight="1" x14ac:dyDescent="0.25"/>
    <row r="61" customFormat="1" ht="15" customHeight="1" x14ac:dyDescent="0.25"/>
    <row r="62" customFormat="1" ht="15" customHeight="1" x14ac:dyDescent="0.25"/>
    <row r="63" customFormat="1" ht="15" customHeight="1" x14ac:dyDescent="0.25"/>
    <row r="64" customFormat="1" ht="15" customHeight="1" x14ac:dyDescent="0.25"/>
    <row r="65" customFormat="1" ht="15" customHeight="1" x14ac:dyDescent="0.25"/>
    <row r="66" customFormat="1" ht="15" customHeight="1" x14ac:dyDescent="0.25"/>
    <row r="67" customFormat="1" ht="15" customHeight="1" x14ac:dyDescent="0.25"/>
    <row r="68" customFormat="1" ht="15" customHeight="1" x14ac:dyDescent="0.25"/>
    <row r="69" customFormat="1" ht="15" customHeight="1" x14ac:dyDescent="0.25"/>
    <row r="70" customFormat="1" ht="15" customHeight="1" x14ac:dyDescent="0.25"/>
    <row r="71" customFormat="1" ht="15" customHeight="1" x14ac:dyDescent="0.25"/>
    <row r="72" customFormat="1" ht="15" customHeight="1" x14ac:dyDescent="0.25"/>
    <row r="73" customFormat="1" ht="15" customHeight="1" x14ac:dyDescent="0.25"/>
    <row r="74" customFormat="1" ht="15" customHeight="1" x14ac:dyDescent="0.25"/>
    <row r="75" customFormat="1" ht="15" customHeight="1" x14ac:dyDescent="0.25"/>
    <row r="76" customFormat="1" ht="15" customHeight="1" x14ac:dyDescent="0.25"/>
    <row r="77" customFormat="1" ht="15" customHeight="1" x14ac:dyDescent="0.25"/>
    <row r="78" customFormat="1" ht="15" customHeight="1" x14ac:dyDescent="0.25"/>
    <row r="79" customFormat="1" ht="15" customHeight="1" x14ac:dyDescent="0.25"/>
    <row r="80" customFormat="1" ht="15" customHeight="1" x14ac:dyDescent="0.25"/>
    <row r="81" customFormat="1" ht="15" customHeight="1" x14ac:dyDescent="0.25"/>
    <row r="82" customFormat="1" ht="15" customHeight="1" x14ac:dyDescent="0.25"/>
    <row r="83" customFormat="1" ht="15" customHeight="1" x14ac:dyDescent="0.25"/>
    <row r="84" customFormat="1" ht="15" customHeight="1" x14ac:dyDescent="0.25"/>
    <row r="85" customFormat="1" ht="15" customHeight="1" x14ac:dyDescent="0.25"/>
    <row r="86" customFormat="1" ht="15" customHeight="1" x14ac:dyDescent="0.25"/>
    <row r="87" customFormat="1" ht="15" customHeight="1" x14ac:dyDescent="0.25"/>
    <row r="88" customFormat="1" ht="15" customHeight="1" x14ac:dyDescent="0.25"/>
    <row r="89" customFormat="1" ht="15" customHeight="1" x14ac:dyDescent="0.25"/>
    <row r="90" customFormat="1" ht="15" customHeight="1" x14ac:dyDescent="0.25"/>
    <row r="91" customFormat="1" ht="15" customHeight="1" x14ac:dyDescent="0.25"/>
    <row r="92" customFormat="1" ht="15" customHeight="1" x14ac:dyDescent="0.25"/>
    <row r="93" customFormat="1" ht="15" customHeight="1" x14ac:dyDescent="0.25"/>
    <row r="94" customFormat="1" ht="15" customHeight="1" x14ac:dyDescent="0.25"/>
    <row r="95" customFormat="1" ht="15" customHeight="1" x14ac:dyDescent="0.25"/>
    <row r="96" customFormat="1" ht="15" customHeight="1" x14ac:dyDescent="0.25"/>
    <row r="97" customFormat="1" ht="15" customHeight="1" x14ac:dyDescent="0.25"/>
    <row r="98" customFormat="1" ht="15" customHeight="1" x14ac:dyDescent="0.25"/>
    <row r="99" customFormat="1" ht="15" customHeight="1" x14ac:dyDescent="0.25"/>
    <row r="100" customFormat="1" ht="15" customHeight="1" x14ac:dyDescent="0.25"/>
    <row r="101" customFormat="1" ht="15" customHeight="1" x14ac:dyDescent="0.25"/>
    <row r="102" customFormat="1" ht="15" customHeight="1" x14ac:dyDescent="0.25"/>
    <row r="103" customFormat="1" ht="15" customHeight="1" x14ac:dyDescent="0.25"/>
    <row r="104" customFormat="1" ht="15" customHeight="1" x14ac:dyDescent="0.25"/>
    <row r="105" customFormat="1" ht="15" customHeight="1" x14ac:dyDescent="0.25"/>
    <row r="106" customFormat="1" ht="15" customHeight="1" x14ac:dyDescent="0.25"/>
    <row r="107" customFormat="1" ht="15" customHeight="1" x14ac:dyDescent="0.25"/>
    <row r="108" customFormat="1" ht="15" customHeight="1" x14ac:dyDescent="0.25"/>
    <row r="109" customFormat="1" ht="15" customHeight="1" x14ac:dyDescent="0.25"/>
    <row r="110" customFormat="1" ht="15" customHeight="1" x14ac:dyDescent="0.25"/>
    <row r="111" customFormat="1" ht="15" customHeight="1" x14ac:dyDescent="0.25"/>
    <row r="112" customFormat="1" ht="15" customHeight="1" x14ac:dyDescent="0.25"/>
    <row r="113" customFormat="1" ht="15" customHeight="1" x14ac:dyDescent="0.25"/>
    <row r="114" customFormat="1" ht="15" customHeight="1" x14ac:dyDescent="0.25"/>
    <row r="115" customFormat="1" ht="15" customHeight="1" x14ac:dyDescent="0.25"/>
    <row r="116" customFormat="1" ht="15" customHeight="1" x14ac:dyDescent="0.25"/>
    <row r="117" customFormat="1" ht="15" customHeight="1" x14ac:dyDescent="0.25"/>
    <row r="118" customFormat="1" ht="15" customHeight="1" x14ac:dyDescent="0.25"/>
    <row r="119" customFormat="1" ht="15" customHeight="1" x14ac:dyDescent="0.25"/>
    <row r="120" customFormat="1" ht="15" customHeight="1" x14ac:dyDescent="0.25"/>
    <row r="121" customFormat="1" ht="15" customHeight="1" x14ac:dyDescent="0.25"/>
    <row r="122" customFormat="1" ht="15" customHeight="1" x14ac:dyDescent="0.25"/>
    <row r="123" customFormat="1" ht="15" customHeight="1" x14ac:dyDescent="0.25"/>
    <row r="124" customFormat="1" ht="15" customHeight="1" x14ac:dyDescent="0.25"/>
    <row r="125" customFormat="1" ht="15" customHeight="1" x14ac:dyDescent="0.25"/>
    <row r="126" customFormat="1" ht="15" customHeight="1" x14ac:dyDescent="0.25"/>
    <row r="127" customFormat="1" ht="15" customHeight="1" x14ac:dyDescent="0.25"/>
    <row r="128" customFormat="1" ht="15" customHeight="1" x14ac:dyDescent="0.25"/>
    <row r="129" customFormat="1" ht="15" customHeight="1" x14ac:dyDescent="0.25"/>
    <row r="130" customFormat="1" ht="15" customHeight="1" x14ac:dyDescent="0.25"/>
    <row r="131" customFormat="1" ht="15" customHeight="1" x14ac:dyDescent="0.25"/>
    <row r="132" customFormat="1" ht="15" customHeight="1" x14ac:dyDescent="0.25"/>
    <row r="133" customFormat="1" ht="15" customHeight="1" x14ac:dyDescent="0.25"/>
    <row r="134" customFormat="1" ht="15" customHeight="1" x14ac:dyDescent="0.25"/>
    <row r="135" customFormat="1" ht="15" customHeight="1" x14ac:dyDescent="0.25"/>
    <row r="136" customFormat="1" ht="15" customHeight="1" x14ac:dyDescent="0.25"/>
    <row r="137" customFormat="1" ht="15" customHeight="1" x14ac:dyDescent="0.25"/>
    <row r="138" customFormat="1" ht="15" customHeight="1" x14ac:dyDescent="0.25"/>
    <row r="139" customFormat="1" ht="15" customHeight="1" x14ac:dyDescent="0.25"/>
    <row r="140" customFormat="1" ht="15" customHeight="1" x14ac:dyDescent="0.25"/>
    <row r="141" customFormat="1" ht="15" customHeight="1" x14ac:dyDescent="0.25"/>
    <row r="142" customFormat="1" ht="15" customHeight="1" x14ac:dyDescent="0.25"/>
    <row r="143" customFormat="1" ht="15" customHeight="1" x14ac:dyDescent="0.25"/>
    <row r="144" customFormat="1" ht="15" customHeight="1" x14ac:dyDescent="0.25"/>
    <row r="145" customFormat="1" ht="15" customHeight="1" x14ac:dyDescent="0.25"/>
    <row r="146" customFormat="1" ht="15" customHeight="1" x14ac:dyDescent="0.25"/>
    <row r="147" customFormat="1" ht="15" customHeight="1" x14ac:dyDescent="0.25"/>
    <row r="148" customFormat="1" ht="15" customHeight="1" x14ac:dyDescent="0.25"/>
    <row r="149" customFormat="1" ht="15" customHeight="1" x14ac:dyDescent="0.25"/>
    <row r="150" customFormat="1" ht="15" customHeight="1" x14ac:dyDescent="0.25"/>
    <row r="151" customFormat="1" ht="15" customHeight="1" x14ac:dyDescent="0.25"/>
    <row r="152" customFormat="1" ht="15" customHeight="1" x14ac:dyDescent="0.25"/>
    <row r="153" customFormat="1" ht="15" customHeight="1" x14ac:dyDescent="0.25"/>
    <row r="154" customFormat="1" ht="15" customHeight="1" x14ac:dyDescent="0.25"/>
    <row r="155" customFormat="1" ht="15" customHeight="1" x14ac:dyDescent="0.25"/>
    <row r="156" customFormat="1" ht="15" customHeight="1" x14ac:dyDescent="0.25"/>
    <row r="157" customFormat="1" ht="15" customHeight="1" x14ac:dyDescent="0.25"/>
    <row r="158" customFormat="1" ht="15" customHeight="1" x14ac:dyDescent="0.25"/>
    <row r="159" customFormat="1" ht="15" customHeight="1" x14ac:dyDescent="0.25"/>
    <row r="160" customFormat="1" ht="15" customHeight="1" x14ac:dyDescent="0.25"/>
    <row r="161" customFormat="1" ht="15" customHeight="1" x14ac:dyDescent="0.25"/>
    <row r="162" customFormat="1" ht="15" customHeight="1" x14ac:dyDescent="0.25"/>
    <row r="163" customFormat="1" ht="15" customHeight="1" x14ac:dyDescent="0.25"/>
    <row r="164" customFormat="1" ht="15" customHeight="1" x14ac:dyDescent="0.25"/>
    <row r="165" customFormat="1" ht="15" customHeight="1" x14ac:dyDescent="0.25"/>
    <row r="166" customFormat="1" ht="15" customHeight="1" x14ac:dyDescent="0.25"/>
    <row r="167" customFormat="1" ht="15" customHeight="1" x14ac:dyDescent="0.25"/>
    <row r="168" customFormat="1" ht="15" customHeight="1" x14ac:dyDescent="0.25"/>
    <row r="169" customFormat="1" ht="15" customHeight="1" x14ac:dyDescent="0.25"/>
    <row r="170" customFormat="1" ht="15" customHeight="1" x14ac:dyDescent="0.25"/>
    <row r="171" customFormat="1" ht="15" customHeight="1" x14ac:dyDescent="0.25"/>
    <row r="172" customFormat="1" ht="15" customHeight="1" x14ac:dyDescent="0.25"/>
    <row r="173" customFormat="1" ht="15" customHeight="1" x14ac:dyDescent="0.25"/>
    <row r="174" customFormat="1" ht="15" customHeight="1" x14ac:dyDescent="0.25"/>
    <row r="175" customFormat="1" ht="15" customHeight="1" x14ac:dyDescent="0.25"/>
    <row r="176" customFormat="1" ht="15" customHeight="1" x14ac:dyDescent="0.25"/>
    <row r="177" customFormat="1" ht="15" customHeight="1" x14ac:dyDescent="0.25"/>
    <row r="178" customFormat="1" ht="15" customHeight="1" x14ac:dyDescent="0.25"/>
    <row r="179" customFormat="1" ht="15" customHeight="1" x14ac:dyDescent="0.25"/>
    <row r="180" customFormat="1" ht="15" customHeight="1" x14ac:dyDescent="0.25"/>
    <row r="181" customFormat="1" ht="15" customHeight="1" x14ac:dyDescent="0.25"/>
    <row r="182" customFormat="1" ht="15" customHeight="1" x14ac:dyDescent="0.25"/>
    <row r="183" customFormat="1" ht="15" customHeight="1" x14ac:dyDescent="0.25"/>
    <row r="184" customFormat="1" ht="15" customHeight="1" x14ac:dyDescent="0.25"/>
    <row r="185" customFormat="1" ht="15" customHeight="1" x14ac:dyDescent="0.25"/>
    <row r="186" customFormat="1" ht="15" customHeight="1" x14ac:dyDescent="0.25"/>
    <row r="187" customFormat="1" ht="15" customHeight="1" x14ac:dyDescent="0.25"/>
    <row r="188" customFormat="1" ht="15" customHeight="1" x14ac:dyDescent="0.25"/>
    <row r="189" customFormat="1" ht="15" customHeight="1" x14ac:dyDescent="0.25"/>
    <row r="190" customFormat="1" ht="15" customHeight="1" x14ac:dyDescent="0.25"/>
    <row r="191" customFormat="1" ht="15" customHeight="1" x14ac:dyDescent="0.25"/>
    <row r="192" customFormat="1" ht="15" customHeight="1" x14ac:dyDescent="0.25"/>
    <row r="193" customFormat="1" ht="15" customHeight="1" x14ac:dyDescent="0.25"/>
    <row r="194" customFormat="1" ht="15" customHeight="1" x14ac:dyDescent="0.25"/>
    <row r="195" customFormat="1" ht="15" customHeight="1" x14ac:dyDescent="0.25"/>
    <row r="196" customFormat="1" ht="15" customHeight="1" x14ac:dyDescent="0.25"/>
    <row r="197" customFormat="1" ht="15" customHeight="1" x14ac:dyDescent="0.25"/>
    <row r="198" customFormat="1" ht="15" customHeight="1" x14ac:dyDescent="0.25"/>
    <row r="199" customFormat="1" ht="15" customHeight="1" x14ac:dyDescent="0.25"/>
    <row r="200" customFormat="1" ht="15" customHeight="1" x14ac:dyDescent="0.25"/>
    <row r="201" customFormat="1" ht="15" customHeight="1" x14ac:dyDescent="0.25"/>
    <row r="202" customFormat="1" ht="15" customHeight="1" x14ac:dyDescent="0.25"/>
    <row r="203" customFormat="1" ht="15" customHeight="1" x14ac:dyDescent="0.25"/>
    <row r="204" customFormat="1" ht="15" customHeight="1" x14ac:dyDescent="0.25"/>
    <row r="205" customFormat="1" ht="15" customHeight="1" x14ac:dyDescent="0.25"/>
    <row r="206" customFormat="1" ht="15" customHeight="1" x14ac:dyDescent="0.25"/>
    <row r="207" customFormat="1" ht="15" customHeight="1" x14ac:dyDescent="0.25"/>
    <row r="208" customFormat="1" ht="15" customHeight="1" x14ac:dyDescent="0.25"/>
    <row r="209" customFormat="1" ht="15" customHeight="1" x14ac:dyDescent="0.25"/>
    <row r="210" customFormat="1" ht="15" customHeight="1" x14ac:dyDescent="0.25"/>
    <row r="211" customFormat="1" ht="15" customHeight="1" x14ac:dyDescent="0.25"/>
    <row r="212" customFormat="1" ht="15" customHeight="1" x14ac:dyDescent="0.25"/>
    <row r="213" customFormat="1" ht="15" customHeight="1" x14ac:dyDescent="0.25"/>
    <row r="214" customFormat="1" ht="15" customHeight="1" x14ac:dyDescent="0.25"/>
    <row r="215" customFormat="1" ht="15" customHeight="1" x14ac:dyDescent="0.25"/>
    <row r="216" customFormat="1" ht="15" customHeight="1" x14ac:dyDescent="0.25"/>
    <row r="217" customFormat="1" ht="15" customHeight="1" x14ac:dyDescent="0.25"/>
    <row r="218" customFormat="1" ht="15" customHeight="1" x14ac:dyDescent="0.25"/>
    <row r="219" customFormat="1" ht="15" customHeight="1" x14ac:dyDescent="0.25"/>
    <row r="220" customFormat="1" ht="15" customHeight="1" x14ac:dyDescent="0.25"/>
    <row r="221" customFormat="1" ht="15" customHeight="1" x14ac:dyDescent="0.25"/>
    <row r="222" customFormat="1" ht="15" customHeight="1" x14ac:dyDescent="0.25"/>
    <row r="223" customFormat="1" ht="15" customHeight="1" x14ac:dyDescent="0.25"/>
    <row r="224" customFormat="1" ht="15" customHeight="1" x14ac:dyDescent="0.25"/>
    <row r="225" customFormat="1" ht="15" customHeight="1" x14ac:dyDescent="0.25"/>
    <row r="226" customFormat="1" ht="15" customHeight="1" x14ac:dyDescent="0.25"/>
    <row r="227" customFormat="1" ht="15" customHeight="1" x14ac:dyDescent="0.25"/>
    <row r="228" customFormat="1" ht="15" customHeight="1" x14ac:dyDescent="0.25"/>
    <row r="229" customFormat="1" ht="15" customHeight="1" x14ac:dyDescent="0.25"/>
    <row r="230" customFormat="1" ht="15" customHeight="1" x14ac:dyDescent="0.25"/>
    <row r="231" customFormat="1" ht="15" customHeight="1" x14ac:dyDescent="0.25"/>
    <row r="232" customFormat="1" ht="15" customHeight="1" x14ac:dyDescent="0.25"/>
    <row r="233" customFormat="1" ht="15" customHeight="1" x14ac:dyDescent="0.25"/>
    <row r="234" customFormat="1" ht="15" customHeight="1" x14ac:dyDescent="0.25"/>
    <row r="235" customFormat="1" ht="15" customHeight="1" x14ac:dyDescent="0.25"/>
    <row r="236" customFormat="1" ht="15" customHeight="1" x14ac:dyDescent="0.25"/>
    <row r="237" customFormat="1" ht="15" customHeight="1" x14ac:dyDescent="0.25"/>
    <row r="238" customFormat="1" ht="15" customHeight="1" x14ac:dyDescent="0.25"/>
    <row r="239" customFormat="1" ht="15" customHeight="1" x14ac:dyDescent="0.25"/>
    <row r="240" customFormat="1" ht="15" customHeight="1" x14ac:dyDescent="0.25"/>
    <row r="241" customFormat="1" ht="15" customHeight="1" x14ac:dyDescent="0.25"/>
    <row r="242" customFormat="1" ht="15" customHeight="1" x14ac:dyDescent="0.25"/>
    <row r="243" customFormat="1" ht="15" customHeight="1" x14ac:dyDescent="0.25"/>
    <row r="244" customFormat="1" ht="15" customHeight="1" x14ac:dyDescent="0.25"/>
    <row r="245" customFormat="1" ht="15" customHeight="1" x14ac:dyDescent="0.25"/>
    <row r="246" customFormat="1" ht="15" customHeight="1" x14ac:dyDescent="0.25"/>
    <row r="247" customFormat="1" ht="15" customHeight="1" x14ac:dyDescent="0.25"/>
    <row r="248" customFormat="1" ht="15" customHeight="1" x14ac:dyDescent="0.25"/>
    <row r="249" customFormat="1" ht="15" customHeight="1" x14ac:dyDescent="0.25"/>
    <row r="250" customFormat="1" ht="15" customHeight="1" x14ac:dyDescent="0.25"/>
    <row r="251" customFormat="1" ht="15" customHeight="1" x14ac:dyDescent="0.25"/>
    <row r="252" customFormat="1" ht="15" customHeight="1" x14ac:dyDescent="0.25"/>
    <row r="253" customFormat="1" ht="15" customHeight="1" x14ac:dyDescent="0.25"/>
    <row r="254" customFormat="1" ht="15" customHeight="1" x14ac:dyDescent="0.25"/>
    <row r="255" customFormat="1" ht="15" customHeight="1" x14ac:dyDescent="0.25"/>
    <row r="256" customFormat="1" ht="15" customHeight="1" x14ac:dyDescent="0.25"/>
    <row r="257" customFormat="1" ht="15" customHeight="1" x14ac:dyDescent="0.25"/>
    <row r="258" customFormat="1" ht="15" customHeight="1" x14ac:dyDescent="0.25"/>
    <row r="259" customFormat="1" ht="15" customHeight="1" x14ac:dyDescent="0.25"/>
    <row r="260" customFormat="1" ht="15" customHeight="1" x14ac:dyDescent="0.25"/>
    <row r="261" customFormat="1" ht="15" customHeight="1" x14ac:dyDescent="0.25"/>
    <row r="262" customFormat="1" ht="15" customHeight="1" x14ac:dyDescent="0.25"/>
    <row r="263" customFormat="1" ht="15" customHeight="1" x14ac:dyDescent="0.25"/>
    <row r="264" customFormat="1" ht="15" customHeight="1" x14ac:dyDescent="0.25"/>
    <row r="265" customFormat="1" ht="15" customHeight="1" x14ac:dyDescent="0.25"/>
    <row r="266" customFormat="1" ht="15" customHeight="1" x14ac:dyDescent="0.25"/>
    <row r="267" customFormat="1" ht="15" customHeight="1" x14ac:dyDescent="0.25"/>
    <row r="268" customFormat="1" ht="15" customHeight="1" x14ac:dyDescent="0.25"/>
    <row r="269" customFormat="1" ht="15" customHeight="1" x14ac:dyDescent="0.25"/>
    <row r="270" customFormat="1" ht="15" customHeight="1" x14ac:dyDescent="0.25"/>
    <row r="271" customFormat="1" ht="15" customHeight="1" x14ac:dyDescent="0.25"/>
    <row r="272" customFormat="1" ht="15" customHeight="1" x14ac:dyDescent="0.25"/>
    <row r="273" customFormat="1" ht="15" customHeight="1" x14ac:dyDescent="0.25"/>
    <row r="274" customFormat="1" ht="15" customHeight="1" x14ac:dyDescent="0.25"/>
    <row r="275" customFormat="1" ht="15" customHeight="1" x14ac:dyDescent="0.25"/>
    <row r="276" customFormat="1" ht="15" customHeight="1" x14ac:dyDescent="0.25"/>
    <row r="277" customFormat="1" ht="15" customHeight="1" x14ac:dyDescent="0.25"/>
    <row r="278" customFormat="1" ht="15" customHeight="1" x14ac:dyDescent="0.25"/>
    <row r="279" customFormat="1" ht="15" customHeight="1" x14ac:dyDescent="0.25"/>
    <row r="280" customFormat="1" ht="15" customHeight="1" x14ac:dyDescent="0.25"/>
    <row r="281" customFormat="1" ht="15" customHeight="1" x14ac:dyDescent="0.25"/>
    <row r="282" customFormat="1" ht="15" customHeight="1" x14ac:dyDescent="0.25"/>
    <row r="283" customFormat="1" ht="15" customHeight="1" x14ac:dyDescent="0.25"/>
    <row r="284" customFormat="1" ht="15" customHeight="1" x14ac:dyDescent="0.25"/>
    <row r="285" customFormat="1" ht="15" customHeight="1" x14ac:dyDescent="0.25"/>
    <row r="286" customFormat="1" ht="15" customHeight="1" x14ac:dyDescent="0.25"/>
    <row r="287" customFormat="1" ht="15" customHeight="1" x14ac:dyDescent="0.25"/>
    <row r="288" customFormat="1" ht="15" customHeight="1" x14ac:dyDescent="0.25"/>
    <row r="289" customFormat="1" ht="15" customHeight="1" x14ac:dyDescent="0.25"/>
    <row r="290" customFormat="1" ht="15" customHeight="1" x14ac:dyDescent="0.25"/>
    <row r="291" customFormat="1" ht="15" customHeight="1" x14ac:dyDescent="0.25"/>
    <row r="292" customFormat="1" ht="15" customHeight="1" x14ac:dyDescent="0.25"/>
    <row r="293" customFormat="1" ht="15" customHeight="1" x14ac:dyDescent="0.25"/>
    <row r="294" customFormat="1" ht="15" customHeight="1" x14ac:dyDescent="0.25"/>
    <row r="295" customFormat="1" ht="15" customHeight="1" x14ac:dyDescent="0.25"/>
    <row r="296" customFormat="1" ht="15" customHeight="1" x14ac:dyDescent="0.25"/>
    <row r="297" customFormat="1" ht="15" customHeight="1" x14ac:dyDescent="0.25"/>
    <row r="298" customFormat="1" ht="15" customHeight="1" x14ac:dyDescent="0.25"/>
    <row r="299" customFormat="1" ht="15" customHeight="1" x14ac:dyDescent="0.25"/>
    <row r="300" customFormat="1" ht="15" customHeight="1" x14ac:dyDescent="0.25"/>
    <row r="301" customFormat="1" ht="15" customHeight="1" x14ac:dyDescent="0.25"/>
    <row r="302" customFormat="1" ht="15" customHeight="1" x14ac:dyDescent="0.25"/>
    <row r="303" customFormat="1" ht="15" customHeight="1" x14ac:dyDescent="0.25"/>
    <row r="304" customFormat="1" ht="15" customHeight="1" x14ac:dyDescent="0.25"/>
    <row r="305" customFormat="1" ht="15" customHeight="1" x14ac:dyDescent="0.25"/>
    <row r="306" customFormat="1" ht="15" customHeight="1" x14ac:dyDescent="0.25"/>
    <row r="307" customFormat="1" ht="15" customHeight="1" x14ac:dyDescent="0.25"/>
    <row r="308" customFormat="1" ht="15" customHeight="1" x14ac:dyDescent="0.25"/>
    <row r="309" customFormat="1" ht="15" customHeight="1" x14ac:dyDescent="0.25"/>
    <row r="310" customFormat="1" ht="15" customHeight="1" x14ac:dyDescent="0.25"/>
    <row r="311" customFormat="1" ht="15" customHeight="1" x14ac:dyDescent="0.25"/>
    <row r="312" customFormat="1" ht="15" customHeight="1" x14ac:dyDescent="0.25"/>
    <row r="313" customFormat="1" ht="15" customHeight="1" x14ac:dyDescent="0.25"/>
    <row r="314" customFormat="1" ht="15" customHeight="1" x14ac:dyDescent="0.25"/>
    <row r="315" customFormat="1" ht="15" customHeight="1" x14ac:dyDescent="0.25"/>
    <row r="316" customFormat="1" ht="15" customHeight="1" x14ac:dyDescent="0.25"/>
    <row r="317" customFormat="1" ht="15" customHeight="1" x14ac:dyDescent="0.25"/>
    <row r="318" customFormat="1" ht="15" customHeight="1" x14ac:dyDescent="0.25"/>
    <row r="319" customFormat="1" ht="15" customHeight="1" x14ac:dyDescent="0.25"/>
    <row r="320" customFormat="1" ht="15" customHeight="1" x14ac:dyDescent="0.25"/>
    <row r="321" customFormat="1" ht="15" customHeight="1" x14ac:dyDescent="0.25"/>
    <row r="322" customFormat="1" ht="15" customHeight="1" x14ac:dyDescent="0.25"/>
    <row r="323" customFormat="1" ht="15" customHeight="1" x14ac:dyDescent="0.25"/>
    <row r="324" customFormat="1" ht="15" customHeight="1" x14ac:dyDescent="0.25"/>
    <row r="325" customFormat="1" ht="15" customHeight="1" x14ac:dyDescent="0.25"/>
    <row r="326" customFormat="1" ht="15" customHeight="1" x14ac:dyDescent="0.25"/>
    <row r="327" customFormat="1" ht="15" customHeight="1" x14ac:dyDescent="0.25"/>
    <row r="328" customFormat="1" ht="15" customHeight="1" x14ac:dyDescent="0.25"/>
    <row r="329" customFormat="1" ht="15" customHeight="1" x14ac:dyDescent="0.25"/>
    <row r="330" customFormat="1" ht="15" customHeight="1" x14ac:dyDescent="0.25"/>
    <row r="331" customFormat="1" ht="15" customHeight="1" x14ac:dyDescent="0.25"/>
    <row r="332" customFormat="1" ht="15" customHeight="1" x14ac:dyDescent="0.25"/>
    <row r="333" customFormat="1" ht="15" customHeight="1" x14ac:dyDescent="0.25"/>
    <row r="334" customFormat="1" ht="15" customHeight="1" x14ac:dyDescent="0.25"/>
    <row r="335" customFormat="1" ht="15" customHeight="1" x14ac:dyDescent="0.25"/>
    <row r="336" customFormat="1" ht="15" customHeight="1" x14ac:dyDescent="0.25"/>
    <row r="337" customFormat="1" ht="15" customHeight="1" x14ac:dyDescent="0.25"/>
    <row r="338" customFormat="1" ht="15" customHeight="1" x14ac:dyDescent="0.25"/>
    <row r="339" customFormat="1" ht="15" customHeight="1" x14ac:dyDescent="0.25"/>
    <row r="340" customFormat="1" ht="15" customHeight="1" x14ac:dyDescent="0.25"/>
    <row r="341" customFormat="1" ht="15" customHeight="1" x14ac:dyDescent="0.25"/>
    <row r="342" customFormat="1" ht="15" customHeight="1" x14ac:dyDescent="0.25"/>
    <row r="343" customFormat="1" ht="15" customHeight="1" x14ac:dyDescent="0.25"/>
    <row r="344" customFormat="1" ht="15" customHeight="1" x14ac:dyDescent="0.25"/>
    <row r="345" customFormat="1" ht="15" customHeight="1" x14ac:dyDescent="0.25"/>
    <row r="346" customFormat="1" ht="15" customHeight="1" x14ac:dyDescent="0.25"/>
    <row r="347" customFormat="1" ht="15" customHeight="1" x14ac:dyDescent="0.25"/>
    <row r="348" customFormat="1" ht="15" customHeight="1" x14ac:dyDescent="0.25"/>
    <row r="349" customFormat="1" ht="15" customHeight="1" x14ac:dyDescent="0.25"/>
    <row r="350" customFormat="1" ht="15" customHeight="1" x14ac:dyDescent="0.25"/>
    <row r="351" customFormat="1" ht="15" customHeight="1" x14ac:dyDescent="0.25"/>
    <row r="352" customFormat="1" ht="15" customHeight="1" x14ac:dyDescent="0.25"/>
    <row r="353" customFormat="1" ht="15" customHeight="1" x14ac:dyDescent="0.25"/>
    <row r="354" customFormat="1" ht="15" customHeight="1" x14ac:dyDescent="0.25"/>
    <row r="355" customFormat="1" ht="15" customHeight="1" x14ac:dyDescent="0.25"/>
    <row r="356" customFormat="1" ht="15" customHeight="1" x14ac:dyDescent="0.25"/>
    <row r="357" customFormat="1" ht="15" customHeight="1" x14ac:dyDescent="0.25"/>
    <row r="358" customFormat="1" ht="15" customHeight="1" x14ac:dyDescent="0.25"/>
    <row r="359" customFormat="1" ht="15" customHeight="1" x14ac:dyDescent="0.25"/>
    <row r="360" customFormat="1" ht="15" customHeight="1" x14ac:dyDescent="0.25"/>
    <row r="361" customFormat="1" ht="15" customHeight="1" x14ac:dyDescent="0.25"/>
    <row r="362" customFormat="1" ht="15" customHeight="1" x14ac:dyDescent="0.25"/>
    <row r="363" customFormat="1" ht="15" customHeight="1" x14ac:dyDescent="0.25"/>
    <row r="364" customFormat="1" ht="15" customHeight="1" x14ac:dyDescent="0.25"/>
    <row r="365" customFormat="1" ht="15" customHeight="1" x14ac:dyDescent="0.25"/>
    <row r="366" customFormat="1" ht="15" customHeight="1" x14ac:dyDescent="0.25"/>
    <row r="367" customFormat="1" ht="15" customHeight="1" x14ac:dyDescent="0.25"/>
    <row r="368" customFormat="1" ht="15" customHeight="1" x14ac:dyDescent="0.25"/>
    <row r="369" customFormat="1" ht="15" customHeight="1" x14ac:dyDescent="0.25"/>
    <row r="370" customFormat="1" ht="15" customHeight="1" x14ac:dyDescent="0.25"/>
    <row r="371" customFormat="1" ht="15" customHeight="1" x14ac:dyDescent="0.25"/>
    <row r="372" customFormat="1" ht="15" customHeight="1" x14ac:dyDescent="0.25"/>
    <row r="373" customFormat="1" ht="15" customHeight="1" x14ac:dyDescent="0.25"/>
    <row r="374" customFormat="1" ht="15" customHeight="1" x14ac:dyDescent="0.25"/>
    <row r="375" customFormat="1" ht="15" customHeight="1" x14ac:dyDescent="0.25"/>
    <row r="376" customFormat="1" ht="15" customHeight="1" x14ac:dyDescent="0.25"/>
    <row r="377" customFormat="1" ht="15" customHeight="1" x14ac:dyDescent="0.25"/>
    <row r="378" customFormat="1" ht="15" customHeight="1" x14ac:dyDescent="0.25"/>
    <row r="379" customFormat="1" ht="15" customHeight="1" x14ac:dyDescent="0.25"/>
    <row r="380" customFormat="1" ht="15" customHeight="1" x14ac:dyDescent="0.25"/>
    <row r="381" customFormat="1" ht="15" customHeight="1" x14ac:dyDescent="0.25"/>
    <row r="382" customFormat="1" ht="15" customHeight="1" x14ac:dyDescent="0.25"/>
    <row r="383" customFormat="1" ht="15" customHeight="1" x14ac:dyDescent="0.25"/>
    <row r="384" customFormat="1" ht="15" customHeight="1" x14ac:dyDescent="0.25"/>
    <row r="385" customFormat="1" ht="15" customHeight="1" x14ac:dyDescent="0.25"/>
    <row r="386" customFormat="1" ht="15" customHeight="1" x14ac:dyDescent="0.25"/>
    <row r="387" customFormat="1" ht="15" customHeight="1" x14ac:dyDescent="0.25"/>
    <row r="388" customFormat="1" ht="15" customHeight="1" x14ac:dyDescent="0.25"/>
    <row r="389" customFormat="1" ht="15" customHeight="1" x14ac:dyDescent="0.25"/>
    <row r="390" customFormat="1" ht="15" customHeight="1" x14ac:dyDescent="0.25"/>
    <row r="391" customFormat="1" ht="15" customHeight="1" x14ac:dyDescent="0.25"/>
    <row r="392" customFormat="1" ht="15" customHeight="1" x14ac:dyDescent="0.25"/>
    <row r="393" customFormat="1" ht="15" customHeight="1" x14ac:dyDescent="0.25"/>
    <row r="394" customFormat="1" ht="15" customHeight="1" x14ac:dyDescent="0.25"/>
    <row r="395" customFormat="1" ht="15" customHeight="1" x14ac:dyDescent="0.25"/>
    <row r="396" customFormat="1" ht="15" customHeight="1" x14ac:dyDescent="0.25"/>
    <row r="397" customFormat="1" ht="15" customHeight="1" x14ac:dyDescent="0.25"/>
    <row r="398" customFormat="1" ht="15" customHeight="1" x14ac:dyDescent="0.25"/>
    <row r="399" customFormat="1" ht="15" customHeight="1" x14ac:dyDescent="0.25"/>
    <row r="400" customFormat="1" ht="15" customHeight="1" x14ac:dyDescent="0.25"/>
    <row r="401" customFormat="1" ht="15" customHeight="1" x14ac:dyDescent="0.25"/>
    <row r="402" customFormat="1" ht="15" customHeight="1" x14ac:dyDescent="0.25"/>
    <row r="403" customFormat="1" ht="15" customHeight="1" x14ac:dyDescent="0.25"/>
    <row r="404" customFormat="1" ht="15" customHeight="1" x14ac:dyDescent="0.25"/>
    <row r="405" customFormat="1" ht="15" customHeight="1" x14ac:dyDescent="0.25"/>
    <row r="406" customFormat="1" ht="15" customHeight="1" x14ac:dyDescent="0.25"/>
    <row r="407" customFormat="1" ht="15" customHeight="1" x14ac:dyDescent="0.25"/>
    <row r="408" customFormat="1" ht="15" customHeight="1" x14ac:dyDescent="0.25"/>
    <row r="409" customFormat="1" ht="15" customHeight="1" x14ac:dyDescent="0.25"/>
    <row r="410" customFormat="1" ht="15" customHeight="1" x14ac:dyDescent="0.25"/>
    <row r="411" customFormat="1" ht="15" customHeight="1" x14ac:dyDescent="0.25"/>
    <row r="412" customFormat="1" ht="15" customHeight="1" x14ac:dyDescent="0.25"/>
    <row r="413" customFormat="1" ht="15" customHeight="1" x14ac:dyDescent="0.25"/>
    <row r="414" customFormat="1" ht="15" customHeight="1" x14ac:dyDescent="0.25"/>
    <row r="415" customFormat="1" ht="15" customHeight="1" x14ac:dyDescent="0.25"/>
    <row r="416" customFormat="1" ht="15" customHeight="1" x14ac:dyDescent="0.25"/>
    <row r="417" customFormat="1" ht="15" customHeight="1" x14ac:dyDescent="0.25"/>
    <row r="418" customFormat="1" ht="15" customHeight="1" x14ac:dyDescent="0.25"/>
    <row r="419" customFormat="1" ht="15" customHeight="1" x14ac:dyDescent="0.25"/>
    <row r="420" customFormat="1" ht="15" customHeight="1" x14ac:dyDescent="0.25"/>
    <row r="421" customFormat="1" ht="15" customHeight="1" x14ac:dyDescent="0.25"/>
    <row r="422" customFormat="1" ht="15" customHeight="1" x14ac:dyDescent="0.25"/>
    <row r="423" customFormat="1" ht="15" customHeight="1" x14ac:dyDescent="0.25"/>
    <row r="424" customFormat="1" ht="15" customHeight="1" x14ac:dyDescent="0.25"/>
    <row r="425" customFormat="1" ht="15" customHeight="1" x14ac:dyDescent="0.25"/>
    <row r="426" customFormat="1" ht="15" customHeight="1" x14ac:dyDescent="0.25"/>
    <row r="427" customFormat="1" ht="15" customHeight="1" x14ac:dyDescent="0.25"/>
    <row r="428" customFormat="1" ht="15" customHeight="1" x14ac:dyDescent="0.25"/>
    <row r="429" customFormat="1" ht="15" customHeight="1" x14ac:dyDescent="0.25"/>
    <row r="430" customFormat="1" ht="15" customHeight="1" x14ac:dyDescent="0.25"/>
    <row r="431" customFormat="1" ht="15" customHeight="1" x14ac:dyDescent="0.25"/>
    <row r="432" customFormat="1" ht="15" customHeight="1" x14ac:dyDescent="0.25"/>
    <row r="433" customFormat="1" ht="15" customHeight="1" x14ac:dyDescent="0.25"/>
    <row r="434" customFormat="1" ht="15" customHeight="1" x14ac:dyDescent="0.25"/>
    <row r="435" customFormat="1" ht="15" customHeight="1" x14ac:dyDescent="0.25"/>
    <row r="436" customFormat="1" ht="15" customHeight="1" x14ac:dyDescent="0.25"/>
    <row r="437" customFormat="1" ht="15" customHeight="1" x14ac:dyDescent="0.25"/>
    <row r="438" customFormat="1" ht="15" customHeight="1" x14ac:dyDescent="0.25"/>
    <row r="439" customFormat="1" ht="15" customHeight="1" x14ac:dyDescent="0.25"/>
    <row r="440" customFormat="1" ht="15" customHeight="1" x14ac:dyDescent="0.25"/>
    <row r="441" customFormat="1" ht="15" customHeight="1" x14ac:dyDescent="0.25"/>
    <row r="442" customFormat="1" ht="15" customHeight="1" x14ac:dyDescent="0.25"/>
    <row r="443" customFormat="1" ht="15" customHeight="1" x14ac:dyDescent="0.25"/>
    <row r="444" customFormat="1" ht="15" customHeight="1" x14ac:dyDescent="0.25"/>
    <row r="445" customFormat="1" ht="15" customHeight="1" x14ac:dyDescent="0.25"/>
    <row r="446" customFormat="1" ht="15" customHeight="1" x14ac:dyDescent="0.25"/>
    <row r="447" customFormat="1" ht="15" customHeight="1" x14ac:dyDescent="0.25"/>
    <row r="448" customFormat="1" ht="15" customHeight="1" x14ac:dyDescent="0.25"/>
    <row r="449" customFormat="1" ht="15" customHeight="1" x14ac:dyDescent="0.25"/>
    <row r="450" customFormat="1" ht="15" customHeight="1" x14ac:dyDescent="0.25"/>
    <row r="451" customFormat="1" ht="15" customHeight="1" x14ac:dyDescent="0.25"/>
    <row r="452" customFormat="1" ht="15" customHeight="1" x14ac:dyDescent="0.25"/>
    <row r="453" customFormat="1" ht="15" customHeight="1" x14ac:dyDescent="0.25"/>
    <row r="454" customFormat="1" ht="15" customHeight="1" x14ac:dyDescent="0.25"/>
    <row r="455" customFormat="1" ht="15" customHeight="1" x14ac:dyDescent="0.25"/>
    <row r="456" customFormat="1" ht="15" customHeight="1" x14ac:dyDescent="0.25"/>
    <row r="457" customFormat="1" ht="15" customHeight="1" x14ac:dyDescent="0.25"/>
    <row r="458" customFormat="1" ht="15" customHeight="1" x14ac:dyDescent="0.25"/>
    <row r="459" customFormat="1" ht="15" customHeight="1" x14ac:dyDescent="0.25"/>
    <row r="460" customFormat="1" ht="15" customHeight="1" x14ac:dyDescent="0.25"/>
    <row r="461" customFormat="1" ht="15" customHeight="1" x14ac:dyDescent="0.25"/>
    <row r="462" customFormat="1" ht="15" customHeight="1" x14ac:dyDescent="0.25"/>
    <row r="463" customFormat="1" ht="15" customHeight="1" x14ac:dyDescent="0.25"/>
    <row r="464" customFormat="1" ht="15" customHeight="1" x14ac:dyDescent="0.25"/>
    <row r="465" customFormat="1" ht="15" customHeight="1" x14ac:dyDescent="0.25"/>
    <row r="466" customFormat="1" ht="15" customHeight="1" x14ac:dyDescent="0.25"/>
    <row r="467" customFormat="1" ht="15" customHeight="1" x14ac:dyDescent="0.25"/>
    <row r="468" customFormat="1" ht="15" customHeight="1" x14ac:dyDescent="0.25"/>
    <row r="469" customFormat="1" ht="15" customHeight="1" x14ac:dyDescent="0.25"/>
    <row r="470" customFormat="1" ht="15" customHeight="1" x14ac:dyDescent="0.25"/>
    <row r="471" customFormat="1" ht="15" customHeight="1" x14ac:dyDescent="0.25"/>
    <row r="472" customFormat="1" ht="15" customHeight="1" x14ac:dyDescent="0.25"/>
    <row r="473" customFormat="1" ht="15" customHeight="1" x14ac:dyDescent="0.25"/>
    <row r="474" customFormat="1" ht="15" customHeight="1" x14ac:dyDescent="0.25"/>
    <row r="475" customFormat="1" ht="15" customHeight="1" x14ac:dyDescent="0.25"/>
    <row r="476" customFormat="1" ht="15" customHeight="1" x14ac:dyDescent="0.25"/>
    <row r="477" customFormat="1" ht="15" customHeight="1" x14ac:dyDescent="0.25"/>
    <row r="478" customFormat="1" ht="15" customHeight="1" x14ac:dyDescent="0.25"/>
    <row r="479" customFormat="1" ht="15" customHeight="1" x14ac:dyDescent="0.25"/>
    <row r="480" customFormat="1" ht="15" customHeight="1" x14ac:dyDescent="0.25"/>
    <row r="481" customFormat="1" ht="15" customHeight="1" x14ac:dyDescent="0.25"/>
    <row r="482" customFormat="1" ht="15" customHeight="1" x14ac:dyDescent="0.25"/>
    <row r="483" customFormat="1" ht="15" customHeight="1" x14ac:dyDescent="0.25"/>
    <row r="484" customFormat="1" ht="15" customHeight="1" x14ac:dyDescent="0.25"/>
    <row r="485" customFormat="1" ht="15" customHeight="1" x14ac:dyDescent="0.25"/>
    <row r="486" customFormat="1" ht="15" customHeight="1" x14ac:dyDescent="0.25"/>
    <row r="487" customFormat="1" ht="15" customHeight="1" x14ac:dyDescent="0.25"/>
    <row r="488" customFormat="1" ht="15" customHeight="1" x14ac:dyDescent="0.25"/>
    <row r="489" customFormat="1" ht="15" customHeight="1" x14ac:dyDescent="0.25"/>
    <row r="490" customFormat="1" ht="15" customHeight="1" x14ac:dyDescent="0.25"/>
    <row r="491" customFormat="1" ht="15" customHeight="1" x14ac:dyDescent="0.25"/>
    <row r="492" customFormat="1" ht="15" customHeight="1" x14ac:dyDescent="0.25"/>
    <row r="493" customFormat="1" ht="15" customHeight="1" x14ac:dyDescent="0.25"/>
    <row r="494" customFormat="1" ht="15" customHeight="1" x14ac:dyDescent="0.25"/>
    <row r="495" customFormat="1" ht="15" customHeight="1" x14ac:dyDescent="0.25"/>
    <row r="496" customFormat="1" ht="15" customHeight="1" x14ac:dyDescent="0.25"/>
    <row r="497" customFormat="1" ht="15" customHeight="1" x14ac:dyDescent="0.25"/>
    <row r="498" customFormat="1" ht="15" customHeight="1" x14ac:dyDescent="0.25"/>
    <row r="499" customFormat="1" ht="15" customHeight="1" x14ac:dyDescent="0.25"/>
    <row r="500" customFormat="1" ht="15" customHeight="1" x14ac:dyDescent="0.25"/>
    <row r="501" customFormat="1" ht="15" customHeight="1" x14ac:dyDescent="0.25"/>
    <row r="502" customFormat="1" ht="15" customHeight="1" x14ac:dyDescent="0.25"/>
    <row r="503" customFormat="1" ht="15" customHeight="1" x14ac:dyDescent="0.25"/>
    <row r="504" customFormat="1" ht="15" customHeight="1" x14ac:dyDescent="0.25"/>
    <row r="505" customFormat="1" ht="15" customHeight="1" x14ac:dyDescent="0.25"/>
    <row r="506" customFormat="1" ht="15" customHeight="1" x14ac:dyDescent="0.25"/>
    <row r="507" customFormat="1" ht="15" customHeight="1" x14ac:dyDescent="0.25"/>
    <row r="508" customFormat="1" ht="15" customHeight="1" x14ac:dyDescent="0.25"/>
    <row r="509" customFormat="1" ht="15" customHeight="1" x14ac:dyDescent="0.25"/>
    <row r="510" customFormat="1" ht="15" customHeight="1" x14ac:dyDescent="0.25"/>
    <row r="511" customFormat="1" ht="15" customHeight="1" x14ac:dyDescent="0.25"/>
    <row r="512" customFormat="1" ht="15" customHeight="1" x14ac:dyDescent="0.25"/>
    <row r="513" customFormat="1" ht="15" customHeight="1" x14ac:dyDescent="0.25"/>
    <row r="514" customFormat="1" ht="15" customHeight="1" x14ac:dyDescent="0.25"/>
    <row r="515" customFormat="1" ht="15" customHeight="1" x14ac:dyDescent="0.25"/>
    <row r="516" customFormat="1" ht="15" customHeight="1" x14ac:dyDescent="0.25"/>
    <row r="517" customFormat="1" ht="15" customHeight="1" x14ac:dyDescent="0.25"/>
    <row r="518" customFormat="1" ht="15" customHeight="1" x14ac:dyDescent="0.25"/>
    <row r="519" customFormat="1" ht="15" customHeight="1" x14ac:dyDescent="0.25"/>
    <row r="520" customFormat="1" ht="15" customHeight="1" x14ac:dyDescent="0.25"/>
    <row r="521" customFormat="1" ht="15" customHeight="1" x14ac:dyDescent="0.25"/>
    <row r="522" customFormat="1" ht="15" customHeight="1" x14ac:dyDescent="0.25"/>
    <row r="523" customFormat="1" ht="15" customHeight="1" x14ac:dyDescent="0.25"/>
    <row r="524" customFormat="1" ht="15" customHeight="1" x14ac:dyDescent="0.25"/>
    <row r="525" customFormat="1" ht="15" customHeight="1" x14ac:dyDescent="0.25"/>
    <row r="526" customFormat="1" ht="15" customHeight="1" x14ac:dyDescent="0.25"/>
    <row r="527" customFormat="1" ht="15" customHeight="1" x14ac:dyDescent="0.25"/>
    <row r="528" customFormat="1" ht="15" customHeight="1" x14ac:dyDescent="0.25"/>
    <row r="529" customFormat="1" ht="15" customHeight="1" x14ac:dyDescent="0.25"/>
    <row r="530" customFormat="1" ht="15" customHeight="1" x14ac:dyDescent="0.25"/>
    <row r="531" customFormat="1" ht="15" customHeight="1" x14ac:dyDescent="0.25"/>
    <row r="532" customFormat="1" ht="15" customHeight="1" x14ac:dyDescent="0.25"/>
    <row r="533" customFormat="1" ht="15" customHeight="1" x14ac:dyDescent="0.25"/>
    <row r="534" customFormat="1" ht="15" customHeight="1" x14ac:dyDescent="0.25"/>
    <row r="535" customFormat="1" ht="15" customHeight="1" x14ac:dyDescent="0.25"/>
    <row r="536" customFormat="1" ht="15" customHeight="1" x14ac:dyDescent="0.25"/>
    <row r="537" customFormat="1" ht="15" customHeight="1" x14ac:dyDescent="0.25"/>
    <row r="538" customFormat="1" ht="15" customHeight="1" x14ac:dyDescent="0.25"/>
    <row r="539" customFormat="1" ht="15" customHeight="1" x14ac:dyDescent="0.25"/>
    <row r="540" customFormat="1" ht="15" customHeight="1" x14ac:dyDescent="0.25"/>
    <row r="541" customFormat="1" ht="15" customHeight="1" x14ac:dyDescent="0.25"/>
    <row r="542" customFormat="1" ht="15" customHeight="1" x14ac:dyDescent="0.25"/>
    <row r="543" customFormat="1" ht="15" customHeight="1" x14ac:dyDescent="0.25"/>
    <row r="544" customFormat="1" ht="15" customHeight="1" x14ac:dyDescent="0.25"/>
    <row r="545" customFormat="1" ht="15" customHeight="1" x14ac:dyDescent="0.25"/>
    <row r="546" customFormat="1" ht="15" customHeight="1" x14ac:dyDescent="0.25"/>
    <row r="547" customFormat="1" ht="15" customHeight="1" x14ac:dyDescent="0.25"/>
    <row r="548" customFormat="1" ht="15" customHeight="1" x14ac:dyDescent="0.25"/>
    <row r="549" customFormat="1" ht="15" customHeight="1" x14ac:dyDescent="0.25"/>
    <row r="550" customFormat="1" ht="15" customHeight="1" x14ac:dyDescent="0.25"/>
    <row r="551" customFormat="1" ht="15" customHeight="1" x14ac:dyDescent="0.25"/>
    <row r="552" customFormat="1" ht="15" customHeight="1" x14ac:dyDescent="0.25"/>
    <row r="553" customFormat="1" ht="15" customHeight="1" x14ac:dyDescent="0.25"/>
    <row r="554" customFormat="1" ht="15" customHeight="1" x14ac:dyDescent="0.25"/>
    <row r="555" customFormat="1" ht="15" customHeight="1" x14ac:dyDescent="0.25"/>
    <row r="556" customFormat="1" ht="15" customHeight="1" x14ac:dyDescent="0.25"/>
    <row r="557" customFormat="1" ht="15" customHeight="1" x14ac:dyDescent="0.25"/>
    <row r="558" customFormat="1" ht="15" customHeight="1" x14ac:dyDescent="0.25"/>
    <row r="559" customFormat="1" ht="15" customHeight="1" x14ac:dyDescent="0.25"/>
    <row r="560" customFormat="1" ht="15" customHeight="1" x14ac:dyDescent="0.25"/>
    <row r="561" customFormat="1" ht="15" customHeight="1" x14ac:dyDescent="0.25"/>
    <row r="562" customFormat="1" ht="15" customHeight="1" x14ac:dyDescent="0.25"/>
    <row r="563" customFormat="1" ht="15" customHeight="1" x14ac:dyDescent="0.25"/>
    <row r="564" customFormat="1" ht="15" customHeight="1" x14ac:dyDescent="0.25"/>
    <row r="565" customFormat="1" ht="15" customHeight="1" x14ac:dyDescent="0.25"/>
    <row r="566" customFormat="1" ht="15" customHeight="1" x14ac:dyDescent="0.25"/>
    <row r="567" customFormat="1" ht="15" customHeight="1" x14ac:dyDescent="0.25"/>
    <row r="568" customFormat="1" ht="15" customHeight="1" x14ac:dyDescent="0.25"/>
    <row r="569" customFormat="1" ht="15" customHeight="1" x14ac:dyDescent="0.25"/>
    <row r="570" customFormat="1" ht="15" customHeight="1" x14ac:dyDescent="0.25"/>
    <row r="571" customFormat="1" ht="15" customHeight="1" x14ac:dyDescent="0.25"/>
    <row r="572" customFormat="1" ht="15" customHeight="1" x14ac:dyDescent="0.25"/>
    <row r="573" customFormat="1" ht="15" customHeight="1" x14ac:dyDescent="0.25"/>
    <row r="574" customFormat="1" ht="15" customHeight="1" x14ac:dyDescent="0.25"/>
    <row r="575" customFormat="1" ht="15" customHeight="1" x14ac:dyDescent="0.25"/>
    <row r="576" customFormat="1" ht="15" customHeight="1" x14ac:dyDescent="0.25"/>
    <row r="577" customFormat="1" ht="15" customHeight="1" x14ac:dyDescent="0.25"/>
    <row r="578" customFormat="1" ht="15" customHeight="1" x14ac:dyDescent="0.25"/>
    <row r="579" customFormat="1" ht="15" customHeight="1" x14ac:dyDescent="0.25"/>
    <row r="580" customFormat="1" ht="15" customHeight="1" x14ac:dyDescent="0.25"/>
    <row r="581" customFormat="1" ht="15" customHeight="1" x14ac:dyDescent="0.25"/>
    <row r="582" customFormat="1" ht="15" customHeight="1" x14ac:dyDescent="0.25"/>
    <row r="583" customFormat="1" ht="15" customHeight="1" x14ac:dyDescent="0.25"/>
    <row r="584" customFormat="1" ht="15" customHeight="1" x14ac:dyDescent="0.25"/>
    <row r="585" customFormat="1" ht="15" customHeight="1" x14ac:dyDescent="0.25"/>
    <row r="586" customFormat="1" ht="15" customHeight="1" x14ac:dyDescent="0.25"/>
    <row r="587" customFormat="1" ht="15" customHeight="1" x14ac:dyDescent="0.25"/>
    <row r="588" customFormat="1" ht="15" customHeight="1" x14ac:dyDescent="0.25"/>
    <row r="589" customFormat="1" ht="15" customHeight="1" x14ac:dyDescent="0.25"/>
    <row r="590" customFormat="1" ht="15" customHeight="1" x14ac:dyDescent="0.25"/>
    <row r="591" customFormat="1" ht="15" customHeight="1" x14ac:dyDescent="0.25"/>
    <row r="592" customFormat="1" ht="15" customHeight="1" x14ac:dyDescent="0.25"/>
    <row r="593" customFormat="1" ht="15" customHeight="1" x14ac:dyDescent="0.25"/>
    <row r="594" customFormat="1" ht="15" customHeight="1" x14ac:dyDescent="0.25"/>
    <row r="595" customFormat="1" ht="15" customHeight="1" x14ac:dyDescent="0.25"/>
    <row r="596" customFormat="1" ht="15" customHeight="1" x14ac:dyDescent="0.25"/>
    <row r="597" customFormat="1" ht="15" customHeight="1" x14ac:dyDescent="0.25"/>
    <row r="598" customFormat="1" ht="15" customHeight="1" x14ac:dyDescent="0.25"/>
    <row r="599" customFormat="1" ht="15" customHeight="1" x14ac:dyDescent="0.25"/>
    <row r="600" customFormat="1" ht="15" customHeight="1" x14ac:dyDescent="0.25"/>
    <row r="601" customFormat="1" ht="15" customHeight="1" x14ac:dyDescent="0.25"/>
    <row r="602" customFormat="1" ht="15" customHeight="1" x14ac:dyDescent="0.25"/>
    <row r="603" customFormat="1" ht="15" customHeight="1" x14ac:dyDescent="0.25"/>
    <row r="604" customFormat="1" ht="15" customHeight="1" x14ac:dyDescent="0.25"/>
    <row r="605" customFormat="1" ht="15" customHeight="1" x14ac:dyDescent="0.25"/>
    <row r="606" customFormat="1" ht="15" customHeight="1" x14ac:dyDescent="0.25"/>
    <row r="607" customFormat="1" ht="15" customHeight="1" x14ac:dyDescent="0.25"/>
    <row r="608" customFormat="1" ht="15" customHeight="1" x14ac:dyDescent="0.25"/>
    <row r="609" customFormat="1" ht="15" customHeight="1" x14ac:dyDescent="0.25"/>
    <row r="610" customFormat="1" ht="15" customHeight="1" x14ac:dyDescent="0.25"/>
    <row r="611" customFormat="1" ht="15" customHeight="1" x14ac:dyDescent="0.25"/>
    <row r="612" customFormat="1" ht="15" customHeight="1" x14ac:dyDescent="0.25"/>
    <row r="613" customFormat="1" ht="15" customHeight="1" x14ac:dyDescent="0.25"/>
    <row r="614" customFormat="1" ht="15" customHeight="1" x14ac:dyDescent="0.25"/>
    <row r="615" customFormat="1" ht="15" customHeight="1" x14ac:dyDescent="0.25"/>
    <row r="616" customFormat="1" ht="15" customHeight="1" x14ac:dyDescent="0.25"/>
    <row r="617" customFormat="1" ht="15" customHeight="1" x14ac:dyDescent="0.25"/>
    <row r="618" customFormat="1" ht="15" customHeight="1" x14ac:dyDescent="0.25"/>
    <row r="619" customFormat="1" ht="15" customHeight="1" x14ac:dyDescent="0.25"/>
    <row r="620" customFormat="1" ht="15" customHeight="1" x14ac:dyDescent="0.25"/>
    <row r="621" customFormat="1" ht="15" customHeight="1" x14ac:dyDescent="0.25"/>
    <row r="622" customFormat="1" ht="15" customHeight="1" x14ac:dyDescent="0.25"/>
    <row r="623" customFormat="1" ht="15" customHeight="1" x14ac:dyDescent="0.25"/>
    <row r="624" customFormat="1" ht="15" customHeight="1" x14ac:dyDescent="0.25"/>
    <row r="625" customFormat="1" ht="15" customHeight="1" x14ac:dyDescent="0.25"/>
    <row r="626" customFormat="1" ht="15" customHeight="1" x14ac:dyDescent="0.25"/>
    <row r="627" customFormat="1" ht="15" customHeight="1" x14ac:dyDescent="0.25"/>
    <row r="628" customFormat="1" ht="15" customHeight="1" x14ac:dyDescent="0.25"/>
    <row r="629" customFormat="1" ht="15" customHeight="1" x14ac:dyDescent="0.25"/>
    <row r="630" customFormat="1" ht="15" customHeight="1" x14ac:dyDescent="0.25"/>
    <row r="631" customFormat="1" ht="15" customHeight="1" x14ac:dyDescent="0.25"/>
    <row r="632" customFormat="1" ht="15" customHeight="1" x14ac:dyDescent="0.25"/>
    <row r="633" customFormat="1" ht="15" customHeight="1" x14ac:dyDescent="0.25"/>
    <row r="634" customFormat="1" ht="15" customHeight="1" x14ac:dyDescent="0.25"/>
    <row r="635" customFormat="1" ht="15" customHeight="1" x14ac:dyDescent="0.25"/>
    <row r="636" customFormat="1" ht="15" customHeight="1" x14ac:dyDescent="0.25"/>
    <row r="637" customFormat="1" ht="15" customHeight="1" x14ac:dyDescent="0.25"/>
    <row r="638" customFormat="1" ht="15" customHeight="1" x14ac:dyDescent="0.25"/>
    <row r="639" customFormat="1" ht="15" customHeight="1" x14ac:dyDescent="0.25"/>
    <row r="640" customFormat="1" ht="15" customHeight="1" x14ac:dyDescent="0.25"/>
    <row r="641" customFormat="1" ht="15" customHeight="1" x14ac:dyDescent="0.25"/>
    <row r="642" customFormat="1" ht="15" customHeight="1" x14ac:dyDescent="0.25"/>
    <row r="643" customFormat="1" ht="15" customHeight="1" x14ac:dyDescent="0.25"/>
    <row r="644" customFormat="1" ht="15" customHeight="1" x14ac:dyDescent="0.25"/>
    <row r="645" customFormat="1" ht="15" customHeight="1" x14ac:dyDescent="0.25"/>
    <row r="646" customFormat="1" ht="15" customHeight="1" x14ac:dyDescent="0.25"/>
    <row r="647" customFormat="1" ht="15" customHeight="1" x14ac:dyDescent="0.25"/>
    <row r="648" customFormat="1" ht="15" customHeight="1" x14ac:dyDescent="0.25"/>
    <row r="649" customFormat="1" ht="15" customHeight="1" x14ac:dyDescent="0.25"/>
    <row r="650" customFormat="1" ht="15" customHeight="1" x14ac:dyDescent="0.25"/>
    <row r="651" customFormat="1" ht="15" customHeight="1" x14ac:dyDescent="0.25"/>
    <row r="652" customFormat="1" ht="15" customHeight="1" x14ac:dyDescent="0.25"/>
    <row r="653" customFormat="1" ht="15" customHeight="1" x14ac:dyDescent="0.25"/>
    <row r="654" customFormat="1" ht="15" customHeight="1" x14ac:dyDescent="0.25"/>
    <row r="655" customFormat="1" ht="15" customHeight="1" x14ac:dyDescent="0.25"/>
    <row r="656" customFormat="1" ht="15" customHeight="1" x14ac:dyDescent="0.25"/>
    <row r="657" customFormat="1" ht="15" customHeight="1" x14ac:dyDescent="0.25"/>
    <row r="658" customFormat="1" ht="15" customHeight="1" x14ac:dyDescent="0.25"/>
    <row r="659" customFormat="1" ht="15" customHeight="1" x14ac:dyDescent="0.25"/>
    <row r="660" customFormat="1" ht="15" customHeight="1" x14ac:dyDescent="0.25"/>
    <row r="661" customFormat="1" ht="15" customHeight="1" x14ac:dyDescent="0.25"/>
    <row r="662" customFormat="1" ht="15" customHeight="1" x14ac:dyDescent="0.25"/>
    <row r="663" customFormat="1" ht="15" customHeight="1" x14ac:dyDescent="0.25"/>
    <row r="664" customFormat="1" ht="15" customHeight="1" x14ac:dyDescent="0.25"/>
    <row r="665" customFormat="1" ht="15" customHeight="1" x14ac:dyDescent="0.25"/>
    <row r="666" customFormat="1" ht="15" customHeight="1" x14ac:dyDescent="0.25"/>
    <row r="667" customFormat="1" ht="15" customHeight="1" x14ac:dyDescent="0.25"/>
    <row r="668" customFormat="1" ht="15" customHeight="1" x14ac:dyDescent="0.25"/>
    <row r="669" customFormat="1" ht="15" customHeight="1" x14ac:dyDescent="0.25"/>
    <row r="670" customFormat="1" ht="15" customHeight="1" x14ac:dyDescent="0.25"/>
    <row r="671" customFormat="1" ht="15" customHeight="1" x14ac:dyDescent="0.25"/>
    <row r="672" customFormat="1" ht="15" customHeight="1" x14ac:dyDescent="0.25"/>
    <row r="673" customFormat="1" ht="15" customHeight="1" x14ac:dyDescent="0.25"/>
    <row r="674" customFormat="1" ht="15" customHeight="1" x14ac:dyDescent="0.25"/>
    <row r="675" customFormat="1" ht="15" customHeight="1" x14ac:dyDescent="0.25"/>
    <row r="676" customFormat="1" ht="15" customHeight="1" x14ac:dyDescent="0.25"/>
    <row r="677" customFormat="1" ht="15" customHeight="1" x14ac:dyDescent="0.25"/>
    <row r="678" customFormat="1" ht="15" customHeight="1" x14ac:dyDescent="0.25"/>
    <row r="679" customFormat="1" ht="15" customHeight="1" x14ac:dyDescent="0.25"/>
    <row r="680" customFormat="1" ht="15" customHeight="1" x14ac:dyDescent="0.25"/>
    <row r="681" customFormat="1" ht="15" customHeight="1" x14ac:dyDescent="0.25"/>
    <row r="682" customFormat="1" ht="15" customHeight="1" x14ac:dyDescent="0.25"/>
    <row r="683" customFormat="1" ht="15" customHeight="1" x14ac:dyDescent="0.25"/>
    <row r="684" customFormat="1" ht="15" customHeight="1" x14ac:dyDescent="0.25"/>
    <row r="685" customFormat="1" ht="15" customHeight="1" x14ac:dyDescent="0.25"/>
    <row r="686" customFormat="1" ht="15" customHeight="1" x14ac:dyDescent="0.25"/>
    <row r="687" customFormat="1" ht="15" customHeight="1" x14ac:dyDescent="0.25"/>
    <row r="688" customFormat="1" ht="15" customHeight="1" x14ac:dyDescent="0.25"/>
    <row r="689" customFormat="1" ht="15" customHeight="1" x14ac:dyDescent="0.25"/>
    <row r="690" customFormat="1" ht="15" customHeight="1" x14ac:dyDescent="0.25"/>
    <row r="691" customFormat="1" ht="15" customHeight="1" x14ac:dyDescent="0.25"/>
    <row r="692" customFormat="1" ht="15" customHeight="1" x14ac:dyDescent="0.25"/>
    <row r="693" customFormat="1" ht="15" customHeight="1" x14ac:dyDescent="0.25"/>
    <row r="694" customFormat="1" ht="15" customHeight="1" x14ac:dyDescent="0.25"/>
    <row r="695" customFormat="1" ht="15" customHeight="1" x14ac:dyDescent="0.25"/>
    <row r="696" customFormat="1" ht="15" customHeight="1" x14ac:dyDescent="0.25"/>
    <row r="697" customFormat="1" ht="15" customHeight="1" x14ac:dyDescent="0.25"/>
    <row r="698" customFormat="1" ht="15" customHeight="1" x14ac:dyDescent="0.25"/>
    <row r="699" customFormat="1" ht="15" customHeight="1" x14ac:dyDescent="0.25"/>
    <row r="700" customFormat="1" ht="15" customHeight="1" x14ac:dyDescent="0.25"/>
    <row r="701" customFormat="1" ht="15" customHeight="1" x14ac:dyDescent="0.25"/>
    <row r="702" customFormat="1" ht="15" customHeight="1" x14ac:dyDescent="0.25"/>
    <row r="703" customFormat="1" ht="15" customHeight="1" x14ac:dyDescent="0.25"/>
    <row r="704" customFormat="1" ht="15" customHeight="1" x14ac:dyDescent="0.25"/>
    <row r="705" customFormat="1" ht="15" customHeight="1" x14ac:dyDescent="0.25"/>
    <row r="706" customFormat="1" ht="15" customHeight="1" x14ac:dyDescent="0.25"/>
    <row r="707" customFormat="1" ht="15" customHeight="1" x14ac:dyDescent="0.25"/>
    <row r="708" customFormat="1" ht="15" customHeight="1" x14ac:dyDescent="0.25"/>
    <row r="709" customFormat="1" ht="15" customHeight="1" x14ac:dyDescent="0.25"/>
    <row r="710" customFormat="1" ht="15" customHeight="1" x14ac:dyDescent="0.25"/>
    <row r="711" customFormat="1" ht="15" customHeight="1" x14ac:dyDescent="0.25"/>
    <row r="712" customFormat="1" ht="15" customHeight="1" x14ac:dyDescent="0.25"/>
    <row r="713" customFormat="1" ht="15" customHeight="1" x14ac:dyDescent="0.25"/>
    <row r="714" customFormat="1" ht="15" customHeight="1" x14ac:dyDescent="0.25"/>
    <row r="715" customFormat="1" ht="15" customHeight="1" x14ac:dyDescent="0.25"/>
    <row r="716" customFormat="1" ht="15" customHeight="1" x14ac:dyDescent="0.25"/>
    <row r="717" customFormat="1" ht="15" customHeight="1" x14ac:dyDescent="0.25"/>
    <row r="718" customFormat="1" ht="15" customHeight="1" x14ac:dyDescent="0.25"/>
    <row r="719" customFormat="1" ht="15" customHeight="1" x14ac:dyDescent="0.25"/>
    <row r="720" customFormat="1" ht="15" customHeight="1" x14ac:dyDescent="0.25"/>
    <row r="721" customFormat="1" ht="15" customHeight="1" x14ac:dyDescent="0.25"/>
    <row r="722" customFormat="1" ht="15" customHeight="1" x14ac:dyDescent="0.25"/>
    <row r="723" customFormat="1" ht="15" customHeight="1" x14ac:dyDescent="0.25"/>
    <row r="724" customFormat="1" ht="15" customHeight="1" x14ac:dyDescent="0.25"/>
    <row r="725" customFormat="1" ht="15" customHeight="1" x14ac:dyDescent="0.25"/>
    <row r="726" customFormat="1" ht="15" customHeight="1" x14ac:dyDescent="0.25"/>
    <row r="727" customFormat="1" ht="15" customHeight="1" x14ac:dyDescent="0.25"/>
    <row r="728" customFormat="1" ht="15" customHeight="1" x14ac:dyDescent="0.25"/>
    <row r="729" customFormat="1" ht="15" customHeight="1" x14ac:dyDescent="0.25"/>
    <row r="730" customFormat="1" ht="15" customHeight="1" x14ac:dyDescent="0.25"/>
    <row r="731" customFormat="1" ht="15" customHeight="1" x14ac:dyDescent="0.25"/>
    <row r="732" customFormat="1" ht="15" customHeight="1" x14ac:dyDescent="0.25"/>
    <row r="733" customFormat="1" ht="15" customHeight="1" x14ac:dyDescent="0.25"/>
    <row r="734" customFormat="1" ht="15" customHeight="1" x14ac:dyDescent="0.25"/>
    <row r="735" customFormat="1" ht="15" customHeight="1" x14ac:dyDescent="0.25"/>
    <row r="736" customFormat="1" ht="15" customHeight="1" x14ac:dyDescent="0.25"/>
    <row r="737" customFormat="1" ht="15" customHeight="1" x14ac:dyDescent="0.25"/>
    <row r="738" customFormat="1" ht="15" customHeight="1" x14ac:dyDescent="0.25"/>
    <row r="739" customFormat="1" ht="15" customHeight="1" x14ac:dyDescent="0.25"/>
    <row r="740" customFormat="1" ht="15" customHeight="1" x14ac:dyDescent="0.25"/>
    <row r="741" customFormat="1" ht="15" customHeight="1" x14ac:dyDescent="0.25"/>
    <row r="742" customFormat="1" ht="15" customHeight="1" x14ac:dyDescent="0.25"/>
    <row r="743" customFormat="1" ht="15" customHeight="1" x14ac:dyDescent="0.25"/>
    <row r="744" customFormat="1" ht="15" customHeight="1" x14ac:dyDescent="0.25"/>
    <row r="745" customFormat="1" ht="15" customHeight="1" x14ac:dyDescent="0.25"/>
    <row r="746" customFormat="1" ht="15" customHeight="1" x14ac:dyDescent="0.25"/>
    <row r="747" customFormat="1" ht="15" customHeight="1" x14ac:dyDescent="0.25"/>
    <row r="748" customFormat="1" ht="15" customHeight="1" x14ac:dyDescent="0.25"/>
    <row r="749" customFormat="1" ht="15" customHeight="1" x14ac:dyDescent="0.25"/>
    <row r="750" customFormat="1" ht="15" customHeight="1" x14ac:dyDescent="0.25"/>
    <row r="751" customFormat="1" ht="15" customHeight="1" x14ac:dyDescent="0.25"/>
    <row r="752" customFormat="1" ht="15" customHeight="1" x14ac:dyDescent="0.25"/>
    <row r="753" customFormat="1" ht="15" customHeight="1" x14ac:dyDescent="0.25"/>
    <row r="754" customFormat="1" ht="15" customHeight="1" x14ac:dyDescent="0.25"/>
    <row r="755" customFormat="1" ht="15" customHeight="1" x14ac:dyDescent="0.25"/>
    <row r="756" customFormat="1" ht="15" customHeight="1" x14ac:dyDescent="0.25"/>
    <row r="757" customFormat="1" ht="15" customHeight="1" x14ac:dyDescent="0.25"/>
    <row r="758" customFormat="1" ht="15" customHeight="1" x14ac:dyDescent="0.25"/>
    <row r="759" customFormat="1" ht="15" customHeight="1" x14ac:dyDescent="0.25"/>
    <row r="760" customFormat="1" ht="15" customHeight="1" x14ac:dyDescent="0.25"/>
    <row r="761" customFormat="1" ht="15" customHeight="1" x14ac:dyDescent="0.25"/>
    <row r="762" customFormat="1" ht="15" customHeight="1" x14ac:dyDescent="0.25"/>
    <row r="763" customFormat="1" ht="15" customHeight="1" x14ac:dyDescent="0.25"/>
    <row r="764" customFormat="1" ht="15" customHeight="1" x14ac:dyDescent="0.25"/>
    <row r="765" customFormat="1" ht="15" customHeight="1" x14ac:dyDescent="0.25"/>
    <row r="766" customFormat="1" ht="15" customHeight="1" x14ac:dyDescent="0.25"/>
    <row r="767" customFormat="1" ht="15" customHeight="1" x14ac:dyDescent="0.25"/>
    <row r="768" customFormat="1" ht="15" customHeight="1" x14ac:dyDescent="0.25"/>
    <row r="769" customFormat="1" ht="15" customHeight="1" x14ac:dyDescent="0.25"/>
    <row r="770" customFormat="1" ht="15" customHeight="1" x14ac:dyDescent="0.25"/>
    <row r="771" customFormat="1" ht="15" customHeight="1" x14ac:dyDescent="0.25"/>
    <row r="772" customFormat="1" ht="15" customHeight="1" x14ac:dyDescent="0.25"/>
    <row r="773" customFormat="1" ht="15" customHeight="1" x14ac:dyDescent="0.25"/>
    <row r="774" customFormat="1" ht="15" customHeight="1" x14ac:dyDescent="0.25"/>
    <row r="775" customFormat="1" ht="15" customHeight="1" x14ac:dyDescent="0.25"/>
    <row r="776" customFormat="1" ht="15" customHeight="1" x14ac:dyDescent="0.25"/>
    <row r="777" customFormat="1" ht="15" customHeight="1" x14ac:dyDescent="0.25"/>
    <row r="778" customFormat="1" ht="15" customHeight="1" x14ac:dyDescent="0.25"/>
    <row r="779" customFormat="1" ht="15" customHeight="1" x14ac:dyDescent="0.25"/>
    <row r="780" customFormat="1" ht="15" customHeight="1" x14ac:dyDescent="0.25"/>
    <row r="781" customFormat="1" ht="15" customHeight="1" x14ac:dyDescent="0.25"/>
    <row r="782" customFormat="1" ht="15" customHeight="1" x14ac:dyDescent="0.25"/>
    <row r="783" customFormat="1" ht="15" customHeight="1" x14ac:dyDescent="0.25"/>
    <row r="784" customFormat="1" ht="15" customHeight="1" x14ac:dyDescent="0.25"/>
    <row r="785" customFormat="1" ht="15" customHeight="1" x14ac:dyDescent="0.25"/>
    <row r="786" customFormat="1" ht="15" customHeight="1" x14ac:dyDescent="0.25"/>
    <row r="787" customFormat="1" ht="15" customHeight="1" x14ac:dyDescent="0.25"/>
    <row r="788" customFormat="1" ht="15" customHeight="1" x14ac:dyDescent="0.25"/>
    <row r="789" customFormat="1" ht="15" customHeight="1" x14ac:dyDescent="0.25"/>
    <row r="790" customFormat="1" ht="15" customHeight="1" x14ac:dyDescent="0.25"/>
    <row r="791" customFormat="1" ht="15" customHeight="1" x14ac:dyDescent="0.25"/>
    <row r="792" customFormat="1" ht="15" customHeight="1" x14ac:dyDescent="0.25"/>
    <row r="793" customFormat="1" ht="15" customHeight="1" x14ac:dyDescent="0.25"/>
    <row r="794" customFormat="1" ht="15" customHeight="1" x14ac:dyDescent="0.25"/>
    <row r="795" customFormat="1" ht="15" customHeight="1" x14ac:dyDescent="0.25"/>
    <row r="796" customFormat="1" ht="15" customHeight="1" x14ac:dyDescent="0.25"/>
    <row r="797" customFormat="1" ht="15" customHeight="1" x14ac:dyDescent="0.25"/>
    <row r="798" customFormat="1" ht="15" customHeight="1" x14ac:dyDescent="0.25"/>
    <row r="799" customFormat="1" ht="15" customHeight="1" x14ac:dyDescent="0.25"/>
    <row r="800" customFormat="1" ht="15" customHeight="1" x14ac:dyDescent="0.25"/>
    <row r="801" customFormat="1" ht="15" customHeight="1" x14ac:dyDescent="0.25"/>
    <row r="802" customFormat="1" ht="15" customHeight="1" x14ac:dyDescent="0.25"/>
    <row r="803" customFormat="1" ht="15" customHeight="1" x14ac:dyDescent="0.25"/>
    <row r="804" customFormat="1" ht="15" customHeight="1" x14ac:dyDescent="0.25"/>
    <row r="805" customFormat="1" ht="15" customHeight="1" x14ac:dyDescent="0.25"/>
    <row r="806" customFormat="1" ht="15" customHeight="1" x14ac:dyDescent="0.25"/>
    <row r="807" customFormat="1" ht="15" customHeight="1" x14ac:dyDescent="0.25"/>
    <row r="808" customFormat="1" ht="15" customHeight="1" x14ac:dyDescent="0.25"/>
    <row r="809" customFormat="1" ht="15" customHeight="1" x14ac:dyDescent="0.25"/>
    <row r="810" customFormat="1" ht="15" customHeight="1" x14ac:dyDescent="0.25"/>
    <row r="811" customFormat="1" ht="15" customHeight="1" x14ac:dyDescent="0.25"/>
    <row r="812" customFormat="1" ht="15" customHeight="1" x14ac:dyDescent="0.25"/>
    <row r="813" customFormat="1" ht="15" customHeight="1" x14ac:dyDescent="0.25"/>
    <row r="814" customFormat="1" ht="15" customHeight="1" x14ac:dyDescent="0.25"/>
    <row r="815" customFormat="1" ht="15" customHeight="1" x14ac:dyDescent="0.25"/>
    <row r="816" customFormat="1" ht="15" customHeight="1" x14ac:dyDescent="0.25"/>
    <row r="817" customFormat="1" ht="15" customHeight="1" x14ac:dyDescent="0.25"/>
    <row r="818" customFormat="1" ht="15" customHeight="1" x14ac:dyDescent="0.25"/>
    <row r="819" customFormat="1" ht="15" customHeight="1" x14ac:dyDescent="0.25"/>
    <row r="820" customFormat="1" ht="15" customHeight="1" x14ac:dyDescent="0.25"/>
    <row r="821" customFormat="1" ht="15" customHeight="1" x14ac:dyDescent="0.25"/>
    <row r="822" customFormat="1" ht="15" customHeight="1" x14ac:dyDescent="0.25"/>
    <row r="823" customFormat="1" ht="15" customHeight="1" x14ac:dyDescent="0.25"/>
    <row r="824" customFormat="1" ht="15" customHeight="1" x14ac:dyDescent="0.25"/>
    <row r="825" customFormat="1" ht="15" customHeight="1" x14ac:dyDescent="0.25"/>
    <row r="826" customFormat="1" ht="15" customHeight="1" x14ac:dyDescent="0.25"/>
    <row r="827" customFormat="1" ht="15" customHeight="1" x14ac:dyDescent="0.25"/>
    <row r="828" customFormat="1" ht="15" customHeight="1" x14ac:dyDescent="0.25"/>
    <row r="829" customFormat="1" ht="15" customHeight="1" x14ac:dyDescent="0.25"/>
    <row r="830" customFormat="1" ht="15" customHeight="1" x14ac:dyDescent="0.25"/>
    <row r="831" customFormat="1" ht="15" customHeight="1" x14ac:dyDescent="0.25"/>
    <row r="832" customFormat="1" ht="15" customHeight="1" x14ac:dyDescent="0.25"/>
    <row r="833" customFormat="1" ht="15" customHeight="1" x14ac:dyDescent="0.25"/>
    <row r="834" customFormat="1" ht="15" customHeight="1" x14ac:dyDescent="0.25"/>
    <row r="835" customFormat="1" ht="15" customHeight="1" x14ac:dyDescent="0.25"/>
    <row r="836" customFormat="1" ht="15" customHeight="1" x14ac:dyDescent="0.25"/>
    <row r="837" customFormat="1" ht="15" customHeight="1" x14ac:dyDescent="0.25"/>
    <row r="838" customFormat="1" ht="15" customHeight="1" x14ac:dyDescent="0.25"/>
    <row r="839" customFormat="1" ht="15" customHeight="1" x14ac:dyDescent="0.25"/>
    <row r="840" customFormat="1" ht="15" customHeight="1" x14ac:dyDescent="0.25"/>
    <row r="841" customFormat="1" ht="15" customHeight="1" x14ac:dyDescent="0.25"/>
    <row r="842" customFormat="1" ht="15" customHeight="1" x14ac:dyDescent="0.25"/>
    <row r="843" customFormat="1" ht="15" customHeight="1" x14ac:dyDescent="0.25"/>
    <row r="844" customFormat="1" ht="15" customHeight="1" x14ac:dyDescent="0.25"/>
    <row r="845" customFormat="1" ht="15" customHeight="1" x14ac:dyDescent="0.25"/>
    <row r="846" customFormat="1" ht="15" customHeight="1" x14ac:dyDescent="0.25"/>
    <row r="847" customFormat="1" ht="15" customHeight="1" x14ac:dyDescent="0.25"/>
    <row r="848" customFormat="1" ht="15" customHeight="1" x14ac:dyDescent="0.25"/>
    <row r="849" customFormat="1" ht="15" customHeight="1" x14ac:dyDescent="0.25"/>
    <row r="850" customFormat="1" ht="15" customHeight="1" x14ac:dyDescent="0.25"/>
    <row r="851" customFormat="1" ht="15" customHeight="1" x14ac:dyDescent="0.25"/>
    <row r="852" customFormat="1" ht="15" customHeight="1" x14ac:dyDescent="0.25"/>
    <row r="853" customFormat="1" ht="15" customHeight="1" x14ac:dyDescent="0.25"/>
    <row r="854" customFormat="1" ht="15" customHeight="1" x14ac:dyDescent="0.25"/>
    <row r="855" customFormat="1" ht="15" customHeight="1" x14ac:dyDescent="0.25"/>
    <row r="856" customFormat="1" ht="15" customHeight="1" x14ac:dyDescent="0.25"/>
    <row r="857" customFormat="1" ht="15" customHeight="1" x14ac:dyDescent="0.25"/>
    <row r="858" customFormat="1" ht="15" customHeight="1" x14ac:dyDescent="0.25"/>
    <row r="859" customFormat="1" ht="15" customHeight="1" x14ac:dyDescent="0.25"/>
    <row r="860" customFormat="1" ht="15" customHeight="1" x14ac:dyDescent="0.25"/>
    <row r="861" customFormat="1" ht="15" customHeight="1" x14ac:dyDescent="0.25"/>
    <row r="862" customFormat="1" ht="15" customHeight="1" x14ac:dyDescent="0.25"/>
    <row r="863" customFormat="1" ht="15" customHeight="1" x14ac:dyDescent="0.25"/>
    <row r="864" customFormat="1" ht="15" customHeight="1" x14ac:dyDescent="0.25"/>
    <row r="865" customFormat="1" ht="15" customHeight="1" x14ac:dyDescent="0.25"/>
    <row r="866" customFormat="1" ht="15" customHeight="1" x14ac:dyDescent="0.25"/>
    <row r="867" customFormat="1" ht="15" customHeight="1" x14ac:dyDescent="0.25"/>
    <row r="868" customFormat="1" ht="15" customHeight="1" x14ac:dyDescent="0.25"/>
    <row r="869" customFormat="1" ht="15" customHeight="1" x14ac:dyDescent="0.25"/>
    <row r="870" customFormat="1" ht="15" customHeight="1" x14ac:dyDescent="0.25"/>
    <row r="871" customFormat="1" ht="15" customHeight="1" x14ac:dyDescent="0.25"/>
    <row r="872" customFormat="1" ht="15" customHeight="1" x14ac:dyDescent="0.25"/>
    <row r="873" customFormat="1" ht="15" customHeight="1" x14ac:dyDescent="0.25"/>
    <row r="874" customFormat="1" ht="15" customHeight="1" x14ac:dyDescent="0.25"/>
    <row r="875" customFormat="1" ht="15" customHeight="1" x14ac:dyDescent="0.25"/>
    <row r="876" customFormat="1" ht="15" customHeight="1" x14ac:dyDescent="0.25"/>
    <row r="877" customFormat="1" ht="15" customHeight="1" x14ac:dyDescent="0.25"/>
    <row r="878" customFormat="1" ht="15" customHeight="1" x14ac:dyDescent="0.25"/>
    <row r="879" customFormat="1" ht="15" customHeight="1" x14ac:dyDescent="0.25"/>
    <row r="880" customFormat="1" ht="15" customHeight="1" x14ac:dyDescent="0.25"/>
    <row r="881" customFormat="1" ht="15" customHeight="1" x14ac:dyDescent="0.25"/>
    <row r="882" customFormat="1" ht="15" customHeight="1" x14ac:dyDescent="0.25"/>
    <row r="883" customFormat="1" ht="15" customHeight="1" x14ac:dyDescent="0.25"/>
    <row r="884" customFormat="1" ht="15" customHeight="1" x14ac:dyDescent="0.25"/>
    <row r="885" customFormat="1" ht="15" customHeight="1" x14ac:dyDescent="0.25"/>
    <row r="886" customFormat="1" ht="15" customHeight="1" x14ac:dyDescent="0.25"/>
    <row r="887" customFormat="1" ht="15" customHeight="1" x14ac:dyDescent="0.25"/>
    <row r="888" customFormat="1" ht="15" customHeight="1" x14ac:dyDescent="0.25"/>
    <row r="889" customFormat="1" ht="15" customHeight="1" x14ac:dyDescent="0.25"/>
    <row r="890" customFormat="1" ht="15" customHeight="1" x14ac:dyDescent="0.25"/>
    <row r="891" customFormat="1" ht="15" customHeight="1" x14ac:dyDescent="0.25"/>
    <row r="892" customFormat="1" ht="15" customHeight="1" x14ac:dyDescent="0.25"/>
    <row r="893" customFormat="1" ht="15" customHeight="1" x14ac:dyDescent="0.25"/>
    <row r="894" customFormat="1" ht="15" customHeight="1" x14ac:dyDescent="0.25"/>
    <row r="895" customFormat="1" ht="15" customHeight="1" x14ac:dyDescent="0.25"/>
    <row r="896" customFormat="1" ht="15" customHeight="1" x14ac:dyDescent="0.25"/>
    <row r="897" customFormat="1" ht="15" customHeight="1" x14ac:dyDescent="0.25"/>
    <row r="898" customFormat="1" ht="15" customHeight="1" x14ac:dyDescent="0.25"/>
    <row r="899" customFormat="1" ht="15" customHeight="1" x14ac:dyDescent="0.25"/>
    <row r="900" customFormat="1" ht="15" customHeight="1" x14ac:dyDescent="0.25"/>
    <row r="901" customFormat="1" ht="15" customHeight="1" x14ac:dyDescent="0.25"/>
    <row r="902" customFormat="1" ht="15" customHeight="1" x14ac:dyDescent="0.25"/>
    <row r="903" customFormat="1" ht="15" customHeight="1" x14ac:dyDescent="0.25"/>
    <row r="904" customFormat="1" ht="15" customHeight="1" x14ac:dyDescent="0.25"/>
    <row r="905" customFormat="1" ht="15" customHeight="1" x14ac:dyDescent="0.25"/>
    <row r="906" customFormat="1" ht="15" customHeight="1" x14ac:dyDescent="0.25"/>
    <row r="907" customFormat="1" ht="15" customHeight="1" x14ac:dyDescent="0.25"/>
    <row r="908" customFormat="1" ht="15" customHeight="1" x14ac:dyDescent="0.25"/>
    <row r="909" customFormat="1" ht="15" customHeight="1" x14ac:dyDescent="0.25"/>
    <row r="910" customFormat="1" ht="15" customHeight="1" x14ac:dyDescent="0.25"/>
    <row r="911" customFormat="1" ht="15" customHeight="1" x14ac:dyDescent="0.25"/>
    <row r="912" customFormat="1" ht="15" customHeight="1" x14ac:dyDescent="0.25"/>
    <row r="913" customFormat="1" ht="15" customHeight="1" x14ac:dyDescent="0.25"/>
    <row r="914" customFormat="1" ht="15" customHeight="1" x14ac:dyDescent="0.25"/>
    <row r="915" customFormat="1" ht="15" customHeight="1" x14ac:dyDescent="0.25"/>
    <row r="916" customFormat="1" ht="15" customHeight="1" x14ac:dyDescent="0.25"/>
    <row r="917" customFormat="1" ht="15" customHeight="1" x14ac:dyDescent="0.25"/>
    <row r="918" customFormat="1" ht="15" customHeight="1" x14ac:dyDescent="0.25"/>
    <row r="919" customFormat="1" ht="15" customHeight="1" x14ac:dyDescent="0.25"/>
    <row r="920" customFormat="1" ht="15" customHeight="1" x14ac:dyDescent="0.25"/>
    <row r="921" customFormat="1" ht="15" customHeight="1" x14ac:dyDescent="0.25"/>
    <row r="922" customFormat="1" ht="15" customHeight="1" x14ac:dyDescent="0.25"/>
    <row r="923" customFormat="1" ht="15" customHeight="1" x14ac:dyDescent="0.25"/>
    <row r="924" customFormat="1" ht="15" customHeight="1" x14ac:dyDescent="0.25"/>
    <row r="925" customFormat="1" ht="15" customHeight="1" x14ac:dyDescent="0.25"/>
    <row r="926" customFormat="1" ht="15" customHeight="1" x14ac:dyDescent="0.25"/>
    <row r="927" customFormat="1" ht="15" customHeight="1" x14ac:dyDescent="0.25"/>
    <row r="928" customFormat="1" ht="15" customHeight="1" x14ac:dyDescent="0.25"/>
    <row r="929" customFormat="1" ht="15" customHeight="1" x14ac:dyDescent="0.25"/>
    <row r="930" customFormat="1" ht="15" customHeight="1" x14ac:dyDescent="0.25"/>
    <row r="931" customFormat="1" ht="15" customHeight="1" x14ac:dyDescent="0.25"/>
    <row r="932" customFormat="1" ht="15" customHeight="1" x14ac:dyDescent="0.25"/>
    <row r="933" customFormat="1" ht="15" customHeight="1" x14ac:dyDescent="0.25"/>
    <row r="934" customFormat="1" ht="15" customHeight="1" x14ac:dyDescent="0.25"/>
    <row r="935" customFormat="1" ht="15" customHeight="1" x14ac:dyDescent="0.25"/>
    <row r="936" customFormat="1" ht="15" customHeight="1" x14ac:dyDescent="0.25"/>
    <row r="937" customFormat="1" ht="15" customHeight="1" x14ac:dyDescent="0.25"/>
    <row r="938" customFormat="1" ht="15" customHeight="1" x14ac:dyDescent="0.25"/>
    <row r="939" customFormat="1" ht="15" customHeight="1" x14ac:dyDescent="0.25"/>
    <row r="940" customFormat="1" ht="15" customHeight="1" x14ac:dyDescent="0.25"/>
    <row r="941" customFormat="1" ht="15" customHeight="1" x14ac:dyDescent="0.25"/>
    <row r="942" customFormat="1" ht="15" customHeight="1" x14ac:dyDescent="0.25"/>
    <row r="943" customFormat="1" ht="15" customHeight="1" x14ac:dyDescent="0.25"/>
    <row r="944" customFormat="1" ht="15" customHeight="1" x14ac:dyDescent="0.25"/>
    <row r="945" customFormat="1" ht="15" customHeight="1" x14ac:dyDescent="0.25"/>
    <row r="946" customFormat="1" ht="15" customHeight="1" x14ac:dyDescent="0.25"/>
    <row r="947" customFormat="1" ht="15" customHeight="1" x14ac:dyDescent="0.25"/>
    <row r="948" customFormat="1" ht="15" customHeight="1" x14ac:dyDescent="0.25"/>
    <row r="949" customFormat="1" ht="15" customHeight="1" x14ac:dyDescent="0.25"/>
    <row r="950" customFormat="1" ht="15" customHeight="1" x14ac:dyDescent="0.25"/>
    <row r="951" customFormat="1" ht="15" customHeight="1" x14ac:dyDescent="0.25"/>
    <row r="952" customFormat="1" ht="15" customHeight="1" x14ac:dyDescent="0.25"/>
    <row r="953" customFormat="1" ht="15" customHeight="1" x14ac:dyDescent="0.25"/>
    <row r="954" customFormat="1" ht="15" customHeight="1" x14ac:dyDescent="0.25"/>
    <row r="955" customFormat="1" ht="15" customHeight="1" x14ac:dyDescent="0.25"/>
    <row r="956" customFormat="1" ht="15" customHeight="1" x14ac:dyDescent="0.25"/>
    <row r="957" customFormat="1" ht="15" customHeight="1" x14ac:dyDescent="0.25"/>
    <row r="958" customFormat="1" ht="15" customHeight="1" x14ac:dyDescent="0.25"/>
    <row r="959" customFormat="1" ht="15" customHeight="1" x14ac:dyDescent="0.25"/>
    <row r="960" customFormat="1" ht="15" customHeight="1" x14ac:dyDescent="0.25"/>
    <row r="961" customFormat="1" ht="15" customHeight="1" x14ac:dyDescent="0.25"/>
    <row r="962" customFormat="1" ht="15" customHeight="1" x14ac:dyDescent="0.25"/>
    <row r="963" customFormat="1" ht="15" customHeight="1" x14ac:dyDescent="0.25"/>
    <row r="964" customFormat="1" ht="15" customHeight="1" x14ac:dyDescent="0.25"/>
    <row r="965" customFormat="1" ht="15" customHeight="1" x14ac:dyDescent="0.25"/>
    <row r="966" customFormat="1" ht="15" customHeight="1" x14ac:dyDescent="0.25"/>
    <row r="967" customFormat="1" ht="15" customHeight="1" x14ac:dyDescent="0.25"/>
    <row r="968" customFormat="1" ht="15" customHeight="1" x14ac:dyDescent="0.25"/>
    <row r="969" customFormat="1" ht="15" customHeight="1" x14ac:dyDescent="0.25"/>
    <row r="970" customFormat="1" ht="15" customHeight="1" x14ac:dyDescent="0.25"/>
    <row r="971" customFormat="1" ht="15" customHeight="1" x14ac:dyDescent="0.25"/>
    <row r="972" customFormat="1" ht="15" customHeight="1" x14ac:dyDescent="0.25"/>
    <row r="973" customFormat="1" ht="15" customHeight="1" x14ac:dyDescent="0.25"/>
    <row r="974" customFormat="1" ht="15" customHeight="1" x14ac:dyDescent="0.25"/>
    <row r="975" customFormat="1" ht="15" customHeight="1" x14ac:dyDescent="0.25"/>
    <row r="976" customFormat="1" ht="15" customHeight="1" x14ac:dyDescent="0.25"/>
    <row r="977" customFormat="1" ht="15" customHeight="1" x14ac:dyDescent="0.25"/>
    <row r="978" customFormat="1" ht="15" customHeight="1" x14ac:dyDescent="0.25"/>
    <row r="979" customFormat="1" ht="15" customHeight="1" x14ac:dyDescent="0.25"/>
    <row r="980" customFormat="1" ht="15" customHeight="1" x14ac:dyDescent="0.25"/>
    <row r="981" customFormat="1" ht="15" customHeight="1" x14ac:dyDescent="0.25"/>
    <row r="982" customFormat="1" ht="15" customHeight="1" x14ac:dyDescent="0.25"/>
    <row r="983" customFormat="1" ht="15" customHeight="1" x14ac:dyDescent="0.25"/>
    <row r="984" customFormat="1" ht="15" customHeight="1" x14ac:dyDescent="0.25"/>
    <row r="985" customFormat="1" ht="15" customHeight="1" x14ac:dyDescent="0.25"/>
    <row r="986" customFormat="1" ht="15" customHeight="1" x14ac:dyDescent="0.25"/>
    <row r="987" customFormat="1" ht="15" customHeight="1" x14ac:dyDescent="0.25"/>
    <row r="988" customFormat="1" ht="15" customHeight="1" x14ac:dyDescent="0.25"/>
    <row r="989" customFormat="1" ht="15" customHeight="1" x14ac:dyDescent="0.25"/>
    <row r="990" customFormat="1" ht="15" customHeight="1" x14ac:dyDescent="0.25"/>
    <row r="991" customFormat="1" ht="15" customHeight="1" x14ac:dyDescent="0.25"/>
    <row r="992" customFormat="1" ht="15" customHeight="1" x14ac:dyDescent="0.25"/>
    <row r="993" customFormat="1" ht="15" customHeight="1" x14ac:dyDescent="0.25"/>
    <row r="994" customFormat="1" ht="15" customHeight="1" x14ac:dyDescent="0.25"/>
    <row r="995" customFormat="1" ht="15" customHeight="1" x14ac:dyDescent="0.25"/>
    <row r="996" customFormat="1" ht="15" customHeight="1" x14ac:dyDescent="0.25"/>
    <row r="997" customFormat="1" ht="15" customHeight="1" x14ac:dyDescent="0.25"/>
    <row r="998" customFormat="1" ht="15" customHeight="1" x14ac:dyDescent="0.25"/>
    <row r="999" customFormat="1" ht="15" customHeight="1" x14ac:dyDescent="0.25"/>
    <row r="1000" customFormat="1" ht="15" customHeight="1" x14ac:dyDescent="0.25"/>
    <row r="1001" customFormat="1" ht="15" customHeight="1" x14ac:dyDescent="0.25"/>
    <row r="1002" customFormat="1" ht="15" customHeight="1" x14ac:dyDescent="0.25"/>
    <row r="1003" customFormat="1" ht="15" customHeight="1" x14ac:dyDescent="0.25"/>
    <row r="1004" customFormat="1" ht="15" customHeight="1" x14ac:dyDescent="0.25"/>
    <row r="1005" customFormat="1" ht="15" customHeight="1" x14ac:dyDescent="0.25"/>
    <row r="1006" customFormat="1" ht="15" customHeight="1" x14ac:dyDescent="0.25"/>
    <row r="1007" customFormat="1" ht="15" customHeight="1" x14ac:dyDescent="0.25"/>
    <row r="1008" customFormat="1" ht="15" customHeight="1" x14ac:dyDescent="0.25"/>
    <row r="1009" customFormat="1" ht="15" customHeight="1" x14ac:dyDescent="0.25"/>
    <row r="1010" customFormat="1" ht="15" customHeight="1" x14ac:dyDescent="0.25"/>
    <row r="1011" customFormat="1" ht="15" customHeight="1" x14ac:dyDescent="0.25"/>
    <row r="1012" customFormat="1" ht="15" customHeight="1" x14ac:dyDescent="0.25"/>
    <row r="1013" customFormat="1" ht="15" customHeight="1" x14ac:dyDescent="0.25"/>
    <row r="1014" customFormat="1" ht="15" customHeight="1" x14ac:dyDescent="0.25"/>
    <row r="1015" customFormat="1" ht="15" customHeight="1" x14ac:dyDescent="0.25"/>
    <row r="1016" customFormat="1" ht="15" customHeight="1" x14ac:dyDescent="0.25"/>
    <row r="1017" customFormat="1" ht="15" customHeight="1" x14ac:dyDescent="0.25"/>
    <row r="1018" customFormat="1" ht="15" customHeight="1" x14ac:dyDescent="0.25"/>
    <row r="1019" customFormat="1" ht="15" customHeight="1" x14ac:dyDescent="0.25"/>
    <row r="1020" customFormat="1" ht="15" customHeight="1" x14ac:dyDescent="0.25"/>
    <row r="1021" customFormat="1" ht="15" customHeight="1" x14ac:dyDescent="0.25"/>
    <row r="1022" customFormat="1" ht="15" customHeight="1" x14ac:dyDescent="0.25"/>
    <row r="1023" customFormat="1" ht="15" customHeight="1" x14ac:dyDescent="0.25"/>
    <row r="1024" customFormat="1" ht="15" customHeight="1" x14ac:dyDescent="0.25"/>
    <row r="1025" customFormat="1" ht="15" customHeight="1" x14ac:dyDescent="0.25"/>
    <row r="1026" customFormat="1" ht="15" customHeight="1" x14ac:dyDescent="0.25"/>
    <row r="1027" customFormat="1" ht="15" customHeight="1" x14ac:dyDescent="0.25"/>
    <row r="1028" customFormat="1" ht="15" customHeight="1" x14ac:dyDescent="0.25"/>
    <row r="1029" customFormat="1" ht="15" customHeight="1" x14ac:dyDescent="0.25"/>
    <row r="1030" customFormat="1" ht="15" customHeight="1" x14ac:dyDescent="0.25"/>
    <row r="1031" customFormat="1" ht="15" customHeight="1" x14ac:dyDescent="0.25"/>
    <row r="1032" customFormat="1" ht="15" customHeight="1" x14ac:dyDescent="0.25"/>
    <row r="1033" customFormat="1" ht="15" customHeight="1" x14ac:dyDescent="0.25"/>
    <row r="1034" customFormat="1" ht="15" customHeight="1" x14ac:dyDescent="0.25"/>
    <row r="1035" customFormat="1" ht="15" customHeight="1" x14ac:dyDescent="0.25"/>
    <row r="1036" customFormat="1" ht="15" customHeight="1" x14ac:dyDescent="0.25"/>
    <row r="1037" customFormat="1" ht="15" customHeight="1" x14ac:dyDescent="0.25"/>
    <row r="1038" customFormat="1" ht="15" customHeight="1" x14ac:dyDescent="0.25"/>
    <row r="1039" customFormat="1" ht="15" customHeight="1" x14ac:dyDescent="0.25"/>
    <row r="1040" customFormat="1" ht="15" customHeight="1" x14ac:dyDescent="0.25"/>
    <row r="1041" customFormat="1" ht="15" customHeight="1" x14ac:dyDescent="0.25"/>
    <row r="1042" customFormat="1" ht="15" customHeight="1" x14ac:dyDescent="0.25"/>
    <row r="1043" customFormat="1" ht="15" customHeight="1" x14ac:dyDescent="0.25"/>
    <row r="1044" customFormat="1" ht="15" customHeight="1" x14ac:dyDescent="0.25"/>
    <row r="1045" customFormat="1" ht="15" customHeight="1" x14ac:dyDescent="0.25"/>
    <row r="1046" customFormat="1" ht="15" customHeight="1" x14ac:dyDescent="0.25"/>
    <row r="1047" customFormat="1" ht="15" customHeight="1" x14ac:dyDescent="0.25"/>
    <row r="1048" customFormat="1" ht="15" customHeight="1" x14ac:dyDescent="0.25"/>
    <row r="1049" customFormat="1" ht="15" customHeight="1" x14ac:dyDescent="0.25"/>
    <row r="1050" customFormat="1" ht="15" customHeight="1" x14ac:dyDescent="0.25"/>
    <row r="1051" customFormat="1" ht="15" customHeight="1" x14ac:dyDescent="0.25"/>
    <row r="1052" customFormat="1" ht="15" customHeight="1" x14ac:dyDescent="0.25"/>
    <row r="1053" customFormat="1" ht="15" customHeight="1" x14ac:dyDescent="0.25"/>
    <row r="1054" customFormat="1" ht="15" customHeight="1" x14ac:dyDescent="0.25"/>
    <row r="1055" customFormat="1" ht="15" customHeight="1" x14ac:dyDescent="0.25"/>
    <row r="1056" customFormat="1" ht="15" customHeight="1" x14ac:dyDescent="0.25"/>
    <row r="1057" customFormat="1" ht="15" customHeight="1" x14ac:dyDescent="0.25"/>
    <row r="1058" customFormat="1" ht="15" customHeight="1" x14ac:dyDescent="0.25"/>
    <row r="1059" customFormat="1" ht="15" customHeight="1" x14ac:dyDescent="0.25"/>
    <row r="1060" customFormat="1" ht="15" customHeight="1" x14ac:dyDescent="0.25"/>
    <row r="1061" customFormat="1" ht="15" customHeight="1" x14ac:dyDescent="0.25"/>
    <row r="1062" customFormat="1" ht="15" customHeight="1" x14ac:dyDescent="0.25"/>
    <row r="1063" customFormat="1" ht="15" customHeight="1" x14ac:dyDescent="0.25"/>
    <row r="1064" customFormat="1" ht="15" customHeight="1" x14ac:dyDescent="0.25"/>
    <row r="1065" customFormat="1" ht="15" customHeight="1" x14ac:dyDescent="0.25"/>
    <row r="1066" customFormat="1" ht="15" customHeight="1" x14ac:dyDescent="0.25"/>
    <row r="1067" customFormat="1" ht="15" customHeight="1" x14ac:dyDescent="0.25"/>
    <row r="1068" customFormat="1" ht="15" customHeight="1" x14ac:dyDescent="0.25"/>
    <row r="1069" customFormat="1" ht="15" customHeight="1" x14ac:dyDescent="0.25"/>
    <row r="1070" customFormat="1" ht="15" customHeight="1" x14ac:dyDescent="0.25"/>
    <row r="1071" customFormat="1" ht="15" customHeight="1" x14ac:dyDescent="0.25"/>
    <row r="1072" customFormat="1" ht="15" customHeight="1" x14ac:dyDescent="0.25"/>
    <row r="1073" customFormat="1" ht="15" customHeight="1" x14ac:dyDescent="0.25"/>
    <row r="1074" customFormat="1" ht="15" customHeight="1" x14ac:dyDescent="0.25"/>
    <row r="1075" customFormat="1" ht="15" customHeight="1" x14ac:dyDescent="0.25"/>
    <row r="1076" customFormat="1" ht="15" customHeight="1" x14ac:dyDescent="0.25"/>
    <row r="1077" customFormat="1" ht="15" customHeight="1" x14ac:dyDescent="0.25"/>
    <row r="1078" customFormat="1" ht="15" customHeight="1" x14ac:dyDescent="0.25"/>
    <row r="1079" customFormat="1" ht="15" customHeight="1" x14ac:dyDescent="0.25"/>
    <row r="1080" customFormat="1" ht="15" customHeight="1" x14ac:dyDescent="0.25"/>
    <row r="1081" customFormat="1" ht="15" customHeight="1" x14ac:dyDescent="0.25"/>
    <row r="1082" customFormat="1" ht="15" customHeight="1" x14ac:dyDescent="0.25"/>
    <row r="1083" customFormat="1" ht="15" customHeight="1" x14ac:dyDescent="0.25"/>
    <row r="1084" customFormat="1" ht="15" customHeight="1" x14ac:dyDescent="0.25"/>
    <row r="1085" customFormat="1" ht="15" customHeight="1" x14ac:dyDescent="0.25"/>
    <row r="1086" customFormat="1" ht="15" customHeight="1" x14ac:dyDescent="0.25"/>
    <row r="1087" customFormat="1" ht="15" customHeight="1" x14ac:dyDescent="0.25"/>
    <row r="1088" customFormat="1" ht="15" customHeight="1" x14ac:dyDescent="0.25"/>
    <row r="1089" customFormat="1" ht="15" customHeight="1" x14ac:dyDescent="0.25"/>
    <row r="1090" customFormat="1" ht="15" customHeight="1" x14ac:dyDescent="0.25"/>
    <row r="1091" customFormat="1" ht="15" customHeight="1" x14ac:dyDescent="0.25"/>
    <row r="1092" customFormat="1" ht="15" customHeight="1" x14ac:dyDescent="0.25"/>
    <row r="1093" customFormat="1" ht="15" customHeight="1" x14ac:dyDescent="0.25"/>
    <row r="1094" customFormat="1" ht="15" customHeight="1" x14ac:dyDescent="0.25"/>
    <row r="1095" customFormat="1" ht="15" customHeight="1" x14ac:dyDescent="0.25"/>
    <row r="1096" customFormat="1" ht="15" customHeight="1" x14ac:dyDescent="0.25"/>
    <row r="1097" customFormat="1" ht="15" customHeight="1" x14ac:dyDescent="0.25"/>
    <row r="1098" customFormat="1" ht="15" customHeight="1" x14ac:dyDescent="0.25"/>
    <row r="1099" customFormat="1" ht="15" customHeight="1" x14ac:dyDescent="0.25"/>
    <row r="1100" customFormat="1" ht="15" customHeight="1" x14ac:dyDescent="0.25"/>
    <row r="1101" customFormat="1" ht="15" customHeight="1" x14ac:dyDescent="0.25"/>
    <row r="1102" customFormat="1" ht="15" customHeight="1" x14ac:dyDescent="0.25"/>
    <row r="1103" customFormat="1" ht="15" customHeight="1" x14ac:dyDescent="0.25"/>
    <row r="1104" customFormat="1" ht="15" customHeight="1" x14ac:dyDescent="0.25"/>
    <row r="1105" customFormat="1" ht="15" customHeight="1" x14ac:dyDescent="0.25"/>
    <row r="1106" customFormat="1" ht="15" customHeight="1" x14ac:dyDescent="0.25"/>
    <row r="1107" customFormat="1" ht="15" customHeight="1" x14ac:dyDescent="0.25"/>
    <row r="1108" customFormat="1" ht="15" customHeight="1" x14ac:dyDescent="0.25"/>
    <row r="1109" customFormat="1" ht="15" customHeight="1" x14ac:dyDescent="0.25"/>
    <row r="1110" customFormat="1" ht="15" customHeight="1" x14ac:dyDescent="0.25"/>
    <row r="1111" customFormat="1" ht="15" customHeight="1" x14ac:dyDescent="0.25"/>
    <row r="1112" customFormat="1" ht="15" customHeight="1" x14ac:dyDescent="0.25"/>
    <row r="1113" customFormat="1" ht="15" customHeight="1" x14ac:dyDescent="0.25"/>
    <row r="1114" customFormat="1" ht="15" customHeight="1" x14ac:dyDescent="0.25"/>
    <row r="1115" customFormat="1" ht="15" customHeight="1" x14ac:dyDescent="0.25"/>
    <row r="1116" customFormat="1" ht="15" customHeight="1" x14ac:dyDescent="0.25"/>
    <row r="1117" customFormat="1" ht="15" customHeight="1" x14ac:dyDescent="0.25"/>
    <row r="1118" customFormat="1" ht="15" customHeight="1" x14ac:dyDescent="0.25"/>
    <row r="1119" customFormat="1" ht="15" customHeight="1" x14ac:dyDescent="0.25"/>
    <row r="1120" customFormat="1" ht="15" customHeight="1" x14ac:dyDescent="0.25"/>
    <row r="1121" customFormat="1" ht="15" customHeight="1" x14ac:dyDescent="0.25"/>
    <row r="1122" customFormat="1" ht="15" customHeight="1" x14ac:dyDescent="0.25"/>
    <row r="1123" customFormat="1" ht="15" customHeight="1" x14ac:dyDescent="0.25"/>
    <row r="1124" customFormat="1" ht="15" customHeight="1" x14ac:dyDescent="0.25"/>
    <row r="1125" customFormat="1" ht="15" customHeight="1" x14ac:dyDescent="0.25"/>
    <row r="1126" customFormat="1" ht="15" customHeight="1" x14ac:dyDescent="0.25"/>
    <row r="1127" customFormat="1" ht="15" customHeight="1" x14ac:dyDescent="0.25"/>
    <row r="1128" customFormat="1" ht="15" customHeight="1" x14ac:dyDescent="0.25"/>
    <row r="1129" customFormat="1" ht="15" customHeight="1" x14ac:dyDescent="0.25"/>
    <row r="1130" customFormat="1" ht="15" customHeight="1" x14ac:dyDescent="0.25"/>
    <row r="1131" customFormat="1" ht="15" customHeight="1" x14ac:dyDescent="0.25"/>
    <row r="1132" customFormat="1" ht="15" customHeight="1" x14ac:dyDescent="0.25"/>
    <row r="1133" customFormat="1" ht="15" customHeight="1" x14ac:dyDescent="0.25"/>
    <row r="1134" customFormat="1" ht="15" customHeight="1" x14ac:dyDescent="0.25"/>
    <row r="1135" customFormat="1" ht="15" customHeight="1" x14ac:dyDescent="0.25"/>
    <row r="1136" customFormat="1" ht="15" customHeight="1" x14ac:dyDescent="0.25"/>
    <row r="1137" customFormat="1" ht="15" customHeight="1" x14ac:dyDescent="0.25"/>
    <row r="1138" customFormat="1" ht="15" customHeight="1" x14ac:dyDescent="0.25"/>
    <row r="1139" customFormat="1" ht="15" customHeight="1" x14ac:dyDescent="0.25"/>
    <row r="1140" customFormat="1" ht="15" customHeight="1" x14ac:dyDescent="0.25"/>
    <row r="1141" customFormat="1" ht="15" customHeight="1" x14ac:dyDescent="0.25"/>
    <row r="1142" customFormat="1" ht="15" customHeight="1" x14ac:dyDescent="0.25"/>
    <row r="1143" customFormat="1" ht="15" customHeight="1" x14ac:dyDescent="0.25"/>
    <row r="1144" customFormat="1" ht="15" customHeight="1" x14ac:dyDescent="0.25"/>
    <row r="1145" customFormat="1" ht="15" customHeight="1" x14ac:dyDescent="0.25"/>
    <row r="1146" customFormat="1" ht="15" customHeight="1" x14ac:dyDescent="0.25"/>
    <row r="1147" customFormat="1" ht="15" customHeight="1" x14ac:dyDescent="0.25"/>
    <row r="1148" customFormat="1" ht="15" customHeight="1" x14ac:dyDescent="0.25"/>
    <row r="1149" customFormat="1" ht="15" customHeight="1" x14ac:dyDescent="0.25"/>
    <row r="1150" customFormat="1" ht="15" customHeight="1" x14ac:dyDescent="0.25"/>
    <row r="1151" customFormat="1" ht="15" customHeight="1" x14ac:dyDescent="0.25"/>
    <row r="1152" customFormat="1" ht="15" customHeight="1" x14ac:dyDescent="0.25"/>
    <row r="1153" customFormat="1" ht="15" customHeight="1" x14ac:dyDescent="0.25"/>
    <row r="1154" customFormat="1" ht="15" customHeight="1" x14ac:dyDescent="0.25"/>
    <row r="1155" customFormat="1" ht="15" customHeight="1" x14ac:dyDescent="0.25"/>
    <row r="1156" customFormat="1" ht="15" customHeight="1" x14ac:dyDescent="0.25"/>
    <row r="1157" customFormat="1" ht="15" customHeight="1" x14ac:dyDescent="0.25"/>
    <row r="1158" customFormat="1" ht="15" customHeight="1" x14ac:dyDescent="0.25"/>
    <row r="1159" customFormat="1" ht="15" customHeight="1" x14ac:dyDescent="0.25"/>
    <row r="1160" customFormat="1" ht="15" customHeight="1" x14ac:dyDescent="0.25"/>
    <row r="1161" customFormat="1" ht="15" customHeight="1" x14ac:dyDescent="0.25"/>
    <row r="1162" customFormat="1" ht="15" customHeight="1" x14ac:dyDescent="0.25"/>
    <row r="1163" customFormat="1" ht="15" customHeight="1" x14ac:dyDescent="0.25"/>
    <row r="1164" customFormat="1" ht="15" customHeight="1" x14ac:dyDescent="0.25"/>
    <row r="1165" customFormat="1" ht="15" customHeight="1" x14ac:dyDescent="0.25"/>
    <row r="1166" customFormat="1" ht="15" customHeight="1" x14ac:dyDescent="0.25"/>
    <row r="1167" customFormat="1" ht="15" customHeight="1" x14ac:dyDescent="0.25"/>
    <row r="1168" customFormat="1" ht="15" customHeight="1" x14ac:dyDescent="0.25"/>
    <row r="1169" customFormat="1" ht="15" customHeight="1" x14ac:dyDescent="0.25"/>
    <row r="1170" customFormat="1" ht="15" customHeight="1" x14ac:dyDescent="0.25"/>
    <row r="1171" customFormat="1" ht="15" customHeight="1" x14ac:dyDescent="0.25"/>
    <row r="1172" customFormat="1" ht="15" customHeight="1" x14ac:dyDescent="0.25"/>
    <row r="1173" customFormat="1" ht="15" customHeight="1" x14ac:dyDescent="0.25"/>
    <row r="1174" customFormat="1" ht="15" customHeight="1" x14ac:dyDescent="0.25"/>
    <row r="1175" customFormat="1" ht="15" customHeight="1" x14ac:dyDescent="0.25"/>
    <row r="1176" customFormat="1" ht="15" customHeight="1" x14ac:dyDescent="0.25"/>
    <row r="1177" customFormat="1" ht="15" customHeight="1" x14ac:dyDescent="0.25"/>
    <row r="1178" customFormat="1" ht="15" customHeight="1" x14ac:dyDescent="0.25"/>
    <row r="1179" customFormat="1" ht="15" customHeight="1" x14ac:dyDescent="0.25"/>
    <row r="1180" customFormat="1" ht="15" customHeight="1" x14ac:dyDescent="0.25"/>
    <row r="1181" customFormat="1" ht="15" customHeight="1" x14ac:dyDescent="0.25"/>
    <row r="1182" customFormat="1" ht="15" customHeight="1" x14ac:dyDescent="0.25"/>
    <row r="1183" customFormat="1" ht="15" customHeight="1" x14ac:dyDescent="0.25"/>
    <row r="1184" customFormat="1" ht="15" customHeight="1" x14ac:dyDescent="0.25"/>
    <row r="1185" customFormat="1" ht="15" customHeight="1" x14ac:dyDescent="0.25"/>
    <row r="1186" customFormat="1" ht="15" customHeight="1" x14ac:dyDescent="0.25"/>
    <row r="1187" customFormat="1" ht="15" customHeight="1" x14ac:dyDescent="0.25"/>
    <row r="1188" customFormat="1" ht="15" customHeight="1" x14ac:dyDescent="0.25"/>
    <row r="1189" customFormat="1" ht="15" customHeight="1" x14ac:dyDescent="0.25"/>
    <row r="1190" customFormat="1" ht="15" customHeight="1" x14ac:dyDescent="0.25"/>
    <row r="1191" customFormat="1" ht="15" customHeight="1" x14ac:dyDescent="0.25"/>
    <row r="1192" customFormat="1" ht="15" customHeight="1" x14ac:dyDescent="0.25"/>
    <row r="1193" customFormat="1" ht="15" customHeight="1" x14ac:dyDescent="0.25"/>
    <row r="1194" customFormat="1" ht="15" customHeight="1" x14ac:dyDescent="0.25"/>
    <row r="1195" customFormat="1" ht="15" customHeight="1" x14ac:dyDescent="0.25"/>
    <row r="1196" customFormat="1" ht="15" customHeight="1" x14ac:dyDescent="0.25"/>
    <row r="1197" customFormat="1" ht="15" customHeight="1" x14ac:dyDescent="0.25"/>
    <row r="1198" customFormat="1" ht="15" customHeight="1" x14ac:dyDescent="0.25"/>
    <row r="1199" customFormat="1" ht="15" customHeight="1" x14ac:dyDescent="0.25"/>
    <row r="1200" customFormat="1" ht="15" customHeight="1" x14ac:dyDescent="0.25"/>
    <row r="1201" customFormat="1" ht="15" customHeight="1" x14ac:dyDescent="0.25"/>
    <row r="1202" customFormat="1" ht="15" customHeight="1" x14ac:dyDescent="0.25"/>
    <row r="1203" customFormat="1" ht="15" customHeight="1" x14ac:dyDescent="0.25"/>
    <row r="1204" customFormat="1" ht="15" customHeight="1" x14ac:dyDescent="0.25"/>
    <row r="1205" customFormat="1" ht="15" customHeight="1" x14ac:dyDescent="0.25"/>
    <row r="1206" customFormat="1" ht="15" customHeight="1" x14ac:dyDescent="0.25"/>
    <row r="1207" customFormat="1" ht="15" customHeight="1" x14ac:dyDescent="0.25"/>
    <row r="1208" customFormat="1" ht="15" customHeight="1" x14ac:dyDescent="0.25"/>
    <row r="1209" customFormat="1" ht="15" customHeight="1" x14ac:dyDescent="0.25"/>
    <row r="1210" customFormat="1" ht="15" customHeight="1" x14ac:dyDescent="0.25"/>
    <row r="1211" customFormat="1" ht="15" customHeight="1" x14ac:dyDescent="0.25"/>
    <row r="1212" customFormat="1" ht="15" customHeight="1" x14ac:dyDescent="0.25"/>
    <row r="1213" customFormat="1" ht="15" customHeight="1" x14ac:dyDescent="0.25"/>
    <row r="1214" customFormat="1" ht="15" customHeight="1" x14ac:dyDescent="0.25"/>
    <row r="1215" customFormat="1" ht="15" customHeight="1" x14ac:dyDescent="0.25"/>
    <row r="1216" customFormat="1" ht="15" customHeight="1" x14ac:dyDescent="0.25"/>
    <row r="1217" customFormat="1" ht="15" customHeight="1" x14ac:dyDescent="0.25"/>
    <row r="1218" customFormat="1" ht="15" customHeight="1" x14ac:dyDescent="0.25"/>
    <row r="1219" customFormat="1" ht="15" customHeight="1" x14ac:dyDescent="0.25"/>
    <row r="1220" customFormat="1" ht="15" customHeight="1" x14ac:dyDescent="0.25"/>
    <row r="1221" customFormat="1" ht="15" customHeight="1" x14ac:dyDescent="0.25"/>
    <row r="1222" customFormat="1" ht="15" customHeight="1" x14ac:dyDescent="0.25"/>
    <row r="1223" customFormat="1" ht="15" customHeight="1" x14ac:dyDescent="0.25"/>
    <row r="1224" customFormat="1" ht="15" customHeight="1" x14ac:dyDescent="0.25"/>
    <row r="1225" customFormat="1" ht="15" customHeight="1" x14ac:dyDescent="0.25"/>
    <row r="1226" customFormat="1" ht="15" customHeight="1" x14ac:dyDescent="0.25"/>
    <row r="1227" customFormat="1" ht="15" customHeight="1" x14ac:dyDescent="0.25"/>
    <row r="1228" customFormat="1" ht="15" customHeight="1" x14ac:dyDescent="0.25"/>
    <row r="1229" customFormat="1" ht="15" customHeight="1" x14ac:dyDescent="0.25"/>
    <row r="1230" customFormat="1" ht="15" customHeight="1" x14ac:dyDescent="0.25"/>
    <row r="1231" customFormat="1" ht="15" customHeight="1" x14ac:dyDescent="0.25"/>
    <row r="1232" customFormat="1" ht="15" customHeight="1" x14ac:dyDescent="0.25"/>
    <row r="1233" customFormat="1" ht="15" customHeight="1" x14ac:dyDescent="0.25"/>
    <row r="1234" customFormat="1" ht="15" customHeight="1" x14ac:dyDescent="0.25"/>
    <row r="1235" customFormat="1" ht="15" customHeight="1" x14ac:dyDescent="0.25"/>
    <row r="1236" customFormat="1" ht="15" customHeight="1" x14ac:dyDescent="0.25"/>
    <row r="1237" customFormat="1" ht="15" customHeight="1" x14ac:dyDescent="0.25"/>
    <row r="1238" customFormat="1" ht="15" customHeight="1" x14ac:dyDescent="0.25"/>
    <row r="1239" customFormat="1" ht="15" customHeight="1" x14ac:dyDescent="0.25"/>
    <row r="1240" customFormat="1" ht="15" customHeight="1" x14ac:dyDescent="0.25"/>
    <row r="1241" customFormat="1" ht="15" customHeight="1" x14ac:dyDescent="0.25"/>
    <row r="1242" customFormat="1" ht="15" customHeight="1" x14ac:dyDescent="0.25"/>
    <row r="1243" customFormat="1" ht="15" customHeight="1" x14ac:dyDescent="0.25"/>
    <row r="1244" customFormat="1" ht="15" customHeight="1" x14ac:dyDescent="0.25"/>
    <row r="1245" customFormat="1" ht="15" customHeight="1" x14ac:dyDescent="0.25"/>
    <row r="1246" customFormat="1" ht="15" customHeight="1" x14ac:dyDescent="0.25"/>
    <row r="1247" customFormat="1" ht="15" customHeight="1" x14ac:dyDescent="0.25"/>
    <row r="1248" customFormat="1" ht="15" customHeight="1" x14ac:dyDescent="0.25"/>
    <row r="1249" customFormat="1" ht="15" customHeight="1" x14ac:dyDescent="0.25"/>
    <row r="1250" customFormat="1" ht="15" customHeight="1" x14ac:dyDescent="0.25"/>
    <row r="1251" customFormat="1" ht="15" customHeight="1" x14ac:dyDescent="0.25"/>
    <row r="1252" customFormat="1" ht="15" customHeight="1" x14ac:dyDescent="0.25"/>
    <row r="1253" customFormat="1" ht="15" customHeight="1" x14ac:dyDescent="0.25"/>
    <row r="1254" customFormat="1" ht="15" customHeight="1" x14ac:dyDescent="0.25"/>
    <row r="1255" customFormat="1" ht="15" customHeight="1" x14ac:dyDescent="0.25"/>
    <row r="1256" customFormat="1" ht="15" customHeight="1" x14ac:dyDescent="0.25"/>
    <row r="1257" customFormat="1" ht="15" customHeight="1" x14ac:dyDescent="0.25"/>
    <row r="1258" customFormat="1" ht="15" customHeight="1" x14ac:dyDescent="0.25"/>
    <row r="1259" customFormat="1" ht="15" customHeight="1" x14ac:dyDescent="0.25"/>
    <row r="1260" customFormat="1" ht="15" customHeight="1" x14ac:dyDescent="0.25"/>
    <row r="1261" customFormat="1" ht="15" customHeight="1" x14ac:dyDescent="0.25"/>
    <row r="1262" customFormat="1" ht="15" customHeight="1" x14ac:dyDescent="0.25"/>
    <row r="1263" customFormat="1" ht="15" customHeight="1" x14ac:dyDescent="0.25"/>
    <row r="1264" customFormat="1" ht="15" customHeight="1" x14ac:dyDescent="0.25"/>
    <row r="1265" customFormat="1" ht="15" customHeight="1" x14ac:dyDescent="0.25"/>
    <row r="1266" customFormat="1" ht="15" customHeight="1" x14ac:dyDescent="0.25"/>
    <row r="1267" customFormat="1" ht="15" customHeight="1" x14ac:dyDescent="0.25"/>
    <row r="1268" customFormat="1" ht="15" customHeight="1" x14ac:dyDescent="0.25"/>
    <row r="1269" customFormat="1" ht="15" customHeight="1" x14ac:dyDescent="0.25"/>
    <row r="1270" customFormat="1" ht="15" customHeight="1" x14ac:dyDescent="0.25"/>
    <row r="1271" customFormat="1" ht="15" customHeight="1" x14ac:dyDescent="0.25"/>
    <row r="1272" customFormat="1" ht="15" customHeight="1" x14ac:dyDescent="0.25"/>
    <row r="1273" customFormat="1" ht="15" customHeight="1" x14ac:dyDescent="0.25"/>
    <row r="1274" customFormat="1" ht="15" customHeight="1" x14ac:dyDescent="0.25"/>
    <row r="1275" customFormat="1" ht="15" customHeight="1" x14ac:dyDescent="0.25"/>
    <row r="1276" customFormat="1" ht="15" customHeight="1" x14ac:dyDescent="0.25"/>
    <row r="1277" customFormat="1" ht="15" customHeight="1" x14ac:dyDescent="0.25"/>
    <row r="1278" customFormat="1" ht="15" customHeight="1" x14ac:dyDescent="0.25"/>
    <row r="1279" customFormat="1" ht="15" customHeight="1" x14ac:dyDescent="0.25"/>
    <row r="1280" customFormat="1" ht="15" customHeight="1" x14ac:dyDescent="0.25"/>
    <row r="1281" customFormat="1" ht="15" customHeight="1" x14ac:dyDescent="0.25"/>
    <row r="1282" customFormat="1" ht="15" customHeight="1" x14ac:dyDescent="0.25"/>
    <row r="1283" customFormat="1" ht="15" customHeight="1" x14ac:dyDescent="0.25"/>
    <row r="1284" customFormat="1" ht="15" customHeight="1" x14ac:dyDescent="0.25"/>
    <row r="1285" customFormat="1" ht="15" customHeight="1" x14ac:dyDescent="0.25"/>
    <row r="1286" customFormat="1" ht="15" customHeight="1" x14ac:dyDescent="0.25"/>
    <row r="1287" customFormat="1" ht="15" customHeight="1" x14ac:dyDescent="0.25"/>
    <row r="1288" customFormat="1" ht="15" customHeight="1" x14ac:dyDescent="0.25"/>
    <row r="1289" customFormat="1" ht="15" customHeight="1" x14ac:dyDescent="0.25"/>
    <row r="1290" customFormat="1" ht="15" customHeight="1" x14ac:dyDescent="0.25"/>
    <row r="1291" customFormat="1" ht="15" customHeight="1" x14ac:dyDescent="0.25"/>
    <row r="1292" customFormat="1" ht="15" customHeight="1" x14ac:dyDescent="0.25"/>
    <row r="1293" customFormat="1" ht="15" customHeight="1" x14ac:dyDescent="0.25"/>
    <row r="1294" customFormat="1" ht="15" customHeight="1" x14ac:dyDescent="0.25"/>
    <row r="1295" customFormat="1" ht="15" customHeight="1" x14ac:dyDescent="0.25"/>
    <row r="1296" customFormat="1" ht="15" customHeight="1" x14ac:dyDescent="0.25"/>
    <row r="1297" customFormat="1" ht="15" customHeight="1" x14ac:dyDescent="0.25"/>
    <row r="1298" customFormat="1" ht="15" customHeight="1" x14ac:dyDescent="0.25"/>
    <row r="1299" customFormat="1" ht="15" customHeight="1" x14ac:dyDescent="0.25"/>
    <row r="1300" customFormat="1" ht="15" customHeight="1" x14ac:dyDescent="0.25"/>
    <row r="1301" customFormat="1" ht="15" customHeight="1" x14ac:dyDescent="0.25"/>
    <row r="1302" customFormat="1" ht="15" customHeight="1" x14ac:dyDescent="0.25"/>
    <row r="1303" customFormat="1" ht="15" customHeight="1" x14ac:dyDescent="0.25"/>
    <row r="1304" customFormat="1" ht="15" customHeight="1" x14ac:dyDescent="0.25"/>
    <row r="1305" customFormat="1" ht="15" customHeight="1" x14ac:dyDescent="0.25"/>
    <row r="1306" customFormat="1" ht="15" customHeight="1" x14ac:dyDescent="0.25"/>
    <row r="1307" customFormat="1" ht="15" customHeight="1" x14ac:dyDescent="0.25"/>
    <row r="1308" customFormat="1" ht="15" customHeight="1" x14ac:dyDescent="0.25"/>
    <row r="1309" customFormat="1" ht="15" customHeight="1" x14ac:dyDescent="0.25"/>
    <row r="1310" customFormat="1" ht="15" customHeight="1" x14ac:dyDescent="0.25"/>
    <row r="1311" customFormat="1" ht="15" customHeight="1" x14ac:dyDescent="0.25"/>
    <row r="1312" customFormat="1" ht="15" customHeight="1" x14ac:dyDescent="0.25"/>
    <row r="1313" customFormat="1" ht="15" customHeight="1" x14ac:dyDescent="0.25"/>
    <row r="1314" customFormat="1" ht="15" customHeight="1" x14ac:dyDescent="0.25"/>
    <row r="1315" customFormat="1" ht="15" customHeight="1" x14ac:dyDescent="0.25"/>
    <row r="1316" customFormat="1" ht="15" customHeight="1" x14ac:dyDescent="0.25"/>
    <row r="1317" customFormat="1" ht="15" customHeight="1" x14ac:dyDescent="0.25"/>
    <row r="1318" customFormat="1" ht="15" customHeight="1" x14ac:dyDescent="0.25"/>
    <row r="1319" customFormat="1" ht="15" customHeight="1" x14ac:dyDescent="0.25"/>
    <row r="1320" customFormat="1" ht="15" customHeight="1" x14ac:dyDescent="0.25"/>
    <row r="1321" customFormat="1" ht="15" customHeight="1" x14ac:dyDescent="0.25"/>
    <row r="1322" customFormat="1" ht="15" customHeight="1" x14ac:dyDescent="0.25"/>
    <row r="1323" customFormat="1" ht="15" customHeight="1" x14ac:dyDescent="0.25"/>
    <row r="1324" customFormat="1" ht="15" customHeight="1" x14ac:dyDescent="0.25"/>
    <row r="1325" customFormat="1" ht="15" customHeight="1" x14ac:dyDescent="0.25"/>
    <row r="1326" customFormat="1" ht="15" customHeight="1" x14ac:dyDescent="0.25"/>
    <row r="1327" customFormat="1" ht="15" customHeight="1" x14ac:dyDescent="0.25"/>
    <row r="1328" customFormat="1" ht="15" customHeight="1" x14ac:dyDescent="0.25"/>
    <row r="1329" customFormat="1" ht="15" customHeight="1" x14ac:dyDescent="0.25"/>
    <row r="1330" customFormat="1" ht="15" customHeight="1" x14ac:dyDescent="0.25"/>
    <row r="1331" customFormat="1" ht="15" customHeight="1" x14ac:dyDescent="0.25"/>
    <row r="1332" customFormat="1" ht="15" customHeight="1" x14ac:dyDescent="0.25"/>
    <row r="1333" customFormat="1" ht="15" customHeight="1" x14ac:dyDescent="0.25"/>
    <row r="1334" customFormat="1" ht="15" customHeight="1" x14ac:dyDescent="0.25"/>
    <row r="1335" customFormat="1" ht="15" customHeight="1" x14ac:dyDescent="0.25"/>
    <row r="1336" customFormat="1" ht="15" customHeight="1" x14ac:dyDescent="0.25"/>
    <row r="1337" customFormat="1" ht="15" customHeight="1" x14ac:dyDescent="0.25"/>
    <row r="1338" customFormat="1" ht="15" customHeight="1" x14ac:dyDescent="0.25"/>
    <row r="1339" customFormat="1" ht="15" customHeight="1" x14ac:dyDescent="0.25"/>
    <row r="1340" customFormat="1" ht="15" customHeight="1" x14ac:dyDescent="0.25"/>
    <row r="1341" customFormat="1" ht="15" customHeight="1" x14ac:dyDescent="0.25"/>
    <row r="1342" customFormat="1" ht="15" customHeight="1" x14ac:dyDescent="0.25"/>
    <row r="1343" customFormat="1" ht="15" customHeight="1" x14ac:dyDescent="0.25"/>
    <row r="1344" customFormat="1" ht="15" customHeight="1" x14ac:dyDescent="0.25"/>
    <row r="1345" customFormat="1" ht="15" customHeight="1" x14ac:dyDescent="0.25"/>
    <row r="1346" customFormat="1" ht="15" customHeight="1" x14ac:dyDescent="0.25"/>
    <row r="1347" customFormat="1" ht="15" customHeight="1" x14ac:dyDescent="0.25"/>
    <row r="1348" customFormat="1" ht="15" customHeight="1" x14ac:dyDescent="0.25"/>
    <row r="1349" customFormat="1" ht="15" customHeight="1" x14ac:dyDescent="0.25"/>
    <row r="1350" customFormat="1" ht="15" customHeight="1" x14ac:dyDescent="0.25"/>
    <row r="1351" customFormat="1" ht="15" customHeight="1" x14ac:dyDescent="0.25"/>
    <row r="1352" customFormat="1" ht="15" customHeight="1" x14ac:dyDescent="0.25"/>
    <row r="1353" customFormat="1" ht="15" customHeight="1" x14ac:dyDescent="0.25"/>
    <row r="1354" customFormat="1" ht="15" customHeight="1" x14ac:dyDescent="0.25"/>
    <row r="1355" customFormat="1" ht="15" customHeight="1" x14ac:dyDescent="0.25"/>
    <row r="1356" customFormat="1" ht="15" customHeight="1" x14ac:dyDescent="0.25"/>
    <row r="1357" customFormat="1" ht="15" customHeight="1" x14ac:dyDescent="0.25"/>
    <row r="1358" customFormat="1" ht="15" customHeight="1" x14ac:dyDescent="0.25"/>
    <row r="1359" customFormat="1" ht="15" customHeight="1" x14ac:dyDescent="0.25"/>
    <row r="1360" customFormat="1" ht="15" customHeight="1" x14ac:dyDescent="0.25"/>
    <row r="1361" customFormat="1" ht="15" customHeight="1" x14ac:dyDescent="0.25"/>
    <row r="1362" customFormat="1" ht="15" customHeight="1" x14ac:dyDescent="0.25"/>
    <row r="1363" customFormat="1" ht="15" customHeight="1" x14ac:dyDescent="0.25"/>
    <row r="1364" customFormat="1" ht="15" customHeight="1" x14ac:dyDescent="0.25"/>
    <row r="1365" customFormat="1" ht="15" customHeight="1" x14ac:dyDescent="0.25"/>
    <row r="1366" customFormat="1" ht="15" customHeight="1" x14ac:dyDescent="0.25"/>
    <row r="1367" customFormat="1" ht="15" customHeight="1" x14ac:dyDescent="0.25"/>
    <row r="1368" customFormat="1" ht="15" customHeight="1" x14ac:dyDescent="0.25"/>
    <row r="1369" customFormat="1" ht="15" customHeight="1" x14ac:dyDescent="0.25"/>
    <row r="1370" customFormat="1" ht="15" customHeight="1" x14ac:dyDescent="0.25"/>
    <row r="1371" customFormat="1" ht="15" customHeight="1" x14ac:dyDescent="0.25"/>
    <row r="1372" customFormat="1" ht="15" customHeight="1" x14ac:dyDescent="0.25"/>
    <row r="1373" customFormat="1" ht="15" customHeight="1" x14ac:dyDescent="0.25"/>
    <row r="1374" customFormat="1" ht="15" customHeight="1" x14ac:dyDescent="0.25"/>
    <row r="1375" customFormat="1" ht="15" customHeight="1" x14ac:dyDescent="0.25"/>
    <row r="1376" customFormat="1" ht="15" customHeight="1" x14ac:dyDescent="0.25"/>
    <row r="1377" customFormat="1" ht="15" customHeight="1" x14ac:dyDescent="0.25"/>
    <row r="1378" customFormat="1" ht="15" customHeight="1" x14ac:dyDescent="0.25"/>
    <row r="1379" customFormat="1" ht="15" customHeight="1" x14ac:dyDescent="0.25"/>
    <row r="1380" customFormat="1" ht="15" customHeight="1" x14ac:dyDescent="0.25"/>
    <row r="1381" customFormat="1" ht="15" customHeight="1" x14ac:dyDescent="0.25"/>
    <row r="1382" customFormat="1" ht="15" customHeight="1" x14ac:dyDescent="0.25"/>
    <row r="1383" customFormat="1" ht="15" customHeight="1" x14ac:dyDescent="0.25"/>
    <row r="1384" customFormat="1" ht="15" customHeight="1" x14ac:dyDescent="0.25"/>
    <row r="1385" customFormat="1" ht="15" customHeight="1" x14ac:dyDescent="0.25"/>
    <row r="1386" customFormat="1" ht="15" customHeight="1" x14ac:dyDescent="0.25"/>
    <row r="1387" customFormat="1" ht="15" customHeight="1" x14ac:dyDescent="0.25"/>
    <row r="1388" customFormat="1" ht="15" customHeight="1" x14ac:dyDescent="0.25"/>
    <row r="1389" customFormat="1" ht="15" customHeight="1" x14ac:dyDescent="0.25"/>
    <row r="1390" customFormat="1" ht="15" customHeight="1" x14ac:dyDescent="0.25"/>
    <row r="1391" customFormat="1" ht="15" customHeight="1" x14ac:dyDescent="0.25"/>
    <row r="1392" customFormat="1" ht="15" customHeight="1" x14ac:dyDescent="0.25"/>
    <row r="1393" spans="1:34" customFormat="1" ht="15" customHeight="1" x14ac:dyDescent="0.25"/>
    <row r="1394" spans="1:34" customFormat="1" ht="15" customHeight="1" x14ac:dyDescent="0.25"/>
    <row r="1395" spans="1:34" customFormat="1" ht="15" customHeight="1" x14ac:dyDescent="0.25"/>
    <row r="1396" spans="1:34" customFormat="1" ht="15" customHeight="1" x14ac:dyDescent="0.25"/>
    <row r="1397" spans="1:34" customFormat="1" ht="15" customHeight="1" x14ac:dyDescent="0.25"/>
    <row r="1398" spans="1:34" customFormat="1" ht="15" customHeight="1" x14ac:dyDescent="0.25"/>
    <row r="1399" spans="1:34" customFormat="1" ht="15" customHeight="1" x14ac:dyDescent="0.25"/>
    <row r="1400" spans="1:34" ht="15" customHeight="1" x14ac:dyDescent="0.25">
      <c r="A1400"/>
      <c r="B1400"/>
      <c r="C1400"/>
      <c r="D1400"/>
      <c r="E1400"/>
      <c r="F1400"/>
      <c r="G1400"/>
      <c r="H1400"/>
      <c r="I1400"/>
      <c r="J1400"/>
      <c r="K1400"/>
      <c r="L1400"/>
      <c r="M1400"/>
      <c r="N1400"/>
      <c r="O1400"/>
      <c r="P1400"/>
      <c r="Q1400"/>
      <c r="R1400"/>
      <c r="S1400"/>
      <c r="T1400"/>
      <c r="U1400"/>
      <c r="V1400"/>
      <c r="W1400"/>
      <c r="X1400"/>
      <c r="Y1400"/>
      <c r="Z1400"/>
      <c r="AA1400"/>
      <c r="AB1400"/>
      <c r="AC1400"/>
      <c r="AD1400"/>
      <c r="AE1400"/>
      <c r="AF1400"/>
      <c r="AG1400"/>
      <c r="AH1400" s="14"/>
    </row>
    <row r="1401" spans="1:34" ht="15" customHeight="1" x14ac:dyDescent="0.25">
      <c r="A1401"/>
      <c r="B1401"/>
      <c r="C1401"/>
      <c r="D1401"/>
      <c r="E1401"/>
      <c r="F1401"/>
      <c r="G1401"/>
      <c r="H1401"/>
      <c r="I1401"/>
      <c r="J1401"/>
      <c r="K1401"/>
      <c r="L1401"/>
      <c r="M1401"/>
      <c r="N1401"/>
      <c r="O1401"/>
      <c r="P1401"/>
      <c r="Q1401"/>
      <c r="R1401"/>
      <c r="S1401"/>
      <c r="T1401"/>
      <c r="U1401"/>
      <c r="V1401"/>
      <c r="W1401"/>
      <c r="X1401"/>
      <c r="Y1401"/>
      <c r="Z1401"/>
      <c r="AA1401"/>
      <c r="AB1401"/>
      <c r="AC1401"/>
      <c r="AD1401"/>
      <c r="AE1401"/>
      <c r="AF1401"/>
      <c r="AG1401"/>
      <c r="AH1401" s="14"/>
    </row>
    <row r="1402" spans="1:34" ht="15" customHeight="1" x14ac:dyDescent="0.25">
      <c r="A1402"/>
      <c r="B1402"/>
      <c r="C1402"/>
      <c r="D1402"/>
      <c r="E1402"/>
      <c r="F1402"/>
      <c r="G1402"/>
      <c r="H1402"/>
      <c r="I1402"/>
      <c r="J1402"/>
      <c r="K1402"/>
      <c r="L1402"/>
      <c r="M1402"/>
      <c r="N1402"/>
      <c r="O1402"/>
      <c r="P1402"/>
      <c r="Q1402"/>
      <c r="R1402"/>
      <c r="S1402"/>
      <c r="T1402"/>
      <c r="U1402"/>
      <c r="V1402"/>
      <c r="W1402"/>
      <c r="X1402"/>
      <c r="Y1402"/>
      <c r="Z1402"/>
      <c r="AA1402"/>
      <c r="AB1402"/>
      <c r="AC1402"/>
      <c r="AD1402"/>
      <c r="AE1402"/>
      <c r="AF1402"/>
      <c r="AG1402"/>
      <c r="AH1402" s="14"/>
    </row>
    <row r="1403" spans="1:34" ht="15" customHeight="1" x14ac:dyDescent="0.25">
      <c r="A1403"/>
      <c r="B1403"/>
      <c r="C1403"/>
      <c r="D1403"/>
      <c r="E1403"/>
      <c r="F1403"/>
      <c r="G1403"/>
      <c r="H1403"/>
      <c r="I1403"/>
      <c r="J1403"/>
      <c r="K1403"/>
      <c r="L1403"/>
      <c r="M1403"/>
      <c r="N1403"/>
      <c r="O1403"/>
      <c r="P1403"/>
      <c r="Q1403"/>
      <c r="R1403"/>
      <c r="S1403"/>
      <c r="T1403"/>
      <c r="U1403"/>
      <c r="V1403"/>
      <c r="W1403"/>
      <c r="X1403"/>
      <c r="Y1403"/>
      <c r="Z1403"/>
      <c r="AA1403"/>
      <c r="AB1403"/>
      <c r="AC1403"/>
      <c r="AD1403"/>
      <c r="AE1403"/>
      <c r="AF1403"/>
      <c r="AG1403"/>
      <c r="AH1403" s="14"/>
    </row>
    <row r="1404" spans="1:34" ht="15" customHeight="1" x14ac:dyDescent="0.25">
      <c r="A1404"/>
      <c r="B1404"/>
      <c r="C1404"/>
      <c r="D1404"/>
      <c r="E1404"/>
      <c r="F1404"/>
      <c r="G1404"/>
      <c r="H1404"/>
      <c r="I1404"/>
      <c r="J1404"/>
      <c r="K1404"/>
      <c r="L1404"/>
      <c r="M1404"/>
      <c r="N1404"/>
      <c r="O1404"/>
      <c r="P1404"/>
      <c r="Q1404"/>
      <c r="R1404"/>
      <c r="S1404"/>
      <c r="T1404"/>
      <c r="U1404"/>
      <c r="V1404"/>
      <c r="W1404"/>
      <c r="X1404"/>
      <c r="Y1404"/>
      <c r="Z1404"/>
      <c r="AA1404"/>
      <c r="AB1404"/>
      <c r="AC1404"/>
      <c r="AD1404"/>
      <c r="AE1404"/>
      <c r="AF1404"/>
      <c r="AG1404"/>
      <c r="AH1404" s="14"/>
    </row>
    <row r="1405" spans="1:34" ht="15" customHeight="1" x14ac:dyDescent="0.25">
      <c r="A1405"/>
      <c r="B1405"/>
      <c r="C1405"/>
      <c r="D1405"/>
      <c r="E1405"/>
      <c r="F1405"/>
      <c r="G1405"/>
      <c r="H1405"/>
      <c r="I1405"/>
      <c r="J1405"/>
      <c r="K1405"/>
      <c r="L1405"/>
      <c r="M1405"/>
      <c r="N1405"/>
      <c r="O1405"/>
      <c r="P1405"/>
      <c r="Q1405"/>
      <c r="R1405"/>
      <c r="S1405"/>
      <c r="T1405"/>
      <c r="U1405"/>
      <c r="V1405"/>
      <c r="W1405"/>
      <c r="X1405"/>
      <c r="Y1405"/>
      <c r="Z1405"/>
      <c r="AA1405"/>
      <c r="AB1405"/>
      <c r="AC1405"/>
      <c r="AD1405"/>
      <c r="AE1405"/>
      <c r="AF1405"/>
      <c r="AG1405"/>
      <c r="AH1405" s="14"/>
    </row>
    <row r="1406" spans="1:34" ht="15" customHeight="1" x14ac:dyDescent="0.25">
      <c r="A1406"/>
      <c r="B1406"/>
      <c r="C1406"/>
      <c r="D1406"/>
      <c r="E1406"/>
      <c r="F1406"/>
      <c r="G1406"/>
      <c r="H1406"/>
      <c r="I1406"/>
      <c r="J1406"/>
      <c r="K1406"/>
      <c r="L1406"/>
      <c r="M1406"/>
      <c r="N1406"/>
      <c r="O1406"/>
      <c r="P1406"/>
      <c r="Q1406"/>
      <c r="R1406"/>
      <c r="S1406"/>
      <c r="T1406"/>
      <c r="U1406"/>
      <c r="V1406"/>
      <c r="W1406"/>
      <c r="X1406"/>
      <c r="Y1406"/>
      <c r="Z1406"/>
      <c r="AA1406"/>
      <c r="AB1406"/>
      <c r="AC1406"/>
      <c r="AD1406"/>
      <c r="AE1406"/>
      <c r="AF1406"/>
      <c r="AG1406"/>
      <c r="AH1406" s="14"/>
    </row>
  </sheetData>
  <mergeCells count="5">
    <mergeCell ref="A18:AG18"/>
    <mergeCell ref="A1:AK1"/>
    <mergeCell ref="A3:A4"/>
    <mergeCell ref="B3:AF3"/>
    <mergeCell ref="AG3:AK4"/>
  </mergeCells>
  <conditionalFormatting sqref="B6:AF17">
    <cfRule type="cellIs" dxfId="288" priority="1" operator="equal">
      <formula>"M"</formula>
    </cfRule>
    <cfRule type="cellIs" dxfId="287" priority="2" operator="equal">
      <formula>"A"</formula>
    </cfRule>
    <cfRule type="cellIs" dxfId="286" priority="3" operator="equal">
      <formula>"A"</formula>
    </cfRule>
    <cfRule type="cellIs" dxfId="285" priority="6" operator="equal">
      <formula>"D"</formula>
    </cfRule>
    <cfRule type="cellIs" dxfId="284" priority="7" operator="equal">
      <formula>"H"</formula>
    </cfRule>
    <cfRule type="expression" priority="8" stopIfTrue="1">
      <formula>B6=""</formula>
    </cfRule>
    <cfRule type="expression" dxfId="283" priority="9" stopIfTrue="1">
      <formula>B6=CléPersonnalisée2</formula>
    </cfRule>
    <cfRule type="expression" dxfId="282" priority="10" stopIfTrue="1">
      <formula>B6=CléPersonnalisée1</formula>
    </cfRule>
    <cfRule type="expression" dxfId="281" priority="11" stopIfTrue="1">
      <formula>B6=CléMaladie</formula>
    </cfRule>
    <cfRule type="expression" dxfId="280" priority="12" stopIfTrue="1">
      <formula>B6=CléPersonnelle</formula>
    </cfRule>
    <cfRule type="expression" dxfId="279" priority="13" stopIfTrue="1">
      <formula>B6=CléCongés</formula>
    </cfRule>
  </conditionalFormatting>
  <conditionalFormatting sqref="AG6:AK17">
    <cfRule type="dataBar" priority="14">
      <dataBar>
        <cfvo type="min"/>
        <cfvo type="num" val="31"/>
        <color theme="2" tint="-0.249977111117893"/>
      </dataBar>
      <extLst>
        <ext xmlns:x14="http://schemas.microsoft.com/office/spreadsheetml/2009/9/main" uri="{B025F937-C7B1-47D3-B67F-A62EFF666E3E}">
          <x14:id>{141C62EF-8385-48B3-A758-8E62A66B6CD9}</x14:id>
        </ext>
      </extLst>
    </cfRule>
  </conditionalFormatting>
  <conditionalFormatting sqref="B21:AF21">
    <cfRule type="colorScale" priority="15">
      <colorScale>
        <cfvo type="min"/>
        <cfvo type="max"/>
        <color rgb="FF63BE7B"/>
        <color rgb="FFFCFCFF"/>
      </colorScale>
    </cfRule>
  </conditionalFormatting>
  <conditionalFormatting sqref="B21:AF21">
    <cfRule type="colorScale" priority="5">
      <colorScale>
        <cfvo type="min"/>
        <cfvo type="max"/>
        <color rgb="FF63BE7B"/>
        <color rgb="FFFCFCFF"/>
      </colorScale>
    </cfRule>
  </conditionalFormatting>
  <conditionalFormatting sqref="M21">
    <cfRule type="cellIs" dxfId="278" priority="4" operator="equal">
      <formula>"A"</formula>
    </cfRule>
  </conditionalFormatting>
  <printOptions horizontalCentered="1" verticalCentered="1"/>
  <pageMargins left="0" right="0" top="0" bottom="0" header="0.31496062992125984" footer="0.31496062992125984"/>
  <pageSetup scale="70" fitToHeight="0"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141C62EF-8385-48B3-A758-8E62A66B6CD9}">
            <x14:dataBar minLength="0" maxLength="100">
              <x14:cfvo type="autoMin"/>
              <x14:cfvo type="num">
                <xm:f>31</xm:f>
              </x14:cfvo>
              <x14:negativeFillColor rgb="FFFF0000"/>
              <x14:axisColor rgb="FF000000"/>
            </x14:dataBar>
          </x14:cfRule>
          <xm:sqref>AG6:AK17</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AK1406"/>
  <sheetViews>
    <sheetView showGridLines="0" zoomScaleNormal="100" workbookViewId="0">
      <selection activeCell="A2" sqref="A2"/>
    </sheetView>
  </sheetViews>
  <sheetFormatPr baseColWidth="10" defaultColWidth="9.140625" defaultRowHeight="15" customHeight="1" x14ac:dyDescent="0.25"/>
  <cols>
    <col min="1" max="1" width="24.28515625" style="15" customWidth="1"/>
    <col min="2" max="21" width="4" style="13" customWidth="1"/>
    <col min="22" max="22" width="4.42578125" style="13" customWidth="1"/>
    <col min="23" max="25" width="4" style="13" customWidth="1"/>
    <col min="26" max="26" width="4.42578125" style="13" customWidth="1"/>
    <col min="27" max="27" width="4.42578125" style="13" bestFit="1" customWidth="1"/>
    <col min="28" max="31" width="4" style="13" customWidth="1"/>
    <col min="32" max="32" width="4.42578125" style="13" bestFit="1" customWidth="1"/>
    <col min="33" max="33" width="8.7109375" style="12" customWidth="1"/>
    <col min="34" max="34" width="8.7109375" style="13" customWidth="1"/>
    <col min="35" max="37" width="8.7109375" style="14" customWidth="1"/>
    <col min="38" max="16384" width="9.140625" style="14"/>
  </cols>
  <sheetData>
    <row r="1" spans="1:37" s="30" customFormat="1" ht="50.25" customHeight="1" x14ac:dyDescent="0.25">
      <c r="A1" s="49" t="s">
        <v>86</v>
      </c>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row>
    <row r="2" spans="1:37" s="30" customFormat="1" ht="50.25" customHeight="1" x14ac:dyDescent="0.25">
      <c r="A2" s="48"/>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row>
    <row r="3" spans="1:37" s="2" customFormat="1" ht="30" customHeight="1" x14ac:dyDescent="0.25">
      <c r="A3" s="56" t="s">
        <v>87</v>
      </c>
      <c r="B3" s="41" t="s">
        <v>1</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51">
        <v>2017</v>
      </c>
      <c r="AH3" s="51"/>
      <c r="AI3" s="51"/>
      <c r="AJ3" s="51"/>
      <c r="AK3" s="51"/>
    </row>
    <row r="4" spans="1:37" s="4" customFormat="1" ht="21" customHeight="1" x14ac:dyDescent="0.3">
      <c r="A4" s="57"/>
      <c r="B4" s="55">
        <f>DATE($AG$3,8,tblJanvier19202122232425[[#Headers],[1]])</f>
        <v>42948</v>
      </c>
      <c r="C4" s="55">
        <f>DATE($AG$3,8,tblJanvier19202122232425[[#Headers],[2]])</f>
        <v>42949</v>
      </c>
      <c r="D4" s="55">
        <f>DATE($AG$3,8,tblJanvier19202122232425[[#Headers],[3]])</f>
        <v>42950</v>
      </c>
      <c r="E4" s="55">
        <f>DATE($AG$3,8,tblJanvier19202122232425[[#Headers],[4]])</f>
        <v>42951</v>
      </c>
      <c r="F4" s="55">
        <f>DATE($AG$3,8,tblJanvier19202122232425[[#Headers],[5]])</f>
        <v>42952</v>
      </c>
      <c r="G4" s="55">
        <f>DATE($AG$3,8,tblJanvier19202122232425[[#Headers],[6]])</f>
        <v>42953</v>
      </c>
      <c r="H4" s="55">
        <f>DATE($AG$3,8,tblJanvier19202122232425[[#Headers],[7]])</f>
        <v>42954</v>
      </c>
      <c r="I4" s="55">
        <f>DATE($AG$3,8,tblJanvier19202122232425[[#Headers],[8]])</f>
        <v>42955</v>
      </c>
      <c r="J4" s="55">
        <f>DATE($AG$3,8,tblJanvier19202122232425[[#Headers],[9]])</f>
        <v>42956</v>
      </c>
      <c r="K4" s="55">
        <f>DATE($AG$3,8,tblJanvier19202122232425[[#Headers],[10]])</f>
        <v>42957</v>
      </c>
      <c r="L4" s="55">
        <f>DATE($AG$3,8,tblJanvier19202122232425[[#Headers],[11]])</f>
        <v>42958</v>
      </c>
      <c r="M4" s="55">
        <f>DATE($AG$3,8,tblJanvier19202122232425[[#Headers],[12]])</f>
        <v>42959</v>
      </c>
      <c r="N4" s="55">
        <f>DATE($AG$3,8,tblJanvier19202122232425[[#Headers],[13]])</f>
        <v>42960</v>
      </c>
      <c r="O4" s="55">
        <f>DATE($AG$3,8,tblJanvier19202122232425[[#Headers],[14]])</f>
        <v>42961</v>
      </c>
      <c r="P4" s="55">
        <f>DATE($AG$3,8,tblJanvier19202122232425[[#Headers],[15]])</f>
        <v>42962</v>
      </c>
      <c r="Q4" s="55">
        <f>DATE($AG$3,8,tblJanvier19202122232425[[#Headers],[16]])</f>
        <v>42963</v>
      </c>
      <c r="R4" s="55">
        <f>DATE($AG$3,8,tblJanvier19202122232425[[#Headers],[17]])</f>
        <v>42964</v>
      </c>
      <c r="S4" s="55">
        <f>DATE($AG$3,8,tblJanvier19202122232425[[#Headers],[18]])</f>
        <v>42965</v>
      </c>
      <c r="T4" s="55">
        <f>DATE($AG$3,8,tblJanvier19202122232425[[#Headers],[19]])</f>
        <v>42966</v>
      </c>
      <c r="U4" s="55">
        <f>DATE($AG$3,8,tblJanvier19202122232425[[#Headers],[20]])</f>
        <v>42967</v>
      </c>
      <c r="V4" s="55">
        <f>DATE($AG$3,8,tblJanvier19202122232425[[#Headers],[21]])</f>
        <v>42968</v>
      </c>
      <c r="W4" s="55">
        <f>DATE($AG$3,8,tblJanvier19202122232425[[#Headers],[22]])</f>
        <v>42969</v>
      </c>
      <c r="X4" s="55">
        <f>DATE($AG$3,8,tblJanvier19202122232425[[#Headers],[23]])</f>
        <v>42970</v>
      </c>
      <c r="Y4" s="55">
        <f>DATE($AG$3,8,tblJanvier19202122232425[[#Headers],[24]])</f>
        <v>42971</v>
      </c>
      <c r="Z4" s="55">
        <f>DATE($AG$3,8,tblJanvier19202122232425[[#Headers],[25]])</f>
        <v>42972</v>
      </c>
      <c r="AA4" s="55">
        <f>DATE($AG$3,8,tblJanvier19202122232425[[#Headers],[26]])</f>
        <v>42973</v>
      </c>
      <c r="AB4" s="55">
        <f>DATE($AG$3,8,tblJanvier19202122232425[[#Headers],[27]])</f>
        <v>42974</v>
      </c>
      <c r="AC4" s="55">
        <f>DATE($AG$3,8,tblJanvier19202122232425[[#Headers],[28]])</f>
        <v>42975</v>
      </c>
      <c r="AD4" s="55">
        <f>DATE($AG$3,8,tblJanvier19202122232425[[#Headers],[29]])</f>
        <v>42976</v>
      </c>
      <c r="AE4" s="55">
        <f>DATE($AG$3,8,tblJanvier19202122232425[[#Headers],[30]])</f>
        <v>42977</v>
      </c>
      <c r="AF4" s="55">
        <f>DATE($AG$3,8,tblJanvier19202122232425[[#Headers],[31]])</f>
        <v>42978</v>
      </c>
      <c r="AG4" s="51"/>
      <c r="AH4" s="51"/>
      <c r="AI4" s="51"/>
      <c r="AJ4" s="51"/>
      <c r="AK4" s="51"/>
    </row>
    <row r="5" spans="1:37" s="8" customFormat="1" ht="21" customHeight="1" x14ac:dyDescent="0.25">
      <c r="A5" s="50" t="s">
        <v>69</v>
      </c>
      <c r="B5" s="40" t="s">
        <v>2</v>
      </c>
      <c r="C5" s="40" t="s">
        <v>3</v>
      </c>
      <c r="D5" s="40" t="s">
        <v>4</v>
      </c>
      <c r="E5" s="40" t="s">
        <v>5</v>
      </c>
      <c r="F5" s="40" t="s">
        <v>6</v>
      </c>
      <c r="G5" s="40" t="s">
        <v>7</v>
      </c>
      <c r="H5" s="40" t="s">
        <v>8</v>
      </c>
      <c r="I5" s="40" t="s">
        <v>9</v>
      </c>
      <c r="J5" s="40" t="s">
        <v>10</v>
      </c>
      <c r="K5" s="40" t="s">
        <v>11</v>
      </c>
      <c r="L5" s="40" t="s">
        <v>12</v>
      </c>
      <c r="M5" s="40" t="s">
        <v>13</v>
      </c>
      <c r="N5" s="40" t="s">
        <v>14</v>
      </c>
      <c r="O5" s="40" t="s">
        <v>15</v>
      </c>
      <c r="P5" s="40" t="s">
        <v>16</v>
      </c>
      <c r="Q5" s="40" t="s">
        <v>17</v>
      </c>
      <c r="R5" s="40" t="s">
        <v>18</v>
      </c>
      <c r="S5" s="40" t="s">
        <v>19</v>
      </c>
      <c r="T5" s="40" t="s">
        <v>20</v>
      </c>
      <c r="U5" s="40" t="s">
        <v>21</v>
      </c>
      <c r="V5" s="40" t="s">
        <v>22</v>
      </c>
      <c r="W5" s="40" t="s">
        <v>23</v>
      </c>
      <c r="X5" s="40" t="s">
        <v>24</v>
      </c>
      <c r="Y5" s="40" t="s">
        <v>25</v>
      </c>
      <c r="Z5" s="40" t="s">
        <v>26</v>
      </c>
      <c r="AA5" s="40" t="s">
        <v>27</v>
      </c>
      <c r="AB5" s="40" t="s">
        <v>28</v>
      </c>
      <c r="AC5" s="40" t="s">
        <v>29</v>
      </c>
      <c r="AD5" s="40" t="s">
        <v>30</v>
      </c>
      <c r="AE5" s="40" t="s">
        <v>31</v>
      </c>
      <c r="AF5" s="40" t="s">
        <v>32</v>
      </c>
      <c r="AG5" s="40" t="s">
        <v>70</v>
      </c>
      <c r="AH5" s="45" t="s">
        <v>71</v>
      </c>
      <c r="AI5" s="45" t="s">
        <v>35</v>
      </c>
      <c r="AJ5" s="45" t="s">
        <v>63</v>
      </c>
      <c r="AK5" s="45" t="s">
        <v>66</v>
      </c>
    </row>
    <row r="6" spans="1:37" s="8" customFormat="1" ht="18" customHeight="1" x14ac:dyDescent="0.25">
      <c r="A6" s="38" t="s">
        <v>61</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9">
        <f>COUNTIF(tblJanvier19202122232425[[#This Row],[1]:[31]],"C")</f>
        <v>0</v>
      </c>
      <c r="AH6" s="47">
        <f>COUNTIF(tblJanvier19202122232425[[#This Row],[1]:[31]],"A")</f>
        <v>0</v>
      </c>
      <c r="AI6" s="46">
        <f>COUNTIF(tblJanvier19202122232425[[#This Row],[1]:[31]],"M")</f>
        <v>0</v>
      </c>
      <c r="AJ6" s="47">
        <f>COUNTIF(tblJanvier19202122232425[[#This Row],[1]:[31]],"H")</f>
        <v>0</v>
      </c>
      <c r="AK6" s="46">
        <f>COUNTIF(tblJanvier19202122232425[[#This Row],[1]:[31]],"D")</f>
        <v>0</v>
      </c>
    </row>
    <row r="7" spans="1:37" s="8" customFormat="1" ht="18" customHeight="1" x14ac:dyDescent="0.25">
      <c r="A7" s="38" t="s">
        <v>59</v>
      </c>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9">
        <f>COUNTIF(tblJanvier19202122232425[[#This Row],[1]:[31]],"C")</f>
        <v>0</v>
      </c>
      <c r="AH7" s="47">
        <f>COUNTIF(tblJanvier19202122232425[[#This Row],[1]:[31]],"A")</f>
        <v>0</v>
      </c>
      <c r="AI7" s="46">
        <f>COUNTIF(tblJanvier19202122232425[[#This Row],[1]:[31]],"M")</f>
        <v>0</v>
      </c>
      <c r="AJ7" s="47">
        <f>COUNTIF(tblJanvier19202122232425[[#This Row],[1]:[31]],"H")</f>
        <v>0</v>
      </c>
      <c r="AK7" s="46">
        <f>COUNTIF(tblJanvier19202122232425[[#This Row],[1]:[31]],"D")</f>
        <v>0</v>
      </c>
    </row>
    <row r="8" spans="1:37" s="11" customFormat="1" ht="18" customHeight="1" x14ac:dyDescent="0.25">
      <c r="A8" s="38" t="s">
        <v>52</v>
      </c>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9">
        <f>COUNTIF(tblJanvier19202122232425[[#This Row],[1]:[31]],"C")</f>
        <v>0</v>
      </c>
      <c r="AH8" s="47">
        <f>COUNTIF(tblJanvier19202122232425[[#This Row],[1]:[31]],"A")</f>
        <v>0</v>
      </c>
      <c r="AI8" s="46">
        <f>COUNTIF(tblJanvier19202122232425[[#This Row],[1]:[31]],"M")</f>
        <v>0</v>
      </c>
      <c r="AJ8" s="47">
        <f>COUNTIF(tblJanvier19202122232425[[#This Row],[1]:[31]],"H")</f>
        <v>0</v>
      </c>
      <c r="AK8" s="46">
        <f>COUNTIF(tblJanvier19202122232425[[#This Row],[1]:[31]],"D")</f>
        <v>0</v>
      </c>
    </row>
    <row r="9" spans="1:37" s="11" customFormat="1" ht="18" customHeight="1" x14ac:dyDescent="0.25">
      <c r="A9" s="38" t="s">
        <v>50</v>
      </c>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9">
        <f>COUNTIF(tblJanvier19202122232425[[#This Row],[1]:[31]],"C")</f>
        <v>0</v>
      </c>
      <c r="AH9" s="47">
        <f>COUNTIF(tblJanvier19202122232425[[#This Row],[1]:[31]],"A")</f>
        <v>0</v>
      </c>
      <c r="AI9" s="46">
        <f>COUNTIF(tblJanvier19202122232425[[#This Row],[1]:[31]],"M")</f>
        <v>0</v>
      </c>
      <c r="AJ9" s="47">
        <f>COUNTIF(tblJanvier19202122232425[[#This Row],[1]:[31]],"H")</f>
        <v>0</v>
      </c>
      <c r="AK9" s="46">
        <f>COUNTIF(tblJanvier19202122232425[[#This Row],[1]:[31]],"D")</f>
        <v>0</v>
      </c>
    </row>
    <row r="10" spans="1:37" s="11" customFormat="1" ht="18" customHeight="1" x14ac:dyDescent="0.25">
      <c r="A10" s="38" t="s">
        <v>55</v>
      </c>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9">
        <f>COUNTIF(tblJanvier19202122232425[[#This Row],[1]:[31]],"C")</f>
        <v>0</v>
      </c>
      <c r="AH10" s="47">
        <f>COUNTIF(tblJanvier19202122232425[[#This Row],[1]:[31]],"A")</f>
        <v>0</v>
      </c>
      <c r="AI10" s="46">
        <f>COUNTIF(tblJanvier19202122232425[[#This Row],[1]:[31]],"M")</f>
        <v>0</v>
      </c>
      <c r="AJ10" s="47">
        <f>COUNTIF(tblJanvier19202122232425[[#This Row],[1]:[31]],"H")</f>
        <v>0</v>
      </c>
      <c r="AK10" s="46">
        <f>COUNTIF(tblJanvier19202122232425[[#This Row],[1]:[31]],"D")</f>
        <v>0</v>
      </c>
    </row>
    <row r="11" spans="1:37" ht="18" customHeight="1" x14ac:dyDescent="0.25">
      <c r="A11" s="38" t="s">
        <v>57</v>
      </c>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9">
        <f>COUNTIF(tblJanvier19202122232425[[#This Row],[1]:[31]],"C")</f>
        <v>0</v>
      </c>
      <c r="AH11" s="47">
        <f>COUNTIF(tblJanvier19202122232425[[#This Row],[1]:[31]],"A")</f>
        <v>0</v>
      </c>
      <c r="AI11" s="46">
        <f>COUNTIF(tblJanvier19202122232425[[#This Row],[1]:[31]],"M")</f>
        <v>0</v>
      </c>
      <c r="AJ11" s="47">
        <f>COUNTIF(tblJanvier19202122232425[[#This Row],[1]:[31]],"H")</f>
        <v>0</v>
      </c>
      <c r="AK11" s="46">
        <f>COUNTIF(tblJanvier19202122232425[[#This Row],[1]:[31]],"D")</f>
        <v>0</v>
      </c>
    </row>
    <row r="12" spans="1:37" customFormat="1" ht="18" customHeight="1" x14ac:dyDescent="0.25">
      <c r="A12" s="38" t="s">
        <v>58</v>
      </c>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9">
        <f>COUNTIF(tblJanvier19202122232425[[#This Row],[1]:[31]],"C")</f>
        <v>0</v>
      </c>
      <c r="AH12" s="47">
        <f>COUNTIF(tblJanvier19202122232425[[#This Row],[1]:[31]],"A")</f>
        <v>0</v>
      </c>
      <c r="AI12" s="46">
        <f>COUNTIF(tblJanvier19202122232425[[#This Row],[1]:[31]],"M")</f>
        <v>0</v>
      </c>
      <c r="AJ12" s="47">
        <f>COUNTIF(tblJanvier19202122232425[[#This Row],[1]:[31]],"H")</f>
        <v>0</v>
      </c>
      <c r="AK12" s="46">
        <f>COUNTIF(tblJanvier19202122232425[[#This Row],[1]:[31]],"D")</f>
        <v>0</v>
      </c>
    </row>
    <row r="13" spans="1:37" customFormat="1" ht="18" customHeight="1" x14ac:dyDescent="0.25">
      <c r="A13" s="38" t="s">
        <v>60</v>
      </c>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9">
        <f>COUNTIF(tblJanvier19202122232425[[#This Row],[1]:[31]],"C")</f>
        <v>0</v>
      </c>
      <c r="AH13" s="47">
        <f>COUNTIF(tblJanvier19202122232425[[#This Row],[1]:[31]],"A")</f>
        <v>0</v>
      </c>
      <c r="AI13" s="46">
        <f>COUNTIF(tblJanvier19202122232425[[#This Row],[1]:[31]],"M")</f>
        <v>0</v>
      </c>
      <c r="AJ13" s="47">
        <f>COUNTIF(tblJanvier19202122232425[[#This Row],[1]:[31]],"H")</f>
        <v>0</v>
      </c>
      <c r="AK13" s="46">
        <f>COUNTIF(tblJanvier19202122232425[[#This Row],[1]:[31]],"D")</f>
        <v>0</v>
      </c>
    </row>
    <row r="14" spans="1:37" customFormat="1" ht="18" customHeight="1" x14ac:dyDescent="0.25">
      <c r="A14" s="38" t="s">
        <v>53</v>
      </c>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9">
        <f>COUNTIF(tblJanvier19202122232425[[#This Row],[1]:[31]],"C")</f>
        <v>0</v>
      </c>
      <c r="AH14" s="47">
        <f>COUNTIF(tblJanvier19202122232425[[#This Row],[1]:[31]],"A")</f>
        <v>0</v>
      </c>
      <c r="AI14" s="46">
        <f>COUNTIF(tblJanvier19202122232425[[#This Row],[1]:[31]],"M")</f>
        <v>0</v>
      </c>
      <c r="AJ14" s="47">
        <f>COUNTIF(tblJanvier19202122232425[[#This Row],[1]:[31]],"H")</f>
        <v>0</v>
      </c>
      <c r="AK14" s="46">
        <f>COUNTIF(tblJanvier19202122232425[[#This Row],[1]:[31]],"D")</f>
        <v>0</v>
      </c>
    </row>
    <row r="15" spans="1:37" customFormat="1" ht="18" customHeight="1" x14ac:dyDescent="0.25">
      <c r="A15" s="38" t="s">
        <v>51</v>
      </c>
      <c r="B15" s="40"/>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9">
        <f>COUNTIF(tblJanvier19202122232425[[#This Row],[1]:[31]],"C")</f>
        <v>0</v>
      </c>
      <c r="AH15" s="47">
        <f>COUNTIF(tblJanvier19202122232425[[#This Row],[1]:[31]],"A")</f>
        <v>0</v>
      </c>
      <c r="AI15" s="46">
        <f>COUNTIF(tblJanvier19202122232425[[#This Row],[1]:[31]],"M")</f>
        <v>0</v>
      </c>
      <c r="AJ15" s="47">
        <f>COUNTIF(tblJanvier19202122232425[[#This Row],[1]:[31]],"H")</f>
        <v>0</v>
      </c>
      <c r="AK15" s="46">
        <f>COUNTIF(tblJanvier19202122232425[[#This Row],[1]:[31]],"D")</f>
        <v>0</v>
      </c>
    </row>
    <row r="16" spans="1:37" customFormat="1" ht="18" customHeight="1" x14ac:dyDescent="0.25">
      <c r="A16" s="38" t="s">
        <v>54</v>
      </c>
      <c r="B16" s="40"/>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9">
        <f>COUNTIF(tblJanvier19202122232425[[#This Row],[1]:[31]],"C")</f>
        <v>0</v>
      </c>
      <c r="AH16" s="47">
        <f>COUNTIF(tblJanvier19202122232425[[#This Row],[1]:[31]],"A")</f>
        <v>0</v>
      </c>
      <c r="AI16" s="46">
        <f>COUNTIF(tblJanvier19202122232425[[#This Row],[1]:[31]],"M")</f>
        <v>0</v>
      </c>
      <c r="AJ16" s="47">
        <f>COUNTIF(tblJanvier19202122232425[[#This Row],[1]:[31]],"H")</f>
        <v>0</v>
      </c>
      <c r="AK16" s="46">
        <f>COUNTIF(tblJanvier19202122232425[[#This Row],[1]:[31]],"D")</f>
        <v>0</v>
      </c>
    </row>
    <row r="17" spans="1:37" customFormat="1" ht="18" customHeight="1" x14ac:dyDescent="0.25">
      <c r="A17" s="38" t="s">
        <v>56</v>
      </c>
      <c r="B17" s="40"/>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9">
        <f>COUNTIF(tblJanvier19202122232425[[#This Row],[1]:[31]],"C")</f>
        <v>0</v>
      </c>
      <c r="AH17" s="47">
        <f>COUNTIF(tblJanvier19202122232425[[#This Row],[1]:[31]],"A")</f>
        <v>0</v>
      </c>
      <c r="AI17" s="46">
        <f>COUNTIF(tblJanvier19202122232425[[#This Row],[1]:[31]],"M")</f>
        <v>0</v>
      </c>
      <c r="AJ17" s="47">
        <f>COUNTIF(tblJanvier19202122232425[[#This Row],[1]:[31]],"H")</f>
        <v>0</v>
      </c>
      <c r="AK17" s="46">
        <f>COUNTIF(tblJanvier19202122232425[[#This Row],[1]:[31]],"D")</f>
        <v>0</v>
      </c>
    </row>
    <row r="18" spans="1:37" customFormat="1" ht="15" customHeight="1" x14ac:dyDescent="0.25">
      <c r="A18" s="42"/>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row>
    <row r="19" spans="1:37" customFormat="1" ht="15" customHeight="1" x14ac:dyDescent="0.25">
      <c r="A19" s="6"/>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2"/>
    </row>
    <row r="20" spans="1:37" customFormat="1" ht="15" customHeight="1" x14ac:dyDescent="0.25"/>
    <row r="21" spans="1:37" customFormat="1" ht="15" customHeight="1" x14ac:dyDescent="0.25">
      <c r="B21" s="36"/>
      <c r="C21" s="36"/>
      <c r="D21" s="36"/>
      <c r="E21" s="36"/>
      <c r="F21" s="37"/>
      <c r="G21" s="20" t="s">
        <v>36</v>
      </c>
      <c r="H21" s="33" t="s">
        <v>62</v>
      </c>
      <c r="I21" s="34"/>
      <c r="J21" s="34"/>
      <c r="K21" s="34"/>
      <c r="L21" s="34"/>
      <c r="M21" s="16" t="s">
        <v>68</v>
      </c>
      <c r="N21" s="33" t="s">
        <v>67</v>
      </c>
      <c r="O21" s="34"/>
      <c r="P21" s="34"/>
      <c r="Q21" s="34"/>
      <c r="R21" s="34"/>
      <c r="S21" s="34"/>
      <c r="T21" s="17" t="s">
        <v>35</v>
      </c>
      <c r="U21" s="33" t="s">
        <v>42</v>
      </c>
      <c r="V21" s="35"/>
      <c r="W21" s="35"/>
      <c r="X21" s="18" t="s">
        <v>65</v>
      </c>
      <c r="Y21" s="39" t="s">
        <v>63</v>
      </c>
      <c r="Z21" s="39"/>
      <c r="AA21" s="19" t="s">
        <v>66</v>
      </c>
      <c r="AB21" s="39" t="s">
        <v>64</v>
      </c>
      <c r="AC21" s="35"/>
      <c r="AD21" s="35"/>
      <c r="AE21" s="35"/>
      <c r="AF21" s="35"/>
    </row>
    <row r="22" spans="1:37" customFormat="1" ht="15" customHeight="1" x14ac:dyDescent="0.25"/>
    <row r="23" spans="1:37" customFormat="1" ht="15" customHeight="1" x14ac:dyDescent="0.25"/>
    <row r="24" spans="1:37" customFormat="1" ht="15" customHeight="1" x14ac:dyDescent="0.25"/>
    <row r="25" spans="1:37" customFormat="1" ht="15" customHeight="1" x14ac:dyDescent="0.25"/>
    <row r="26" spans="1:37" customFormat="1" ht="15" customHeight="1" x14ac:dyDescent="0.25"/>
    <row r="27" spans="1:37" customFormat="1" ht="15" customHeight="1" x14ac:dyDescent="0.25"/>
    <row r="28" spans="1:37" customFormat="1" ht="15" customHeight="1" x14ac:dyDescent="0.25"/>
    <row r="29" spans="1:37" customFormat="1" ht="15" customHeight="1" x14ac:dyDescent="0.25"/>
    <row r="30" spans="1:37" customFormat="1" ht="15" customHeight="1" x14ac:dyDescent="0.25"/>
    <row r="31" spans="1:37" customFormat="1" ht="15" customHeight="1" x14ac:dyDescent="0.25"/>
    <row r="32" spans="1:37" customFormat="1" ht="15" customHeight="1" x14ac:dyDescent="0.25"/>
    <row r="33" customFormat="1" ht="15" customHeight="1" x14ac:dyDescent="0.25"/>
    <row r="34" customFormat="1" ht="15" customHeight="1" x14ac:dyDescent="0.25"/>
    <row r="35" customFormat="1" ht="15" customHeight="1" x14ac:dyDescent="0.25"/>
    <row r="36" customFormat="1" ht="15" customHeight="1" x14ac:dyDescent="0.25"/>
    <row r="37" customFormat="1" ht="15" customHeight="1" x14ac:dyDescent="0.25"/>
    <row r="38" customFormat="1" ht="15" customHeight="1" x14ac:dyDescent="0.25"/>
    <row r="39" customFormat="1" ht="15" customHeight="1" x14ac:dyDescent="0.25"/>
    <row r="40" customFormat="1" ht="15" customHeight="1" x14ac:dyDescent="0.25"/>
    <row r="41" customFormat="1" ht="15" customHeight="1" x14ac:dyDescent="0.25"/>
    <row r="42" customFormat="1" ht="15" customHeight="1" x14ac:dyDescent="0.25"/>
    <row r="43" customFormat="1" ht="15" customHeight="1" x14ac:dyDescent="0.25"/>
    <row r="44" customFormat="1" ht="15" customHeight="1" x14ac:dyDescent="0.25"/>
    <row r="45" customFormat="1" ht="15" customHeight="1" x14ac:dyDescent="0.25"/>
    <row r="46" customFormat="1" ht="15" customHeight="1" x14ac:dyDescent="0.25"/>
    <row r="47" customFormat="1" ht="15" customHeight="1" x14ac:dyDescent="0.25"/>
    <row r="48" customFormat="1" ht="15" customHeight="1" x14ac:dyDescent="0.25"/>
    <row r="49" customFormat="1" ht="15" customHeight="1" x14ac:dyDescent="0.25"/>
    <row r="50" customFormat="1" ht="15" customHeight="1" x14ac:dyDescent="0.25"/>
    <row r="51" customFormat="1" ht="15" customHeight="1" x14ac:dyDescent="0.25"/>
    <row r="52" customFormat="1" ht="15" customHeight="1" x14ac:dyDescent="0.25"/>
    <row r="53" customFormat="1" ht="15" customHeight="1" x14ac:dyDescent="0.25"/>
    <row r="54" customFormat="1" ht="15" customHeight="1" x14ac:dyDescent="0.25"/>
    <row r="55" customFormat="1" ht="15" customHeight="1" x14ac:dyDescent="0.25"/>
    <row r="56" customFormat="1" ht="15" customHeight="1" x14ac:dyDescent="0.25"/>
    <row r="57" customFormat="1" ht="15" customHeight="1" x14ac:dyDescent="0.25"/>
    <row r="58" customFormat="1" ht="15" customHeight="1" x14ac:dyDescent="0.25"/>
    <row r="59" customFormat="1" ht="15" customHeight="1" x14ac:dyDescent="0.25"/>
    <row r="60" customFormat="1" ht="15" customHeight="1" x14ac:dyDescent="0.25"/>
    <row r="61" customFormat="1" ht="15" customHeight="1" x14ac:dyDescent="0.25"/>
    <row r="62" customFormat="1" ht="15" customHeight="1" x14ac:dyDescent="0.25"/>
    <row r="63" customFormat="1" ht="15" customHeight="1" x14ac:dyDescent="0.25"/>
    <row r="64" customFormat="1" ht="15" customHeight="1" x14ac:dyDescent="0.25"/>
    <row r="65" customFormat="1" ht="15" customHeight="1" x14ac:dyDescent="0.25"/>
    <row r="66" customFormat="1" ht="15" customHeight="1" x14ac:dyDescent="0.25"/>
    <row r="67" customFormat="1" ht="15" customHeight="1" x14ac:dyDescent="0.25"/>
    <row r="68" customFormat="1" ht="15" customHeight="1" x14ac:dyDescent="0.25"/>
    <row r="69" customFormat="1" ht="15" customHeight="1" x14ac:dyDescent="0.25"/>
    <row r="70" customFormat="1" ht="15" customHeight="1" x14ac:dyDescent="0.25"/>
    <row r="71" customFormat="1" ht="15" customHeight="1" x14ac:dyDescent="0.25"/>
    <row r="72" customFormat="1" ht="15" customHeight="1" x14ac:dyDescent="0.25"/>
    <row r="73" customFormat="1" ht="15" customHeight="1" x14ac:dyDescent="0.25"/>
    <row r="74" customFormat="1" ht="15" customHeight="1" x14ac:dyDescent="0.25"/>
    <row r="75" customFormat="1" ht="15" customHeight="1" x14ac:dyDescent="0.25"/>
    <row r="76" customFormat="1" ht="15" customHeight="1" x14ac:dyDescent="0.25"/>
    <row r="77" customFormat="1" ht="15" customHeight="1" x14ac:dyDescent="0.25"/>
    <row r="78" customFormat="1" ht="15" customHeight="1" x14ac:dyDescent="0.25"/>
    <row r="79" customFormat="1" ht="15" customHeight="1" x14ac:dyDescent="0.25"/>
    <row r="80" customFormat="1" ht="15" customHeight="1" x14ac:dyDescent="0.25"/>
    <row r="81" customFormat="1" ht="15" customHeight="1" x14ac:dyDescent="0.25"/>
    <row r="82" customFormat="1" ht="15" customHeight="1" x14ac:dyDescent="0.25"/>
    <row r="83" customFormat="1" ht="15" customHeight="1" x14ac:dyDescent="0.25"/>
    <row r="84" customFormat="1" ht="15" customHeight="1" x14ac:dyDescent="0.25"/>
    <row r="85" customFormat="1" ht="15" customHeight="1" x14ac:dyDescent="0.25"/>
    <row r="86" customFormat="1" ht="15" customHeight="1" x14ac:dyDescent="0.25"/>
    <row r="87" customFormat="1" ht="15" customHeight="1" x14ac:dyDescent="0.25"/>
    <row r="88" customFormat="1" ht="15" customHeight="1" x14ac:dyDescent="0.25"/>
    <row r="89" customFormat="1" ht="15" customHeight="1" x14ac:dyDescent="0.25"/>
    <row r="90" customFormat="1" ht="15" customHeight="1" x14ac:dyDescent="0.25"/>
    <row r="91" customFormat="1" ht="15" customHeight="1" x14ac:dyDescent="0.25"/>
    <row r="92" customFormat="1" ht="15" customHeight="1" x14ac:dyDescent="0.25"/>
    <row r="93" customFormat="1" ht="15" customHeight="1" x14ac:dyDescent="0.25"/>
    <row r="94" customFormat="1" ht="15" customHeight="1" x14ac:dyDescent="0.25"/>
    <row r="95" customFormat="1" ht="15" customHeight="1" x14ac:dyDescent="0.25"/>
    <row r="96" customFormat="1" ht="15" customHeight="1" x14ac:dyDescent="0.25"/>
    <row r="97" customFormat="1" ht="15" customHeight="1" x14ac:dyDescent="0.25"/>
    <row r="98" customFormat="1" ht="15" customHeight="1" x14ac:dyDescent="0.25"/>
    <row r="99" customFormat="1" ht="15" customHeight="1" x14ac:dyDescent="0.25"/>
    <row r="100" customFormat="1" ht="15" customHeight="1" x14ac:dyDescent="0.25"/>
    <row r="101" customFormat="1" ht="15" customHeight="1" x14ac:dyDescent="0.25"/>
    <row r="102" customFormat="1" ht="15" customHeight="1" x14ac:dyDescent="0.25"/>
    <row r="103" customFormat="1" ht="15" customHeight="1" x14ac:dyDescent="0.25"/>
    <row r="104" customFormat="1" ht="15" customHeight="1" x14ac:dyDescent="0.25"/>
    <row r="105" customFormat="1" ht="15" customHeight="1" x14ac:dyDescent="0.25"/>
    <row r="106" customFormat="1" ht="15" customHeight="1" x14ac:dyDescent="0.25"/>
    <row r="107" customFormat="1" ht="15" customHeight="1" x14ac:dyDescent="0.25"/>
    <row r="108" customFormat="1" ht="15" customHeight="1" x14ac:dyDescent="0.25"/>
    <row r="109" customFormat="1" ht="15" customHeight="1" x14ac:dyDescent="0.25"/>
    <row r="110" customFormat="1" ht="15" customHeight="1" x14ac:dyDescent="0.25"/>
    <row r="111" customFormat="1" ht="15" customHeight="1" x14ac:dyDescent="0.25"/>
    <row r="112" customFormat="1" ht="15" customHeight="1" x14ac:dyDescent="0.25"/>
    <row r="113" customFormat="1" ht="15" customHeight="1" x14ac:dyDescent="0.25"/>
    <row r="114" customFormat="1" ht="15" customHeight="1" x14ac:dyDescent="0.25"/>
    <row r="115" customFormat="1" ht="15" customHeight="1" x14ac:dyDescent="0.25"/>
    <row r="116" customFormat="1" ht="15" customHeight="1" x14ac:dyDescent="0.25"/>
    <row r="117" customFormat="1" ht="15" customHeight="1" x14ac:dyDescent="0.25"/>
    <row r="118" customFormat="1" ht="15" customHeight="1" x14ac:dyDescent="0.25"/>
    <row r="119" customFormat="1" ht="15" customHeight="1" x14ac:dyDescent="0.25"/>
    <row r="120" customFormat="1" ht="15" customHeight="1" x14ac:dyDescent="0.25"/>
    <row r="121" customFormat="1" ht="15" customHeight="1" x14ac:dyDescent="0.25"/>
    <row r="122" customFormat="1" ht="15" customHeight="1" x14ac:dyDescent="0.25"/>
    <row r="123" customFormat="1" ht="15" customHeight="1" x14ac:dyDescent="0.25"/>
    <row r="124" customFormat="1" ht="15" customHeight="1" x14ac:dyDescent="0.25"/>
    <row r="125" customFormat="1" ht="15" customHeight="1" x14ac:dyDescent="0.25"/>
    <row r="126" customFormat="1" ht="15" customHeight="1" x14ac:dyDescent="0.25"/>
    <row r="127" customFormat="1" ht="15" customHeight="1" x14ac:dyDescent="0.25"/>
    <row r="128" customFormat="1" ht="15" customHeight="1" x14ac:dyDescent="0.25"/>
    <row r="129" customFormat="1" ht="15" customHeight="1" x14ac:dyDescent="0.25"/>
    <row r="130" customFormat="1" ht="15" customHeight="1" x14ac:dyDescent="0.25"/>
    <row r="131" customFormat="1" ht="15" customHeight="1" x14ac:dyDescent="0.25"/>
    <row r="132" customFormat="1" ht="15" customHeight="1" x14ac:dyDescent="0.25"/>
    <row r="133" customFormat="1" ht="15" customHeight="1" x14ac:dyDescent="0.25"/>
    <row r="134" customFormat="1" ht="15" customHeight="1" x14ac:dyDescent="0.25"/>
    <row r="135" customFormat="1" ht="15" customHeight="1" x14ac:dyDescent="0.25"/>
    <row r="136" customFormat="1" ht="15" customHeight="1" x14ac:dyDescent="0.25"/>
    <row r="137" customFormat="1" ht="15" customHeight="1" x14ac:dyDescent="0.25"/>
    <row r="138" customFormat="1" ht="15" customHeight="1" x14ac:dyDescent="0.25"/>
    <row r="139" customFormat="1" ht="15" customHeight="1" x14ac:dyDescent="0.25"/>
    <row r="140" customFormat="1" ht="15" customHeight="1" x14ac:dyDescent="0.25"/>
    <row r="141" customFormat="1" ht="15" customHeight="1" x14ac:dyDescent="0.25"/>
    <row r="142" customFormat="1" ht="15" customHeight="1" x14ac:dyDescent="0.25"/>
    <row r="143" customFormat="1" ht="15" customHeight="1" x14ac:dyDescent="0.25"/>
    <row r="144" customFormat="1" ht="15" customHeight="1" x14ac:dyDescent="0.25"/>
    <row r="145" customFormat="1" ht="15" customHeight="1" x14ac:dyDescent="0.25"/>
    <row r="146" customFormat="1" ht="15" customHeight="1" x14ac:dyDescent="0.25"/>
    <row r="147" customFormat="1" ht="15" customHeight="1" x14ac:dyDescent="0.25"/>
    <row r="148" customFormat="1" ht="15" customHeight="1" x14ac:dyDescent="0.25"/>
    <row r="149" customFormat="1" ht="15" customHeight="1" x14ac:dyDescent="0.25"/>
    <row r="150" customFormat="1" ht="15" customHeight="1" x14ac:dyDescent="0.25"/>
    <row r="151" customFormat="1" ht="15" customHeight="1" x14ac:dyDescent="0.25"/>
    <row r="152" customFormat="1" ht="15" customHeight="1" x14ac:dyDescent="0.25"/>
    <row r="153" customFormat="1" ht="15" customHeight="1" x14ac:dyDescent="0.25"/>
    <row r="154" customFormat="1" ht="15" customHeight="1" x14ac:dyDescent="0.25"/>
    <row r="155" customFormat="1" ht="15" customHeight="1" x14ac:dyDescent="0.25"/>
    <row r="156" customFormat="1" ht="15" customHeight="1" x14ac:dyDescent="0.25"/>
    <row r="157" customFormat="1" ht="15" customHeight="1" x14ac:dyDescent="0.25"/>
    <row r="158" customFormat="1" ht="15" customHeight="1" x14ac:dyDescent="0.25"/>
    <row r="159" customFormat="1" ht="15" customHeight="1" x14ac:dyDescent="0.25"/>
    <row r="160" customFormat="1" ht="15" customHeight="1" x14ac:dyDescent="0.25"/>
    <row r="161" customFormat="1" ht="15" customHeight="1" x14ac:dyDescent="0.25"/>
    <row r="162" customFormat="1" ht="15" customHeight="1" x14ac:dyDescent="0.25"/>
    <row r="163" customFormat="1" ht="15" customHeight="1" x14ac:dyDescent="0.25"/>
    <row r="164" customFormat="1" ht="15" customHeight="1" x14ac:dyDescent="0.25"/>
    <row r="165" customFormat="1" ht="15" customHeight="1" x14ac:dyDescent="0.25"/>
    <row r="166" customFormat="1" ht="15" customHeight="1" x14ac:dyDescent="0.25"/>
    <row r="167" customFormat="1" ht="15" customHeight="1" x14ac:dyDescent="0.25"/>
    <row r="168" customFormat="1" ht="15" customHeight="1" x14ac:dyDescent="0.25"/>
    <row r="169" customFormat="1" ht="15" customHeight="1" x14ac:dyDescent="0.25"/>
    <row r="170" customFormat="1" ht="15" customHeight="1" x14ac:dyDescent="0.25"/>
    <row r="171" customFormat="1" ht="15" customHeight="1" x14ac:dyDescent="0.25"/>
    <row r="172" customFormat="1" ht="15" customHeight="1" x14ac:dyDescent="0.25"/>
    <row r="173" customFormat="1" ht="15" customHeight="1" x14ac:dyDescent="0.25"/>
    <row r="174" customFormat="1" ht="15" customHeight="1" x14ac:dyDescent="0.25"/>
    <row r="175" customFormat="1" ht="15" customHeight="1" x14ac:dyDescent="0.25"/>
    <row r="176" customFormat="1" ht="15" customHeight="1" x14ac:dyDescent="0.25"/>
    <row r="177" customFormat="1" ht="15" customHeight="1" x14ac:dyDescent="0.25"/>
    <row r="178" customFormat="1" ht="15" customHeight="1" x14ac:dyDescent="0.25"/>
    <row r="179" customFormat="1" ht="15" customHeight="1" x14ac:dyDescent="0.25"/>
    <row r="180" customFormat="1" ht="15" customHeight="1" x14ac:dyDescent="0.25"/>
    <row r="181" customFormat="1" ht="15" customHeight="1" x14ac:dyDescent="0.25"/>
    <row r="182" customFormat="1" ht="15" customHeight="1" x14ac:dyDescent="0.25"/>
    <row r="183" customFormat="1" ht="15" customHeight="1" x14ac:dyDescent="0.25"/>
    <row r="184" customFormat="1" ht="15" customHeight="1" x14ac:dyDescent="0.25"/>
    <row r="185" customFormat="1" ht="15" customHeight="1" x14ac:dyDescent="0.25"/>
    <row r="186" customFormat="1" ht="15" customHeight="1" x14ac:dyDescent="0.25"/>
    <row r="187" customFormat="1" ht="15" customHeight="1" x14ac:dyDescent="0.25"/>
    <row r="188" customFormat="1" ht="15" customHeight="1" x14ac:dyDescent="0.25"/>
    <row r="189" customFormat="1" ht="15" customHeight="1" x14ac:dyDescent="0.25"/>
    <row r="190" customFormat="1" ht="15" customHeight="1" x14ac:dyDescent="0.25"/>
    <row r="191" customFormat="1" ht="15" customHeight="1" x14ac:dyDescent="0.25"/>
    <row r="192" customFormat="1" ht="15" customHeight="1" x14ac:dyDescent="0.25"/>
    <row r="193" customFormat="1" ht="15" customHeight="1" x14ac:dyDescent="0.25"/>
    <row r="194" customFormat="1" ht="15" customHeight="1" x14ac:dyDescent="0.25"/>
    <row r="195" customFormat="1" ht="15" customHeight="1" x14ac:dyDescent="0.25"/>
    <row r="196" customFormat="1" ht="15" customHeight="1" x14ac:dyDescent="0.25"/>
    <row r="197" customFormat="1" ht="15" customHeight="1" x14ac:dyDescent="0.25"/>
    <row r="198" customFormat="1" ht="15" customHeight="1" x14ac:dyDescent="0.25"/>
    <row r="199" customFormat="1" ht="15" customHeight="1" x14ac:dyDescent="0.25"/>
    <row r="200" customFormat="1" ht="15" customHeight="1" x14ac:dyDescent="0.25"/>
    <row r="201" customFormat="1" ht="15" customHeight="1" x14ac:dyDescent="0.25"/>
    <row r="202" customFormat="1" ht="15" customHeight="1" x14ac:dyDescent="0.25"/>
    <row r="203" customFormat="1" ht="15" customHeight="1" x14ac:dyDescent="0.25"/>
    <row r="204" customFormat="1" ht="15" customHeight="1" x14ac:dyDescent="0.25"/>
    <row r="205" customFormat="1" ht="15" customHeight="1" x14ac:dyDescent="0.25"/>
    <row r="206" customFormat="1" ht="15" customHeight="1" x14ac:dyDescent="0.25"/>
    <row r="207" customFormat="1" ht="15" customHeight="1" x14ac:dyDescent="0.25"/>
    <row r="208" customFormat="1" ht="15" customHeight="1" x14ac:dyDescent="0.25"/>
    <row r="209" customFormat="1" ht="15" customHeight="1" x14ac:dyDescent="0.25"/>
    <row r="210" customFormat="1" ht="15" customHeight="1" x14ac:dyDescent="0.25"/>
    <row r="211" customFormat="1" ht="15" customHeight="1" x14ac:dyDescent="0.25"/>
    <row r="212" customFormat="1" ht="15" customHeight="1" x14ac:dyDescent="0.25"/>
    <row r="213" customFormat="1" ht="15" customHeight="1" x14ac:dyDescent="0.25"/>
    <row r="214" customFormat="1" ht="15" customHeight="1" x14ac:dyDescent="0.25"/>
    <row r="215" customFormat="1" ht="15" customHeight="1" x14ac:dyDescent="0.25"/>
    <row r="216" customFormat="1" ht="15" customHeight="1" x14ac:dyDescent="0.25"/>
    <row r="217" customFormat="1" ht="15" customHeight="1" x14ac:dyDescent="0.25"/>
    <row r="218" customFormat="1" ht="15" customHeight="1" x14ac:dyDescent="0.25"/>
    <row r="219" customFormat="1" ht="15" customHeight="1" x14ac:dyDescent="0.25"/>
    <row r="220" customFormat="1" ht="15" customHeight="1" x14ac:dyDescent="0.25"/>
    <row r="221" customFormat="1" ht="15" customHeight="1" x14ac:dyDescent="0.25"/>
    <row r="222" customFormat="1" ht="15" customHeight="1" x14ac:dyDescent="0.25"/>
    <row r="223" customFormat="1" ht="15" customHeight="1" x14ac:dyDescent="0.25"/>
    <row r="224" customFormat="1" ht="15" customHeight="1" x14ac:dyDescent="0.25"/>
    <row r="225" customFormat="1" ht="15" customHeight="1" x14ac:dyDescent="0.25"/>
    <row r="226" customFormat="1" ht="15" customHeight="1" x14ac:dyDescent="0.25"/>
    <row r="227" customFormat="1" ht="15" customHeight="1" x14ac:dyDescent="0.25"/>
    <row r="228" customFormat="1" ht="15" customHeight="1" x14ac:dyDescent="0.25"/>
    <row r="229" customFormat="1" ht="15" customHeight="1" x14ac:dyDescent="0.25"/>
    <row r="230" customFormat="1" ht="15" customHeight="1" x14ac:dyDescent="0.25"/>
    <row r="231" customFormat="1" ht="15" customHeight="1" x14ac:dyDescent="0.25"/>
    <row r="232" customFormat="1" ht="15" customHeight="1" x14ac:dyDescent="0.25"/>
    <row r="233" customFormat="1" ht="15" customHeight="1" x14ac:dyDescent="0.25"/>
    <row r="234" customFormat="1" ht="15" customHeight="1" x14ac:dyDescent="0.25"/>
    <row r="235" customFormat="1" ht="15" customHeight="1" x14ac:dyDescent="0.25"/>
    <row r="236" customFormat="1" ht="15" customHeight="1" x14ac:dyDescent="0.25"/>
    <row r="237" customFormat="1" ht="15" customHeight="1" x14ac:dyDescent="0.25"/>
    <row r="238" customFormat="1" ht="15" customHeight="1" x14ac:dyDescent="0.25"/>
    <row r="239" customFormat="1" ht="15" customHeight="1" x14ac:dyDescent="0.25"/>
    <row r="240" customFormat="1" ht="15" customHeight="1" x14ac:dyDescent="0.25"/>
    <row r="241" customFormat="1" ht="15" customHeight="1" x14ac:dyDescent="0.25"/>
    <row r="242" customFormat="1" ht="15" customHeight="1" x14ac:dyDescent="0.25"/>
    <row r="243" customFormat="1" ht="15" customHeight="1" x14ac:dyDescent="0.25"/>
    <row r="244" customFormat="1" ht="15" customHeight="1" x14ac:dyDescent="0.25"/>
    <row r="245" customFormat="1" ht="15" customHeight="1" x14ac:dyDescent="0.25"/>
    <row r="246" customFormat="1" ht="15" customHeight="1" x14ac:dyDescent="0.25"/>
    <row r="247" customFormat="1" ht="15" customHeight="1" x14ac:dyDescent="0.25"/>
    <row r="248" customFormat="1" ht="15" customHeight="1" x14ac:dyDescent="0.25"/>
    <row r="249" customFormat="1" ht="15" customHeight="1" x14ac:dyDescent="0.25"/>
    <row r="250" customFormat="1" ht="15" customHeight="1" x14ac:dyDescent="0.25"/>
    <row r="251" customFormat="1" ht="15" customHeight="1" x14ac:dyDescent="0.25"/>
    <row r="252" customFormat="1" ht="15" customHeight="1" x14ac:dyDescent="0.25"/>
    <row r="253" customFormat="1" ht="15" customHeight="1" x14ac:dyDescent="0.25"/>
    <row r="254" customFormat="1" ht="15" customHeight="1" x14ac:dyDescent="0.25"/>
    <row r="255" customFormat="1" ht="15" customHeight="1" x14ac:dyDescent="0.25"/>
    <row r="256" customFormat="1" ht="15" customHeight="1" x14ac:dyDescent="0.25"/>
    <row r="257" customFormat="1" ht="15" customHeight="1" x14ac:dyDescent="0.25"/>
    <row r="258" customFormat="1" ht="15" customHeight="1" x14ac:dyDescent="0.25"/>
    <row r="259" customFormat="1" ht="15" customHeight="1" x14ac:dyDescent="0.25"/>
    <row r="260" customFormat="1" ht="15" customHeight="1" x14ac:dyDescent="0.25"/>
    <row r="261" customFormat="1" ht="15" customHeight="1" x14ac:dyDescent="0.25"/>
    <row r="262" customFormat="1" ht="15" customHeight="1" x14ac:dyDescent="0.25"/>
    <row r="263" customFormat="1" ht="15" customHeight="1" x14ac:dyDescent="0.25"/>
    <row r="264" customFormat="1" ht="15" customHeight="1" x14ac:dyDescent="0.25"/>
    <row r="265" customFormat="1" ht="15" customHeight="1" x14ac:dyDescent="0.25"/>
    <row r="266" customFormat="1" ht="15" customHeight="1" x14ac:dyDescent="0.25"/>
    <row r="267" customFormat="1" ht="15" customHeight="1" x14ac:dyDescent="0.25"/>
    <row r="268" customFormat="1" ht="15" customHeight="1" x14ac:dyDescent="0.25"/>
    <row r="269" customFormat="1" ht="15" customHeight="1" x14ac:dyDescent="0.25"/>
    <row r="270" customFormat="1" ht="15" customHeight="1" x14ac:dyDescent="0.25"/>
    <row r="271" customFormat="1" ht="15" customHeight="1" x14ac:dyDescent="0.25"/>
    <row r="272" customFormat="1" ht="15" customHeight="1" x14ac:dyDescent="0.25"/>
    <row r="273" customFormat="1" ht="15" customHeight="1" x14ac:dyDescent="0.25"/>
    <row r="274" customFormat="1" ht="15" customHeight="1" x14ac:dyDescent="0.25"/>
    <row r="275" customFormat="1" ht="15" customHeight="1" x14ac:dyDescent="0.25"/>
    <row r="276" customFormat="1" ht="15" customHeight="1" x14ac:dyDescent="0.25"/>
    <row r="277" customFormat="1" ht="15" customHeight="1" x14ac:dyDescent="0.25"/>
    <row r="278" customFormat="1" ht="15" customHeight="1" x14ac:dyDescent="0.25"/>
    <row r="279" customFormat="1" ht="15" customHeight="1" x14ac:dyDescent="0.25"/>
    <row r="280" customFormat="1" ht="15" customHeight="1" x14ac:dyDescent="0.25"/>
    <row r="281" customFormat="1" ht="15" customHeight="1" x14ac:dyDescent="0.25"/>
    <row r="282" customFormat="1" ht="15" customHeight="1" x14ac:dyDescent="0.25"/>
    <row r="283" customFormat="1" ht="15" customHeight="1" x14ac:dyDescent="0.25"/>
    <row r="284" customFormat="1" ht="15" customHeight="1" x14ac:dyDescent="0.25"/>
    <row r="285" customFormat="1" ht="15" customHeight="1" x14ac:dyDescent="0.25"/>
    <row r="286" customFormat="1" ht="15" customHeight="1" x14ac:dyDescent="0.25"/>
    <row r="287" customFormat="1" ht="15" customHeight="1" x14ac:dyDescent="0.25"/>
    <row r="288" customFormat="1" ht="15" customHeight="1" x14ac:dyDescent="0.25"/>
    <row r="289" customFormat="1" ht="15" customHeight="1" x14ac:dyDescent="0.25"/>
    <row r="290" customFormat="1" ht="15" customHeight="1" x14ac:dyDescent="0.25"/>
    <row r="291" customFormat="1" ht="15" customHeight="1" x14ac:dyDescent="0.25"/>
    <row r="292" customFormat="1" ht="15" customHeight="1" x14ac:dyDescent="0.25"/>
    <row r="293" customFormat="1" ht="15" customHeight="1" x14ac:dyDescent="0.25"/>
    <row r="294" customFormat="1" ht="15" customHeight="1" x14ac:dyDescent="0.25"/>
    <row r="295" customFormat="1" ht="15" customHeight="1" x14ac:dyDescent="0.25"/>
    <row r="296" customFormat="1" ht="15" customHeight="1" x14ac:dyDescent="0.25"/>
    <row r="297" customFormat="1" ht="15" customHeight="1" x14ac:dyDescent="0.25"/>
    <row r="298" customFormat="1" ht="15" customHeight="1" x14ac:dyDescent="0.25"/>
    <row r="299" customFormat="1" ht="15" customHeight="1" x14ac:dyDescent="0.25"/>
    <row r="300" customFormat="1" ht="15" customHeight="1" x14ac:dyDescent="0.25"/>
    <row r="301" customFormat="1" ht="15" customHeight="1" x14ac:dyDescent="0.25"/>
    <row r="302" customFormat="1" ht="15" customHeight="1" x14ac:dyDescent="0.25"/>
    <row r="303" customFormat="1" ht="15" customHeight="1" x14ac:dyDescent="0.25"/>
    <row r="304" customFormat="1" ht="15" customHeight="1" x14ac:dyDescent="0.25"/>
    <row r="305" customFormat="1" ht="15" customHeight="1" x14ac:dyDescent="0.25"/>
    <row r="306" customFormat="1" ht="15" customHeight="1" x14ac:dyDescent="0.25"/>
    <row r="307" customFormat="1" ht="15" customHeight="1" x14ac:dyDescent="0.25"/>
    <row r="308" customFormat="1" ht="15" customHeight="1" x14ac:dyDescent="0.25"/>
    <row r="309" customFormat="1" ht="15" customHeight="1" x14ac:dyDescent="0.25"/>
    <row r="310" customFormat="1" ht="15" customHeight="1" x14ac:dyDescent="0.25"/>
    <row r="311" customFormat="1" ht="15" customHeight="1" x14ac:dyDescent="0.25"/>
    <row r="312" customFormat="1" ht="15" customHeight="1" x14ac:dyDescent="0.25"/>
    <row r="313" customFormat="1" ht="15" customHeight="1" x14ac:dyDescent="0.25"/>
    <row r="314" customFormat="1" ht="15" customHeight="1" x14ac:dyDescent="0.25"/>
    <row r="315" customFormat="1" ht="15" customHeight="1" x14ac:dyDescent="0.25"/>
    <row r="316" customFormat="1" ht="15" customHeight="1" x14ac:dyDescent="0.25"/>
    <row r="317" customFormat="1" ht="15" customHeight="1" x14ac:dyDescent="0.25"/>
    <row r="318" customFormat="1" ht="15" customHeight="1" x14ac:dyDescent="0.25"/>
    <row r="319" customFormat="1" ht="15" customHeight="1" x14ac:dyDescent="0.25"/>
    <row r="320" customFormat="1" ht="15" customHeight="1" x14ac:dyDescent="0.25"/>
    <row r="321" customFormat="1" ht="15" customHeight="1" x14ac:dyDescent="0.25"/>
    <row r="322" customFormat="1" ht="15" customHeight="1" x14ac:dyDescent="0.25"/>
    <row r="323" customFormat="1" ht="15" customHeight="1" x14ac:dyDescent="0.25"/>
    <row r="324" customFormat="1" ht="15" customHeight="1" x14ac:dyDescent="0.25"/>
    <row r="325" customFormat="1" ht="15" customHeight="1" x14ac:dyDescent="0.25"/>
    <row r="326" customFormat="1" ht="15" customHeight="1" x14ac:dyDescent="0.25"/>
    <row r="327" customFormat="1" ht="15" customHeight="1" x14ac:dyDescent="0.25"/>
    <row r="328" customFormat="1" ht="15" customHeight="1" x14ac:dyDescent="0.25"/>
    <row r="329" customFormat="1" ht="15" customHeight="1" x14ac:dyDescent="0.25"/>
    <row r="330" customFormat="1" ht="15" customHeight="1" x14ac:dyDescent="0.25"/>
    <row r="331" customFormat="1" ht="15" customHeight="1" x14ac:dyDescent="0.25"/>
    <row r="332" customFormat="1" ht="15" customHeight="1" x14ac:dyDescent="0.25"/>
    <row r="333" customFormat="1" ht="15" customHeight="1" x14ac:dyDescent="0.25"/>
    <row r="334" customFormat="1" ht="15" customHeight="1" x14ac:dyDescent="0.25"/>
    <row r="335" customFormat="1" ht="15" customHeight="1" x14ac:dyDescent="0.25"/>
    <row r="336" customFormat="1" ht="15" customHeight="1" x14ac:dyDescent="0.25"/>
    <row r="337" customFormat="1" ht="15" customHeight="1" x14ac:dyDescent="0.25"/>
    <row r="338" customFormat="1" ht="15" customHeight="1" x14ac:dyDescent="0.25"/>
    <row r="339" customFormat="1" ht="15" customHeight="1" x14ac:dyDescent="0.25"/>
    <row r="340" customFormat="1" ht="15" customHeight="1" x14ac:dyDescent="0.25"/>
    <row r="341" customFormat="1" ht="15" customHeight="1" x14ac:dyDescent="0.25"/>
    <row r="342" customFormat="1" ht="15" customHeight="1" x14ac:dyDescent="0.25"/>
    <row r="343" customFormat="1" ht="15" customHeight="1" x14ac:dyDescent="0.25"/>
    <row r="344" customFormat="1" ht="15" customHeight="1" x14ac:dyDescent="0.25"/>
    <row r="345" customFormat="1" ht="15" customHeight="1" x14ac:dyDescent="0.25"/>
    <row r="346" customFormat="1" ht="15" customHeight="1" x14ac:dyDescent="0.25"/>
    <row r="347" customFormat="1" ht="15" customHeight="1" x14ac:dyDescent="0.25"/>
    <row r="348" customFormat="1" ht="15" customHeight="1" x14ac:dyDescent="0.25"/>
    <row r="349" customFormat="1" ht="15" customHeight="1" x14ac:dyDescent="0.25"/>
    <row r="350" customFormat="1" ht="15" customHeight="1" x14ac:dyDescent="0.25"/>
    <row r="351" customFormat="1" ht="15" customHeight="1" x14ac:dyDescent="0.25"/>
    <row r="352" customFormat="1" ht="15" customHeight="1" x14ac:dyDescent="0.25"/>
    <row r="353" customFormat="1" ht="15" customHeight="1" x14ac:dyDescent="0.25"/>
    <row r="354" customFormat="1" ht="15" customHeight="1" x14ac:dyDescent="0.25"/>
    <row r="355" customFormat="1" ht="15" customHeight="1" x14ac:dyDescent="0.25"/>
    <row r="356" customFormat="1" ht="15" customHeight="1" x14ac:dyDescent="0.25"/>
    <row r="357" customFormat="1" ht="15" customHeight="1" x14ac:dyDescent="0.25"/>
    <row r="358" customFormat="1" ht="15" customHeight="1" x14ac:dyDescent="0.25"/>
    <row r="359" customFormat="1" ht="15" customHeight="1" x14ac:dyDescent="0.25"/>
    <row r="360" customFormat="1" ht="15" customHeight="1" x14ac:dyDescent="0.25"/>
    <row r="361" customFormat="1" ht="15" customHeight="1" x14ac:dyDescent="0.25"/>
    <row r="362" customFormat="1" ht="15" customHeight="1" x14ac:dyDescent="0.25"/>
    <row r="363" customFormat="1" ht="15" customHeight="1" x14ac:dyDescent="0.25"/>
    <row r="364" customFormat="1" ht="15" customHeight="1" x14ac:dyDescent="0.25"/>
    <row r="365" customFormat="1" ht="15" customHeight="1" x14ac:dyDescent="0.25"/>
    <row r="366" customFormat="1" ht="15" customHeight="1" x14ac:dyDescent="0.25"/>
    <row r="367" customFormat="1" ht="15" customHeight="1" x14ac:dyDescent="0.25"/>
    <row r="368" customFormat="1" ht="15" customHeight="1" x14ac:dyDescent="0.25"/>
    <row r="369" customFormat="1" ht="15" customHeight="1" x14ac:dyDescent="0.25"/>
    <row r="370" customFormat="1" ht="15" customHeight="1" x14ac:dyDescent="0.25"/>
    <row r="371" customFormat="1" ht="15" customHeight="1" x14ac:dyDescent="0.25"/>
    <row r="372" customFormat="1" ht="15" customHeight="1" x14ac:dyDescent="0.25"/>
    <row r="373" customFormat="1" ht="15" customHeight="1" x14ac:dyDescent="0.25"/>
    <row r="374" customFormat="1" ht="15" customHeight="1" x14ac:dyDescent="0.25"/>
    <row r="375" customFormat="1" ht="15" customHeight="1" x14ac:dyDescent="0.25"/>
    <row r="376" customFormat="1" ht="15" customHeight="1" x14ac:dyDescent="0.25"/>
    <row r="377" customFormat="1" ht="15" customHeight="1" x14ac:dyDescent="0.25"/>
    <row r="378" customFormat="1" ht="15" customHeight="1" x14ac:dyDescent="0.25"/>
    <row r="379" customFormat="1" ht="15" customHeight="1" x14ac:dyDescent="0.25"/>
    <row r="380" customFormat="1" ht="15" customHeight="1" x14ac:dyDescent="0.25"/>
    <row r="381" customFormat="1" ht="15" customHeight="1" x14ac:dyDescent="0.25"/>
    <row r="382" customFormat="1" ht="15" customHeight="1" x14ac:dyDescent="0.25"/>
    <row r="383" customFormat="1" ht="15" customHeight="1" x14ac:dyDescent="0.25"/>
    <row r="384" customFormat="1" ht="15" customHeight="1" x14ac:dyDescent="0.25"/>
    <row r="385" customFormat="1" ht="15" customHeight="1" x14ac:dyDescent="0.25"/>
    <row r="386" customFormat="1" ht="15" customHeight="1" x14ac:dyDescent="0.25"/>
    <row r="387" customFormat="1" ht="15" customHeight="1" x14ac:dyDescent="0.25"/>
    <row r="388" customFormat="1" ht="15" customHeight="1" x14ac:dyDescent="0.25"/>
    <row r="389" customFormat="1" ht="15" customHeight="1" x14ac:dyDescent="0.25"/>
    <row r="390" customFormat="1" ht="15" customHeight="1" x14ac:dyDescent="0.25"/>
    <row r="391" customFormat="1" ht="15" customHeight="1" x14ac:dyDescent="0.25"/>
    <row r="392" customFormat="1" ht="15" customHeight="1" x14ac:dyDescent="0.25"/>
    <row r="393" customFormat="1" ht="15" customHeight="1" x14ac:dyDescent="0.25"/>
    <row r="394" customFormat="1" ht="15" customHeight="1" x14ac:dyDescent="0.25"/>
    <row r="395" customFormat="1" ht="15" customHeight="1" x14ac:dyDescent="0.25"/>
    <row r="396" customFormat="1" ht="15" customHeight="1" x14ac:dyDescent="0.25"/>
    <row r="397" customFormat="1" ht="15" customHeight="1" x14ac:dyDescent="0.25"/>
    <row r="398" customFormat="1" ht="15" customHeight="1" x14ac:dyDescent="0.25"/>
    <row r="399" customFormat="1" ht="15" customHeight="1" x14ac:dyDescent="0.25"/>
    <row r="400" customFormat="1" ht="15" customHeight="1" x14ac:dyDescent="0.25"/>
    <row r="401" customFormat="1" ht="15" customHeight="1" x14ac:dyDescent="0.25"/>
    <row r="402" customFormat="1" ht="15" customHeight="1" x14ac:dyDescent="0.25"/>
    <row r="403" customFormat="1" ht="15" customHeight="1" x14ac:dyDescent="0.25"/>
    <row r="404" customFormat="1" ht="15" customHeight="1" x14ac:dyDescent="0.25"/>
    <row r="405" customFormat="1" ht="15" customHeight="1" x14ac:dyDescent="0.25"/>
    <row r="406" customFormat="1" ht="15" customHeight="1" x14ac:dyDescent="0.25"/>
    <row r="407" customFormat="1" ht="15" customHeight="1" x14ac:dyDescent="0.25"/>
    <row r="408" customFormat="1" ht="15" customHeight="1" x14ac:dyDescent="0.25"/>
    <row r="409" customFormat="1" ht="15" customHeight="1" x14ac:dyDescent="0.25"/>
    <row r="410" customFormat="1" ht="15" customHeight="1" x14ac:dyDescent="0.25"/>
    <row r="411" customFormat="1" ht="15" customHeight="1" x14ac:dyDescent="0.25"/>
    <row r="412" customFormat="1" ht="15" customHeight="1" x14ac:dyDescent="0.25"/>
    <row r="413" customFormat="1" ht="15" customHeight="1" x14ac:dyDescent="0.25"/>
    <row r="414" customFormat="1" ht="15" customHeight="1" x14ac:dyDescent="0.25"/>
    <row r="415" customFormat="1" ht="15" customHeight="1" x14ac:dyDescent="0.25"/>
    <row r="416" customFormat="1" ht="15" customHeight="1" x14ac:dyDescent="0.25"/>
    <row r="417" customFormat="1" ht="15" customHeight="1" x14ac:dyDescent="0.25"/>
    <row r="418" customFormat="1" ht="15" customHeight="1" x14ac:dyDescent="0.25"/>
    <row r="419" customFormat="1" ht="15" customHeight="1" x14ac:dyDescent="0.25"/>
    <row r="420" customFormat="1" ht="15" customHeight="1" x14ac:dyDescent="0.25"/>
    <row r="421" customFormat="1" ht="15" customHeight="1" x14ac:dyDescent="0.25"/>
    <row r="422" customFormat="1" ht="15" customHeight="1" x14ac:dyDescent="0.25"/>
    <row r="423" customFormat="1" ht="15" customHeight="1" x14ac:dyDescent="0.25"/>
    <row r="424" customFormat="1" ht="15" customHeight="1" x14ac:dyDescent="0.25"/>
    <row r="425" customFormat="1" ht="15" customHeight="1" x14ac:dyDescent="0.25"/>
    <row r="426" customFormat="1" ht="15" customHeight="1" x14ac:dyDescent="0.25"/>
    <row r="427" customFormat="1" ht="15" customHeight="1" x14ac:dyDescent="0.25"/>
    <row r="428" customFormat="1" ht="15" customHeight="1" x14ac:dyDescent="0.25"/>
    <row r="429" customFormat="1" ht="15" customHeight="1" x14ac:dyDescent="0.25"/>
    <row r="430" customFormat="1" ht="15" customHeight="1" x14ac:dyDescent="0.25"/>
    <row r="431" customFormat="1" ht="15" customHeight="1" x14ac:dyDescent="0.25"/>
    <row r="432" customFormat="1" ht="15" customHeight="1" x14ac:dyDescent="0.25"/>
    <row r="433" customFormat="1" ht="15" customHeight="1" x14ac:dyDescent="0.25"/>
    <row r="434" customFormat="1" ht="15" customHeight="1" x14ac:dyDescent="0.25"/>
    <row r="435" customFormat="1" ht="15" customHeight="1" x14ac:dyDescent="0.25"/>
    <row r="436" customFormat="1" ht="15" customHeight="1" x14ac:dyDescent="0.25"/>
    <row r="437" customFormat="1" ht="15" customHeight="1" x14ac:dyDescent="0.25"/>
    <row r="438" customFormat="1" ht="15" customHeight="1" x14ac:dyDescent="0.25"/>
    <row r="439" customFormat="1" ht="15" customHeight="1" x14ac:dyDescent="0.25"/>
    <row r="440" customFormat="1" ht="15" customHeight="1" x14ac:dyDescent="0.25"/>
    <row r="441" customFormat="1" ht="15" customHeight="1" x14ac:dyDescent="0.25"/>
    <row r="442" customFormat="1" ht="15" customHeight="1" x14ac:dyDescent="0.25"/>
    <row r="443" customFormat="1" ht="15" customHeight="1" x14ac:dyDescent="0.25"/>
    <row r="444" customFormat="1" ht="15" customHeight="1" x14ac:dyDescent="0.25"/>
    <row r="445" customFormat="1" ht="15" customHeight="1" x14ac:dyDescent="0.25"/>
    <row r="446" customFormat="1" ht="15" customHeight="1" x14ac:dyDescent="0.25"/>
    <row r="447" customFormat="1" ht="15" customHeight="1" x14ac:dyDescent="0.25"/>
    <row r="448" customFormat="1" ht="15" customHeight="1" x14ac:dyDescent="0.25"/>
    <row r="449" customFormat="1" ht="15" customHeight="1" x14ac:dyDescent="0.25"/>
    <row r="450" customFormat="1" ht="15" customHeight="1" x14ac:dyDescent="0.25"/>
    <row r="451" customFormat="1" ht="15" customHeight="1" x14ac:dyDescent="0.25"/>
    <row r="452" customFormat="1" ht="15" customHeight="1" x14ac:dyDescent="0.25"/>
    <row r="453" customFormat="1" ht="15" customHeight="1" x14ac:dyDescent="0.25"/>
    <row r="454" customFormat="1" ht="15" customHeight="1" x14ac:dyDescent="0.25"/>
    <row r="455" customFormat="1" ht="15" customHeight="1" x14ac:dyDescent="0.25"/>
    <row r="456" customFormat="1" ht="15" customHeight="1" x14ac:dyDescent="0.25"/>
    <row r="457" customFormat="1" ht="15" customHeight="1" x14ac:dyDescent="0.25"/>
    <row r="458" customFormat="1" ht="15" customHeight="1" x14ac:dyDescent="0.25"/>
    <row r="459" customFormat="1" ht="15" customHeight="1" x14ac:dyDescent="0.25"/>
    <row r="460" customFormat="1" ht="15" customHeight="1" x14ac:dyDescent="0.25"/>
    <row r="461" customFormat="1" ht="15" customHeight="1" x14ac:dyDescent="0.25"/>
    <row r="462" customFormat="1" ht="15" customHeight="1" x14ac:dyDescent="0.25"/>
    <row r="463" customFormat="1" ht="15" customHeight="1" x14ac:dyDescent="0.25"/>
    <row r="464" customFormat="1" ht="15" customHeight="1" x14ac:dyDescent="0.25"/>
    <row r="465" customFormat="1" ht="15" customHeight="1" x14ac:dyDescent="0.25"/>
    <row r="466" customFormat="1" ht="15" customHeight="1" x14ac:dyDescent="0.25"/>
    <row r="467" customFormat="1" ht="15" customHeight="1" x14ac:dyDescent="0.25"/>
    <row r="468" customFormat="1" ht="15" customHeight="1" x14ac:dyDescent="0.25"/>
    <row r="469" customFormat="1" ht="15" customHeight="1" x14ac:dyDescent="0.25"/>
    <row r="470" customFormat="1" ht="15" customHeight="1" x14ac:dyDescent="0.25"/>
    <row r="471" customFormat="1" ht="15" customHeight="1" x14ac:dyDescent="0.25"/>
    <row r="472" customFormat="1" ht="15" customHeight="1" x14ac:dyDescent="0.25"/>
    <row r="473" customFormat="1" ht="15" customHeight="1" x14ac:dyDescent="0.25"/>
    <row r="474" customFormat="1" ht="15" customHeight="1" x14ac:dyDescent="0.25"/>
    <row r="475" customFormat="1" ht="15" customHeight="1" x14ac:dyDescent="0.25"/>
    <row r="476" customFormat="1" ht="15" customHeight="1" x14ac:dyDescent="0.25"/>
    <row r="477" customFormat="1" ht="15" customHeight="1" x14ac:dyDescent="0.25"/>
    <row r="478" customFormat="1" ht="15" customHeight="1" x14ac:dyDescent="0.25"/>
    <row r="479" customFormat="1" ht="15" customHeight="1" x14ac:dyDescent="0.25"/>
    <row r="480" customFormat="1" ht="15" customHeight="1" x14ac:dyDescent="0.25"/>
    <row r="481" customFormat="1" ht="15" customHeight="1" x14ac:dyDescent="0.25"/>
    <row r="482" customFormat="1" ht="15" customHeight="1" x14ac:dyDescent="0.25"/>
    <row r="483" customFormat="1" ht="15" customHeight="1" x14ac:dyDescent="0.25"/>
    <row r="484" customFormat="1" ht="15" customHeight="1" x14ac:dyDescent="0.25"/>
    <row r="485" customFormat="1" ht="15" customHeight="1" x14ac:dyDescent="0.25"/>
    <row r="486" customFormat="1" ht="15" customHeight="1" x14ac:dyDescent="0.25"/>
    <row r="487" customFormat="1" ht="15" customHeight="1" x14ac:dyDescent="0.25"/>
    <row r="488" customFormat="1" ht="15" customHeight="1" x14ac:dyDescent="0.25"/>
    <row r="489" customFormat="1" ht="15" customHeight="1" x14ac:dyDescent="0.25"/>
    <row r="490" customFormat="1" ht="15" customHeight="1" x14ac:dyDescent="0.25"/>
    <row r="491" customFormat="1" ht="15" customHeight="1" x14ac:dyDescent="0.25"/>
    <row r="492" customFormat="1" ht="15" customHeight="1" x14ac:dyDescent="0.25"/>
    <row r="493" customFormat="1" ht="15" customHeight="1" x14ac:dyDescent="0.25"/>
    <row r="494" customFormat="1" ht="15" customHeight="1" x14ac:dyDescent="0.25"/>
    <row r="495" customFormat="1" ht="15" customHeight="1" x14ac:dyDescent="0.25"/>
    <row r="496" customFormat="1" ht="15" customHeight="1" x14ac:dyDescent="0.25"/>
    <row r="497" customFormat="1" ht="15" customHeight="1" x14ac:dyDescent="0.25"/>
    <row r="498" customFormat="1" ht="15" customHeight="1" x14ac:dyDescent="0.25"/>
    <row r="499" customFormat="1" ht="15" customHeight="1" x14ac:dyDescent="0.25"/>
    <row r="500" customFormat="1" ht="15" customHeight="1" x14ac:dyDescent="0.25"/>
    <row r="501" customFormat="1" ht="15" customHeight="1" x14ac:dyDescent="0.25"/>
    <row r="502" customFormat="1" ht="15" customHeight="1" x14ac:dyDescent="0.25"/>
    <row r="503" customFormat="1" ht="15" customHeight="1" x14ac:dyDescent="0.25"/>
    <row r="504" customFormat="1" ht="15" customHeight="1" x14ac:dyDescent="0.25"/>
    <row r="505" customFormat="1" ht="15" customHeight="1" x14ac:dyDescent="0.25"/>
    <row r="506" customFormat="1" ht="15" customHeight="1" x14ac:dyDescent="0.25"/>
    <row r="507" customFormat="1" ht="15" customHeight="1" x14ac:dyDescent="0.25"/>
    <row r="508" customFormat="1" ht="15" customHeight="1" x14ac:dyDescent="0.25"/>
    <row r="509" customFormat="1" ht="15" customHeight="1" x14ac:dyDescent="0.25"/>
    <row r="510" customFormat="1" ht="15" customHeight="1" x14ac:dyDescent="0.25"/>
    <row r="511" customFormat="1" ht="15" customHeight="1" x14ac:dyDescent="0.25"/>
    <row r="512" customFormat="1" ht="15" customHeight="1" x14ac:dyDescent="0.25"/>
    <row r="513" customFormat="1" ht="15" customHeight="1" x14ac:dyDescent="0.25"/>
    <row r="514" customFormat="1" ht="15" customHeight="1" x14ac:dyDescent="0.25"/>
    <row r="515" customFormat="1" ht="15" customHeight="1" x14ac:dyDescent="0.25"/>
    <row r="516" customFormat="1" ht="15" customHeight="1" x14ac:dyDescent="0.25"/>
    <row r="517" customFormat="1" ht="15" customHeight="1" x14ac:dyDescent="0.25"/>
    <row r="518" customFormat="1" ht="15" customHeight="1" x14ac:dyDescent="0.25"/>
    <row r="519" customFormat="1" ht="15" customHeight="1" x14ac:dyDescent="0.25"/>
    <row r="520" customFormat="1" ht="15" customHeight="1" x14ac:dyDescent="0.25"/>
    <row r="521" customFormat="1" ht="15" customHeight="1" x14ac:dyDescent="0.25"/>
    <row r="522" customFormat="1" ht="15" customHeight="1" x14ac:dyDescent="0.25"/>
    <row r="523" customFormat="1" ht="15" customHeight="1" x14ac:dyDescent="0.25"/>
    <row r="524" customFormat="1" ht="15" customHeight="1" x14ac:dyDescent="0.25"/>
    <row r="525" customFormat="1" ht="15" customHeight="1" x14ac:dyDescent="0.25"/>
    <row r="526" customFormat="1" ht="15" customHeight="1" x14ac:dyDescent="0.25"/>
    <row r="527" customFormat="1" ht="15" customHeight="1" x14ac:dyDescent="0.25"/>
    <row r="528" customFormat="1" ht="15" customHeight="1" x14ac:dyDescent="0.25"/>
    <row r="529" customFormat="1" ht="15" customHeight="1" x14ac:dyDescent="0.25"/>
    <row r="530" customFormat="1" ht="15" customHeight="1" x14ac:dyDescent="0.25"/>
    <row r="531" customFormat="1" ht="15" customHeight="1" x14ac:dyDescent="0.25"/>
    <row r="532" customFormat="1" ht="15" customHeight="1" x14ac:dyDescent="0.25"/>
    <row r="533" customFormat="1" ht="15" customHeight="1" x14ac:dyDescent="0.25"/>
    <row r="534" customFormat="1" ht="15" customHeight="1" x14ac:dyDescent="0.25"/>
    <row r="535" customFormat="1" ht="15" customHeight="1" x14ac:dyDescent="0.25"/>
    <row r="536" customFormat="1" ht="15" customHeight="1" x14ac:dyDescent="0.25"/>
    <row r="537" customFormat="1" ht="15" customHeight="1" x14ac:dyDescent="0.25"/>
    <row r="538" customFormat="1" ht="15" customHeight="1" x14ac:dyDescent="0.25"/>
    <row r="539" customFormat="1" ht="15" customHeight="1" x14ac:dyDescent="0.25"/>
    <row r="540" customFormat="1" ht="15" customHeight="1" x14ac:dyDescent="0.25"/>
    <row r="541" customFormat="1" ht="15" customHeight="1" x14ac:dyDescent="0.25"/>
    <row r="542" customFormat="1" ht="15" customHeight="1" x14ac:dyDescent="0.25"/>
    <row r="543" customFormat="1" ht="15" customHeight="1" x14ac:dyDescent="0.25"/>
    <row r="544" customFormat="1" ht="15" customHeight="1" x14ac:dyDescent="0.25"/>
    <row r="545" customFormat="1" ht="15" customHeight="1" x14ac:dyDescent="0.25"/>
    <row r="546" customFormat="1" ht="15" customHeight="1" x14ac:dyDescent="0.25"/>
    <row r="547" customFormat="1" ht="15" customHeight="1" x14ac:dyDescent="0.25"/>
    <row r="548" customFormat="1" ht="15" customHeight="1" x14ac:dyDescent="0.25"/>
    <row r="549" customFormat="1" ht="15" customHeight="1" x14ac:dyDescent="0.25"/>
    <row r="550" customFormat="1" ht="15" customHeight="1" x14ac:dyDescent="0.25"/>
    <row r="551" customFormat="1" ht="15" customHeight="1" x14ac:dyDescent="0.25"/>
    <row r="552" customFormat="1" ht="15" customHeight="1" x14ac:dyDescent="0.25"/>
    <row r="553" customFormat="1" ht="15" customHeight="1" x14ac:dyDescent="0.25"/>
    <row r="554" customFormat="1" ht="15" customHeight="1" x14ac:dyDescent="0.25"/>
    <row r="555" customFormat="1" ht="15" customHeight="1" x14ac:dyDescent="0.25"/>
    <row r="556" customFormat="1" ht="15" customHeight="1" x14ac:dyDescent="0.25"/>
    <row r="557" customFormat="1" ht="15" customHeight="1" x14ac:dyDescent="0.25"/>
    <row r="558" customFormat="1" ht="15" customHeight="1" x14ac:dyDescent="0.25"/>
    <row r="559" customFormat="1" ht="15" customHeight="1" x14ac:dyDescent="0.25"/>
    <row r="560" customFormat="1" ht="15" customHeight="1" x14ac:dyDescent="0.25"/>
    <row r="561" customFormat="1" ht="15" customHeight="1" x14ac:dyDescent="0.25"/>
    <row r="562" customFormat="1" ht="15" customHeight="1" x14ac:dyDescent="0.25"/>
    <row r="563" customFormat="1" ht="15" customHeight="1" x14ac:dyDescent="0.25"/>
    <row r="564" customFormat="1" ht="15" customHeight="1" x14ac:dyDescent="0.25"/>
    <row r="565" customFormat="1" ht="15" customHeight="1" x14ac:dyDescent="0.25"/>
    <row r="566" customFormat="1" ht="15" customHeight="1" x14ac:dyDescent="0.25"/>
    <row r="567" customFormat="1" ht="15" customHeight="1" x14ac:dyDescent="0.25"/>
    <row r="568" customFormat="1" ht="15" customHeight="1" x14ac:dyDescent="0.25"/>
    <row r="569" customFormat="1" ht="15" customHeight="1" x14ac:dyDescent="0.25"/>
    <row r="570" customFormat="1" ht="15" customHeight="1" x14ac:dyDescent="0.25"/>
    <row r="571" customFormat="1" ht="15" customHeight="1" x14ac:dyDescent="0.25"/>
    <row r="572" customFormat="1" ht="15" customHeight="1" x14ac:dyDescent="0.25"/>
    <row r="573" customFormat="1" ht="15" customHeight="1" x14ac:dyDescent="0.25"/>
    <row r="574" customFormat="1" ht="15" customHeight="1" x14ac:dyDescent="0.25"/>
    <row r="575" customFormat="1" ht="15" customHeight="1" x14ac:dyDescent="0.25"/>
    <row r="576" customFormat="1" ht="15" customHeight="1" x14ac:dyDescent="0.25"/>
    <row r="577" customFormat="1" ht="15" customHeight="1" x14ac:dyDescent="0.25"/>
    <row r="578" customFormat="1" ht="15" customHeight="1" x14ac:dyDescent="0.25"/>
    <row r="579" customFormat="1" ht="15" customHeight="1" x14ac:dyDescent="0.25"/>
    <row r="580" customFormat="1" ht="15" customHeight="1" x14ac:dyDescent="0.25"/>
    <row r="581" customFormat="1" ht="15" customHeight="1" x14ac:dyDescent="0.25"/>
    <row r="582" customFormat="1" ht="15" customHeight="1" x14ac:dyDescent="0.25"/>
    <row r="583" customFormat="1" ht="15" customHeight="1" x14ac:dyDescent="0.25"/>
    <row r="584" customFormat="1" ht="15" customHeight="1" x14ac:dyDescent="0.25"/>
    <row r="585" customFormat="1" ht="15" customHeight="1" x14ac:dyDescent="0.25"/>
    <row r="586" customFormat="1" ht="15" customHeight="1" x14ac:dyDescent="0.25"/>
    <row r="587" customFormat="1" ht="15" customHeight="1" x14ac:dyDescent="0.25"/>
    <row r="588" customFormat="1" ht="15" customHeight="1" x14ac:dyDescent="0.25"/>
    <row r="589" customFormat="1" ht="15" customHeight="1" x14ac:dyDescent="0.25"/>
    <row r="590" customFormat="1" ht="15" customHeight="1" x14ac:dyDescent="0.25"/>
    <row r="591" customFormat="1" ht="15" customHeight="1" x14ac:dyDescent="0.25"/>
    <row r="592" customFormat="1" ht="15" customHeight="1" x14ac:dyDescent="0.25"/>
    <row r="593" customFormat="1" ht="15" customHeight="1" x14ac:dyDescent="0.25"/>
    <row r="594" customFormat="1" ht="15" customHeight="1" x14ac:dyDescent="0.25"/>
    <row r="595" customFormat="1" ht="15" customHeight="1" x14ac:dyDescent="0.25"/>
    <row r="596" customFormat="1" ht="15" customHeight="1" x14ac:dyDescent="0.25"/>
    <row r="597" customFormat="1" ht="15" customHeight="1" x14ac:dyDescent="0.25"/>
    <row r="598" customFormat="1" ht="15" customHeight="1" x14ac:dyDescent="0.25"/>
    <row r="599" customFormat="1" ht="15" customHeight="1" x14ac:dyDescent="0.25"/>
    <row r="600" customFormat="1" ht="15" customHeight="1" x14ac:dyDescent="0.25"/>
    <row r="601" customFormat="1" ht="15" customHeight="1" x14ac:dyDescent="0.25"/>
    <row r="602" customFormat="1" ht="15" customHeight="1" x14ac:dyDescent="0.25"/>
    <row r="603" customFormat="1" ht="15" customHeight="1" x14ac:dyDescent="0.25"/>
    <row r="604" customFormat="1" ht="15" customHeight="1" x14ac:dyDescent="0.25"/>
    <row r="605" customFormat="1" ht="15" customHeight="1" x14ac:dyDescent="0.25"/>
    <row r="606" customFormat="1" ht="15" customHeight="1" x14ac:dyDescent="0.25"/>
    <row r="607" customFormat="1" ht="15" customHeight="1" x14ac:dyDescent="0.25"/>
    <row r="608" customFormat="1" ht="15" customHeight="1" x14ac:dyDescent="0.25"/>
    <row r="609" customFormat="1" ht="15" customHeight="1" x14ac:dyDescent="0.25"/>
    <row r="610" customFormat="1" ht="15" customHeight="1" x14ac:dyDescent="0.25"/>
    <row r="611" customFormat="1" ht="15" customHeight="1" x14ac:dyDescent="0.25"/>
    <row r="612" customFormat="1" ht="15" customHeight="1" x14ac:dyDescent="0.25"/>
    <row r="613" customFormat="1" ht="15" customHeight="1" x14ac:dyDescent="0.25"/>
    <row r="614" customFormat="1" ht="15" customHeight="1" x14ac:dyDescent="0.25"/>
    <row r="615" customFormat="1" ht="15" customHeight="1" x14ac:dyDescent="0.25"/>
    <row r="616" customFormat="1" ht="15" customHeight="1" x14ac:dyDescent="0.25"/>
    <row r="617" customFormat="1" ht="15" customHeight="1" x14ac:dyDescent="0.25"/>
    <row r="618" customFormat="1" ht="15" customHeight="1" x14ac:dyDescent="0.25"/>
    <row r="619" customFormat="1" ht="15" customHeight="1" x14ac:dyDescent="0.25"/>
    <row r="620" customFormat="1" ht="15" customHeight="1" x14ac:dyDescent="0.25"/>
    <row r="621" customFormat="1" ht="15" customHeight="1" x14ac:dyDescent="0.25"/>
    <row r="622" customFormat="1" ht="15" customHeight="1" x14ac:dyDescent="0.25"/>
    <row r="623" customFormat="1" ht="15" customHeight="1" x14ac:dyDescent="0.25"/>
    <row r="624" customFormat="1" ht="15" customHeight="1" x14ac:dyDescent="0.25"/>
    <row r="625" customFormat="1" ht="15" customHeight="1" x14ac:dyDescent="0.25"/>
    <row r="626" customFormat="1" ht="15" customHeight="1" x14ac:dyDescent="0.25"/>
    <row r="627" customFormat="1" ht="15" customHeight="1" x14ac:dyDescent="0.25"/>
    <row r="628" customFormat="1" ht="15" customHeight="1" x14ac:dyDescent="0.25"/>
    <row r="629" customFormat="1" ht="15" customHeight="1" x14ac:dyDescent="0.25"/>
    <row r="630" customFormat="1" ht="15" customHeight="1" x14ac:dyDescent="0.25"/>
    <row r="631" customFormat="1" ht="15" customHeight="1" x14ac:dyDescent="0.25"/>
    <row r="632" customFormat="1" ht="15" customHeight="1" x14ac:dyDescent="0.25"/>
    <row r="633" customFormat="1" ht="15" customHeight="1" x14ac:dyDescent="0.25"/>
    <row r="634" customFormat="1" ht="15" customHeight="1" x14ac:dyDescent="0.25"/>
    <row r="635" customFormat="1" ht="15" customHeight="1" x14ac:dyDescent="0.25"/>
    <row r="636" customFormat="1" ht="15" customHeight="1" x14ac:dyDescent="0.25"/>
    <row r="637" customFormat="1" ht="15" customHeight="1" x14ac:dyDescent="0.25"/>
    <row r="638" customFormat="1" ht="15" customHeight="1" x14ac:dyDescent="0.25"/>
    <row r="639" customFormat="1" ht="15" customHeight="1" x14ac:dyDescent="0.25"/>
    <row r="640" customFormat="1" ht="15" customHeight="1" x14ac:dyDescent="0.25"/>
    <row r="641" customFormat="1" ht="15" customHeight="1" x14ac:dyDescent="0.25"/>
    <row r="642" customFormat="1" ht="15" customHeight="1" x14ac:dyDescent="0.25"/>
    <row r="643" customFormat="1" ht="15" customHeight="1" x14ac:dyDescent="0.25"/>
    <row r="644" customFormat="1" ht="15" customHeight="1" x14ac:dyDescent="0.25"/>
    <row r="645" customFormat="1" ht="15" customHeight="1" x14ac:dyDescent="0.25"/>
    <row r="646" customFormat="1" ht="15" customHeight="1" x14ac:dyDescent="0.25"/>
    <row r="647" customFormat="1" ht="15" customHeight="1" x14ac:dyDescent="0.25"/>
    <row r="648" customFormat="1" ht="15" customHeight="1" x14ac:dyDescent="0.25"/>
    <row r="649" customFormat="1" ht="15" customHeight="1" x14ac:dyDescent="0.25"/>
    <row r="650" customFormat="1" ht="15" customHeight="1" x14ac:dyDescent="0.25"/>
    <row r="651" customFormat="1" ht="15" customHeight="1" x14ac:dyDescent="0.25"/>
    <row r="652" customFormat="1" ht="15" customHeight="1" x14ac:dyDescent="0.25"/>
    <row r="653" customFormat="1" ht="15" customHeight="1" x14ac:dyDescent="0.25"/>
    <row r="654" customFormat="1" ht="15" customHeight="1" x14ac:dyDescent="0.25"/>
    <row r="655" customFormat="1" ht="15" customHeight="1" x14ac:dyDescent="0.25"/>
    <row r="656" customFormat="1" ht="15" customHeight="1" x14ac:dyDescent="0.25"/>
    <row r="657" customFormat="1" ht="15" customHeight="1" x14ac:dyDescent="0.25"/>
    <row r="658" customFormat="1" ht="15" customHeight="1" x14ac:dyDescent="0.25"/>
    <row r="659" customFormat="1" ht="15" customHeight="1" x14ac:dyDescent="0.25"/>
    <row r="660" customFormat="1" ht="15" customHeight="1" x14ac:dyDescent="0.25"/>
    <row r="661" customFormat="1" ht="15" customHeight="1" x14ac:dyDescent="0.25"/>
    <row r="662" customFormat="1" ht="15" customHeight="1" x14ac:dyDescent="0.25"/>
    <row r="663" customFormat="1" ht="15" customHeight="1" x14ac:dyDescent="0.25"/>
    <row r="664" customFormat="1" ht="15" customHeight="1" x14ac:dyDescent="0.25"/>
    <row r="665" customFormat="1" ht="15" customHeight="1" x14ac:dyDescent="0.25"/>
    <row r="666" customFormat="1" ht="15" customHeight="1" x14ac:dyDescent="0.25"/>
    <row r="667" customFormat="1" ht="15" customHeight="1" x14ac:dyDescent="0.25"/>
    <row r="668" customFormat="1" ht="15" customHeight="1" x14ac:dyDescent="0.25"/>
    <row r="669" customFormat="1" ht="15" customHeight="1" x14ac:dyDescent="0.25"/>
    <row r="670" customFormat="1" ht="15" customHeight="1" x14ac:dyDescent="0.25"/>
    <row r="671" customFormat="1" ht="15" customHeight="1" x14ac:dyDescent="0.25"/>
    <row r="672" customFormat="1" ht="15" customHeight="1" x14ac:dyDescent="0.25"/>
    <row r="673" customFormat="1" ht="15" customHeight="1" x14ac:dyDescent="0.25"/>
    <row r="674" customFormat="1" ht="15" customHeight="1" x14ac:dyDescent="0.25"/>
    <row r="675" customFormat="1" ht="15" customHeight="1" x14ac:dyDescent="0.25"/>
    <row r="676" customFormat="1" ht="15" customHeight="1" x14ac:dyDescent="0.25"/>
    <row r="677" customFormat="1" ht="15" customHeight="1" x14ac:dyDescent="0.25"/>
    <row r="678" customFormat="1" ht="15" customHeight="1" x14ac:dyDescent="0.25"/>
    <row r="679" customFormat="1" ht="15" customHeight="1" x14ac:dyDescent="0.25"/>
    <row r="680" customFormat="1" ht="15" customHeight="1" x14ac:dyDescent="0.25"/>
    <row r="681" customFormat="1" ht="15" customHeight="1" x14ac:dyDescent="0.25"/>
    <row r="682" customFormat="1" ht="15" customHeight="1" x14ac:dyDescent="0.25"/>
    <row r="683" customFormat="1" ht="15" customHeight="1" x14ac:dyDescent="0.25"/>
    <row r="684" customFormat="1" ht="15" customHeight="1" x14ac:dyDescent="0.25"/>
    <row r="685" customFormat="1" ht="15" customHeight="1" x14ac:dyDescent="0.25"/>
    <row r="686" customFormat="1" ht="15" customHeight="1" x14ac:dyDescent="0.25"/>
    <row r="687" customFormat="1" ht="15" customHeight="1" x14ac:dyDescent="0.25"/>
    <row r="688" customFormat="1" ht="15" customHeight="1" x14ac:dyDescent="0.25"/>
    <row r="689" customFormat="1" ht="15" customHeight="1" x14ac:dyDescent="0.25"/>
    <row r="690" customFormat="1" ht="15" customHeight="1" x14ac:dyDescent="0.25"/>
    <row r="691" customFormat="1" ht="15" customHeight="1" x14ac:dyDescent="0.25"/>
    <row r="692" customFormat="1" ht="15" customHeight="1" x14ac:dyDescent="0.25"/>
    <row r="693" customFormat="1" ht="15" customHeight="1" x14ac:dyDescent="0.25"/>
    <row r="694" customFormat="1" ht="15" customHeight="1" x14ac:dyDescent="0.25"/>
    <row r="695" customFormat="1" ht="15" customHeight="1" x14ac:dyDescent="0.25"/>
    <row r="696" customFormat="1" ht="15" customHeight="1" x14ac:dyDescent="0.25"/>
    <row r="697" customFormat="1" ht="15" customHeight="1" x14ac:dyDescent="0.25"/>
    <row r="698" customFormat="1" ht="15" customHeight="1" x14ac:dyDescent="0.25"/>
    <row r="699" customFormat="1" ht="15" customHeight="1" x14ac:dyDescent="0.25"/>
    <row r="700" customFormat="1" ht="15" customHeight="1" x14ac:dyDescent="0.25"/>
    <row r="701" customFormat="1" ht="15" customHeight="1" x14ac:dyDescent="0.25"/>
    <row r="702" customFormat="1" ht="15" customHeight="1" x14ac:dyDescent="0.25"/>
    <row r="703" customFormat="1" ht="15" customHeight="1" x14ac:dyDescent="0.25"/>
    <row r="704" customFormat="1" ht="15" customHeight="1" x14ac:dyDescent="0.25"/>
    <row r="705" customFormat="1" ht="15" customHeight="1" x14ac:dyDescent="0.25"/>
    <row r="706" customFormat="1" ht="15" customHeight="1" x14ac:dyDescent="0.25"/>
    <row r="707" customFormat="1" ht="15" customHeight="1" x14ac:dyDescent="0.25"/>
    <row r="708" customFormat="1" ht="15" customHeight="1" x14ac:dyDescent="0.25"/>
    <row r="709" customFormat="1" ht="15" customHeight="1" x14ac:dyDescent="0.25"/>
    <row r="710" customFormat="1" ht="15" customHeight="1" x14ac:dyDescent="0.25"/>
    <row r="711" customFormat="1" ht="15" customHeight="1" x14ac:dyDescent="0.25"/>
    <row r="712" customFormat="1" ht="15" customHeight="1" x14ac:dyDescent="0.25"/>
    <row r="713" customFormat="1" ht="15" customHeight="1" x14ac:dyDescent="0.25"/>
    <row r="714" customFormat="1" ht="15" customHeight="1" x14ac:dyDescent="0.25"/>
    <row r="715" customFormat="1" ht="15" customHeight="1" x14ac:dyDescent="0.25"/>
    <row r="716" customFormat="1" ht="15" customHeight="1" x14ac:dyDescent="0.25"/>
    <row r="717" customFormat="1" ht="15" customHeight="1" x14ac:dyDescent="0.25"/>
    <row r="718" customFormat="1" ht="15" customHeight="1" x14ac:dyDescent="0.25"/>
    <row r="719" customFormat="1" ht="15" customHeight="1" x14ac:dyDescent="0.25"/>
    <row r="720" customFormat="1" ht="15" customHeight="1" x14ac:dyDescent="0.25"/>
    <row r="721" customFormat="1" ht="15" customHeight="1" x14ac:dyDescent="0.25"/>
    <row r="722" customFormat="1" ht="15" customHeight="1" x14ac:dyDescent="0.25"/>
    <row r="723" customFormat="1" ht="15" customHeight="1" x14ac:dyDescent="0.25"/>
    <row r="724" customFormat="1" ht="15" customHeight="1" x14ac:dyDescent="0.25"/>
    <row r="725" customFormat="1" ht="15" customHeight="1" x14ac:dyDescent="0.25"/>
    <row r="726" customFormat="1" ht="15" customHeight="1" x14ac:dyDescent="0.25"/>
    <row r="727" customFormat="1" ht="15" customHeight="1" x14ac:dyDescent="0.25"/>
    <row r="728" customFormat="1" ht="15" customHeight="1" x14ac:dyDescent="0.25"/>
    <row r="729" customFormat="1" ht="15" customHeight="1" x14ac:dyDescent="0.25"/>
    <row r="730" customFormat="1" ht="15" customHeight="1" x14ac:dyDescent="0.25"/>
    <row r="731" customFormat="1" ht="15" customHeight="1" x14ac:dyDescent="0.25"/>
    <row r="732" customFormat="1" ht="15" customHeight="1" x14ac:dyDescent="0.25"/>
    <row r="733" customFormat="1" ht="15" customHeight="1" x14ac:dyDescent="0.25"/>
    <row r="734" customFormat="1" ht="15" customHeight="1" x14ac:dyDescent="0.25"/>
    <row r="735" customFormat="1" ht="15" customHeight="1" x14ac:dyDescent="0.25"/>
    <row r="736" customFormat="1" ht="15" customHeight="1" x14ac:dyDescent="0.25"/>
    <row r="737" customFormat="1" ht="15" customHeight="1" x14ac:dyDescent="0.25"/>
    <row r="738" customFormat="1" ht="15" customHeight="1" x14ac:dyDescent="0.25"/>
    <row r="739" customFormat="1" ht="15" customHeight="1" x14ac:dyDescent="0.25"/>
    <row r="740" customFormat="1" ht="15" customHeight="1" x14ac:dyDescent="0.25"/>
    <row r="741" customFormat="1" ht="15" customHeight="1" x14ac:dyDescent="0.25"/>
    <row r="742" customFormat="1" ht="15" customHeight="1" x14ac:dyDescent="0.25"/>
    <row r="743" customFormat="1" ht="15" customHeight="1" x14ac:dyDescent="0.25"/>
    <row r="744" customFormat="1" ht="15" customHeight="1" x14ac:dyDescent="0.25"/>
    <row r="745" customFormat="1" ht="15" customHeight="1" x14ac:dyDescent="0.25"/>
    <row r="746" customFormat="1" ht="15" customHeight="1" x14ac:dyDescent="0.25"/>
    <row r="747" customFormat="1" ht="15" customHeight="1" x14ac:dyDescent="0.25"/>
    <row r="748" customFormat="1" ht="15" customHeight="1" x14ac:dyDescent="0.25"/>
    <row r="749" customFormat="1" ht="15" customHeight="1" x14ac:dyDescent="0.25"/>
    <row r="750" customFormat="1" ht="15" customHeight="1" x14ac:dyDescent="0.25"/>
    <row r="751" customFormat="1" ht="15" customHeight="1" x14ac:dyDescent="0.25"/>
    <row r="752" customFormat="1" ht="15" customHeight="1" x14ac:dyDescent="0.25"/>
    <row r="753" customFormat="1" ht="15" customHeight="1" x14ac:dyDescent="0.25"/>
    <row r="754" customFormat="1" ht="15" customHeight="1" x14ac:dyDescent="0.25"/>
    <row r="755" customFormat="1" ht="15" customHeight="1" x14ac:dyDescent="0.25"/>
    <row r="756" customFormat="1" ht="15" customHeight="1" x14ac:dyDescent="0.25"/>
    <row r="757" customFormat="1" ht="15" customHeight="1" x14ac:dyDescent="0.25"/>
    <row r="758" customFormat="1" ht="15" customHeight="1" x14ac:dyDescent="0.25"/>
    <row r="759" customFormat="1" ht="15" customHeight="1" x14ac:dyDescent="0.25"/>
    <row r="760" customFormat="1" ht="15" customHeight="1" x14ac:dyDescent="0.25"/>
    <row r="761" customFormat="1" ht="15" customHeight="1" x14ac:dyDescent="0.25"/>
    <row r="762" customFormat="1" ht="15" customHeight="1" x14ac:dyDescent="0.25"/>
    <row r="763" customFormat="1" ht="15" customHeight="1" x14ac:dyDescent="0.25"/>
    <row r="764" customFormat="1" ht="15" customHeight="1" x14ac:dyDescent="0.25"/>
    <row r="765" customFormat="1" ht="15" customHeight="1" x14ac:dyDescent="0.25"/>
    <row r="766" customFormat="1" ht="15" customHeight="1" x14ac:dyDescent="0.25"/>
    <row r="767" customFormat="1" ht="15" customHeight="1" x14ac:dyDescent="0.25"/>
    <row r="768" customFormat="1" ht="15" customHeight="1" x14ac:dyDescent="0.25"/>
    <row r="769" customFormat="1" ht="15" customHeight="1" x14ac:dyDescent="0.25"/>
    <row r="770" customFormat="1" ht="15" customHeight="1" x14ac:dyDescent="0.25"/>
    <row r="771" customFormat="1" ht="15" customHeight="1" x14ac:dyDescent="0.25"/>
    <row r="772" customFormat="1" ht="15" customHeight="1" x14ac:dyDescent="0.25"/>
    <row r="773" customFormat="1" ht="15" customHeight="1" x14ac:dyDescent="0.25"/>
    <row r="774" customFormat="1" ht="15" customHeight="1" x14ac:dyDescent="0.25"/>
    <row r="775" customFormat="1" ht="15" customHeight="1" x14ac:dyDescent="0.25"/>
    <row r="776" customFormat="1" ht="15" customHeight="1" x14ac:dyDescent="0.25"/>
    <row r="777" customFormat="1" ht="15" customHeight="1" x14ac:dyDescent="0.25"/>
    <row r="778" customFormat="1" ht="15" customHeight="1" x14ac:dyDescent="0.25"/>
    <row r="779" customFormat="1" ht="15" customHeight="1" x14ac:dyDescent="0.25"/>
    <row r="780" customFormat="1" ht="15" customHeight="1" x14ac:dyDescent="0.25"/>
    <row r="781" customFormat="1" ht="15" customHeight="1" x14ac:dyDescent="0.25"/>
    <row r="782" customFormat="1" ht="15" customHeight="1" x14ac:dyDescent="0.25"/>
    <row r="783" customFormat="1" ht="15" customHeight="1" x14ac:dyDescent="0.25"/>
    <row r="784" customFormat="1" ht="15" customHeight="1" x14ac:dyDescent="0.25"/>
    <row r="785" customFormat="1" ht="15" customHeight="1" x14ac:dyDescent="0.25"/>
    <row r="786" customFormat="1" ht="15" customHeight="1" x14ac:dyDescent="0.25"/>
    <row r="787" customFormat="1" ht="15" customHeight="1" x14ac:dyDescent="0.25"/>
    <row r="788" customFormat="1" ht="15" customHeight="1" x14ac:dyDescent="0.25"/>
    <row r="789" customFormat="1" ht="15" customHeight="1" x14ac:dyDescent="0.25"/>
    <row r="790" customFormat="1" ht="15" customHeight="1" x14ac:dyDescent="0.25"/>
    <row r="791" customFormat="1" ht="15" customHeight="1" x14ac:dyDescent="0.25"/>
    <row r="792" customFormat="1" ht="15" customHeight="1" x14ac:dyDescent="0.25"/>
    <row r="793" customFormat="1" ht="15" customHeight="1" x14ac:dyDescent="0.25"/>
    <row r="794" customFormat="1" ht="15" customHeight="1" x14ac:dyDescent="0.25"/>
    <row r="795" customFormat="1" ht="15" customHeight="1" x14ac:dyDescent="0.25"/>
    <row r="796" customFormat="1" ht="15" customHeight="1" x14ac:dyDescent="0.25"/>
    <row r="797" customFormat="1" ht="15" customHeight="1" x14ac:dyDescent="0.25"/>
    <row r="798" customFormat="1" ht="15" customHeight="1" x14ac:dyDescent="0.25"/>
    <row r="799" customFormat="1" ht="15" customHeight="1" x14ac:dyDescent="0.25"/>
    <row r="800" customFormat="1" ht="15" customHeight="1" x14ac:dyDescent="0.25"/>
    <row r="801" customFormat="1" ht="15" customHeight="1" x14ac:dyDescent="0.25"/>
    <row r="802" customFormat="1" ht="15" customHeight="1" x14ac:dyDescent="0.25"/>
    <row r="803" customFormat="1" ht="15" customHeight="1" x14ac:dyDescent="0.25"/>
    <row r="804" customFormat="1" ht="15" customHeight="1" x14ac:dyDescent="0.25"/>
    <row r="805" customFormat="1" ht="15" customHeight="1" x14ac:dyDescent="0.25"/>
    <row r="806" customFormat="1" ht="15" customHeight="1" x14ac:dyDescent="0.25"/>
    <row r="807" customFormat="1" ht="15" customHeight="1" x14ac:dyDescent="0.25"/>
    <row r="808" customFormat="1" ht="15" customHeight="1" x14ac:dyDescent="0.25"/>
    <row r="809" customFormat="1" ht="15" customHeight="1" x14ac:dyDescent="0.25"/>
    <row r="810" customFormat="1" ht="15" customHeight="1" x14ac:dyDescent="0.25"/>
    <row r="811" customFormat="1" ht="15" customHeight="1" x14ac:dyDescent="0.25"/>
    <row r="812" customFormat="1" ht="15" customHeight="1" x14ac:dyDescent="0.25"/>
    <row r="813" customFormat="1" ht="15" customHeight="1" x14ac:dyDescent="0.25"/>
    <row r="814" customFormat="1" ht="15" customHeight="1" x14ac:dyDescent="0.25"/>
    <row r="815" customFormat="1" ht="15" customHeight="1" x14ac:dyDescent="0.25"/>
    <row r="816" customFormat="1" ht="15" customHeight="1" x14ac:dyDescent="0.25"/>
    <row r="817" customFormat="1" ht="15" customHeight="1" x14ac:dyDescent="0.25"/>
    <row r="818" customFormat="1" ht="15" customHeight="1" x14ac:dyDescent="0.25"/>
    <row r="819" customFormat="1" ht="15" customHeight="1" x14ac:dyDescent="0.25"/>
    <row r="820" customFormat="1" ht="15" customHeight="1" x14ac:dyDescent="0.25"/>
    <row r="821" customFormat="1" ht="15" customHeight="1" x14ac:dyDescent="0.25"/>
    <row r="822" customFormat="1" ht="15" customHeight="1" x14ac:dyDescent="0.25"/>
    <row r="823" customFormat="1" ht="15" customHeight="1" x14ac:dyDescent="0.25"/>
    <row r="824" customFormat="1" ht="15" customHeight="1" x14ac:dyDescent="0.25"/>
    <row r="825" customFormat="1" ht="15" customHeight="1" x14ac:dyDescent="0.25"/>
    <row r="826" customFormat="1" ht="15" customHeight="1" x14ac:dyDescent="0.25"/>
    <row r="827" customFormat="1" ht="15" customHeight="1" x14ac:dyDescent="0.25"/>
    <row r="828" customFormat="1" ht="15" customHeight="1" x14ac:dyDescent="0.25"/>
    <row r="829" customFormat="1" ht="15" customHeight="1" x14ac:dyDescent="0.25"/>
    <row r="830" customFormat="1" ht="15" customHeight="1" x14ac:dyDescent="0.25"/>
    <row r="831" customFormat="1" ht="15" customHeight="1" x14ac:dyDescent="0.25"/>
    <row r="832" customFormat="1" ht="15" customHeight="1" x14ac:dyDescent="0.25"/>
    <row r="833" customFormat="1" ht="15" customHeight="1" x14ac:dyDescent="0.25"/>
    <row r="834" customFormat="1" ht="15" customHeight="1" x14ac:dyDescent="0.25"/>
    <row r="835" customFormat="1" ht="15" customHeight="1" x14ac:dyDescent="0.25"/>
    <row r="836" customFormat="1" ht="15" customHeight="1" x14ac:dyDescent="0.25"/>
    <row r="837" customFormat="1" ht="15" customHeight="1" x14ac:dyDescent="0.25"/>
    <row r="838" customFormat="1" ht="15" customHeight="1" x14ac:dyDescent="0.25"/>
    <row r="839" customFormat="1" ht="15" customHeight="1" x14ac:dyDescent="0.25"/>
    <row r="840" customFormat="1" ht="15" customHeight="1" x14ac:dyDescent="0.25"/>
    <row r="841" customFormat="1" ht="15" customHeight="1" x14ac:dyDescent="0.25"/>
    <row r="842" customFormat="1" ht="15" customHeight="1" x14ac:dyDescent="0.25"/>
    <row r="843" customFormat="1" ht="15" customHeight="1" x14ac:dyDescent="0.25"/>
    <row r="844" customFormat="1" ht="15" customHeight="1" x14ac:dyDescent="0.25"/>
    <row r="845" customFormat="1" ht="15" customHeight="1" x14ac:dyDescent="0.25"/>
    <row r="846" customFormat="1" ht="15" customHeight="1" x14ac:dyDescent="0.25"/>
    <row r="847" customFormat="1" ht="15" customHeight="1" x14ac:dyDescent="0.25"/>
    <row r="848" customFormat="1" ht="15" customHeight="1" x14ac:dyDescent="0.25"/>
    <row r="849" customFormat="1" ht="15" customHeight="1" x14ac:dyDescent="0.25"/>
    <row r="850" customFormat="1" ht="15" customHeight="1" x14ac:dyDescent="0.25"/>
    <row r="851" customFormat="1" ht="15" customHeight="1" x14ac:dyDescent="0.25"/>
    <row r="852" customFormat="1" ht="15" customHeight="1" x14ac:dyDescent="0.25"/>
    <row r="853" customFormat="1" ht="15" customHeight="1" x14ac:dyDescent="0.25"/>
    <row r="854" customFormat="1" ht="15" customHeight="1" x14ac:dyDescent="0.25"/>
    <row r="855" customFormat="1" ht="15" customHeight="1" x14ac:dyDescent="0.25"/>
    <row r="856" customFormat="1" ht="15" customHeight="1" x14ac:dyDescent="0.25"/>
    <row r="857" customFormat="1" ht="15" customHeight="1" x14ac:dyDescent="0.25"/>
    <row r="858" customFormat="1" ht="15" customHeight="1" x14ac:dyDescent="0.25"/>
    <row r="859" customFormat="1" ht="15" customHeight="1" x14ac:dyDescent="0.25"/>
    <row r="860" customFormat="1" ht="15" customHeight="1" x14ac:dyDescent="0.25"/>
    <row r="861" customFormat="1" ht="15" customHeight="1" x14ac:dyDescent="0.25"/>
    <row r="862" customFormat="1" ht="15" customHeight="1" x14ac:dyDescent="0.25"/>
    <row r="863" customFormat="1" ht="15" customHeight="1" x14ac:dyDescent="0.25"/>
    <row r="864" customFormat="1" ht="15" customHeight="1" x14ac:dyDescent="0.25"/>
    <row r="865" customFormat="1" ht="15" customHeight="1" x14ac:dyDescent="0.25"/>
    <row r="866" customFormat="1" ht="15" customHeight="1" x14ac:dyDescent="0.25"/>
    <row r="867" customFormat="1" ht="15" customHeight="1" x14ac:dyDescent="0.25"/>
    <row r="868" customFormat="1" ht="15" customHeight="1" x14ac:dyDescent="0.25"/>
    <row r="869" customFormat="1" ht="15" customHeight="1" x14ac:dyDescent="0.25"/>
    <row r="870" customFormat="1" ht="15" customHeight="1" x14ac:dyDescent="0.25"/>
    <row r="871" customFormat="1" ht="15" customHeight="1" x14ac:dyDescent="0.25"/>
    <row r="872" customFormat="1" ht="15" customHeight="1" x14ac:dyDescent="0.25"/>
    <row r="873" customFormat="1" ht="15" customHeight="1" x14ac:dyDescent="0.25"/>
    <row r="874" customFormat="1" ht="15" customHeight="1" x14ac:dyDescent="0.25"/>
    <row r="875" customFormat="1" ht="15" customHeight="1" x14ac:dyDescent="0.25"/>
    <row r="876" customFormat="1" ht="15" customHeight="1" x14ac:dyDescent="0.25"/>
    <row r="877" customFormat="1" ht="15" customHeight="1" x14ac:dyDescent="0.25"/>
    <row r="878" customFormat="1" ht="15" customHeight="1" x14ac:dyDescent="0.25"/>
    <row r="879" customFormat="1" ht="15" customHeight="1" x14ac:dyDescent="0.25"/>
    <row r="880" customFormat="1" ht="15" customHeight="1" x14ac:dyDescent="0.25"/>
    <row r="881" customFormat="1" ht="15" customHeight="1" x14ac:dyDescent="0.25"/>
    <row r="882" customFormat="1" ht="15" customHeight="1" x14ac:dyDescent="0.25"/>
    <row r="883" customFormat="1" ht="15" customHeight="1" x14ac:dyDescent="0.25"/>
    <row r="884" customFormat="1" ht="15" customHeight="1" x14ac:dyDescent="0.25"/>
    <row r="885" customFormat="1" ht="15" customHeight="1" x14ac:dyDescent="0.25"/>
    <row r="886" customFormat="1" ht="15" customHeight="1" x14ac:dyDescent="0.25"/>
    <row r="887" customFormat="1" ht="15" customHeight="1" x14ac:dyDescent="0.25"/>
    <row r="888" customFormat="1" ht="15" customHeight="1" x14ac:dyDescent="0.25"/>
    <row r="889" customFormat="1" ht="15" customHeight="1" x14ac:dyDescent="0.25"/>
    <row r="890" customFormat="1" ht="15" customHeight="1" x14ac:dyDescent="0.25"/>
    <row r="891" customFormat="1" ht="15" customHeight="1" x14ac:dyDescent="0.25"/>
    <row r="892" customFormat="1" ht="15" customHeight="1" x14ac:dyDescent="0.25"/>
    <row r="893" customFormat="1" ht="15" customHeight="1" x14ac:dyDescent="0.25"/>
    <row r="894" customFormat="1" ht="15" customHeight="1" x14ac:dyDescent="0.25"/>
    <row r="895" customFormat="1" ht="15" customHeight="1" x14ac:dyDescent="0.25"/>
    <row r="896" customFormat="1" ht="15" customHeight="1" x14ac:dyDescent="0.25"/>
    <row r="897" customFormat="1" ht="15" customHeight="1" x14ac:dyDescent="0.25"/>
    <row r="898" customFormat="1" ht="15" customHeight="1" x14ac:dyDescent="0.25"/>
    <row r="899" customFormat="1" ht="15" customHeight="1" x14ac:dyDescent="0.25"/>
    <row r="900" customFormat="1" ht="15" customHeight="1" x14ac:dyDescent="0.25"/>
    <row r="901" customFormat="1" ht="15" customHeight="1" x14ac:dyDescent="0.25"/>
    <row r="902" customFormat="1" ht="15" customHeight="1" x14ac:dyDescent="0.25"/>
    <row r="903" customFormat="1" ht="15" customHeight="1" x14ac:dyDescent="0.25"/>
    <row r="904" customFormat="1" ht="15" customHeight="1" x14ac:dyDescent="0.25"/>
    <row r="905" customFormat="1" ht="15" customHeight="1" x14ac:dyDescent="0.25"/>
    <row r="906" customFormat="1" ht="15" customHeight="1" x14ac:dyDescent="0.25"/>
    <row r="907" customFormat="1" ht="15" customHeight="1" x14ac:dyDescent="0.25"/>
    <row r="908" customFormat="1" ht="15" customHeight="1" x14ac:dyDescent="0.25"/>
    <row r="909" customFormat="1" ht="15" customHeight="1" x14ac:dyDescent="0.25"/>
    <row r="910" customFormat="1" ht="15" customHeight="1" x14ac:dyDescent="0.25"/>
    <row r="911" customFormat="1" ht="15" customHeight="1" x14ac:dyDescent="0.25"/>
    <row r="912" customFormat="1" ht="15" customHeight="1" x14ac:dyDescent="0.25"/>
    <row r="913" customFormat="1" ht="15" customHeight="1" x14ac:dyDescent="0.25"/>
    <row r="914" customFormat="1" ht="15" customHeight="1" x14ac:dyDescent="0.25"/>
    <row r="915" customFormat="1" ht="15" customHeight="1" x14ac:dyDescent="0.25"/>
    <row r="916" customFormat="1" ht="15" customHeight="1" x14ac:dyDescent="0.25"/>
    <row r="917" customFormat="1" ht="15" customHeight="1" x14ac:dyDescent="0.25"/>
    <row r="918" customFormat="1" ht="15" customHeight="1" x14ac:dyDescent="0.25"/>
    <row r="919" customFormat="1" ht="15" customHeight="1" x14ac:dyDescent="0.25"/>
    <row r="920" customFormat="1" ht="15" customHeight="1" x14ac:dyDescent="0.25"/>
    <row r="921" customFormat="1" ht="15" customHeight="1" x14ac:dyDescent="0.25"/>
    <row r="922" customFormat="1" ht="15" customHeight="1" x14ac:dyDescent="0.25"/>
    <row r="923" customFormat="1" ht="15" customHeight="1" x14ac:dyDescent="0.25"/>
    <row r="924" customFormat="1" ht="15" customHeight="1" x14ac:dyDescent="0.25"/>
    <row r="925" customFormat="1" ht="15" customHeight="1" x14ac:dyDescent="0.25"/>
    <row r="926" customFormat="1" ht="15" customHeight="1" x14ac:dyDescent="0.25"/>
    <row r="927" customFormat="1" ht="15" customHeight="1" x14ac:dyDescent="0.25"/>
    <row r="928" customFormat="1" ht="15" customHeight="1" x14ac:dyDescent="0.25"/>
    <row r="929" customFormat="1" ht="15" customHeight="1" x14ac:dyDescent="0.25"/>
    <row r="930" customFormat="1" ht="15" customHeight="1" x14ac:dyDescent="0.25"/>
    <row r="931" customFormat="1" ht="15" customHeight="1" x14ac:dyDescent="0.25"/>
    <row r="932" customFormat="1" ht="15" customHeight="1" x14ac:dyDescent="0.25"/>
    <row r="933" customFormat="1" ht="15" customHeight="1" x14ac:dyDescent="0.25"/>
    <row r="934" customFormat="1" ht="15" customHeight="1" x14ac:dyDescent="0.25"/>
    <row r="935" customFormat="1" ht="15" customHeight="1" x14ac:dyDescent="0.25"/>
    <row r="936" customFormat="1" ht="15" customHeight="1" x14ac:dyDescent="0.25"/>
    <row r="937" customFormat="1" ht="15" customHeight="1" x14ac:dyDescent="0.25"/>
    <row r="938" customFormat="1" ht="15" customHeight="1" x14ac:dyDescent="0.25"/>
    <row r="939" customFormat="1" ht="15" customHeight="1" x14ac:dyDescent="0.25"/>
    <row r="940" customFormat="1" ht="15" customHeight="1" x14ac:dyDescent="0.25"/>
    <row r="941" customFormat="1" ht="15" customHeight="1" x14ac:dyDescent="0.25"/>
    <row r="942" customFormat="1" ht="15" customHeight="1" x14ac:dyDescent="0.25"/>
    <row r="943" customFormat="1" ht="15" customHeight="1" x14ac:dyDescent="0.25"/>
    <row r="944" customFormat="1" ht="15" customHeight="1" x14ac:dyDescent="0.25"/>
    <row r="945" customFormat="1" ht="15" customHeight="1" x14ac:dyDescent="0.25"/>
    <row r="946" customFormat="1" ht="15" customHeight="1" x14ac:dyDescent="0.25"/>
    <row r="947" customFormat="1" ht="15" customHeight="1" x14ac:dyDescent="0.25"/>
    <row r="948" customFormat="1" ht="15" customHeight="1" x14ac:dyDescent="0.25"/>
    <row r="949" customFormat="1" ht="15" customHeight="1" x14ac:dyDescent="0.25"/>
    <row r="950" customFormat="1" ht="15" customHeight="1" x14ac:dyDescent="0.25"/>
    <row r="951" customFormat="1" ht="15" customHeight="1" x14ac:dyDescent="0.25"/>
    <row r="952" customFormat="1" ht="15" customHeight="1" x14ac:dyDescent="0.25"/>
    <row r="953" customFormat="1" ht="15" customHeight="1" x14ac:dyDescent="0.25"/>
    <row r="954" customFormat="1" ht="15" customHeight="1" x14ac:dyDescent="0.25"/>
    <row r="955" customFormat="1" ht="15" customHeight="1" x14ac:dyDescent="0.25"/>
    <row r="956" customFormat="1" ht="15" customHeight="1" x14ac:dyDescent="0.25"/>
    <row r="957" customFormat="1" ht="15" customHeight="1" x14ac:dyDescent="0.25"/>
    <row r="958" customFormat="1" ht="15" customHeight="1" x14ac:dyDescent="0.25"/>
    <row r="959" customFormat="1" ht="15" customHeight="1" x14ac:dyDescent="0.25"/>
    <row r="960" customFormat="1" ht="15" customHeight="1" x14ac:dyDescent="0.25"/>
    <row r="961" customFormat="1" ht="15" customHeight="1" x14ac:dyDescent="0.25"/>
    <row r="962" customFormat="1" ht="15" customHeight="1" x14ac:dyDescent="0.25"/>
    <row r="963" customFormat="1" ht="15" customHeight="1" x14ac:dyDescent="0.25"/>
    <row r="964" customFormat="1" ht="15" customHeight="1" x14ac:dyDescent="0.25"/>
    <row r="965" customFormat="1" ht="15" customHeight="1" x14ac:dyDescent="0.25"/>
    <row r="966" customFormat="1" ht="15" customHeight="1" x14ac:dyDescent="0.25"/>
    <row r="967" customFormat="1" ht="15" customHeight="1" x14ac:dyDescent="0.25"/>
    <row r="968" customFormat="1" ht="15" customHeight="1" x14ac:dyDescent="0.25"/>
    <row r="969" customFormat="1" ht="15" customHeight="1" x14ac:dyDescent="0.25"/>
    <row r="970" customFormat="1" ht="15" customHeight="1" x14ac:dyDescent="0.25"/>
    <row r="971" customFormat="1" ht="15" customHeight="1" x14ac:dyDescent="0.25"/>
    <row r="972" customFormat="1" ht="15" customHeight="1" x14ac:dyDescent="0.25"/>
    <row r="973" customFormat="1" ht="15" customHeight="1" x14ac:dyDescent="0.25"/>
    <row r="974" customFormat="1" ht="15" customHeight="1" x14ac:dyDescent="0.25"/>
    <row r="975" customFormat="1" ht="15" customHeight="1" x14ac:dyDescent="0.25"/>
    <row r="976" customFormat="1" ht="15" customHeight="1" x14ac:dyDescent="0.25"/>
    <row r="977" customFormat="1" ht="15" customHeight="1" x14ac:dyDescent="0.25"/>
    <row r="978" customFormat="1" ht="15" customHeight="1" x14ac:dyDescent="0.25"/>
    <row r="979" customFormat="1" ht="15" customHeight="1" x14ac:dyDescent="0.25"/>
    <row r="980" customFormat="1" ht="15" customHeight="1" x14ac:dyDescent="0.25"/>
    <row r="981" customFormat="1" ht="15" customHeight="1" x14ac:dyDescent="0.25"/>
    <row r="982" customFormat="1" ht="15" customHeight="1" x14ac:dyDescent="0.25"/>
    <row r="983" customFormat="1" ht="15" customHeight="1" x14ac:dyDescent="0.25"/>
    <row r="984" customFormat="1" ht="15" customHeight="1" x14ac:dyDescent="0.25"/>
    <row r="985" customFormat="1" ht="15" customHeight="1" x14ac:dyDescent="0.25"/>
    <row r="986" customFormat="1" ht="15" customHeight="1" x14ac:dyDescent="0.25"/>
    <row r="987" customFormat="1" ht="15" customHeight="1" x14ac:dyDescent="0.25"/>
    <row r="988" customFormat="1" ht="15" customHeight="1" x14ac:dyDescent="0.25"/>
    <row r="989" customFormat="1" ht="15" customHeight="1" x14ac:dyDescent="0.25"/>
    <row r="990" customFormat="1" ht="15" customHeight="1" x14ac:dyDescent="0.25"/>
    <row r="991" customFormat="1" ht="15" customHeight="1" x14ac:dyDescent="0.25"/>
    <row r="992" customFormat="1" ht="15" customHeight="1" x14ac:dyDescent="0.25"/>
    <row r="993" customFormat="1" ht="15" customHeight="1" x14ac:dyDescent="0.25"/>
    <row r="994" customFormat="1" ht="15" customHeight="1" x14ac:dyDescent="0.25"/>
    <row r="995" customFormat="1" ht="15" customHeight="1" x14ac:dyDescent="0.25"/>
    <row r="996" customFormat="1" ht="15" customHeight="1" x14ac:dyDescent="0.25"/>
    <row r="997" customFormat="1" ht="15" customHeight="1" x14ac:dyDescent="0.25"/>
    <row r="998" customFormat="1" ht="15" customHeight="1" x14ac:dyDescent="0.25"/>
    <row r="999" customFormat="1" ht="15" customHeight="1" x14ac:dyDescent="0.25"/>
    <row r="1000" customFormat="1" ht="15" customHeight="1" x14ac:dyDescent="0.25"/>
    <row r="1001" customFormat="1" ht="15" customHeight="1" x14ac:dyDescent="0.25"/>
    <row r="1002" customFormat="1" ht="15" customHeight="1" x14ac:dyDescent="0.25"/>
    <row r="1003" customFormat="1" ht="15" customHeight="1" x14ac:dyDescent="0.25"/>
    <row r="1004" customFormat="1" ht="15" customHeight="1" x14ac:dyDescent="0.25"/>
    <row r="1005" customFormat="1" ht="15" customHeight="1" x14ac:dyDescent="0.25"/>
    <row r="1006" customFormat="1" ht="15" customHeight="1" x14ac:dyDescent="0.25"/>
    <row r="1007" customFormat="1" ht="15" customHeight="1" x14ac:dyDescent="0.25"/>
    <row r="1008" customFormat="1" ht="15" customHeight="1" x14ac:dyDescent="0.25"/>
    <row r="1009" customFormat="1" ht="15" customHeight="1" x14ac:dyDescent="0.25"/>
    <row r="1010" customFormat="1" ht="15" customHeight="1" x14ac:dyDescent="0.25"/>
    <row r="1011" customFormat="1" ht="15" customHeight="1" x14ac:dyDescent="0.25"/>
    <row r="1012" customFormat="1" ht="15" customHeight="1" x14ac:dyDescent="0.25"/>
    <row r="1013" customFormat="1" ht="15" customHeight="1" x14ac:dyDescent="0.25"/>
    <row r="1014" customFormat="1" ht="15" customHeight="1" x14ac:dyDescent="0.25"/>
    <row r="1015" customFormat="1" ht="15" customHeight="1" x14ac:dyDescent="0.25"/>
    <row r="1016" customFormat="1" ht="15" customHeight="1" x14ac:dyDescent="0.25"/>
    <row r="1017" customFormat="1" ht="15" customHeight="1" x14ac:dyDescent="0.25"/>
    <row r="1018" customFormat="1" ht="15" customHeight="1" x14ac:dyDescent="0.25"/>
    <row r="1019" customFormat="1" ht="15" customHeight="1" x14ac:dyDescent="0.25"/>
    <row r="1020" customFormat="1" ht="15" customHeight="1" x14ac:dyDescent="0.25"/>
    <row r="1021" customFormat="1" ht="15" customHeight="1" x14ac:dyDescent="0.25"/>
    <row r="1022" customFormat="1" ht="15" customHeight="1" x14ac:dyDescent="0.25"/>
    <row r="1023" customFormat="1" ht="15" customHeight="1" x14ac:dyDescent="0.25"/>
    <row r="1024" customFormat="1" ht="15" customHeight="1" x14ac:dyDescent="0.25"/>
    <row r="1025" customFormat="1" ht="15" customHeight="1" x14ac:dyDescent="0.25"/>
    <row r="1026" customFormat="1" ht="15" customHeight="1" x14ac:dyDescent="0.25"/>
    <row r="1027" customFormat="1" ht="15" customHeight="1" x14ac:dyDescent="0.25"/>
    <row r="1028" customFormat="1" ht="15" customHeight="1" x14ac:dyDescent="0.25"/>
    <row r="1029" customFormat="1" ht="15" customHeight="1" x14ac:dyDescent="0.25"/>
    <row r="1030" customFormat="1" ht="15" customHeight="1" x14ac:dyDescent="0.25"/>
    <row r="1031" customFormat="1" ht="15" customHeight="1" x14ac:dyDescent="0.25"/>
    <row r="1032" customFormat="1" ht="15" customHeight="1" x14ac:dyDescent="0.25"/>
    <row r="1033" customFormat="1" ht="15" customHeight="1" x14ac:dyDescent="0.25"/>
    <row r="1034" customFormat="1" ht="15" customHeight="1" x14ac:dyDescent="0.25"/>
    <row r="1035" customFormat="1" ht="15" customHeight="1" x14ac:dyDescent="0.25"/>
    <row r="1036" customFormat="1" ht="15" customHeight="1" x14ac:dyDescent="0.25"/>
    <row r="1037" customFormat="1" ht="15" customHeight="1" x14ac:dyDescent="0.25"/>
    <row r="1038" customFormat="1" ht="15" customHeight="1" x14ac:dyDescent="0.25"/>
    <row r="1039" customFormat="1" ht="15" customHeight="1" x14ac:dyDescent="0.25"/>
    <row r="1040" customFormat="1" ht="15" customHeight="1" x14ac:dyDescent="0.25"/>
    <row r="1041" customFormat="1" ht="15" customHeight="1" x14ac:dyDescent="0.25"/>
    <row r="1042" customFormat="1" ht="15" customHeight="1" x14ac:dyDescent="0.25"/>
    <row r="1043" customFormat="1" ht="15" customHeight="1" x14ac:dyDescent="0.25"/>
    <row r="1044" customFormat="1" ht="15" customHeight="1" x14ac:dyDescent="0.25"/>
    <row r="1045" customFormat="1" ht="15" customHeight="1" x14ac:dyDescent="0.25"/>
    <row r="1046" customFormat="1" ht="15" customHeight="1" x14ac:dyDescent="0.25"/>
    <row r="1047" customFormat="1" ht="15" customHeight="1" x14ac:dyDescent="0.25"/>
    <row r="1048" customFormat="1" ht="15" customHeight="1" x14ac:dyDescent="0.25"/>
    <row r="1049" customFormat="1" ht="15" customHeight="1" x14ac:dyDescent="0.25"/>
    <row r="1050" customFormat="1" ht="15" customHeight="1" x14ac:dyDescent="0.25"/>
    <row r="1051" customFormat="1" ht="15" customHeight="1" x14ac:dyDescent="0.25"/>
    <row r="1052" customFormat="1" ht="15" customHeight="1" x14ac:dyDescent="0.25"/>
    <row r="1053" customFormat="1" ht="15" customHeight="1" x14ac:dyDescent="0.25"/>
    <row r="1054" customFormat="1" ht="15" customHeight="1" x14ac:dyDescent="0.25"/>
    <row r="1055" customFormat="1" ht="15" customHeight="1" x14ac:dyDescent="0.25"/>
    <row r="1056" customFormat="1" ht="15" customHeight="1" x14ac:dyDescent="0.25"/>
    <row r="1057" customFormat="1" ht="15" customHeight="1" x14ac:dyDescent="0.25"/>
    <row r="1058" customFormat="1" ht="15" customHeight="1" x14ac:dyDescent="0.25"/>
    <row r="1059" customFormat="1" ht="15" customHeight="1" x14ac:dyDescent="0.25"/>
    <row r="1060" customFormat="1" ht="15" customHeight="1" x14ac:dyDescent="0.25"/>
    <row r="1061" customFormat="1" ht="15" customHeight="1" x14ac:dyDescent="0.25"/>
    <row r="1062" customFormat="1" ht="15" customHeight="1" x14ac:dyDescent="0.25"/>
    <row r="1063" customFormat="1" ht="15" customHeight="1" x14ac:dyDescent="0.25"/>
    <row r="1064" customFormat="1" ht="15" customHeight="1" x14ac:dyDescent="0.25"/>
    <row r="1065" customFormat="1" ht="15" customHeight="1" x14ac:dyDescent="0.25"/>
    <row r="1066" customFormat="1" ht="15" customHeight="1" x14ac:dyDescent="0.25"/>
    <row r="1067" customFormat="1" ht="15" customHeight="1" x14ac:dyDescent="0.25"/>
    <row r="1068" customFormat="1" ht="15" customHeight="1" x14ac:dyDescent="0.25"/>
    <row r="1069" customFormat="1" ht="15" customHeight="1" x14ac:dyDescent="0.25"/>
    <row r="1070" customFormat="1" ht="15" customHeight="1" x14ac:dyDescent="0.25"/>
    <row r="1071" customFormat="1" ht="15" customHeight="1" x14ac:dyDescent="0.25"/>
    <row r="1072" customFormat="1" ht="15" customHeight="1" x14ac:dyDescent="0.25"/>
    <row r="1073" customFormat="1" ht="15" customHeight="1" x14ac:dyDescent="0.25"/>
    <row r="1074" customFormat="1" ht="15" customHeight="1" x14ac:dyDescent="0.25"/>
    <row r="1075" customFormat="1" ht="15" customHeight="1" x14ac:dyDescent="0.25"/>
    <row r="1076" customFormat="1" ht="15" customHeight="1" x14ac:dyDescent="0.25"/>
    <row r="1077" customFormat="1" ht="15" customHeight="1" x14ac:dyDescent="0.25"/>
    <row r="1078" customFormat="1" ht="15" customHeight="1" x14ac:dyDescent="0.25"/>
    <row r="1079" customFormat="1" ht="15" customHeight="1" x14ac:dyDescent="0.25"/>
    <row r="1080" customFormat="1" ht="15" customHeight="1" x14ac:dyDescent="0.25"/>
    <row r="1081" customFormat="1" ht="15" customHeight="1" x14ac:dyDescent="0.25"/>
    <row r="1082" customFormat="1" ht="15" customHeight="1" x14ac:dyDescent="0.25"/>
    <row r="1083" customFormat="1" ht="15" customHeight="1" x14ac:dyDescent="0.25"/>
    <row r="1084" customFormat="1" ht="15" customHeight="1" x14ac:dyDescent="0.25"/>
    <row r="1085" customFormat="1" ht="15" customHeight="1" x14ac:dyDescent="0.25"/>
    <row r="1086" customFormat="1" ht="15" customHeight="1" x14ac:dyDescent="0.25"/>
    <row r="1087" customFormat="1" ht="15" customHeight="1" x14ac:dyDescent="0.25"/>
    <row r="1088" customFormat="1" ht="15" customHeight="1" x14ac:dyDescent="0.25"/>
    <row r="1089" customFormat="1" ht="15" customHeight="1" x14ac:dyDescent="0.25"/>
    <row r="1090" customFormat="1" ht="15" customHeight="1" x14ac:dyDescent="0.25"/>
    <row r="1091" customFormat="1" ht="15" customHeight="1" x14ac:dyDescent="0.25"/>
    <row r="1092" customFormat="1" ht="15" customHeight="1" x14ac:dyDescent="0.25"/>
    <row r="1093" customFormat="1" ht="15" customHeight="1" x14ac:dyDescent="0.25"/>
    <row r="1094" customFormat="1" ht="15" customHeight="1" x14ac:dyDescent="0.25"/>
    <row r="1095" customFormat="1" ht="15" customHeight="1" x14ac:dyDescent="0.25"/>
    <row r="1096" customFormat="1" ht="15" customHeight="1" x14ac:dyDescent="0.25"/>
    <row r="1097" customFormat="1" ht="15" customHeight="1" x14ac:dyDescent="0.25"/>
    <row r="1098" customFormat="1" ht="15" customHeight="1" x14ac:dyDescent="0.25"/>
    <row r="1099" customFormat="1" ht="15" customHeight="1" x14ac:dyDescent="0.25"/>
    <row r="1100" customFormat="1" ht="15" customHeight="1" x14ac:dyDescent="0.25"/>
    <row r="1101" customFormat="1" ht="15" customHeight="1" x14ac:dyDescent="0.25"/>
    <row r="1102" customFormat="1" ht="15" customHeight="1" x14ac:dyDescent="0.25"/>
    <row r="1103" customFormat="1" ht="15" customHeight="1" x14ac:dyDescent="0.25"/>
    <row r="1104" customFormat="1" ht="15" customHeight="1" x14ac:dyDescent="0.25"/>
    <row r="1105" customFormat="1" ht="15" customHeight="1" x14ac:dyDescent="0.25"/>
    <row r="1106" customFormat="1" ht="15" customHeight="1" x14ac:dyDescent="0.25"/>
    <row r="1107" customFormat="1" ht="15" customHeight="1" x14ac:dyDescent="0.25"/>
    <row r="1108" customFormat="1" ht="15" customHeight="1" x14ac:dyDescent="0.25"/>
    <row r="1109" customFormat="1" ht="15" customHeight="1" x14ac:dyDescent="0.25"/>
    <row r="1110" customFormat="1" ht="15" customHeight="1" x14ac:dyDescent="0.25"/>
    <row r="1111" customFormat="1" ht="15" customHeight="1" x14ac:dyDescent="0.25"/>
    <row r="1112" customFormat="1" ht="15" customHeight="1" x14ac:dyDescent="0.25"/>
    <row r="1113" customFormat="1" ht="15" customHeight="1" x14ac:dyDescent="0.25"/>
    <row r="1114" customFormat="1" ht="15" customHeight="1" x14ac:dyDescent="0.25"/>
    <row r="1115" customFormat="1" ht="15" customHeight="1" x14ac:dyDescent="0.25"/>
    <row r="1116" customFormat="1" ht="15" customHeight="1" x14ac:dyDescent="0.25"/>
    <row r="1117" customFormat="1" ht="15" customHeight="1" x14ac:dyDescent="0.25"/>
    <row r="1118" customFormat="1" ht="15" customHeight="1" x14ac:dyDescent="0.25"/>
    <row r="1119" customFormat="1" ht="15" customHeight="1" x14ac:dyDescent="0.25"/>
    <row r="1120" customFormat="1" ht="15" customHeight="1" x14ac:dyDescent="0.25"/>
    <row r="1121" customFormat="1" ht="15" customHeight="1" x14ac:dyDescent="0.25"/>
    <row r="1122" customFormat="1" ht="15" customHeight="1" x14ac:dyDescent="0.25"/>
    <row r="1123" customFormat="1" ht="15" customHeight="1" x14ac:dyDescent="0.25"/>
    <row r="1124" customFormat="1" ht="15" customHeight="1" x14ac:dyDescent="0.25"/>
    <row r="1125" customFormat="1" ht="15" customHeight="1" x14ac:dyDescent="0.25"/>
    <row r="1126" customFormat="1" ht="15" customHeight="1" x14ac:dyDescent="0.25"/>
    <row r="1127" customFormat="1" ht="15" customHeight="1" x14ac:dyDescent="0.25"/>
    <row r="1128" customFormat="1" ht="15" customHeight="1" x14ac:dyDescent="0.25"/>
    <row r="1129" customFormat="1" ht="15" customHeight="1" x14ac:dyDescent="0.25"/>
    <row r="1130" customFormat="1" ht="15" customHeight="1" x14ac:dyDescent="0.25"/>
    <row r="1131" customFormat="1" ht="15" customHeight="1" x14ac:dyDescent="0.25"/>
    <row r="1132" customFormat="1" ht="15" customHeight="1" x14ac:dyDescent="0.25"/>
    <row r="1133" customFormat="1" ht="15" customHeight="1" x14ac:dyDescent="0.25"/>
    <row r="1134" customFormat="1" ht="15" customHeight="1" x14ac:dyDescent="0.25"/>
    <row r="1135" customFormat="1" ht="15" customHeight="1" x14ac:dyDescent="0.25"/>
    <row r="1136" customFormat="1" ht="15" customHeight="1" x14ac:dyDescent="0.25"/>
    <row r="1137" customFormat="1" ht="15" customHeight="1" x14ac:dyDescent="0.25"/>
    <row r="1138" customFormat="1" ht="15" customHeight="1" x14ac:dyDescent="0.25"/>
    <row r="1139" customFormat="1" ht="15" customHeight="1" x14ac:dyDescent="0.25"/>
    <row r="1140" customFormat="1" ht="15" customHeight="1" x14ac:dyDescent="0.25"/>
    <row r="1141" customFormat="1" ht="15" customHeight="1" x14ac:dyDescent="0.25"/>
    <row r="1142" customFormat="1" ht="15" customHeight="1" x14ac:dyDescent="0.25"/>
    <row r="1143" customFormat="1" ht="15" customHeight="1" x14ac:dyDescent="0.25"/>
    <row r="1144" customFormat="1" ht="15" customHeight="1" x14ac:dyDescent="0.25"/>
    <row r="1145" customFormat="1" ht="15" customHeight="1" x14ac:dyDescent="0.25"/>
    <row r="1146" customFormat="1" ht="15" customHeight="1" x14ac:dyDescent="0.25"/>
    <row r="1147" customFormat="1" ht="15" customHeight="1" x14ac:dyDescent="0.25"/>
    <row r="1148" customFormat="1" ht="15" customHeight="1" x14ac:dyDescent="0.25"/>
    <row r="1149" customFormat="1" ht="15" customHeight="1" x14ac:dyDescent="0.25"/>
    <row r="1150" customFormat="1" ht="15" customHeight="1" x14ac:dyDescent="0.25"/>
    <row r="1151" customFormat="1" ht="15" customHeight="1" x14ac:dyDescent="0.25"/>
    <row r="1152" customFormat="1" ht="15" customHeight="1" x14ac:dyDescent="0.25"/>
    <row r="1153" customFormat="1" ht="15" customHeight="1" x14ac:dyDescent="0.25"/>
    <row r="1154" customFormat="1" ht="15" customHeight="1" x14ac:dyDescent="0.25"/>
    <row r="1155" customFormat="1" ht="15" customHeight="1" x14ac:dyDescent="0.25"/>
    <row r="1156" customFormat="1" ht="15" customHeight="1" x14ac:dyDescent="0.25"/>
    <row r="1157" customFormat="1" ht="15" customHeight="1" x14ac:dyDescent="0.25"/>
    <row r="1158" customFormat="1" ht="15" customHeight="1" x14ac:dyDescent="0.25"/>
    <row r="1159" customFormat="1" ht="15" customHeight="1" x14ac:dyDescent="0.25"/>
    <row r="1160" customFormat="1" ht="15" customHeight="1" x14ac:dyDescent="0.25"/>
    <row r="1161" customFormat="1" ht="15" customHeight="1" x14ac:dyDescent="0.25"/>
    <row r="1162" customFormat="1" ht="15" customHeight="1" x14ac:dyDescent="0.25"/>
    <row r="1163" customFormat="1" ht="15" customHeight="1" x14ac:dyDescent="0.25"/>
    <row r="1164" customFormat="1" ht="15" customHeight="1" x14ac:dyDescent="0.25"/>
    <row r="1165" customFormat="1" ht="15" customHeight="1" x14ac:dyDescent="0.25"/>
    <row r="1166" customFormat="1" ht="15" customHeight="1" x14ac:dyDescent="0.25"/>
    <row r="1167" customFormat="1" ht="15" customHeight="1" x14ac:dyDescent="0.25"/>
    <row r="1168" customFormat="1" ht="15" customHeight="1" x14ac:dyDescent="0.25"/>
    <row r="1169" customFormat="1" ht="15" customHeight="1" x14ac:dyDescent="0.25"/>
    <row r="1170" customFormat="1" ht="15" customHeight="1" x14ac:dyDescent="0.25"/>
    <row r="1171" customFormat="1" ht="15" customHeight="1" x14ac:dyDescent="0.25"/>
    <row r="1172" customFormat="1" ht="15" customHeight="1" x14ac:dyDescent="0.25"/>
    <row r="1173" customFormat="1" ht="15" customHeight="1" x14ac:dyDescent="0.25"/>
    <row r="1174" customFormat="1" ht="15" customHeight="1" x14ac:dyDescent="0.25"/>
    <row r="1175" customFormat="1" ht="15" customHeight="1" x14ac:dyDescent="0.25"/>
    <row r="1176" customFormat="1" ht="15" customHeight="1" x14ac:dyDescent="0.25"/>
    <row r="1177" customFormat="1" ht="15" customHeight="1" x14ac:dyDescent="0.25"/>
    <row r="1178" customFormat="1" ht="15" customHeight="1" x14ac:dyDescent="0.25"/>
    <row r="1179" customFormat="1" ht="15" customHeight="1" x14ac:dyDescent="0.25"/>
    <row r="1180" customFormat="1" ht="15" customHeight="1" x14ac:dyDescent="0.25"/>
    <row r="1181" customFormat="1" ht="15" customHeight="1" x14ac:dyDescent="0.25"/>
    <row r="1182" customFormat="1" ht="15" customHeight="1" x14ac:dyDescent="0.25"/>
    <row r="1183" customFormat="1" ht="15" customHeight="1" x14ac:dyDescent="0.25"/>
    <row r="1184" customFormat="1" ht="15" customHeight="1" x14ac:dyDescent="0.25"/>
    <row r="1185" customFormat="1" ht="15" customHeight="1" x14ac:dyDescent="0.25"/>
    <row r="1186" customFormat="1" ht="15" customHeight="1" x14ac:dyDescent="0.25"/>
    <row r="1187" customFormat="1" ht="15" customHeight="1" x14ac:dyDescent="0.25"/>
    <row r="1188" customFormat="1" ht="15" customHeight="1" x14ac:dyDescent="0.25"/>
    <row r="1189" customFormat="1" ht="15" customHeight="1" x14ac:dyDescent="0.25"/>
    <row r="1190" customFormat="1" ht="15" customHeight="1" x14ac:dyDescent="0.25"/>
    <row r="1191" customFormat="1" ht="15" customHeight="1" x14ac:dyDescent="0.25"/>
    <row r="1192" customFormat="1" ht="15" customHeight="1" x14ac:dyDescent="0.25"/>
    <row r="1193" customFormat="1" ht="15" customHeight="1" x14ac:dyDescent="0.25"/>
    <row r="1194" customFormat="1" ht="15" customHeight="1" x14ac:dyDescent="0.25"/>
    <row r="1195" customFormat="1" ht="15" customHeight="1" x14ac:dyDescent="0.25"/>
    <row r="1196" customFormat="1" ht="15" customHeight="1" x14ac:dyDescent="0.25"/>
    <row r="1197" customFormat="1" ht="15" customHeight="1" x14ac:dyDescent="0.25"/>
    <row r="1198" customFormat="1" ht="15" customHeight="1" x14ac:dyDescent="0.25"/>
    <row r="1199" customFormat="1" ht="15" customHeight="1" x14ac:dyDescent="0.25"/>
    <row r="1200" customFormat="1" ht="15" customHeight="1" x14ac:dyDescent="0.25"/>
    <row r="1201" customFormat="1" ht="15" customHeight="1" x14ac:dyDescent="0.25"/>
    <row r="1202" customFormat="1" ht="15" customHeight="1" x14ac:dyDescent="0.25"/>
    <row r="1203" customFormat="1" ht="15" customHeight="1" x14ac:dyDescent="0.25"/>
    <row r="1204" customFormat="1" ht="15" customHeight="1" x14ac:dyDescent="0.25"/>
    <row r="1205" customFormat="1" ht="15" customHeight="1" x14ac:dyDescent="0.25"/>
    <row r="1206" customFormat="1" ht="15" customHeight="1" x14ac:dyDescent="0.25"/>
    <row r="1207" customFormat="1" ht="15" customHeight="1" x14ac:dyDescent="0.25"/>
    <row r="1208" customFormat="1" ht="15" customHeight="1" x14ac:dyDescent="0.25"/>
    <row r="1209" customFormat="1" ht="15" customHeight="1" x14ac:dyDescent="0.25"/>
    <row r="1210" customFormat="1" ht="15" customHeight="1" x14ac:dyDescent="0.25"/>
    <row r="1211" customFormat="1" ht="15" customHeight="1" x14ac:dyDescent="0.25"/>
    <row r="1212" customFormat="1" ht="15" customHeight="1" x14ac:dyDescent="0.25"/>
    <row r="1213" customFormat="1" ht="15" customHeight="1" x14ac:dyDescent="0.25"/>
    <row r="1214" customFormat="1" ht="15" customHeight="1" x14ac:dyDescent="0.25"/>
    <row r="1215" customFormat="1" ht="15" customHeight="1" x14ac:dyDescent="0.25"/>
    <row r="1216" customFormat="1" ht="15" customHeight="1" x14ac:dyDescent="0.25"/>
    <row r="1217" customFormat="1" ht="15" customHeight="1" x14ac:dyDescent="0.25"/>
    <row r="1218" customFormat="1" ht="15" customHeight="1" x14ac:dyDescent="0.25"/>
    <row r="1219" customFormat="1" ht="15" customHeight="1" x14ac:dyDescent="0.25"/>
    <row r="1220" customFormat="1" ht="15" customHeight="1" x14ac:dyDescent="0.25"/>
    <row r="1221" customFormat="1" ht="15" customHeight="1" x14ac:dyDescent="0.25"/>
    <row r="1222" customFormat="1" ht="15" customHeight="1" x14ac:dyDescent="0.25"/>
    <row r="1223" customFormat="1" ht="15" customHeight="1" x14ac:dyDescent="0.25"/>
    <row r="1224" customFormat="1" ht="15" customHeight="1" x14ac:dyDescent="0.25"/>
    <row r="1225" customFormat="1" ht="15" customHeight="1" x14ac:dyDescent="0.25"/>
    <row r="1226" customFormat="1" ht="15" customHeight="1" x14ac:dyDescent="0.25"/>
    <row r="1227" customFormat="1" ht="15" customHeight="1" x14ac:dyDescent="0.25"/>
    <row r="1228" customFormat="1" ht="15" customHeight="1" x14ac:dyDescent="0.25"/>
    <row r="1229" customFormat="1" ht="15" customHeight="1" x14ac:dyDescent="0.25"/>
    <row r="1230" customFormat="1" ht="15" customHeight="1" x14ac:dyDescent="0.25"/>
    <row r="1231" customFormat="1" ht="15" customHeight="1" x14ac:dyDescent="0.25"/>
    <row r="1232" customFormat="1" ht="15" customHeight="1" x14ac:dyDescent="0.25"/>
    <row r="1233" customFormat="1" ht="15" customHeight="1" x14ac:dyDescent="0.25"/>
    <row r="1234" customFormat="1" ht="15" customHeight="1" x14ac:dyDescent="0.25"/>
    <row r="1235" customFormat="1" ht="15" customHeight="1" x14ac:dyDescent="0.25"/>
    <row r="1236" customFormat="1" ht="15" customHeight="1" x14ac:dyDescent="0.25"/>
    <row r="1237" customFormat="1" ht="15" customHeight="1" x14ac:dyDescent="0.25"/>
    <row r="1238" customFormat="1" ht="15" customHeight="1" x14ac:dyDescent="0.25"/>
    <row r="1239" customFormat="1" ht="15" customHeight="1" x14ac:dyDescent="0.25"/>
    <row r="1240" customFormat="1" ht="15" customHeight="1" x14ac:dyDescent="0.25"/>
    <row r="1241" customFormat="1" ht="15" customHeight="1" x14ac:dyDescent="0.25"/>
    <row r="1242" customFormat="1" ht="15" customHeight="1" x14ac:dyDescent="0.25"/>
    <row r="1243" customFormat="1" ht="15" customHeight="1" x14ac:dyDescent="0.25"/>
    <row r="1244" customFormat="1" ht="15" customHeight="1" x14ac:dyDescent="0.25"/>
    <row r="1245" customFormat="1" ht="15" customHeight="1" x14ac:dyDescent="0.25"/>
    <row r="1246" customFormat="1" ht="15" customHeight="1" x14ac:dyDescent="0.25"/>
    <row r="1247" customFormat="1" ht="15" customHeight="1" x14ac:dyDescent="0.25"/>
    <row r="1248" customFormat="1" ht="15" customHeight="1" x14ac:dyDescent="0.25"/>
    <row r="1249" customFormat="1" ht="15" customHeight="1" x14ac:dyDescent="0.25"/>
    <row r="1250" customFormat="1" ht="15" customHeight="1" x14ac:dyDescent="0.25"/>
    <row r="1251" customFormat="1" ht="15" customHeight="1" x14ac:dyDescent="0.25"/>
    <row r="1252" customFormat="1" ht="15" customHeight="1" x14ac:dyDescent="0.25"/>
    <row r="1253" customFormat="1" ht="15" customHeight="1" x14ac:dyDescent="0.25"/>
    <row r="1254" customFormat="1" ht="15" customHeight="1" x14ac:dyDescent="0.25"/>
    <row r="1255" customFormat="1" ht="15" customHeight="1" x14ac:dyDescent="0.25"/>
    <row r="1256" customFormat="1" ht="15" customHeight="1" x14ac:dyDescent="0.25"/>
    <row r="1257" customFormat="1" ht="15" customHeight="1" x14ac:dyDescent="0.25"/>
    <row r="1258" customFormat="1" ht="15" customHeight="1" x14ac:dyDescent="0.25"/>
    <row r="1259" customFormat="1" ht="15" customHeight="1" x14ac:dyDescent="0.25"/>
    <row r="1260" customFormat="1" ht="15" customHeight="1" x14ac:dyDescent="0.25"/>
    <row r="1261" customFormat="1" ht="15" customHeight="1" x14ac:dyDescent="0.25"/>
    <row r="1262" customFormat="1" ht="15" customHeight="1" x14ac:dyDescent="0.25"/>
    <row r="1263" customFormat="1" ht="15" customHeight="1" x14ac:dyDescent="0.25"/>
    <row r="1264" customFormat="1" ht="15" customHeight="1" x14ac:dyDescent="0.25"/>
    <row r="1265" customFormat="1" ht="15" customHeight="1" x14ac:dyDescent="0.25"/>
    <row r="1266" customFormat="1" ht="15" customHeight="1" x14ac:dyDescent="0.25"/>
    <row r="1267" customFormat="1" ht="15" customHeight="1" x14ac:dyDescent="0.25"/>
    <row r="1268" customFormat="1" ht="15" customHeight="1" x14ac:dyDescent="0.25"/>
    <row r="1269" customFormat="1" ht="15" customHeight="1" x14ac:dyDescent="0.25"/>
    <row r="1270" customFormat="1" ht="15" customHeight="1" x14ac:dyDescent="0.25"/>
    <row r="1271" customFormat="1" ht="15" customHeight="1" x14ac:dyDescent="0.25"/>
    <row r="1272" customFormat="1" ht="15" customHeight="1" x14ac:dyDescent="0.25"/>
    <row r="1273" customFormat="1" ht="15" customHeight="1" x14ac:dyDescent="0.25"/>
    <row r="1274" customFormat="1" ht="15" customHeight="1" x14ac:dyDescent="0.25"/>
    <row r="1275" customFormat="1" ht="15" customHeight="1" x14ac:dyDescent="0.25"/>
    <row r="1276" customFormat="1" ht="15" customHeight="1" x14ac:dyDescent="0.25"/>
    <row r="1277" customFormat="1" ht="15" customHeight="1" x14ac:dyDescent="0.25"/>
    <row r="1278" customFormat="1" ht="15" customHeight="1" x14ac:dyDescent="0.25"/>
    <row r="1279" customFormat="1" ht="15" customHeight="1" x14ac:dyDescent="0.25"/>
    <row r="1280" customFormat="1" ht="15" customHeight="1" x14ac:dyDescent="0.25"/>
    <row r="1281" customFormat="1" ht="15" customHeight="1" x14ac:dyDescent="0.25"/>
    <row r="1282" customFormat="1" ht="15" customHeight="1" x14ac:dyDescent="0.25"/>
    <row r="1283" customFormat="1" ht="15" customHeight="1" x14ac:dyDescent="0.25"/>
    <row r="1284" customFormat="1" ht="15" customHeight="1" x14ac:dyDescent="0.25"/>
    <row r="1285" customFormat="1" ht="15" customHeight="1" x14ac:dyDescent="0.25"/>
    <row r="1286" customFormat="1" ht="15" customHeight="1" x14ac:dyDescent="0.25"/>
    <row r="1287" customFormat="1" ht="15" customHeight="1" x14ac:dyDescent="0.25"/>
    <row r="1288" customFormat="1" ht="15" customHeight="1" x14ac:dyDescent="0.25"/>
    <row r="1289" customFormat="1" ht="15" customHeight="1" x14ac:dyDescent="0.25"/>
    <row r="1290" customFormat="1" ht="15" customHeight="1" x14ac:dyDescent="0.25"/>
    <row r="1291" customFormat="1" ht="15" customHeight="1" x14ac:dyDescent="0.25"/>
    <row r="1292" customFormat="1" ht="15" customHeight="1" x14ac:dyDescent="0.25"/>
    <row r="1293" customFormat="1" ht="15" customHeight="1" x14ac:dyDescent="0.25"/>
    <row r="1294" customFormat="1" ht="15" customHeight="1" x14ac:dyDescent="0.25"/>
    <row r="1295" customFormat="1" ht="15" customHeight="1" x14ac:dyDescent="0.25"/>
    <row r="1296" customFormat="1" ht="15" customHeight="1" x14ac:dyDescent="0.25"/>
    <row r="1297" customFormat="1" ht="15" customHeight="1" x14ac:dyDescent="0.25"/>
    <row r="1298" customFormat="1" ht="15" customHeight="1" x14ac:dyDescent="0.25"/>
    <row r="1299" customFormat="1" ht="15" customHeight="1" x14ac:dyDescent="0.25"/>
    <row r="1300" customFormat="1" ht="15" customHeight="1" x14ac:dyDescent="0.25"/>
    <row r="1301" customFormat="1" ht="15" customHeight="1" x14ac:dyDescent="0.25"/>
    <row r="1302" customFormat="1" ht="15" customHeight="1" x14ac:dyDescent="0.25"/>
    <row r="1303" customFormat="1" ht="15" customHeight="1" x14ac:dyDescent="0.25"/>
    <row r="1304" customFormat="1" ht="15" customHeight="1" x14ac:dyDescent="0.25"/>
    <row r="1305" customFormat="1" ht="15" customHeight="1" x14ac:dyDescent="0.25"/>
    <row r="1306" customFormat="1" ht="15" customHeight="1" x14ac:dyDescent="0.25"/>
    <row r="1307" customFormat="1" ht="15" customHeight="1" x14ac:dyDescent="0.25"/>
    <row r="1308" customFormat="1" ht="15" customHeight="1" x14ac:dyDescent="0.25"/>
    <row r="1309" customFormat="1" ht="15" customHeight="1" x14ac:dyDescent="0.25"/>
    <row r="1310" customFormat="1" ht="15" customHeight="1" x14ac:dyDescent="0.25"/>
    <row r="1311" customFormat="1" ht="15" customHeight="1" x14ac:dyDescent="0.25"/>
    <row r="1312" customFormat="1" ht="15" customHeight="1" x14ac:dyDescent="0.25"/>
    <row r="1313" customFormat="1" ht="15" customHeight="1" x14ac:dyDescent="0.25"/>
    <row r="1314" customFormat="1" ht="15" customHeight="1" x14ac:dyDescent="0.25"/>
    <row r="1315" customFormat="1" ht="15" customHeight="1" x14ac:dyDescent="0.25"/>
    <row r="1316" customFormat="1" ht="15" customHeight="1" x14ac:dyDescent="0.25"/>
    <row r="1317" customFormat="1" ht="15" customHeight="1" x14ac:dyDescent="0.25"/>
    <row r="1318" customFormat="1" ht="15" customHeight="1" x14ac:dyDescent="0.25"/>
    <row r="1319" customFormat="1" ht="15" customHeight="1" x14ac:dyDescent="0.25"/>
    <row r="1320" customFormat="1" ht="15" customHeight="1" x14ac:dyDescent="0.25"/>
    <row r="1321" customFormat="1" ht="15" customHeight="1" x14ac:dyDescent="0.25"/>
    <row r="1322" customFormat="1" ht="15" customHeight="1" x14ac:dyDescent="0.25"/>
    <row r="1323" customFormat="1" ht="15" customHeight="1" x14ac:dyDescent="0.25"/>
    <row r="1324" customFormat="1" ht="15" customHeight="1" x14ac:dyDescent="0.25"/>
    <row r="1325" customFormat="1" ht="15" customHeight="1" x14ac:dyDescent="0.25"/>
    <row r="1326" customFormat="1" ht="15" customHeight="1" x14ac:dyDescent="0.25"/>
    <row r="1327" customFormat="1" ht="15" customHeight="1" x14ac:dyDescent="0.25"/>
    <row r="1328" customFormat="1" ht="15" customHeight="1" x14ac:dyDescent="0.25"/>
    <row r="1329" customFormat="1" ht="15" customHeight="1" x14ac:dyDescent="0.25"/>
    <row r="1330" customFormat="1" ht="15" customHeight="1" x14ac:dyDescent="0.25"/>
    <row r="1331" customFormat="1" ht="15" customHeight="1" x14ac:dyDescent="0.25"/>
    <row r="1332" customFormat="1" ht="15" customHeight="1" x14ac:dyDescent="0.25"/>
    <row r="1333" customFormat="1" ht="15" customHeight="1" x14ac:dyDescent="0.25"/>
    <row r="1334" customFormat="1" ht="15" customHeight="1" x14ac:dyDescent="0.25"/>
    <row r="1335" customFormat="1" ht="15" customHeight="1" x14ac:dyDescent="0.25"/>
    <row r="1336" customFormat="1" ht="15" customHeight="1" x14ac:dyDescent="0.25"/>
    <row r="1337" customFormat="1" ht="15" customHeight="1" x14ac:dyDescent="0.25"/>
    <row r="1338" customFormat="1" ht="15" customHeight="1" x14ac:dyDescent="0.25"/>
    <row r="1339" customFormat="1" ht="15" customHeight="1" x14ac:dyDescent="0.25"/>
    <row r="1340" customFormat="1" ht="15" customHeight="1" x14ac:dyDescent="0.25"/>
    <row r="1341" customFormat="1" ht="15" customHeight="1" x14ac:dyDescent="0.25"/>
    <row r="1342" customFormat="1" ht="15" customHeight="1" x14ac:dyDescent="0.25"/>
    <row r="1343" customFormat="1" ht="15" customHeight="1" x14ac:dyDescent="0.25"/>
    <row r="1344" customFormat="1" ht="15" customHeight="1" x14ac:dyDescent="0.25"/>
    <row r="1345" customFormat="1" ht="15" customHeight="1" x14ac:dyDescent="0.25"/>
    <row r="1346" customFormat="1" ht="15" customHeight="1" x14ac:dyDescent="0.25"/>
    <row r="1347" customFormat="1" ht="15" customHeight="1" x14ac:dyDescent="0.25"/>
    <row r="1348" customFormat="1" ht="15" customHeight="1" x14ac:dyDescent="0.25"/>
    <row r="1349" customFormat="1" ht="15" customHeight="1" x14ac:dyDescent="0.25"/>
    <row r="1350" customFormat="1" ht="15" customHeight="1" x14ac:dyDescent="0.25"/>
    <row r="1351" customFormat="1" ht="15" customHeight="1" x14ac:dyDescent="0.25"/>
    <row r="1352" customFormat="1" ht="15" customHeight="1" x14ac:dyDescent="0.25"/>
    <row r="1353" customFormat="1" ht="15" customHeight="1" x14ac:dyDescent="0.25"/>
    <row r="1354" customFormat="1" ht="15" customHeight="1" x14ac:dyDescent="0.25"/>
    <row r="1355" customFormat="1" ht="15" customHeight="1" x14ac:dyDescent="0.25"/>
    <row r="1356" customFormat="1" ht="15" customHeight="1" x14ac:dyDescent="0.25"/>
    <row r="1357" customFormat="1" ht="15" customHeight="1" x14ac:dyDescent="0.25"/>
    <row r="1358" customFormat="1" ht="15" customHeight="1" x14ac:dyDescent="0.25"/>
    <row r="1359" customFormat="1" ht="15" customHeight="1" x14ac:dyDescent="0.25"/>
    <row r="1360" customFormat="1" ht="15" customHeight="1" x14ac:dyDescent="0.25"/>
    <row r="1361" customFormat="1" ht="15" customHeight="1" x14ac:dyDescent="0.25"/>
    <row r="1362" customFormat="1" ht="15" customHeight="1" x14ac:dyDescent="0.25"/>
    <row r="1363" customFormat="1" ht="15" customHeight="1" x14ac:dyDescent="0.25"/>
    <row r="1364" customFormat="1" ht="15" customHeight="1" x14ac:dyDescent="0.25"/>
    <row r="1365" customFormat="1" ht="15" customHeight="1" x14ac:dyDescent="0.25"/>
    <row r="1366" customFormat="1" ht="15" customHeight="1" x14ac:dyDescent="0.25"/>
    <row r="1367" customFormat="1" ht="15" customHeight="1" x14ac:dyDescent="0.25"/>
    <row r="1368" customFormat="1" ht="15" customHeight="1" x14ac:dyDescent="0.25"/>
    <row r="1369" customFormat="1" ht="15" customHeight="1" x14ac:dyDescent="0.25"/>
    <row r="1370" customFormat="1" ht="15" customHeight="1" x14ac:dyDescent="0.25"/>
    <row r="1371" customFormat="1" ht="15" customHeight="1" x14ac:dyDescent="0.25"/>
    <row r="1372" customFormat="1" ht="15" customHeight="1" x14ac:dyDescent="0.25"/>
    <row r="1373" customFormat="1" ht="15" customHeight="1" x14ac:dyDescent="0.25"/>
    <row r="1374" customFormat="1" ht="15" customHeight="1" x14ac:dyDescent="0.25"/>
    <row r="1375" customFormat="1" ht="15" customHeight="1" x14ac:dyDescent="0.25"/>
    <row r="1376" customFormat="1" ht="15" customHeight="1" x14ac:dyDescent="0.25"/>
    <row r="1377" customFormat="1" ht="15" customHeight="1" x14ac:dyDescent="0.25"/>
    <row r="1378" customFormat="1" ht="15" customHeight="1" x14ac:dyDescent="0.25"/>
    <row r="1379" customFormat="1" ht="15" customHeight="1" x14ac:dyDescent="0.25"/>
    <row r="1380" customFormat="1" ht="15" customHeight="1" x14ac:dyDescent="0.25"/>
    <row r="1381" customFormat="1" ht="15" customHeight="1" x14ac:dyDescent="0.25"/>
    <row r="1382" customFormat="1" ht="15" customHeight="1" x14ac:dyDescent="0.25"/>
    <row r="1383" customFormat="1" ht="15" customHeight="1" x14ac:dyDescent="0.25"/>
    <row r="1384" customFormat="1" ht="15" customHeight="1" x14ac:dyDescent="0.25"/>
    <row r="1385" customFormat="1" ht="15" customHeight="1" x14ac:dyDescent="0.25"/>
    <row r="1386" customFormat="1" ht="15" customHeight="1" x14ac:dyDescent="0.25"/>
    <row r="1387" customFormat="1" ht="15" customHeight="1" x14ac:dyDescent="0.25"/>
    <row r="1388" customFormat="1" ht="15" customHeight="1" x14ac:dyDescent="0.25"/>
    <row r="1389" customFormat="1" ht="15" customHeight="1" x14ac:dyDescent="0.25"/>
    <row r="1390" customFormat="1" ht="15" customHeight="1" x14ac:dyDescent="0.25"/>
    <row r="1391" customFormat="1" ht="15" customHeight="1" x14ac:dyDescent="0.25"/>
    <row r="1392" customFormat="1" ht="15" customHeight="1" x14ac:dyDescent="0.25"/>
    <row r="1393" spans="1:34" customFormat="1" ht="15" customHeight="1" x14ac:dyDescent="0.25"/>
    <row r="1394" spans="1:34" customFormat="1" ht="15" customHeight="1" x14ac:dyDescent="0.25"/>
    <row r="1395" spans="1:34" customFormat="1" ht="15" customHeight="1" x14ac:dyDescent="0.25"/>
    <row r="1396" spans="1:34" customFormat="1" ht="15" customHeight="1" x14ac:dyDescent="0.25"/>
    <row r="1397" spans="1:34" customFormat="1" ht="15" customHeight="1" x14ac:dyDescent="0.25"/>
    <row r="1398" spans="1:34" customFormat="1" ht="15" customHeight="1" x14ac:dyDescent="0.25"/>
    <row r="1399" spans="1:34" customFormat="1" ht="15" customHeight="1" x14ac:dyDescent="0.25"/>
    <row r="1400" spans="1:34" ht="15" customHeight="1" x14ac:dyDescent="0.25">
      <c r="A1400"/>
      <c r="B1400"/>
      <c r="C1400"/>
      <c r="D1400"/>
      <c r="E1400"/>
      <c r="F1400"/>
      <c r="G1400"/>
      <c r="H1400"/>
      <c r="I1400"/>
      <c r="J1400"/>
      <c r="K1400"/>
      <c r="L1400"/>
      <c r="M1400"/>
      <c r="N1400"/>
      <c r="O1400"/>
      <c r="P1400"/>
      <c r="Q1400"/>
      <c r="R1400"/>
      <c r="S1400"/>
      <c r="T1400"/>
      <c r="U1400"/>
      <c r="V1400"/>
      <c r="W1400"/>
      <c r="X1400"/>
      <c r="Y1400"/>
      <c r="Z1400"/>
      <c r="AA1400"/>
      <c r="AB1400"/>
      <c r="AC1400"/>
      <c r="AD1400"/>
      <c r="AE1400"/>
      <c r="AF1400"/>
      <c r="AG1400"/>
      <c r="AH1400" s="14"/>
    </row>
    <row r="1401" spans="1:34" ht="15" customHeight="1" x14ac:dyDescent="0.25">
      <c r="A1401"/>
      <c r="B1401"/>
      <c r="C1401"/>
      <c r="D1401"/>
      <c r="E1401"/>
      <c r="F1401"/>
      <c r="G1401"/>
      <c r="H1401"/>
      <c r="I1401"/>
      <c r="J1401"/>
      <c r="K1401"/>
      <c r="L1401"/>
      <c r="M1401"/>
      <c r="N1401"/>
      <c r="O1401"/>
      <c r="P1401"/>
      <c r="Q1401"/>
      <c r="R1401"/>
      <c r="S1401"/>
      <c r="T1401"/>
      <c r="U1401"/>
      <c r="V1401"/>
      <c r="W1401"/>
      <c r="X1401"/>
      <c r="Y1401"/>
      <c r="Z1401"/>
      <c r="AA1401"/>
      <c r="AB1401"/>
      <c r="AC1401"/>
      <c r="AD1401"/>
      <c r="AE1401"/>
      <c r="AF1401"/>
      <c r="AG1401"/>
      <c r="AH1401" s="14"/>
    </row>
    <row r="1402" spans="1:34" ht="15" customHeight="1" x14ac:dyDescent="0.25">
      <c r="A1402"/>
      <c r="B1402"/>
      <c r="C1402"/>
      <c r="D1402"/>
      <c r="E1402"/>
      <c r="F1402"/>
      <c r="G1402"/>
      <c r="H1402"/>
      <c r="I1402"/>
      <c r="J1402"/>
      <c r="K1402"/>
      <c r="L1402"/>
      <c r="M1402"/>
      <c r="N1402"/>
      <c r="O1402"/>
      <c r="P1402"/>
      <c r="Q1402"/>
      <c r="R1402"/>
      <c r="S1402"/>
      <c r="T1402"/>
      <c r="U1402"/>
      <c r="V1402"/>
      <c r="W1402"/>
      <c r="X1402"/>
      <c r="Y1402"/>
      <c r="Z1402"/>
      <c r="AA1402"/>
      <c r="AB1402"/>
      <c r="AC1402"/>
      <c r="AD1402"/>
      <c r="AE1402"/>
      <c r="AF1402"/>
      <c r="AG1402"/>
      <c r="AH1402" s="14"/>
    </row>
    <row r="1403" spans="1:34" ht="15" customHeight="1" x14ac:dyDescent="0.25">
      <c r="A1403"/>
      <c r="B1403"/>
      <c r="C1403"/>
      <c r="D1403"/>
      <c r="E1403"/>
      <c r="F1403"/>
      <c r="G1403"/>
      <c r="H1403"/>
      <c r="I1403"/>
      <c r="J1403"/>
      <c r="K1403"/>
      <c r="L1403"/>
      <c r="M1403"/>
      <c r="N1403"/>
      <c r="O1403"/>
      <c r="P1403"/>
      <c r="Q1403"/>
      <c r="R1403"/>
      <c r="S1403"/>
      <c r="T1403"/>
      <c r="U1403"/>
      <c r="V1403"/>
      <c r="W1403"/>
      <c r="X1403"/>
      <c r="Y1403"/>
      <c r="Z1403"/>
      <c r="AA1403"/>
      <c r="AB1403"/>
      <c r="AC1403"/>
      <c r="AD1403"/>
      <c r="AE1403"/>
      <c r="AF1403"/>
      <c r="AG1403"/>
      <c r="AH1403" s="14"/>
    </row>
    <row r="1404" spans="1:34" ht="15" customHeight="1" x14ac:dyDescent="0.25">
      <c r="A1404"/>
      <c r="B1404"/>
      <c r="C1404"/>
      <c r="D1404"/>
      <c r="E1404"/>
      <c r="F1404"/>
      <c r="G1404"/>
      <c r="H1404"/>
      <c r="I1404"/>
      <c r="J1404"/>
      <c r="K1404"/>
      <c r="L1404"/>
      <c r="M1404"/>
      <c r="N1404"/>
      <c r="O1404"/>
      <c r="P1404"/>
      <c r="Q1404"/>
      <c r="R1404"/>
      <c r="S1404"/>
      <c r="T1404"/>
      <c r="U1404"/>
      <c r="V1404"/>
      <c r="W1404"/>
      <c r="X1404"/>
      <c r="Y1404"/>
      <c r="Z1404"/>
      <c r="AA1404"/>
      <c r="AB1404"/>
      <c r="AC1404"/>
      <c r="AD1404"/>
      <c r="AE1404"/>
      <c r="AF1404"/>
      <c r="AG1404"/>
      <c r="AH1404" s="14"/>
    </row>
    <row r="1405" spans="1:34" ht="15" customHeight="1" x14ac:dyDescent="0.25">
      <c r="A1405"/>
      <c r="B1405"/>
      <c r="C1405"/>
      <c r="D1405"/>
      <c r="E1405"/>
      <c r="F1405"/>
      <c r="G1405"/>
      <c r="H1405"/>
      <c r="I1405"/>
      <c r="J1405"/>
      <c r="K1405"/>
      <c r="L1405"/>
      <c r="M1405"/>
      <c r="N1405"/>
      <c r="O1405"/>
      <c r="P1405"/>
      <c r="Q1405"/>
      <c r="R1405"/>
      <c r="S1405"/>
      <c r="T1405"/>
      <c r="U1405"/>
      <c r="V1405"/>
      <c r="W1405"/>
      <c r="X1405"/>
      <c r="Y1405"/>
      <c r="Z1405"/>
      <c r="AA1405"/>
      <c r="AB1405"/>
      <c r="AC1405"/>
      <c r="AD1405"/>
      <c r="AE1405"/>
      <c r="AF1405"/>
      <c r="AG1405"/>
      <c r="AH1405" s="14"/>
    </row>
    <row r="1406" spans="1:34" ht="15" customHeight="1" x14ac:dyDescent="0.25">
      <c r="A1406"/>
      <c r="B1406"/>
      <c r="C1406"/>
      <c r="D1406"/>
      <c r="E1406"/>
      <c r="F1406"/>
      <c r="G1406"/>
      <c r="H1406"/>
      <c r="I1406"/>
      <c r="J1406"/>
      <c r="K1406"/>
      <c r="L1406"/>
      <c r="M1406"/>
      <c r="N1406"/>
      <c r="O1406"/>
      <c r="P1406"/>
      <c r="Q1406"/>
      <c r="R1406"/>
      <c r="S1406"/>
      <c r="T1406"/>
      <c r="U1406"/>
      <c r="V1406"/>
      <c r="W1406"/>
      <c r="X1406"/>
      <c r="Y1406"/>
      <c r="Z1406"/>
      <c r="AA1406"/>
      <c r="AB1406"/>
      <c r="AC1406"/>
      <c r="AD1406"/>
      <c r="AE1406"/>
      <c r="AF1406"/>
      <c r="AG1406"/>
      <c r="AH1406" s="14"/>
    </row>
  </sheetData>
  <mergeCells count="5">
    <mergeCell ref="A18:AG18"/>
    <mergeCell ref="A1:AK1"/>
    <mergeCell ref="A3:A4"/>
    <mergeCell ref="B3:AF3"/>
    <mergeCell ref="AG3:AK4"/>
  </mergeCells>
  <conditionalFormatting sqref="B6:AF17">
    <cfRule type="cellIs" dxfId="277" priority="1" operator="equal">
      <formula>"M"</formula>
    </cfRule>
    <cfRule type="cellIs" dxfId="276" priority="2" operator="equal">
      <formula>"A"</formula>
    </cfRule>
    <cfRule type="cellIs" dxfId="275" priority="3" operator="equal">
      <formula>"A"</formula>
    </cfRule>
    <cfRule type="cellIs" dxfId="274" priority="6" operator="equal">
      <formula>"D"</formula>
    </cfRule>
    <cfRule type="cellIs" dxfId="273" priority="7" operator="equal">
      <formula>"H"</formula>
    </cfRule>
    <cfRule type="expression" priority="8" stopIfTrue="1">
      <formula>B6=""</formula>
    </cfRule>
    <cfRule type="expression" dxfId="272" priority="9" stopIfTrue="1">
      <formula>B6=CléPersonnalisée2</formula>
    </cfRule>
    <cfRule type="expression" dxfId="271" priority="10" stopIfTrue="1">
      <formula>B6=CléPersonnalisée1</formula>
    </cfRule>
    <cfRule type="expression" dxfId="270" priority="11" stopIfTrue="1">
      <formula>B6=CléMaladie</formula>
    </cfRule>
    <cfRule type="expression" dxfId="269" priority="12" stopIfTrue="1">
      <formula>B6=CléPersonnelle</formula>
    </cfRule>
    <cfRule type="expression" dxfId="268" priority="13" stopIfTrue="1">
      <formula>B6=CléCongés</formula>
    </cfRule>
  </conditionalFormatting>
  <conditionalFormatting sqref="AG6:AK17">
    <cfRule type="dataBar" priority="14">
      <dataBar>
        <cfvo type="min"/>
        <cfvo type="num" val="31"/>
        <color theme="2" tint="-0.249977111117893"/>
      </dataBar>
      <extLst>
        <ext xmlns:x14="http://schemas.microsoft.com/office/spreadsheetml/2009/9/main" uri="{B025F937-C7B1-47D3-B67F-A62EFF666E3E}">
          <x14:id>{03CB51AA-9D0A-45E2-A129-E9028924F098}</x14:id>
        </ext>
      </extLst>
    </cfRule>
  </conditionalFormatting>
  <conditionalFormatting sqref="B21:AF21">
    <cfRule type="colorScale" priority="15">
      <colorScale>
        <cfvo type="min"/>
        <cfvo type="max"/>
        <color rgb="FF63BE7B"/>
        <color rgb="FFFCFCFF"/>
      </colorScale>
    </cfRule>
  </conditionalFormatting>
  <conditionalFormatting sqref="B21:AF21">
    <cfRule type="colorScale" priority="5">
      <colorScale>
        <cfvo type="min"/>
        <cfvo type="max"/>
        <color rgb="FF63BE7B"/>
        <color rgb="FFFCFCFF"/>
      </colorScale>
    </cfRule>
  </conditionalFormatting>
  <conditionalFormatting sqref="M21">
    <cfRule type="cellIs" dxfId="267" priority="4" operator="equal">
      <formula>"A"</formula>
    </cfRule>
  </conditionalFormatting>
  <printOptions horizontalCentered="1" verticalCentered="1"/>
  <pageMargins left="0" right="0" top="0" bottom="0" header="0.31496062992125984" footer="0.31496062992125984"/>
  <pageSetup scale="70" fitToHeight="0"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03CB51AA-9D0A-45E2-A129-E9028924F098}">
            <x14:dataBar minLength="0" maxLength="100">
              <x14:cfvo type="autoMin"/>
              <x14:cfvo type="num">
                <xm:f>31</xm:f>
              </x14:cfvo>
              <x14:negativeFillColor rgb="FFFF0000"/>
              <x14:axisColor rgb="FF000000"/>
            </x14:dataBar>
          </x14:cfRule>
          <xm:sqref>AG6:AK17</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D2B7C6AD-4757-4354-B044-7DF1C9BC910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15</vt:i4>
      </vt:variant>
      <vt:variant>
        <vt:lpstr>Plages nommées</vt:lpstr>
      </vt:variant>
      <vt:variant>
        <vt:i4>35</vt:i4>
      </vt:variant>
    </vt:vector>
  </HeadingPairs>
  <TitlesOfParts>
    <vt:vector size="50" baseType="lpstr">
      <vt:lpstr>Exemple</vt:lpstr>
      <vt:lpstr>Janvier</vt:lpstr>
      <vt:lpstr>Février</vt:lpstr>
      <vt:lpstr>Mars</vt:lpstr>
      <vt:lpstr>Avril</vt:lpstr>
      <vt:lpstr>Mai</vt:lpstr>
      <vt:lpstr>Juin</vt:lpstr>
      <vt:lpstr>Juillet</vt:lpstr>
      <vt:lpstr>Août</vt:lpstr>
      <vt:lpstr>Septembre</vt:lpstr>
      <vt:lpstr>Octobre</vt:lpstr>
      <vt:lpstr>Novembre</vt:lpstr>
      <vt:lpstr>Décembre</vt:lpstr>
      <vt:lpstr>Récapitulatif</vt:lpstr>
      <vt:lpstr>Parametrage</vt:lpstr>
      <vt:lpstr>Exemple!CalendrierAnnée</vt:lpstr>
      <vt:lpstr>CalendrierAnnée</vt:lpstr>
      <vt:lpstr>Exemple!CléCongés</vt:lpstr>
      <vt:lpstr>CléCongés</vt:lpstr>
      <vt:lpstr>Exemple!CléMaladie</vt:lpstr>
      <vt:lpstr>CléMaladie</vt:lpstr>
      <vt:lpstr>Exemple!CléPersonnalisée1</vt:lpstr>
      <vt:lpstr>CléPersonnalisée1</vt:lpstr>
      <vt:lpstr>Exemple!CléPersonnalisée2</vt:lpstr>
      <vt:lpstr>CléPersonnalisée2</vt:lpstr>
      <vt:lpstr>Exemple!CléPersonnelle</vt:lpstr>
      <vt:lpstr>CléPersonnelle</vt:lpstr>
      <vt:lpstr>Exemple!ÉtiquetteCléCongés</vt:lpstr>
      <vt:lpstr>ÉtiquetteCléCongés</vt:lpstr>
      <vt:lpstr>Exemple!ÉtiquetteCléMaladie</vt:lpstr>
      <vt:lpstr>ÉtiquetteCléMaladie</vt:lpstr>
      <vt:lpstr>Exemple!ÉtiquetteCléPersonnalisée1</vt:lpstr>
      <vt:lpstr>ÉtiquetteCléPersonnalisée1</vt:lpstr>
      <vt:lpstr>Exemple!ÉtiquetteCléPersonnalisée2</vt:lpstr>
      <vt:lpstr>ÉtiquetteCléPersonnalisée2</vt:lpstr>
      <vt:lpstr>Exemple!ÉtiquetteCléPersonnelle</vt:lpstr>
      <vt:lpstr>ÉtiquetteCléPersonnelle</vt:lpstr>
      <vt:lpstr>Août!NomMois</vt:lpstr>
      <vt:lpstr>Avril!NomMois</vt:lpstr>
      <vt:lpstr>Décembre!NomMois</vt:lpstr>
      <vt:lpstr>Exemple!NomMois</vt:lpstr>
      <vt:lpstr>Février!NomMois</vt:lpstr>
      <vt:lpstr>Janvier!NomMois</vt:lpstr>
      <vt:lpstr>Juillet!NomMois</vt:lpstr>
      <vt:lpstr>Juin!NomMois</vt:lpstr>
      <vt:lpstr>Mai!NomMois</vt:lpstr>
      <vt:lpstr>Mars!NomMois</vt:lpstr>
      <vt:lpstr>Novembre!NomMois</vt:lpstr>
      <vt:lpstr>Octobre!NomMois</vt:lpstr>
      <vt:lpstr>Septembre!NomMois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CHAMBE Caroline</dc:creator>
  <cp:keywords/>
  <cp:lastModifiedBy>CHAMBE Caroline</cp:lastModifiedBy>
  <cp:lastPrinted>2017-04-25T14:02:38Z</cp:lastPrinted>
  <dcterms:created xsi:type="dcterms:W3CDTF">2016-07-11T09:21:06Z</dcterms:created>
  <dcterms:modified xsi:type="dcterms:W3CDTF">2017-04-25T14:36:13Z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TC039871679991</vt:lpwstr>
  </property>
</Properties>
</file>