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17256" windowHeight="5664" activeTab="1"/>
  </bookViews>
  <sheets>
    <sheet name="Parametres" sheetId="1" r:id="rId1"/>
    <sheet name="Suivi mensuel" sheetId="6" r:id="rId2"/>
  </sheets>
  <externalReferences>
    <externalReference r:id="rId3"/>
  </externalReferences>
  <definedNames>
    <definedName name="Arrêt">Parametres!$H$4:$H$9</definedName>
    <definedName name="Code">'[1]Liste et codes dechets'!$B$1:$B$28</definedName>
    <definedName name="Début">Parametres!$B$7:$B$15</definedName>
    <definedName name="DPause">Parametres!#REF!</definedName>
    <definedName name="Fériés">Parametres!$E$2:$E$14</definedName>
    <definedName name="Fini">Parametres!$C$7:$C$15</definedName>
    <definedName name="Horraires">Parametres!#REF!</definedName>
    <definedName name="Horraires2">Parametres!#REF!</definedName>
    <definedName name="Journée">Parametres!$A$8:$A$15</definedName>
    <definedName name="Journée2">Parametres!$A$8:$A$17</definedName>
    <definedName name="LFinPause">"Parametres!$O"&amp;MATCH('Suivi mensuel'!#REF!,DPause,1)+1&amp;":$O"&amp;MATCH(MAX("12:45",'Suivi mensuel'!#REF!+"1:00"),DPause,1)+1</definedName>
    <definedName name="liste_dechets">'[1]Liste et codes dechets'!$A$1:$A$28</definedName>
    <definedName name="Mois">Parametres!$G$2:$G$13</definedName>
    <definedName name="Param">Parametres!$A$3:$C$6</definedName>
    <definedName name="travail">#REF!</definedName>
    <definedName name="Types">Parametres!#REF!</definedName>
    <definedName name="Vide">Parametres!#REF!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6" l="1"/>
  <c r="D8" i="6"/>
  <c r="E9" i="6"/>
  <c r="D9" i="6"/>
  <c r="D6" i="6"/>
  <c r="D4" i="6"/>
  <c r="D5" i="6"/>
  <c r="D7" i="6"/>
  <c r="E6" i="6"/>
  <c r="E7" i="6"/>
  <c r="E8" i="6"/>
  <c r="E5" i="6"/>
  <c r="E4" i="6"/>
  <c r="E3" i="6"/>
  <c r="D3" i="6"/>
  <c r="F5" i="6" l="1"/>
  <c r="H3" i="6"/>
  <c r="H6" i="6"/>
  <c r="H8" i="6"/>
  <c r="H9" i="6" l="1"/>
  <c r="H7" i="6"/>
  <c r="H4" i="6"/>
  <c r="H5" i="6"/>
  <c r="F9" i="6"/>
  <c r="G9" i="6" s="1"/>
  <c r="H10" i="6" l="1"/>
  <c r="G5" i="6"/>
  <c r="F3" i="6"/>
  <c r="E1" i="1"/>
  <c r="E3" i="1" s="1"/>
  <c r="G3" i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3" i="6" l="1"/>
  <c r="E12" i="1"/>
  <c r="E11" i="1"/>
  <c r="E6" i="1"/>
  <c r="E14" i="1"/>
  <c r="E10" i="1"/>
  <c r="E13" i="1"/>
  <c r="E4" i="1"/>
  <c r="E8" i="1"/>
  <c r="E9" i="1" s="1"/>
  <c r="E2" i="1"/>
  <c r="E5" i="1"/>
  <c r="E7" i="1" l="1"/>
  <c r="F8" i="6"/>
  <c r="G8" i="6" s="1"/>
  <c r="F7" i="6"/>
  <c r="F6" i="6"/>
  <c r="G6" i="6" s="1"/>
  <c r="F4" i="6"/>
  <c r="F10" i="6" l="1"/>
  <c r="G4" i="6"/>
  <c r="G10" i="6" s="1"/>
  <c r="I10" i="6" s="1"/>
  <c r="B3" i="6"/>
  <c r="B9" i="6" s="1"/>
  <c r="B6" i="6" l="1"/>
  <c r="B4" i="6"/>
  <c r="B7" i="6"/>
  <c r="B5" i="6"/>
  <c r="B8" i="6"/>
</calcChain>
</file>

<file path=xl/sharedStrings.xml><?xml version="1.0" encoding="utf-8"?>
<sst xmlns="http://schemas.openxmlformats.org/spreadsheetml/2006/main" count="53" uniqueCount="43">
  <si>
    <t>Type de Journée</t>
  </si>
  <si>
    <t>Heure
d'Arrivee</t>
  </si>
  <si>
    <t>Heure
de Fin</t>
  </si>
  <si>
    <t>Jour de l'an</t>
  </si>
  <si>
    <t>Pâques</t>
  </si>
  <si>
    <t>L. de Pâques</t>
  </si>
  <si>
    <t>Fête du Travail</t>
  </si>
  <si>
    <t>Armistice 45</t>
  </si>
  <si>
    <t>Ascension</t>
  </si>
  <si>
    <t>Pentecôte</t>
  </si>
  <si>
    <t>L. de Pentecôte</t>
  </si>
  <si>
    <t>Fête Nationale</t>
  </si>
  <si>
    <t>Assomption</t>
  </si>
  <si>
    <t>Toussaint</t>
  </si>
  <si>
    <t>Armistice 18</t>
  </si>
  <si>
    <t>Noël</t>
  </si>
  <si>
    <t>Mois</t>
  </si>
  <si>
    <t xml:space="preserve">Jours   </t>
  </si>
  <si>
    <t>Total/Hrs      
Journée</t>
  </si>
  <si>
    <t>Matin</t>
  </si>
  <si>
    <t>Nuit</t>
  </si>
  <si>
    <t>Maladie</t>
  </si>
  <si>
    <t>Accident Travail</t>
  </si>
  <si>
    <t>Journée Normal</t>
  </si>
  <si>
    <t xml:space="preserve">                                                                                                                                           =SI(G3="";"";(MOD(F3-H3;1) (=total journée)</t>
  </si>
  <si>
    <t xml:space="preserve">                                                                                                                                            =SI(F3="";"";F3-$I$1)  (= total journée h/sup-$I$1 =7h)</t>
  </si>
  <si>
    <t xml:space="preserve">                                                                                                                                             =SOMME(H3:H9)-I9 (=total H/sup 50%)</t>
  </si>
  <si>
    <t xml:space="preserve">                                                                                                                                             =MIN(7/24;SOMME(G30:G34)) pas dépasée (7h/sup 25% )</t>
  </si>
  <si>
    <t>=MOD(E3-D3;1)-SI(E3&gt;D3;MAX(0;MIN(E3;22/24)-MAX(D3;6/24));MAX(0;22/24-MAX(D3;6/24))+MAX(0;MIN(E3;22/24)-6/24))   =Nuit</t>
  </si>
  <si>
    <t>Autre</t>
  </si>
  <si>
    <t>Arrêt</t>
  </si>
  <si>
    <t>Nuit +</t>
  </si>
  <si>
    <t>RECUPERATIF</t>
  </si>
  <si>
    <t>Sup 25%</t>
  </si>
  <si>
    <t>Sup 50%</t>
  </si>
  <si>
    <t>Frérie</t>
  </si>
  <si>
    <t>Heures
Nuit</t>
  </si>
  <si>
    <t>Heures
Sup/25%</t>
  </si>
  <si>
    <t>Heures
Sup/50%</t>
  </si>
  <si>
    <t>TOTAL:</t>
  </si>
  <si>
    <t>Conjée</t>
  </si>
  <si>
    <t>Accident/Travail</t>
  </si>
  <si>
    <t>Conjé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</si>
</sst>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h:mm;@"/>
    <numFmt numFmtId="165" formatCode="mmmm"/>
    <numFmt numFmtId="166" formatCode="&quot;Fériés &quot;0000"/>
    <numFmt numFmtId="167" formatCode="[=0]&quot;&quot;;ddd\ dd\ mmm\ yy&quot; &quot;"/>
    <numFmt numFmtId="168" formatCode="ddd\ dd"/>
    <numFmt numFmtId="170" formatCode="[h]&quot;h&quot;:mm"/>
    <numFmt numFmtId="172" formatCode="[h]&quot;h&quot;mm;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24"/>
      <color theme="1"/>
      <name val="Calibri"/>
      <family val="2"/>
      <scheme val="minor"/>
    </font>
    <font>
      <b/>
      <sz val="9"/>
      <color rgb="FF008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66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rgb="FFBCE29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1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medium">
        <color indexed="64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8" fillId="0" borderId="0">
      <alignment vertical="center"/>
    </xf>
  </cellStyleXfs>
  <cellXfs count="94">
    <xf numFmtId="0" fontId="0" fillId="0" borderId="0" xfId="0"/>
    <xf numFmtId="0" fontId="3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5" fillId="2" borderId="2" xfId="0" applyFont="1" applyFill="1" applyBorder="1"/>
    <xf numFmtId="20" fontId="5" fillId="2" borderId="3" xfId="0" applyNumberFormat="1" applyFont="1" applyFill="1" applyBorder="1" applyAlignment="1">
      <alignment horizontal="center" vertical="center"/>
    </xf>
    <xf numFmtId="20" fontId="5" fillId="2" borderId="4" xfId="0" applyNumberFormat="1" applyFont="1" applyFill="1" applyBorder="1" applyAlignment="1">
      <alignment horizontal="center" vertical="center"/>
    </xf>
    <xf numFmtId="20" fontId="5" fillId="2" borderId="5" xfId="0" applyNumberFormat="1" applyFont="1" applyFill="1" applyBorder="1" applyAlignment="1">
      <alignment horizontal="center" vertical="center"/>
    </xf>
    <xf numFmtId="20" fontId="5" fillId="2" borderId="6" xfId="0" applyNumberFormat="1" applyFont="1" applyFill="1" applyBorder="1" applyAlignment="1">
      <alignment horizontal="center" vertical="center"/>
    </xf>
    <xf numFmtId="166" fontId="5" fillId="0" borderId="11" xfId="1" quotePrefix="1" applyNumberFormat="1" applyFont="1" applyFill="1" applyBorder="1" applyAlignment="1">
      <alignment horizontal="center" vertical="center"/>
    </xf>
    <xf numFmtId="0" fontId="5" fillId="0" borderId="12" xfId="1" applyFont="1" applyBorder="1"/>
    <xf numFmtId="167" fontId="5" fillId="0" borderId="12" xfId="1" quotePrefix="1" applyNumberFormat="1" applyFont="1" applyFill="1" applyBorder="1" applyAlignment="1" applyProtection="1">
      <alignment horizontal="right" vertical="center"/>
    </xf>
    <xf numFmtId="0" fontId="5" fillId="0" borderId="13" xfId="1" applyFont="1" applyBorder="1"/>
    <xf numFmtId="167" fontId="5" fillId="0" borderId="13" xfId="1" applyNumberFormat="1" applyFont="1" applyFill="1" applyBorder="1" applyAlignment="1" applyProtection="1">
      <alignment horizontal="right" vertical="center"/>
    </xf>
    <xf numFmtId="165" fontId="5" fillId="0" borderId="12" xfId="0" applyNumberFormat="1" applyFont="1" applyFill="1" applyBorder="1"/>
    <xf numFmtId="165" fontId="5" fillId="0" borderId="13" xfId="0" applyNumberFormat="1" applyFont="1" applyFill="1" applyBorder="1"/>
    <xf numFmtId="20" fontId="5" fillId="0" borderId="0" xfId="0" applyNumberFormat="1" applyFont="1" applyFill="1" applyBorder="1"/>
    <xf numFmtId="0" fontId="5" fillId="0" borderId="7" xfId="0" applyFont="1" applyFill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68" fontId="3" fillId="3" borderId="8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49" fontId="0" fillId="0" borderId="0" xfId="0" applyNumberFormat="1"/>
    <xf numFmtId="168" fontId="3" fillId="3" borderId="12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5" borderId="15" xfId="0" applyFont="1" applyFill="1" applyBorder="1" applyAlignment="1" applyProtection="1">
      <alignment horizontal="center" vertical="center"/>
      <protection locked="0"/>
    </xf>
    <xf numFmtId="0" fontId="10" fillId="7" borderId="21" xfId="0" applyFont="1" applyFill="1" applyBorder="1" applyAlignment="1">
      <alignment horizontal="center"/>
    </xf>
    <xf numFmtId="0" fontId="11" fillId="7" borderId="22" xfId="0" applyFont="1" applyFill="1" applyBorder="1" applyAlignment="1">
      <alignment horizontal="center"/>
    </xf>
    <xf numFmtId="0" fontId="10" fillId="7" borderId="23" xfId="0" applyFont="1" applyFill="1" applyBorder="1" applyAlignment="1">
      <alignment horizontal="center"/>
    </xf>
    <xf numFmtId="0" fontId="12" fillId="7" borderId="24" xfId="0" applyFont="1" applyFill="1" applyBorder="1" applyAlignment="1">
      <alignment horizontal="center"/>
    </xf>
    <xf numFmtId="170" fontId="12" fillId="8" borderId="25" xfId="0" applyNumberFormat="1" applyFont="1" applyFill="1" applyBorder="1" applyAlignment="1">
      <alignment horizontal="center"/>
    </xf>
    <xf numFmtId="170" fontId="11" fillId="8" borderId="26" xfId="0" applyNumberFormat="1" applyFont="1" applyFill="1" applyBorder="1" applyAlignment="1">
      <alignment horizontal="center"/>
    </xf>
    <xf numFmtId="170" fontId="13" fillId="9" borderId="26" xfId="0" applyNumberFormat="1" applyFont="1" applyFill="1" applyBorder="1" applyAlignment="1">
      <alignment horizontal="center"/>
    </xf>
    <xf numFmtId="170" fontId="14" fillId="6" borderId="27" xfId="0" applyNumberFormat="1" applyFont="1" applyFill="1" applyBorder="1"/>
    <xf numFmtId="170" fontId="12" fillId="8" borderId="28" xfId="0" applyNumberFormat="1" applyFont="1" applyFill="1" applyBorder="1" applyAlignment="1">
      <alignment horizontal="center"/>
    </xf>
    <xf numFmtId="170" fontId="11" fillId="8" borderId="29" xfId="0" applyNumberFormat="1" applyFont="1" applyFill="1" applyBorder="1" applyAlignment="1">
      <alignment horizontal="center"/>
    </xf>
    <xf numFmtId="170" fontId="13" fillId="9" borderId="29" xfId="0" applyNumberFormat="1" applyFont="1" applyFill="1" applyBorder="1" applyAlignment="1">
      <alignment horizontal="center"/>
    </xf>
    <xf numFmtId="170" fontId="14" fillId="6" borderId="30" xfId="0" applyNumberFormat="1" applyFont="1" applyFill="1" applyBorder="1"/>
    <xf numFmtId="0" fontId="11" fillId="7" borderId="23" xfId="0" applyFont="1" applyFill="1" applyBorder="1" applyAlignment="1">
      <alignment horizontal="center"/>
    </xf>
    <xf numFmtId="0" fontId="7" fillId="3" borderId="35" xfId="0" applyFont="1" applyFill="1" applyBorder="1"/>
    <xf numFmtId="0" fontId="7" fillId="3" borderId="35" xfId="0" applyFont="1" applyFill="1" applyBorder="1" applyAlignment="1">
      <alignment horizontal="center" vertical="center" wrapText="1"/>
    </xf>
    <xf numFmtId="0" fontId="0" fillId="3" borderId="35" xfId="0" applyFill="1" applyBorder="1"/>
    <xf numFmtId="165" fontId="2" fillId="4" borderId="36" xfId="0" applyNumberFormat="1" applyFont="1" applyFill="1" applyBorder="1" applyAlignment="1" applyProtection="1">
      <alignment horizontal="center" vertical="center"/>
      <protection locked="0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 applyProtection="1">
      <alignment horizontal="center"/>
      <protection locked="0"/>
    </xf>
    <xf numFmtId="164" fontId="3" fillId="0" borderId="42" xfId="0" applyNumberFormat="1" applyFont="1" applyFill="1" applyBorder="1" applyAlignment="1" applyProtection="1">
      <alignment horizontal="center"/>
      <protection locked="0"/>
    </xf>
    <xf numFmtId="0" fontId="0" fillId="3" borderId="43" xfId="0" applyFill="1" applyBorder="1"/>
    <xf numFmtId="168" fontId="3" fillId="3" borderId="26" xfId="0" applyNumberFormat="1" applyFont="1" applyFill="1" applyBorder="1" applyAlignment="1">
      <alignment horizontal="center" vertical="center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164" fontId="3" fillId="0" borderId="45" xfId="0" applyNumberFormat="1" applyFont="1" applyFill="1" applyBorder="1" applyAlignment="1" applyProtection="1">
      <alignment horizontal="center"/>
      <protection locked="0"/>
    </xf>
    <xf numFmtId="164" fontId="3" fillId="0" borderId="48" xfId="0" applyNumberFormat="1" applyFont="1" applyFill="1" applyBorder="1" applyAlignment="1" applyProtection="1">
      <alignment horizontal="center"/>
      <protection locked="0"/>
    </xf>
    <xf numFmtId="164" fontId="3" fillId="0" borderId="17" xfId="0" applyNumberFormat="1" applyFont="1" applyFill="1" applyBorder="1" applyAlignment="1" applyProtection="1">
      <alignment horizontal="center"/>
      <protection locked="0"/>
    </xf>
    <xf numFmtId="168" fontId="3" fillId="10" borderId="49" xfId="0" applyNumberFormat="1" applyFont="1" applyFill="1" applyBorder="1" applyAlignment="1">
      <alignment horizontal="center" vertical="center"/>
    </xf>
    <xf numFmtId="0" fontId="5" fillId="2" borderId="52" xfId="0" applyFont="1" applyFill="1" applyBorder="1"/>
    <xf numFmtId="20" fontId="5" fillId="2" borderId="53" xfId="0" applyNumberFormat="1" applyFont="1" applyFill="1" applyBorder="1" applyAlignment="1">
      <alignment horizontal="center" vertical="center"/>
    </xf>
    <xf numFmtId="20" fontId="5" fillId="2" borderId="54" xfId="0" applyNumberFormat="1" applyFont="1" applyFill="1" applyBorder="1" applyAlignment="1">
      <alignment horizontal="center" vertical="center"/>
    </xf>
    <xf numFmtId="0" fontId="5" fillId="12" borderId="0" xfId="0" applyFont="1" applyFill="1" applyBorder="1"/>
    <xf numFmtId="0" fontId="5" fillId="13" borderId="0" xfId="0" applyFont="1" applyFill="1" applyBorder="1"/>
    <xf numFmtId="0" fontId="5" fillId="2" borderId="0" xfId="0" applyFont="1" applyFill="1" applyBorder="1"/>
    <xf numFmtId="0" fontId="5" fillId="14" borderId="0" xfId="0" applyFont="1" applyFill="1" applyBorder="1"/>
    <xf numFmtId="0" fontId="5" fillId="15" borderId="0" xfId="0" applyFont="1" applyFill="1" applyBorder="1"/>
    <xf numFmtId="0" fontId="5" fillId="16" borderId="0" xfId="0" applyFont="1" applyFill="1" applyBorder="1"/>
    <xf numFmtId="0" fontId="5" fillId="11" borderId="0" xfId="0" applyFont="1" applyFill="1" applyBorder="1"/>
    <xf numFmtId="0" fontId="5" fillId="17" borderId="0" xfId="0" applyFont="1" applyFill="1" applyBorder="1"/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20" xfId="0" applyFont="1" applyFill="1" applyBorder="1" applyAlignment="1">
      <alignment horizontal="center"/>
    </xf>
    <xf numFmtId="20" fontId="15" fillId="0" borderId="0" xfId="0" applyNumberFormat="1" applyFont="1"/>
    <xf numFmtId="172" fontId="6" fillId="3" borderId="26" xfId="0" applyNumberFormat="1" applyFont="1" applyFill="1" applyBorder="1" applyAlignment="1">
      <alignment horizontal="center" vertical="center"/>
    </xf>
    <xf numFmtId="172" fontId="6" fillId="3" borderId="44" xfId="0" applyNumberFormat="1" applyFont="1" applyFill="1" applyBorder="1" applyAlignment="1">
      <alignment horizontal="center" vertical="center"/>
    </xf>
    <xf numFmtId="172" fontId="6" fillId="3" borderId="8" xfId="0" applyNumberFormat="1" applyFont="1" applyFill="1" applyBorder="1" applyAlignment="1">
      <alignment horizontal="center" vertical="center"/>
    </xf>
    <xf numFmtId="172" fontId="6" fillId="3" borderId="32" xfId="0" applyNumberFormat="1" applyFont="1" applyFill="1" applyBorder="1" applyAlignment="1">
      <alignment horizontal="center" vertical="center"/>
    </xf>
    <xf numFmtId="172" fontId="6" fillId="3" borderId="12" xfId="0" applyNumberFormat="1" applyFont="1" applyFill="1" applyBorder="1" applyAlignment="1">
      <alignment horizontal="center" vertical="center"/>
    </xf>
    <xf numFmtId="172" fontId="6" fillId="3" borderId="29" xfId="0" applyNumberFormat="1" applyFont="1" applyFill="1" applyBorder="1" applyAlignment="1">
      <alignment horizontal="center" vertical="center"/>
    </xf>
    <xf numFmtId="172" fontId="6" fillId="3" borderId="31" xfId="0" applyNumberFormat="1" applyFont="1" applyFill="1" applyBorder="1" applyAlignment="1">
      <alignment horizontal="center" vertical="center"/>
    </xf>
    <xf numFmtId="172" fontId="6" fillId="3" borderId="47" xfId="0" applyNumberFormat="1" applyFont="1" applyFill="1" applyBorder="1" applyAlignment="1">
      <alignment horizontal="center" vertical="center"/>
    </xf>
    <xf numFmtId="172" fontId="3" fillId="5" borderId="16" xfId="0" applyNumberFormat="1" applyFont="1" applyFill="1" applyBorder="1" applyAlignment="1" applyProtection="1">
      <alignment horizontal="center" vertical="center"/>
      <protection locked="0"/>
    </xf>
    <xf numFmtId="172" fontId="3" fillId="0" borderId="50" xfId="0" applyNumberFormat="1" applyFont="1" applyFill="1" applyBorder="1" applyAlignment="1" applyProtection="1">
      <alignment horizontal="center" vertical="center"/>
      <protection locked="0"/>
    </xf>
    <xf numFmtId="172" fontId="6" fillId="10" borderId="46" xfId="0" applyNumberFormat="1" applyFont="1" applyFill="1" applyBorder="1" applyAlignment="1">
      <alignment horizontal="center" vertical="center"/>
    </xf>
    <xf numFmtId="172" fontId="6" fillId="10" borderId="33" xfId="0" applyNumberFormat="1" applyFont="1" applyFill="1" applyBorder="1" applyAlignment="1">
      <alignment horizontal="center" vertical="center"/>
    </xf>
    <xf numFmtId="172" fontId="6" fillId="10" borderId="51" xfId="0" applyNumberFormat="1" applyFont="1" applyFill="1" applyBorder="1" applyAlignment="1">
      <alignment horizontal="center" vertical="center"/>
    </xf>
    <xf numFmtId="172" fontId="8" fillId="12" borderId="0" xfId="2" applyNumberFormat="1" applyFill="1" applyAlignment="1">
      <alignment horizontal="center" vertical="center"/>
    </xf>
    <xf numFmtId="172" fontId="8" fillId="0" borderId="0" xfId="2" applyNumberFormat="1" applyAlignment="1">
      <alignment horizontal="center" vertical="center"/>
    </xf>
    <xf numFmtId="172" fontId="0" fillId="0" borderId="34" xfId="0" applyNumberFormat="1" applyBorder="1" applyAlignment="1">
      <alignment horizontal="center" vertical="center"/>
    </xf>
    <xf numFmtId="172" fontId="8" fillId="18" borderId="0" xfId="2" applyNumberFormat="1" applyFill="1" applyAlignment="1">
      <alignment horizontal="center" vertical="center"/>
    </xf>
    <xf numFmtId="172" fontId="0" fillId="0" borderId="29" xfId="0" applyNumberFormat="1" applyBorder="1" applyAlignment="1">
      <alignment horizontal="center" vertical="center"/>
    </xf>
    <xf numFmtId="172" fontId="0" fillId="0" borderId="8" xfId="0" applyNumberFormat="1" applyBorder="1" applyAlignment="1">
      <alignment horizontal="center" vertical="center"/>
    </xf>
    <xf numFmtId="172" fontId="0" fillId="0" borderId="12" xfId="0" applyNumberFormat="1" applyBorder="1" applyAlignment="1">
      <alignment horizontal="center" vertical="center"/>
    </xf>
    <xf numFmtId="172" fontId="0" fillId="0" borderId="31" xfId="0" applyNumberFormat="1" applyBorder="1" applyAlignment="1">
      <alignment horizontal="center" vertical="center"/>
    </xf>
  </cellXfs>
  <cellStyles count="3">
    <cellStyle name="Normal" xfId="0" builtinId="0"/>
    <cellStyle name="Normal_plansbertrandV1" xfId="1"/>
    <cellStyle name="Normal_SVM Vierge 2004" xfId="2"/>
  </cellStyles>
  <dxfs count="222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4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theme="7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3" tint="0.39994506668294322"/>
        </patternFill>
      </fill>
    </dxf>
    <dxf>
      <font>
        <b/>
        <i val="0"/>
        <color theme="9"/>
      </font>
    </dxf>
    <dxf>
      <font>
        <b/>
        <i val="0"/>
        <color rgb="FFFF0000"/>
      </font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6" tint="0.59996337778862885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rgb="FFFF0000"/>
        </patternFill>
      </fill>
    </dxf>
    <dxf>
      <fill>
        <patternFill>
          <bgColor theme="8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4" tint="0.59996337778862885"/>
        </patternFill>
      </fill>
    </dxf>
    <dxf>
      <font>
        <b val="0"/>
        <i val="0"/>
        <color auto="1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ge/AppData/Local/Microsoft/Windows/INetCache/IE/VGW442SZ/Registre%20d&#233;che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"/>
      <sheetName val="2014"/>
      <sheetName val="Liste et codes dechets"/>
      <sheetName val="Devenir des dechets"/>
      <sheetName val="Prestataires"/>
    </sheetNames>
    <sheetDataSet>
      <sheetData sheetId="0" refreshError="1"/>
      <sheetData sheetId="1" refreshError="1"/>
      <sheetData sheetId="2">
        <row r="1">
          <cell r="A1" t="str">
            <v>Nuit</v>
          </cell>
          <cell r="B1" t="str">
            <v>17  06  05</v>
          </cell>
        </row>
        <row r="2">
          <cell r="A2" t="str">
            <v>Matin</v>
          </cell>
          <cell r="B2" t="str">
            <v>16  06  01</v>
          </cell>
        </row>
        <row r="3">
          <cell r="A3" t="str">
            <v>Journée Continu</v>
          </cell>
          <cell r="B3" t="str">
            <v>08  01  13</v>
          </cell>
        </row>
        <row r="4">
          <cell r="A4" t="str">
            <v>Journée avec Pause</v>
          </cell>
          <cell r="B4" t="str">
            <v>20  01  99</v>
          </cell>
        </row>
        <row r="5">
          <cell r="A5" t="str">
            <v>Bombes aérosols</v>
          </cell>
          <cell r="B5" t="str">
            <v>16  05  04</v>
          </cell>
        </row>
        <row r="6">
          <cell r="A6" t="str">
            <v>Boues et sables</v>
          </cell>
          <cell r="B6" t="str">
            <v>20 02 03</v>
          </cell>
        </row>
        <row r="7">
          <cell r="A7" t="str">
            <v>Cartouches d’encres</v>
          </cell>
          <cell r="B7" t="str">
            <v>08  03  17</v>
          </cell>
        </row>
        <row r="8">
          <cell r="A8" t="str">
            <v>Cuve morgue</v>
          </cell>
          <cell r="B8" t="str">
            <v>18  02   05</v>
          </cell>
        </row>
        <row r="9">
          <cell r="A9" t="str">
            <v>DASRI (infirmerie, vétérinaires)</v>
          </cell>
          <cell r="B9" t="str">
            <v>18  05  03</v>
          </cell>
        </row>
        <row r="10">
          <cell r="A10" t="str">
            <v>Déchet de liquide aqueux de nettoyage</v>
          </cell>
          <cell r="B10" t="str">
            <v>12  03  01</v>
          </cell>
        </row>
        <row r="11">
          <cell r="A11" t="str">
            <v>Déchets D'euthanasie</v>
          </cell>
          <cell r="B11" t="str">
            <v>19  05  99</v>
          </cell>
        </row>
        <row r="12">
          <cell r="A12" t="str">
            <v>Déchets électriques et électroniques</v>
          </cell>
          <cell r="B12" t="str">
            <v>20  01  35</v>
          </cell>
        </row>
        <row r="13">
          <cell r="A13" t="str">
            <v>Déchets inertes</v>
          </cell>
          <cell r="B13" t="str">
            <v>17  09  04</v>
          </cell>
        </row>
        <row r="14">
          <cell r="A14" t="str">
            <v>Déchets souillés</v>
          </cell>
          <cell r="B14" t="str">
            <v>15  01  10</v>
          </cell>
        </row>
        <row r="15">
          <cell r="A15" t="str">
            <v>Dechets speciaux</v>
          </cell>
          <cell r="B15" t="str">
            <v>15  02  02</v>
          </cell>
        </row>
        <row r="16">
          <cell r="A16" t="str">
            <v>Déchets verts</v>
          </cell>
          <cell r="B16" t="str">
            <v>20  02  01</v>
          </cell>
        </row>
        <row r="17">
          <cell r="A17" t="str">
            <v>DIB non valorisés</v>
          </cell>
          <cell r="B17" t="str">
            <v>20  03  01</v>
          </cell>
        </row>
        <row r="18">
          <cell r="A18" t="str">
            <v>DIB valorisés</v>
          </cell>
          <cell r="B18" t="str">
            <v>20  01  01</v>
          </cell>
        </row>
        <row r="19">
          <cell r="A19" t="str">
            <v>DTQD Standards</v>
          </cell>
          <cell r="B19" t="str">
            <v>16  05  08</v>
          </cell>
        </row>
        <row r="20">
          <cell r="A20" t="str">
            <v>Eaux de Retention Separateur Hydrocarbures</v>
          </cell>
          <cell r="B20" t="str">
            <v>13  05  07</v>
          </cell>
        </row>
        <row r="21">
          <cell r="A21" t="str">
            <v>Fluos, ampoule/DEEE en mélange</v>
          </cell>
          <cell r="B21" t="str">
            <v>16  02  13</v>
          </cell>
        </row>
        <row r="22">
          <cell r="A22" t="str">
            <v>Huiles usagées</v>
          </cell>
          <cell r="B22" t="str">
            <v>13  02   08</v>
          </cell>
        </row>
        <row r="23">
          <cell r="A23" t="str">
            <v>Huiles usagées alimentaires</v>
          </cell>
          <cell r="B23" t="str">
            <v>20  01  25</v>
          </cell>
        </row>
        <row r="24">
          <cell r="A24" t="str">
            <v>Paille souillée</v>
          </cell>
          <cell r="B24" t="str">
            <v>02  01  06</v>
          </cell>
        </row>
        <row r="25">
          <cell r="A25" t="str">
            <v>Piles</v>
          </cell>
          <cell r="B25" t="str">
            <v>20  01  33</v>
          </cell>
        </row>
        <row r="26">
          <cell r="A26" t="str">
            <v>Sacs d'engrais vides</v>
          </cell>
          <cell r="B26" t="str">
            <v>02 01 08</v>
          </cell>
        </row>
        <row r="27">
          <cell r="A27" t="str">
            <v>Solvant fontaine</v>
          </cell>
          <cell r="B27" t="str">
            <v>20  01  13</v>
          </cell>
        </row>
        <row r="28">
          <cell r="A28" t="str">
            <v>Solvants non Chlores</v>
          </cell>
          <cell r="B28" t="str">
            <v>14  06  03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activeCell="H21" sqref="H21"/>
    </sheetView>
  </sheetViews>
  <sheetFormatPr baseColWidth="10" defaultColWidth="11.44140625" defaultRowHeight="15.6" x14ac:dyDescent="0.3"/>
  <cols>
    <col min="1" max="1" width="16.33203125" style="2" customWidth="1"/>
    <col min="2" max="3" width="7.88671875" style="2" customWidth="1"/>
    <col min="4" max="4" width="14.6640625" style="2" customWidth="1"/>
    <col min="5" max="5" width="15.88671875" style="2" bestFit="1" customWidth="1"/>
    <col min="6" max="6" width="1.6640625" style="2" customWidth="1"/>
    <col min="7" max="7" width="11.44140625" style="2"/>
    <col min="8" max="8" width="22.109375" style="2" customWidth="1"/>
    <col min="9" max="9" width="21.109375" style="2" customWidth="1"/>
    <col min="10" max="16384" width="11.44140625" style="2"/>
  </cols>
  <sheetData>
    <row r="1" spans="1:10" x14ac:dyDescent="0.3">
      <c r="A1" s="67"/>
      <c r="B1" s="68"/>
      <c r="C1" s="68"/>
      <c r="D1" s="19" t="s">
        <v>17</v>
      </c>
      <c r="E1" s="10">
        <f>YEAR('Suivi mensuel'!B2)</f>
        <v>2017</v>
      </c>
      <c r="F1" s="3"/>
      <c r="G1" s="18" t="s">
        <v>16</v>
      </c>
    </row>
    <row r="2" spans="1:10" x14ac:dyDescent="0.3">
      <c r="A2" s="4"/>
      <c r="B2" s="56"/>
      <c r="C2" s="5"/>
      <c r="D2" s="11" t="s">
        <v>3</v>
      </c>
      <c r="E2" s="12">
        <f>DATE(E1,1,1)</f>
        <v>42736</v>
      </c>
      <c r="G2" s="15">
        <v>42736</v>
      </c>
    </row>
    <row r="3" spans="1:10" x14ac:dyDescent="0.3">
      <c r="A3" s="6"/>
      <c r="B3" s="57"/>
      <c r="C3" s="7"/>
      <c r="D3" s="11" t="s">
        <v>4</v>
      </c>
      <c r="E3" s="12">
        <f>DATE(E1,3,29.56+0.979*MOD(204-11*MOD(E1,19),30)-WEEKDAY(DATE(E1,3,28.56+0.979*MOD(204-11*MOD(E1,19),30))))</f>
        <v>42841</v>
      </c>
      <c r="G3" s="15">
        <f>EDATE($G2,1)</f>
        <v>42767</v>
      </c>
    </row>
    <row r="4" spans="1:10" x14ac:dyDescent="0.3">
      <c r="A4" s="6"/>
      <c r="B4" s="57"/>
      <c r="C4" s="7"/>
      <c r="D4" s="11" t="s">
        <v>5</v>
      </c>
      <c r="E4" s="12">
        <f>E3+1</f>
        <v>42842</v>
      </c>
      <c r="G4" s="15">
        <f t="shared" ref="G4:G13" si="0">EDATE($G3,1)</f>
        <v>42795</v>
      </c>
      <c r="H4" s="2" t="s">
        <v>41</v>
      </c>
      <c r="J4" t="s">
        <v>24</v>
      </c>
    </row>
    <row r="5" spans="1:10" x14ac:dyDescent="0.3">
      <c r="A5" s="6"/>
      <c r="B5" s="57"/>
      <c r="C5" s="7"/>
      <c r="D5" s="11" t="s">
        <v>6</v>
      </c>
      <c r="E5" s="12">
        <f>DATE(E1,5,1)</f>
        <v>42856</v>
      </c>
      <c r="G5" s="15">
        <f t="shared" si="0"/>
        <v>42826</v>
      </c>
      <c r="H5" s="2" t="s">
        <v>21</v>
      </c>
      <c r="J5"/>
    </row>
    <row r="6" spans="1:10" x14ac:dyDescent="0.3">
      <c r="A6" s="8"/>
      <c r="B6" s="58"/>
      <c r="C6" s="9"/>
      <c r="D6" s="11" t="s">
        <v>7</v>
      </c>
      <c r="E6" s="12">
        <f>DATE(E1,5,8)</f>
        <v>42863</v>
      </c>
      <c r="G6" s="15">
        <f t="shared" si="0"/>
        <v>42856</v>
      </c>
      <c r="H6" s="2" t="s">
        <v>42</v>
      </c>
      <c r="J6" t="s">
        <v>25</v>
      </c>
    </row>
    <row r="7" spans="1:10" x14ac:dyDescent="0.3">
      <c r="A7" s="3"/>
      <c r="B7" s="17">
        <v>0.20833333333333334</v>
      </c>
      <c r="C7" s="17">
        <v>0.54166666666666663</v>
      </c>
      <c r="D7" s="11" t="s">
        <v>8</v>
      </c>
      <c r="E7" s="12">
        <f>IF(E5=E4+38,,E4+38)</f>
        <v>42880</v>
      </c>
      <c r="G7" s="15">
        <f t="shared" si="0"/>
        <v>42887</v>
      </c>
      <c r="H7" s="2" t="s">
        <v>29</v>
      </c>
      <c r="J7"/>
    </row>
    <row r="8" spans="1:10" x14ac:dyDescent="0.3">
      <c r="A8" s="61" t="s">
        <v>19</v>
      </c>
      <c r="B8" s="17">
        <v>0.875</v>
      </c>
      <c r="C8" s="17">
        <v>0.20833333333333334</v>
      </c>
      <c r="D8" s="11" t="s">
        <v>9</v>
      </c>
      <c r="E8" s="12">
        <f>E3+49</f>
        <v>42890</v>
      </c>
      <c r="G8" s="15">
        <f t="shared" si="0"/>
        <v>42917</v>
      </c>
      <c r="J8" t="s">
        <v>27</v>
      </c>
    </row>
    <row r="9" spans="1:10" x14ac:dyDescent="0.3">
      <c r="A9" s="62" t="s">
        <v>20</v>
      </c>
      <c r="B9" s="17">
        <v>0.79166666666666663</v>
      </c>
      <c r="C9" s="17">
        <v>0.20833333333333334</v>
      </c>
      <c r="D9" s="11" t="s">
        <v>10</v>
      </c>
      <c r="E9" s="12">
        <f>E8+1</f>
        <v>42891</v>
      </c>
      <c r="G9" s="15">
        <f t="shared" si="0"/>
        <v>42948</v>
      </c>
      <c r="J9"/>
    </row>
    <row r="10" spans="1:10" x14ac:dyDescent="0.3">
      <c r="A10" s="63" t="s">
        <v>31</v>
      </c>
      <c r="B10" s="17">
        <v>0.3125</v>
      </c>
      <c r="C10" s="17">
        <v>0.64583333333333337</v>
      </c>
      <c r="D10" s="11" t="s">
        <v>11</v>
      </c>
      <c r="E10" s="12">
        <f>DATE(E1,7,14)</f>
        <v>42930</v>
      </c>
      <c r="G10" s="15">
        <f t="shared" si="0"/>
        <v>42979</v>
      </c>
      <c r="J10" t="s">
        <v>26</v>
      </c>
    </row>
    <row r="11" spans="1:10" x14ac:dyDescent="0.3">
      <c r="A11" s="60" t="s">
        <v>23</v>
      </c>
      <c r="B11" s="17">
        <v>0</v>
      </c>
      <c r="C11" s="17">
        <v>0</v>
      </c>
      <c r="D11" s="11" t="s">
        <v>12</v>
      </c>
      <c r="E11" s="12">
        <f>DATE(E1,8,15)</f>
        <v>42962</v>
      </c>
      <c r="G11" s="15">
        <f t="shared" si="0"/>
        <v>43009</v>
      </c>
      <c r="J11"/>
    </row>
    <row r="12" spans="1:10" x14ac:dyDescent="0.3">
      <c r="A12" s="64" t="s">
        <v>22</v>
      </c>
      <c r="B12" s="17">
        <v>0</v>
      </c>
      <c r="C12" s="17">
        <v>0</v>
      </c>
      <c r="D12" s="11" t="s">
        <v>13</v>
      </c>
      <c r="E12" s="12">
        <f>DATE(E1,11,1)</f>
        <v>43040</v>
      </c>
      <c r="G12" s="15">
        <f t="shared" si="0"/>
        <v>43040</v>
      </c>
      <c r="J12" s="22" t="s">
        <v>28</v>
      </c>
    </row>
    <row r="13" spans="1:10" x14ac:dyDescent="0.3">
      <c r="A13" s="66" t="s">
        <v>21</v>
      </c>
      <c r="B13" s="17">
        <v>0</v>
      </c>
      <c r="C13" s="17">
        <v>0</v>
      </c>
      <c r="D13" s="11" t="s">
        <v>14</v>
      </c>
      <c r="E13" s="12">
        <f>DATE(E1,11,11)</f>
        <v>43050</v>
      </c>
      <c r="G13" s="16">
        <f t="shared" si="0"/>
        <v>43070</v>
      </c>
      <c r="J13"/>
    </row>
    <row r="14" spans="1:10" x14ac:dyDescent="0.3">
      <c r="A14" s="59" t="s">
        <v>29</v>
      </c>
      <c r="B14" s="17">
        <v>0</v>
      </c>
      <c r="C14" s="17">
        <v>0</v>
      </c>
      <c r="D14" s="13" t="s">
        <v>15</v>
      </c>
      <c r="E14" s="14">
        <f>DATE(E1,12,25)</f>
        <v>43094</v>
      </c>
    </row>
    <row r="15" spans="1:10" x14ac:dyDescent="0.3">
      <c r="A15" s="65" t="s">
        <v>40</v>
      </c>
      <c r="B15" s="17">
        <v>0</v>
      </c>
      <c r="C15" s="17">
        <v>0</v>
      </c>
    </row>
  </sheetData>
  <mergeCells count="1">
    <mergeCell ref="A1:C1"/>
  </mergeCells>
  <dataValidations count="4">
    <dataValidation type="list" allowBlank="1" showInputMessage="1" showErrorMessage="1" sqref="A8:A17">
      <formula1>Journée2</formula1>
    </dataValidation>
    <dataValidation type="list" allowBlank="1" showInputMessage="1" showErrorMessage="1" sqref="B7:B14">
      <formula1>Début</formula1>
    </dataValidation>
    <dataValidation type="list" allowBlank="1" showInputMessage="1" showErrorMessage="1" sqref="C7:C14">
      <formula1>Fini</formula1>
    </dataValidation>
    <dataValidation type="list" allowBlank="1" showInputMessage="1" showErrorMessage="1" sqref="H4:H9">
      <formula1>Arrêt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workbookViewId="0">
      <pane ySplit="2" topLeftCell="A3" activePane="bottomLeft" state="frozenSplit"/>
      <selection pane="bottomLeft" activeCell="G7" sqref="G7"/>
    </sheetView>
  </sheetViews>
  <sheetFormatPr baseColWidth="10" defaultColWidth="1.44140625" defaultRowHeight="14.4" zeroHeight="1" x14ac:dyDescent="0.3"/>
  <cols>
    <col min="1" max="1" width="11" customWidth="1"/>
    <col min="2" max="2" width="16" bestFit="1" customWidth="1"/>
    <col min="3" max="3" width="20.33203125" customWidth="1"/>
    <col min="4" max="4" width="10.5546875" customWidth="1"/>
    <col min="5" max="5" width="8.88671875" customWidth="1"/>
    <col min="6" max="6" width="13" customWidth="1"/>
    <col min="7" max="7" width="8.88671875" customWidth="1"/>
    <col min="8" max="8" width="13" customWidth="1"/>
    <col min="9" max="9" width="9.109375" customWidth="1"/>
    <col min="10" max="10" width="13.88671875" customWidth="1"/>
    <col min="11" max="11" width="1.44140625" hidden="1" customWidth="1"/>
    <col min="12" max="12" width="12" customWidth="1"/>
    <col min="13" max="13" width="8.6640625" customWidth="1"/>
    <col min="14" max="14" width="7.5546875" customWidth="1"/>
    <col min="15" max="15" width="6.5546875" customWidth="1"/>
    <col min="16" max="16" width="11.5546875" customWidth="1"/>
    <col min="17" max="17" width="14" customWidth="1"/>
  </cols>
  <sheetData>
    <row r="1" spans="1:17" ht="26.25" customHeight="1" thickBot="1" x14ac:dyDescent="0.35">
      <c r="A1" s="49"/>
      <c r="B1" s="39"/>
      <c r="C1" s="39"/>
      <c r="D1" s="40"/>
      <c r="E1" s="40"/>
      <c r="F1" s="40"/>
      <c r="G1" s="40"/>
      <c r="H1" s="40"/>
      <c r="I1" s="40"/>
      <c r="J1" s="41"/>
    </row>
    <row r="2" spans="1:17" ht="31.2" x14ac:dyDescent="0.6">
      <c r="A2" s="49"/>
      <c r="B2" s="42">
        <v>42767</v>
      </c>
      <c r="C2" s="43" t="s">
        <v>0</v>
      </c>
      <c r="D2" s="44" t="s">
        <v>1</v>
      </c>
      <c r="E2" s="45" t="s">
        <v>2</v>
      </c>
      <c r="F2" s="45" t="s">
        <v>18</v>
      </c>
      <c r="G2" s="45" t="s">
        <v>37</v>
      </c>
      <c r="H2" s="45" t="s">
        <v>36</v>
      </c>
      <c r="I2" s="45" t="s">
        <v>38</v>
      </c>
      <c r="J2" s="46" t="s">
        <v>30</v>
      </c>
      <c r="L2" s="72">
        <v>0.29166666666666669</v>
      </c>
      <c r="M2" s="69" t="s">
        <v>32</v>
      </c>
      <c r="N2" s="70"/>
      <c r="O2" s="70"/>
      <c r="P2" s="70"/>
      <c r="Q2" s="71"/>
    </row>
    <row r="3" spans="1:17" x14ac:dyDescent="0.3">
      <c r="A3" s="21"/>
      <c r="B3" s="50">
        <f>B2</f>
        <v>42767</v>
      </c>
      <c r="C3" s="51" t="s">
        <v>31</v>
      </c>
      <c r="D3" s="86">
        <f>INDEX([0]!Début,MATCH($C3,Journée,0),1)</f>
        <v>0.79166666666666663</v>
      </c>
      <c r="E3" s="87">
        <f>INDEX([0]!Fini,MATCH($C3,Journée,0),1)</f>
        <v>0.20833333333333334</v>
      </c>
      <c r="F3" s="73">
        <f>IF(D3="","",(MOD(E3-D3,1)))</f>
        <v>0.41666666666666674</v>
      </c>
      <c r="G3" s="88">
        <f t="shared" ref="G3:G4" si="0">IF(F3="","",F3-$L$2)</f>
        <v>0.12500000000000006</v>
      </c>
      <c r="H3" s="74">
        <f>MOD(E3-D3,1)-IF(E3&gt;D3,MAX(0,MIN(E3,22/24)-MAX(D3,6/24)),MAX(0,22/24-MAX(D3,6/24))+MAX(0,MIN(E3,22/24)-6/24))</f>
        <v>0.29166666666666674</v>
      </c>
      <c r="I3" s="73"/>
      <c r="J3" s="52"/>
      <c r="M3" s="26" t="s">
        <v>33</v>
      </c>
      <c r="N3" s="27" t="s">
        <v>34</v>
      </c>
      <c r="O3" s="38" t="s">
        <v>20</v>
      </c>
      <c r="P3" s="28" t="s">
        <v>35</v>
      </c>
      <c r="Q3" s="29"/>
    </row>
    <row r="4" spans="1:17" x14ac:dyDescent="0.3">
      <c r="A4" s="21"/>
      <c r="B4" s="20">
        <f>IF(MONTH(B$3+ROWS(Parametres!$1:1))=MONTH(B$2),B$3+ROWS(Parametres!$1:1),"")</f>
        <v>42768</v>
      </c>
      <c r="C4" s="1" t="s">
        <v>19</v>
      </c>
      <c r="D4" s="89">
        <f>INDEX([0]!Début,MATCH($C4,Journée,0),1)</f>
        <v>0.20833333333333334</v>
      </c>
      <c r="E4" s="87">
        <f>INDEX([0]!Fini,MATCH($C4,Journée,0),1)</f>
        <v>0.54166666666666663</v>
      </c>
      <c r="F4" s="75">
        <f>IF(D4="","",(MOD(E4-D4,1)))</f>
        <v>0.33333333333333326</v>
      </c>
      <c r="G4" s="90">
        <f t="shared" si="0"/>
        <v>4.1666666666666574E-2</v>
      </c>
      <c r="H4" s="76">
        <f t="shared" ref="H4" si="1">MOD(E4-D4,1)-IF(E4&gt;D4,MAX(0,MIN(E4,22/24)-MAX(D4,6/24)),MAX(0,22/24-MAX(D4,6/24))+MAX(0,MIN(E4,22/24)-6/24))</f>
        <v>4.166666666666663E-2</v>
      </c>
      <c r="I4" s="75"/>
      <c r="J4" s="47"/>
      <c r="M4" s="30"/>
      <c r="N4" s="31"/>
      <c r="O4" s="31"/>
      <c r="P4" s="32"/>
      <c r="Q4" s="33"/>
    </row>
    <row r="5" spans="1:17" x14ac:dyDescent="0.3">
      <c r="A5" s="21"/>
      <c r="B5" s="20">
        <f>IF(MONTH(B$3+ROWS(Parametres!$1:2))=MONTH(B$2),B$3+ROWS(Parametres!$1:2),"")</f>
        <v>42769</v>
      </c>
      <c r="C5" s="1" t="s">
        <v>19</v>
      </c>
      <c r="D5" s="89">
        <f>INDEX([0]!Début,MATCH($C5,Journée,0),1)</f>
        <v>0.20833333333333334</v>
      </c>
      <c r="E5" s="87">
        <f>INDEX([0]!Fini,MATCH($C5,Journée,0),1)</f>
        <v>0.54166666666666663</v>
      </c>
      <c r="F5" s="75">
        <f>IF(D5="","",(MOD(E5-D5,1)))</f>
        <v>0.33333333333333326</v>
      </c>
      <c r="G5" s="90">
        <f>IF(F5="","",F5-$L$2)</f>
        <v>4.1666666666666574E-2</v>
      </c>
      <c r="H5" s="76">
        <f>MOD(E5-D5,1)-IF(E5&gt;D5,MAX(0,MIN(E5,22/24)-MAX(D5,6/24)),MAX(0,22/24-MAX(D5,6/24))+MAX(0,MIN(E5,22/24)-6/24))</f>
        <v>4.166666666666663E-2</v>
      </c>
      <c r="I5" s="75"/>
      <c r="J5" s="47"/>
      <c r="M5" s="34"/>
      <c r="N5" s="35"/>
      <c r="O5" s="35"/>
      <c r="P5" s="36"/>
      <c r="Q5" s="37"/>
    </row>
    <row r="6" spans="1:17" x14ac:dyDescent="0.3">
      <c r="A6" s="21"/>
      <c r="B6" s="20">
        <f>IF(MONTH(B$3+ROWS(Parametres!$1:3))=MONTH(B$2),B$3+ROWS(Parametres!$1:3),"")</f>
        <v>42770</v>
      </c>
      <c r="C6" s="1" t="s">
        <v>23</v>
      </c>
      <c r="D6" s="89">
        <f>INDEX([0]!Début,MATCH($C6,Journée,0),1)</f>
        <v>0.3125</v>
      </c>
      <c r="E6" s="87">
        <f>INDEX([0]!Fini,MATCH($C6,Journée,0),1)</f>
        <v>0.64583333333333337</v>
      </c>
      <c r="F6" s="75">
        <f t="shared" ref="F6:F9" si="2">IF(D6="","",(MOD(E6-D6,1)))</f>
        <v>0.33333333333333337</v>
      </c>
      <c r="G6" s="90">
        <f t="shared" ref="G6:G8" si="3">IF(F6="","",F6-$L$2)</f>
        <v>4.1666666666666685E-2</v>
      </c>
      <c r="H6" s="76">
        <f>MOD(E6-D6,1)-IF(E6&gt;D6,MAX(0,MIN(E6,22/24)-MAX(D6,6/24)),MAX(0,22/24-MAX(D6,6/24))+MAX(0,MIN(E6,22/24)-6/24))</f>
        <v>0</v>
      </c>
      <c r="I6" s="75"/>
      <c r="J6" s="47"/>
      <c r="M6" s="34"/>
      <c r="N6" s="35"/>
      <c r="O6" s="35"/>
      <c r="P6" s="36"/>
      <c r="Q6" s="37"/>
    </row>
    <row r="7" spans="1:17" x14ac:dyDescent="0.3">
      <c r="A7" s="21"/>
      <c r="B7" s="20">
        <f>IF(MONTH(B$3+ROWS(Parametres!$1:4))=MONTH(B$2),B$3+ROWS(Parametres!$1:4),"")</f>
        <v>42771</v>
      </c>
      <c r="C7" s="1" t="s">
        <v>29</v>
      </c>
      <c r="D7" s="89">
        <f>INDEX([0]!Début,MATCH($C7,Journée,0),1)</f>
        <v>0</v>
      </c>
      <c r="E7" s="87">
        <f>INDEX([0]!Fini,MATCH($C7,Journée,0),1)</f>
        <v>0</v>
      </c>
      <c r="F7" s="75">
        <f t="shared" si="2"/>
        <v>0</v>
      </c>
      <c r="G7" s="91">
        <f>IF(F7="","",F7-$L$2)</f>
        <v>-0.29166666666666669</v>
      </c>
      <c r="H7" s="76">
        <f t="shared" ref="H7" si="4">MOD(E7-D7,1)-IF(E7&gt;D7,MAX(0,MIN(E7,22/24)-MAX(D7,6/24)),MAX(0,22/24-MAX(D7,6/24))+MAX(0,MIN(E7,22/24)-6/24))</f>
        <v>-0.66666666666666663</v>
      </c>
      <c r="I7" s="75"/>
      <c r="J7" s="47"/>
      <c r="M7" s="34"/>
      <c r="N7" s="35"/>
      <c r="O7" s="35"/>
      <c r="P7" s="36"/>
      <c r="Q7" s="37"/>
    </row>
    <row r="8" spans="1:17" x14ac:dyDescent="0.3">
      <c r="A8" s="21"/>
      <c r="B8" s="23">
        <f>IF(MONTH(B$3+ROWS(Parametres!$1:5))=MONTH(B$2),B$3+ROWS(Parametres!$1:5),"")</f>
        <v>42772</v>
      </c>
      <c r="C8" s="24" t="s">
        <v>23</v>
      </c>
      <c r="D8" s="89">
        <f>INDEX([0]!Début,MATCH($C8,Journée,0),1)</f>
        <v>0.3125</v>
      </c>
      <c r="E8" s="87">
        <f>INDEX([0]!Fini,MATCH($C8,Journée,0),1)</f>
        <v>0.64583333333333337</v>
      </c>
      <c r="F8" s="77">
        <f t="shared" si="2"/>
        <v>0.33333333333333337</v>
      </c>
      <c r="G8" s="92">
        <f t="shared" si="3"/>
        <v>4.1666666666666685E-2</v>
      </c>
      <c r="H8" s="76">
        <f>MOD(E8-D8,1)-IF(E8&gt;D8,MAX(0,MIN(E8,22/24)-MAX(D8,6/24)),MAX(0,22/24-MAX(D8,6/24))+MAX(0,MIN(E8,22/24)-6/24))</f>
        <v>0</v>
      </c>
      <c r="I8" s="78"/>
      <c r="J8" s="48"/>
      <c r="M8" s="34"/>
      <c r="N8" s="35"/>
      <c r="O8" s="35"/>
      <c r="P8" s="36"/>
      <c r="Q8" s="37"/>
    </row>
    <row r="9" spans="1:17" ht="15" thickBot="1" x14ac:dyDescent="0.35">
      <c r="A9" s="21"/>
      <c r="B9" s="23">
        <f>IF(MONTH(B$3+ROWS(Parametres!$1:6))=MONTH(B$2),B$3+ROWS(Parametres!$1:6),"")</f>
        <v>42773</v>
      </c>
      <c r="C9" s="24" t="s">
        <v>20</v>
      </c>
      <c r="D9" s="89">
        <f>INDEX([0]!Début,MATCH($C9,Journée,0),1)</f>
        <v>0.875</v>
      </c>
      <c r="E9" s="87">
        <f>INDEX([0]!Fini,MATCH($C9,Journée,0),1)</f>
        <v>0.20833333333333334</v>
      </c>
      <c r="F9" s="79">
        <f t="shared" si="2"/>
        <v>0.33333333333333337</v>
      </c>
      <c r="G9" s="93">
        <f t="shared" ref="G9" si="5">IF(F9="","",F9-$L$2)</f>
        <v>4.1666666666666685E-2</v>
      </c>
      <c r="H9" s="80">
        <f t="shared" ref="H9" si="6">MOD(E9-D9,1)-IF(E9&gt;D9,MAX(0,MIN(E9,22/24)-MAX(D9,6/24)),MAX(0,22/24-MAX(D9,6/24))+MAX(0,MIN(E9,22/24)-6/24))</f>
        <v>0.29166666666666674</v>
      </c>
      <c r="I9" s="77"/>
      <c r="J9" s="53"/>
      <c r="M9" s="34"/>
      <c r="N9" s="35"/>
      <c r="O9" s="35"/>
      <c r="P9" s="36"/>
      <c r="Q9" s="37"/>
    </row>
    <row r="10" spans="1:17" ht="15" thickBot="1" x14ac:dyDescent="0.35">
      <c r="A10" s="21"/>
      <c r="B10" s="55" t="s">
        <v>39</v>
      </c>
      <c r="C10" s="25"/>
      <c r="D10" s="81"/>
      <c r="E10" s="82"/>
      <c r="F10" s="83">
        <f>SUM(F3:F9)</f>
        <v>2.0833333333333335</v>
      </c>
      <c r="G10" s="84">
        <f>MIN(7/24,SUM(G3:G9))</f>
        <v>4.1666666666666574E-2</v>
      </c>
      <c r="H10" s="85">
        <f>SUM(H3:H9)</f>
        <v>0</v>
      </c>
      <c r="I10" s="83">
        <f>SUM(G3:G9)-G10</f>
        <v>0</v>
      </c>
      <c r="J10" s="54"/>
      <c r="M10" s="34"/>
      <c r="N10" s="35"/>
      <c r="O10" s="35"/>
      <c r="P10" s="36"/>
      <c r="Q10" s="37"/>
    </row>
    <row r="11" spans="1:17" hidden="1" x14ac:dyDescent="0.3"/>
    <row r="12" spans="1:17" hidden="1" x14ac:dyDescent="0.3"/>
    <row r="13" spans="1:17" hidden="1" x14ac:dyDescent="0.3"/>
    <row r="14" spans="1:17" hidden="1" x14ac:dyDescent="0.3"/>
    <row r="15" spans="1:17" hidden="1" x14ac:dyDescent="0.3"/>
    <row r="16" spans="1:17" hidden="1" x14ac:dyDescent="0.3"/>
    <row r="17" hidden="1" x14ac:dyDescent="0.3"/>
    <row r="18" x14ac:dyDescent="0.3"/>
    <row r="19" x14ac:dyDescent="0.3"/>
    <row r="20" x14ac:dyDescent="0.3"/>
    <row r="21" x14ac:dyDescent="0.3"/>
    <row r="22" x14ac:dyDescent="0.3"/>
    <row r="23" x14ac:dyDescent="0.3"/>
    <row r="24" x14ac:dyDescent="0.3"/>
    <row r="25" x14ac:dyDescent="0.3"/>
    <row r="26" x14ac:dyDescent="0.3"/>
    <row r="27" x14ac:dyDescent="0.3"/>
    <row r="28" x14ac:dyDescent="0.3"/>
    <row r="29" x14ac:dyDescent="0.3"/>
    <row r="30" x14ac:dyDescent="0.3"/>
    <row r="31" x14ac:dyDescent="0.3"/>
    <row r="32" x14ac:dyDescent="0.3"/>
    <row r="33" x14ac:dyDescent="0.3"/>
    <row r="34" x14ac:dyDescent="0.3"/>
    <row r="35" x14ac:dyDescent="0.3"/>
    <row r="36" x14ac:dyDescent="0.3"/>
    <row r="37" x14ac:dyDescent="0.3"/>
    <row r="38" x14ac:dyDescent="0.3"/>
    <row r="39" x14ac:dyDescent="0.3"/>
    <row r="40" x14ac:dyDescent="0.3"/>
    <row r="41" x14ac:dyDescent="0.3"/>
    <row r="42" x14ac:dyDescent="0.3"/>
    <row r="43" x14ac:dyDescent="0.3"/>
    <row r="44" x14ac:dyDescent="0.3"/>
    <row r="45" x14ac:dyDescent="0.3"/>
    <row r="46" x14ac:dyDescent="0.3"/>
    <row r="47" x14ac:dyDescent="0.3"/>
    <row r="48" x14ac:dyDescent="0.3"/>
    <row r="49" x14ac:dyDescent="0.3"/>
    <row r="50" x14ac:dyDescent="0.3"/>
    <row r="51" x14ac:dyDescent="0.3"/>
    <row r="52" x14ac:dyDescent="0.3"/>
    <row r="53" x14ac:dyDescent="0.3"/>
    <row r="54" x14ac:dyDescent="0.3"/>
    <row r="55" x14ac:dyDescent="0.3"/>
    <row r="56" x14ac:dyDescent="0.3"/>
    <row r="57" x14ac:dyDescent="0.3"/>
    <row r="58" x14ac:dyDescent="0.3"/>
    <row r="59" x14ac:dyDescent="0.3"/>
  </sheetData>
  <mergeCells count="1">
    <mergeCell ref="M2:Q2"/>
  </mergeCells>
  <conditionalFormatting sqref="B3:B10">
    <cfRule type="expression" dxfId="221" priority="528">
      <formula>COUNTIF(Fériés,$B3)&gt;0</formula>
    </cfRule>
    <cfRule type="expression" dxfId="220" priority="529">
      <formula>WEEKDAY($B3,2)&gt;5</formula>
    </cfRule>
  </conditionalFormatting>
  <conditionalFormatting sqref="D3 D5:D10">
    <cfRule type="cellIs" dxfId="219" priority="436" operator="equal">
      <formula>0.791666666666667</formula>
    </cfRule>
    <cfRule type="cellIs" dxfId="218" priority="438" operator="equal">
      <formula>0.3125</formula>
    </cfRule>
    <cfRule type="cellIs" dxfId="217" priority="476" operator="equal">
      <formula>0.791666666666667</formula>
    </cfRule>
    <cfRule type="cellIs" dxfId="216" priority="484" operator="equal">
      <formula>0.875</formula>
    </cfRule>
    <cfRule type="cellIs" dxfId="215" priority="488" operator="equal">
      <formula>0.208333333333333</formula>
    </cfRule>
    <cfRule type="cellIs" dxfId="214" priority="497" operator="equal">
      <formula>0.208333333333333</formula>
    </cfRule>
    <cfRule type="cellIs" dxfId="213" priority="498" operator="equal">
      <formula>0.208333333333333</formula>
    </cfRule>
    <cfRule type="cellIs" dxfId="212" priority="500" operator="equal">
      <formula>0.875</formula>
    </cfRule>
    <cfRule type="expression" dxfId="211" priority="567">
      <formula>AND($D3&lt;&gt;"",OR($D3&lt;VLOOKUP($C3,Param,2,0),$D3&gt;VLOOKUP($C3,Param,4,0)))</formula>
    </cfRule>
  </conditionalFormatting>
  <conditionalFormatting sqref="E3 E5:E10">
    <cfRule type="cellIs" dxfId="210" priority="437" operator="equal">
      <formula>0.645833333333333</formula>
    </cfRule>
    <cfRule type="cellIs" dxfId="209" priority="483" operator="equal">
      <formula>0.208333333333333</formula>
    </cfRule>
    <cfRule type="cellIs" dxfId="208" priority="487" operator="equal">
      <formula>0.541666666666667</formula>
    </cfRule>
    <cfRule type="cellIs" dxfId="207" priority="494" operator="equal">
      <formula>0.625</formula>
    </cfRule>
    <cfRule type="cellIs" dxfId="206" priority="495" operator="equal">
      <formula>"13h:00"</formula>
    </cfRule>
    <cfRule type="cellIs" dxfId="205" priority="496" operator="equal">
      <formula>0.541666666666667</formula>
    </cfRule>
    <cfRule type="cellIs" dxfId="204" priority="499" operator="equal">
      <formula>0.208333333333333</formula>
    </cfRule>
    <cfRule type="expression" dxfId="203" priority="568">
      <formula>AND($E3&lt;&gt;"",OR($E3&lt;VLOOKUP($C3,Param,5,0),$E3&gt;VLOOKUP($C3,Param,3,0)))</formula>
    </cfRule>
  </conditionalFormatting>
  <conditionalFormatting sqref="D3">
    <cfRule type="cellIs" dxfId="202" priority="439" operator="equal">
      <formula>0.3125</formula>
    </cfRule>
    <cfRule type="cellIs" dxfId="201" priority="490" operator="equal">
      <formula>"5h:00"</formula>
    </cfRule>
    <cfRule type="cellIs" dxfId="200" priority="503" operator="lessThan">
      <formula>"5h:00"</formula>
    </cfRule>
  </conditionalFormatting>
  <conditionalFormatting sqref="D3:E3 D5:E10">
    <cfRule type="cellIs" dxfId="199" priority="502" operator="lessThan">
      <formula>"13h:00"</formula>
    </cfRule>
  </conditionalFormatting>
  <conditionalFormatting sqref="D5 D9:D10 D7">
    <cfRule type="cellIs" dxfId="198" priority="501" operator="lessThan">
      <formula>"5h:00"</formula>
    </cfRule>
  </conditionalFormatting>
  <conditionalFormatting sqref="C3">
    <cfRule type="cellIs" dxfId="197" priority="454" operator="equal">
      <formula>"Accident T/r"</formula>
    </cfRule>
    <cfRule type="containsText" dxfId="196" priority="491" operator="containsText" text=" Nuit">
      <formula>NOT(ISERROR(SEARCH(" Nuit",C3)))</formula>
    </cfRule>
    <cfRule type="containsText" dxfId="195" priority="492" operator="containsText" text=" Matin">
      <formula>NOT(ISERROR(SEARCH(" Matin",C3)))</formula>
    </cfRule>
    <cfRule type="cellIs" dxfId="194" priority="493" operator="equal">
      <formula>"Matin"</formula>
    </cfRule>
  </conditionalFormatting>
  <conditionalFormatting sqref="E3">
    <cfRule type="cellIs" dxfId="193" priority="489" operator="equal">
      <formula>0.541666666666667</formula>
    </cfRule>
    <cfRule type="cellIs" dxfId="192" priority="7" operator="equal">
      <formula>0.208333333333333</formula>
    </cfRule>
  </conditionalFormatting>
  <conditionalFormatting sqref="C3:C10">
    <cfRule type="containsText" dxfId="191" priority="434" operator="containsText" text="Nuit +">
      <formula>NOT(ISERROR(SEARCH("Nuit +",C3)))</formula>
    </cfRule>
    <cfRule type="cellIs" dxfId="190" priority="445" operator="equal">
      <formula>"Nuit +"</formula>
    </cfRule>
    <cfRule type="cellIs" dxfId="189" priority="465" operator="equal">
      <formula>"Maladie"</formula>
    </cfRule>
    <cfRule type="cellIs" dxfId="188" priority="466" operator="equal">
      <formula>"Journée Normal"</formula>
    </cfRule>
    <cfRule type="cellIs" dxfId="187" priority="467" operator="equal">
      <formula>"Accident Travail"</formula>
    </cfRule>
    <cfRule type="cellIs" dxfId="186" priority="479" operator="equal">
      <formula>" A/T"</formula>
    </cfRule>
    <cfRule type="cellIs" dxfId="185" priority="480" operator="equal">
      <formula>"A/T"</formula>
    </cfRule>
    <cfRule type="cellIs" dxfId="184" priority="481" operator="equal">
      <formula>" A/T"</formula>
    </cfRule>
    <cfRule type="cellIs" dxfId="183" priority="482" operator="equal">
      <formula>"Journée Normale"</formula>
    </cfRule>
    <cfRule type="containsText" dxfId="182" priority="485" stopIfTrue="1" operator="containsText" text="Matin">
      <formula>NOT(ISERROR(SEARCH("Matin",C3)))</formula>
    </cfRule>
    <cfRule type="containsText" dxfId="181" priority="486" stopIfTrue="1" operator="containsText" text="Nuit">
      <formula>NOT(ISERROR(SEARCH("Nuit",C3)))</formula>
    </cfRule>
  </conditionalFormatting>
  <conditionalFormatting sqref="J3:J10">
    <cfRule type="cellIs" dxfId="180" priority="447" operator="equal">
      <formula>"Autre"</formula>
    </cfRule>
    <cfRule type="cellIs" dxfId="179" priority="449" operator="equal">
      <formula>"Maladie"</formula>
    </cfRule>
    <cfRule type="cellIs" dxfId="178" priority="450" operator="equal">
      <formula>"Accident Travail"</formula>
    </cfRule>
    <cfRule type="expression" dxfId="177" priority="478">
      <formula>AND(RIGHT($C3,2)&lt;&gt;"re",J3&lt;&gt;"")</formula>
    </cfRule>
  </conditionalFormatting>
  <conditionalFormatting sqref="G3:G4 G6:G8 F3:F10 H3:I10">
    <cfRule type="expression" dxfId="176" priority="601">
      <formula>IFERROR(AND($F3&lt;&gt;"",$F3&lt;VLOOKUP($C3,Param,10,0)),"")</formula>
    </cfRule>
    <cfRule type="expression" dxfId="175" priority="602">
      <formula>IFERROR(AND($F3&lt;&gt;"",$F3&gt;VLOOKUP($C3,Param,11,0)),"")</formula>
    </cfRule>
  </conditionalFormatting>
  <conditionalFormatting sqref="J3:J10">
    <cfRule type="cellIs" dxfId="174" priority="455" operator="equal">
      <formula>"Maladie"</formula>
    </cfRule>
  </conditionalFormatting>
  <conditionalFormatting sqref="J3">
    <cfRule type="cellIs" dxfId="173" priority="451" operator="equal">
      <formula>"Autre"</formula>
    </cfRule>
    <cfRule type="cellIs" dxfId="172" priority="452" operator="equal">
      <formula>"Conjé Payer"</formula>
    </cfRule>
    <cfRule type="cellIs" dxfId="171" priority="453" operator="equal">
      <formula>"accident Travail"</formula>
    </cfRule>
  </conditionalFormatting>
  <conditionalFormatting sqref="J3:J10">
    <cfRule type="cellIs" dxfId="170" priority="448" operator="equal">
      <formula>"Conjé Payer"</formula>
    </cfRule>
  </conditionalFormatting>
  <conditionalFormatting sqref="C3:C10">
    <cfRule type="cellIs" dxfId="169" priority="446" operator="equal">
      <formula>"Autre"</formula>
    </cfRule>
  </conditionalFormatting>
  <conditionalFormatting sqref="D5:D6">
    <cfRule type="cellIs" dxfId="168" priority="440" operator="equal">
      <formula>0.3125</formula>
    </cfRule>
    <cfRule type="cellIs" dxfId="167" priority="441" operator="equal">
      <formula>0.3125</formula>
    </cfRule>
    <cfRule type="cellIs" dxfId="166" priority="442" operator="equal">
      <formula>"7h:30"</formula>
    </cfRule>
    <cfRule type="cellIs" dxfId="165" priority="443" operator="equal">
      <formula>"7h:30"</formula>
    </cfRule>
    <cfRule type="cellIs" dxfId="164" priority="444" operator="equal">
      <formula>"7h:30"</formula>
    </cfRule>
  </conditionalFormatting>
  <conditionalFormatting sqref="G10">
    <cfRule type="expression" dxfId="163" priority="412">
      <formula>IFERROR(AND($F10&lt;&gt;"",$F10&lt;VLOOKUP($C10,Param,10,0)),"")</formula>
    </cfRule>
    <cfRule type="expression" dxfId="162" priority="413">
      <formula>IFERROR(AND($F10&lt;&gt;"",$F10&gt;VLOOKUP($C10,Param,11,0)),"")</formula>
    </cfRule>
  </conditionalFormatting>
  <conditionalFormatting sqref="D4">
    <cfRule type="cellIs" dxfId="161" priority="163" operator="equal">
      <formula>0.208333333333333</formula>
    </cfRule>
    <cfRule type="cellIs" dxfId="160" priority="90" operator="equal">
      <formula>0.875</formula>
    </cfRule>
  </conditionalFormatting>
  <conditionalFormatting sqref="E4">
    <cfRule type="cellIs" dxfId="159" priority="162" operator="equal">
      <formula>0.541666666666667</formula>
    </cfRule>
    <cfRule type="cellIs" dxfId="158" priority="32" operator="equal">
      <formula>0.208333333333333</formula>
    </cfRule>
    <cfRule type="cellIs" dxfId="157" priority="6" operator="equal">
      <formula>0.208333333333333</formula>
    </cfRule>
  </conditionalFormatting>
  <conditionalFormatting sqref="D5">
    <cfRule type="cellIs" dxfId="156" priority="161" operator="equal">
      <formula>0.208333333333333</formula>
    </cfRule>
  </conditionalFormatting>
  <conditionalFormatting sqref="E5">
    <cfRule type="cellIs" dxfId="155" priority="160" operator="equal">
      <formula>0.541666666666667</formula>
    </cfRule>
    <cfRule type="cellIs" dxfId="154" priority="5" operator="equal">
      <formula>0.208333333333333</formula>
    </cfRule>
  </conditionalFormatting>
  <conditionalFormatting sqref="E8">
    <cfRule type="cellIs" dxfId="153" priority="159" operator="equal">
      <formula>0.541666666666667</formula>
    </cfRule>
    <cfRule type="cellIs" dxfId="152" priority="2" operator="equal">
      <formula>0.208333333333333</formula>
    </cfRule>
  </conditionalFormatting>
  <conditionalFormatting sqref="E7">
    <cfRule type="cellIs" dxfId="151" priority="158" operator="equal">
      <formula>0.541666666666667</formula>
    </cfRule>
    <cfRule type="cellIs" dxfId="150" priority="3" operator="equal">
      <formula>0.208333333333333</formula>
    </cfRule>
  </conditionalFormatting>
  <conditionalFormatting sqref="D7">
    <cfRule type="cellIs" dxfId="149" priority="153" operator="equal">
      <formula>0.3125</formula>
    </cfRule>
    <cfRule type="cellIs" dxfId="148" priority="154" operator="equal">
      <formula>0.3125</formula>
    </cfRule>
    <cfRule type="cellIs" dxfId="147" priority="155" operator="equal">
      <formula>"7h:30"</formula>
    </cfRule>
    <cfRule type="cellIs" dxfId="146" priority="156" operator="equal">
      <formula>"7h:30"</formula>
    </cfRule>
    <cfRule type="cellIs" dxfId="145" priority="157" operator="equal">
      <formula>"7h:30"</formula>
    </cfRule>
  </conditionalFormatting>
  <conditionalFormatting sqref="D7">
    <cfRule type="cellIs" dxfId="144" priority="152" operator="equal">
      <formula>0.208333333333333</formula>
    </cfRule>
  </conditionalFormatting>
  <conditionalFormatting sqref="D8">
    <cfRule type="cellIs" dxfId="143" priority="151" operator="lessThan">
      <formula>"5h:00"</formula>
    </cfRule>
    <cfRule type="cellIs" dxfId="142" priority="35" operator="equal">
      <formula>0.875</formula>
    </cfRule>
  </conditionalFormatting>
  <conditionalFormatting sqref="D8">
    <cfRule type="cellIs" dxfId="141" priority="146" operator="equal">
      <formula>0.3125</formula>
    </cfRule>
    <cfRule type="cellIs" dxfId="140" priority="147" operator="equal">
      <formula>0.3125</formula>
    </cfRule>
    <cfRule type="cellIs" dxfId="139" priority="148" operator="equal">
      <formula>"7h:30"</formula>
    </cfRule>
    <cfRule type="cellIs" dxfId="138" priority="149" operator="equal">
      <formula>"7h:30"</formula>
    </cfRule>
    <cfRule type="cellIs" dxfId="137" priority="150" operator="equal">
      <formula>"7h:30"</formula>
    </cfRule>
  </conditionalFormatting>
  <conditionalFormatting sqref="D8">
    <cfRule type="cellIs" dxfId="136" priority="145" operator="equal">
      <formula>0.208333333333333</formula>
    </cfRule>
  </conditionalFormatting>
  <conditionalFormatting sqref="D6">
    <cfRule type="cellIs" dxfId="135" priority="144" operator="lessThan">
      <formula>"5h:00"</formula>
    </cfRule>
    <cfRule type="cellIs" dxfId="134" priority="36" operator="equal">
      <formula>0.875</formula>
    </cfRule>
  </conditionalFormatting>
  <conditionalFormatting sqref="D6">
    <cfRule type="cellIs" dxfId="133" priority="143" operator="equal">
      <formula>0.208333333333333</formula>
    </cfRule>
  </conditionalFormatting>
  <conditionalFormatting sqref="E6">
    <cfRule type="cellIs" dxfId="132" priority="142" operator="equal">
      <formula>0.541666666666667</formula>
    </cfRule>
    <cfRule type="cellIs" dxfId="131" priority="4" operator="equal">
      <formula>0.208333333333333</formula>
    </cfRule>
  </conditionalFormatting>
  <conditionalFormatting sqref="D4">
    <cfRule type="cellIs" dxfId="130" priority="133" operator="equal">
      <formula>0.791666666666667</formula>
    </cfRule>
    <cfRule type="cellIs" dxfId="129" priority="134" operator="equal">
      <formula>0.3125</formula>
    </cfRule>
    <cfRule type="cellIs" dxfId="128" priority="135" operator="equal">
      <formula>0.791666666666667</formula>
    </cfRule>
    <cfRule type="cellIs" dxfId="127" priority="136" operator="equal">
      <formula>0.875</formula>
    </cfRule>
    <cfRule type="cellIs" dxfId="126" priority="137" operator="equal">
      <formula>0.208333333333333</formula>
    </cfRule>
    <cfRule type="cellIs" dxfId="125" priority="138" operator="equal">
      <formula>0.208333333333333</formula>
    </cfRule>
    <cfRule type="cellIs" dxfId="124" priority="139" operator="equal">
      <formula>0.208333333333333</formula>
    </cfRule>
    <cfRule type="cellIs" dxfId="123" priority="140" operator="equal">
      <formula>0.875</formula>
    </cfRule>
    <cfRule type="expression" dxfId="122" priority="141">
      <formula>AND($D4&lt;&gt;"",OR($D4&lt;VLOOKUP($C4,Param,2,0),$D4&gt;VLOOKUP($C4,Param,4,0)))</formula>
    </cfRule>
  </conditionalFormatting>
  <conditionalFormatting sqref="D4">
    <cfRule type="cellIs" dxfId="121" priority="132" operator="lessThan">
      <formula>"13h:00"</formula>
    </cfRule>
  </conditionalFormatting>
  <conditionalFormatting sqref="D4">
    <cfRule type="cellIs" dxfId="120" priority="131" operator="lessThan">
      <formula>"5h:00"</formula>
    </cfRule>
  </conditionalFormatting>
  <conditionalFormatting sqref="D4">
    <cfRule type="cellIs" dxfId="119" priority="126" operator="equal">
      <formula>0.3125</formula>
    </cfRule>
    <cfRule type="cellIs" dxfId="118" priority="127" operator="equal">
      <formula>0.3125</formula>
    </cfRule>
    <cfRule type="cellIs" dxfId="117" priority="128" operator="equal">
      <formula>"7h:30"</formula>
    </cfRule>
    <cfRule type="cellIs" dxfId="116" priority="129" operator="equal">
      <formula>"7h:30"</formula>
    </cfRule>
    <cfRule type="cellIs" dxfId="115" priority="130" operator="equal">
      <formula>"7h:30"</formula>
    </cfRule>
  </conditionalFormatting>
  <conditionalFormatting sqref="D4">
    <cfRule type="cellIs" dxfId="114" priority="125" operator="equal">
      <formula>0.208333333333333</formula>
    </cfRule>
  </conditionalFormatting>
  <conditionalFormatting sqref="D4">
    <cfRule type="cellIs" dxfId="113" priority="116" operator="equal">
      <formula>0.791666666666667</formula>
    </cfRule>
    <cfRule type="cellIs" dxfId="112" priority="117" operator="equal">
      <formula>0.3125</formula>
    </cfRule>
    <cfRule type="cellIs" dxfId="111" priority="118" operator="equal">
      <formula>0.791666666666667</formula>
    </cfRule>
    <cfRule type="cellIs" dxfId="110" priority="119" operator="equal">
      <formula>0.875</formula>
    </cfRule>
    <cfRule type="cellIs" dxfId="109" priority="120" operator="equal">
      <formula>0.208333333333333</formula>
    </cfRule>
    <cfRule type="cellIs" dxfId="108" priority="121" operator="equal">
      <formula>0.208333333333333</formula>
    </cfRule>
    <cfRule type="cellIs" dxfId="107" priority="122" operator="equal">
      <formula>0.208333333333333</formula>
    </cfRule>
    <cfRule type="cellIs" dxfId="106" priority="123" operator="equal">
      <formula>0.875</formula>
    </cfRule>
    <cfRule type="expression" dxfId="105" priority="124">
      <formula>AND($D4&lt;&gt;"",OR($D4&lt;VLOOKUP($C4,Param,2,0),$D4&gt;VLOOKUP($C4,Param,4,0)))</formula>
    </cfRule>
  </conditionalFormatting>
  <conditionalFormatting sqref="D4">
    <cfRule type="cellIs" dxfId="104" priority="115" operator="lessThan">
      <formula>"13h:00"</formula>
    </cfRule>
  </conditionalFormatting>
  <conditionalFormatting sqref="D4">
    <cfRule type="cellIs" dxfId="103" priority="114" operator="lessThan">
      <formula>"5h:00"</formula>
    </cfRule>
  </conditionalFormatting>
  <conditionalFormatting sqref="D4">
    <cfRule type="cellIs" dxfId="102" priority="109" operator="equal">
      <formula>0.3125</formula>
    </cfRule>
    <cfRule type="cellIs" dxfId="101" priority="110" operator="equal">
      <formula>0.3125</formula>
    </cfRule>
    <cfRule type="cellIs" dxfId="100" priority="111" operator="equal">
      <formula>"7h:30"</formula>
    </cfRule>
    <cfRule type="cellIs" dxfId="99" priority="112" operator="equal">
      <formula>"7h:30"</formula>
    </cfRule>
    <cfRule type="cellIs" dxfId="98" priority="113" operator="equal">
      <formula>"7h:30"</formula>
    </cfRule>
  </conditionalFormatting>
  <conditionalFormatting sqref="D4">
    <cfRule type="cellIs" dxfId="97" priority="108" operator="equal">
      <formula>0.208333333333333</formula>
    </cfRule>
  </conditionalFormatting>
  <conditionalFormatting sqref="D4">
    <cfRule type="cellIs" dxfId="96" priority="99" operator="equal">
      <formula>0.791666666666667</formula>
    </cfRule>
    <cfRule type="cellIs" dxfId="95" priority="100" operator="equal">
      <formula>0.3125</formula>
    </cfRule>
    <cfRule type="cellIs" dxfId="94" priority="101" operator="equal">
      <formula>0.791666666666667</formula>
    </cfRule>
    <cfRule type="cellIs" dxfId="93" priority="102" operator="equal">
      <formula>0.875</formula>
    </cfRule>
    <cfRule type="cellIs" dxfId="92" priority="103" operator="equal">
      <formula>0.208333333333333</formula>
    </cfRule>
    <cfRule type="cellIs" dxfId="91" priority="104" operator="equal">
      <formula>0.208333333333333</formula>
    </cfRule>
    <cfRule type="cellIs" dxfId="90" priority="105" operator="equal">
      <formula>0.208333333333333</formula>
    </cfRule>
    <cfRule type="cellIs" dxfId="89" priority="106" operator="equal">
      <formula>0.875</formula>
    </cfRule>
    <cfRule type="expression" dxfId="88" priority="107">
      <formula>AND($D4&lt;&gt;"",OR($D4&lt;VLOOKUP($C4,Param,2,0),$D4&gt;VLOOKUP($C4,Param,4,0)))</formula>
    </cfRule>
  </conditionalFormatting>
  <conditionalFormatting sqref="D4">
    <cfRule type="cellIs" dxfId="87" priority="98" operator="lessThan">
      <formula>"13h:00"</formula>
    </cfRule>
  </conditionalFormatting>
  <conditionalFormatting sqref="D4">
    <cfRule type="cellIs" dxfId="86" priority="97" operator="lessThan">
      <formula>"5h:00"</formula>
    </cfRule>
  </conditionalFormatting>
  <conditionalFormatting sqref="D4">
    <cfRule type="cellIs" dxfId="85" priority="92" operator="equal">
      <formula>0.3125</formula>
    </cfRule>
    <cfRule type="cellIs" dxfId="84" priority="93" operator="equal">
      <formula>0.3125</formula>
    </cfRule>
    <cfRule type="cellIs" dxfId="83" priority="94" operator="equal">
      <formula>"7h:30"</formula>
    </cfRule>
    <cfRule type="cellIs" dxfId="82" priority="95" operator="equal">
      <formula>"7h:30"</formula>
    </cfRule>
    <cfRule type="cellIs" dxfId="81" priority="96" operator="equal">
      <formula>"7h:30"</formula>
    </cfRule>
  </conditionalFormatting>
  <conditionalFormatting sqref="D4">
    <cfRule type="cellIs" dxfId="80" priority="91" operator="equal">
      <formula>0.208333333333333</formula>
    </cfRule>
  </conditionalFormatting>
  <conditionalFormatting sqref="D6">
    <cfRule type="cellIs" dxfId="79" priority="88" operator="equal">
      <formula>0.875</formula>
    </cfRule>
    <cfRule type="cellIs" dxfId="78" priority="89" operator="equal">
      <formula>0.208333333333333</formula>
    </cfRule>
  </conditionalFormatting>
  <conditionalFormatting sqref="D6">
    <cfRule type="cellIs" dxfId="77" priority="79" operator="equal">
      <formula>0.791666666666667</formula>
    </cfRule>
    <cfRule type="cellIs" dxfId="76" priority="80" operator="equal">
      <formula>0.3125</formula>
    </cfRule>
    <cfRule type="cellIs" dxfId="75" priority="81" operator="equal">
      <formula>0.791666666666667</formula>
    </cfRule>
    <cfRule type="cellIs" dxfId="74" priority="82" operator="equal">
      <formula>0.875</formula>
    </cfRule>
    <cfRule type="cellIs" dxfId="73" priority="83" operator="equal">
      <formula>0.208333333333333</formula>
    </cfRule>
    <cfRule type="cellIs" dxfId="72" priority="84" operator="equal">
      <formula>0.208333333333333</formula>
    </cfRule>
    <cfRule type="cellIs" dxfId="71" priority="85" operator="equal">
      <formula>0.208333333333333</formula>
    </cfRule>
    <cfRule type="cellIs" dxfId="70" priority="86" operator="equal">
      <formula>0.875</formula>
    </cfRule>
    <cfRule type="expression" dxfId="69" priority="87">
      <formula>AND($D6&lt;&gt;"",OR($D6&lt;VLOOKUP($C6,Param,2,0),$D6&gt;VLOOKUP($C6,Param,4,0)))</formula>
    </cfRule>
  </conditionalFormatting>
  <conditionalFormatting sqref="D6">
    <cfRule type="cellIs" dxfId="68" priority="78" operator="lessThan">
      <formula>"13h:00"</formula>
    </cfRule>
  </conditionalFormatting>
  <conditionalFormatting sqref="D6">
    <cfRule type="cellIs" dxfId="67" priority="77" operator="lessThan">
      <formula>"5h:00"</formula>
    </cfRule>
  </conditionalFormatting>
  <conditionalFormatting sqref="D6">
    <cfRule type="cellIs" dxfId="66" priority="72" operator="equal">
      <formula>0.3125</formula>
    </cfRule>
    <cfRule type="cellIs" dxfId="65" priority="73" operator="equal">
      <formula>0.3125</formula>
    </cfRule>
    <cfRule type="cellIs" dxfId="64" priority="74" operator="equal">
      <formula>"7h:30"</formula>
    </cfRule>
    <cfRule type="cellIs" dxfId="63" priority="75" operator="equal">
      <formula>"7h:30"</formula>
    </cfRule>
    <cfRule type="cellIs" dxfId="62" priority="76" operator="equal">
      <formula>"7h:30"</formula>
    </cfRule>
  </conditionalFormatting>
  <conditionalFormatting sqref="D6">
    <cfRule type="cellIs" dxfId="61" priority="71" operator="equal">
      <formula>0.208333333333333</formula>
    </cfRule>
  </conditionalFormatting>
  <conditionalFormatting sqref="D6">
    <cfRule type="cellIs" dxfId="60" priority="62" operator="equal">
      <formula>0.791666666666667</formula>
    </cfRule>
    <cfRule type="cellIs" dxfId="59" priority="63" operator="equal">
      <formula>0.3125</formula>
    </cfRule>
    <cfRule type="cellIs" dxfId="58" priority="64" operator="equal">
      <formula>0.791666666666667</formula>
    </cfRule>
    <cfRule type="cellIs" dxfId="57" priority="65" operator="equal">
      <formula>0.875</formula>
    </cfRule>
    <cfRule type="cellIs" dxfId="56" priority="66" operator="equal">
      <formula>0.208333333333333</formula>
    </cfRule>
    <cfRule type="cellIs" dxfId="55" priority="67" operator="equal">
      <formula>0.208333333333333</formula>
    </cfRule>
    <cfRule type="cellIs" dxfId="54" priority="68" operator="equal">
      <formula>0.208333333333333</formula>
    </cfRule>
    <cfRule type="cellIs" dxfId="53" priority="69" operator="equal">
      <formula>0.875</formula>
    </cfRule>
    <cfRule type="expression" dxfId="52" priority="70">
      <formula>AND($D6&lt;&gt;"",OR($D6&lt;VLOOKUP($C6,Param,2,0),$D6&gt;VLOOKUP($C6,Param,4,0)))</formula>
    </cfRule>
  </conditionalFormatting>
  <conditionalFormatting sqref="D6">
    <cfRule type="cellIs" dxfId="51" priority="61" operator="lessThan">
      <formula>"13h:00"</formula>
    </cfRule>
  </conditionalFormatting>
  <conditionalFormatting sqref="D6">
    <cfRule type="cellIs" dxfId="50" priority="60" operator="lessThan">
      <formula>"5h:00"</formula>
    </cfRule>
  </conditionalFormatting>
  <conditionalFormatting sqref="D6">
    <cfRule type="cellIs" dxfId="49" priority="55" operator="equal">
      <formula>0.3125</formula>
    </cfRule>
    <cfRule type="cellIs" dxfId="48" priority="56" operator="equal">
      <formula>0.3125</formula>
    </cfRule>
    <cfRule type="cellIs" dxfId="47" priority="57" operator="equal">
      <formula>"7h:30"</formula>
    </cfRule>
    <cfRule type="cellIs" dxfId="46" priority="58" operator="equal">
      <formula>"7h:30"</formula>
    </cfRule>
    <cfRule type="cellIs" dxfId="45" priority="59" operator="equal">
      <formula>"7h:30"</formula>
    </cfRule>
  </conditionalFormatting>
  <conditionalFormatting sqref="D6">
    <cfRule type="cellIs" dxfId="44" priority="54" operator="equal">
      <formula>0.208333333333333</formula>
    </cfRule>
  </conditionalFormatting>
  <conditionalFormatting sqref="D6">
    <cfRule type="cellIs" dxfId="43" priority="45" operator="equal">
      <formula>0.791666666666667</formula>
    </cfRule>
    <cfRule type="cellIs" dxfId="42" priority="46" operator="equal">
      <formula>0.3125</formula>
    </cfRule>
    <cfRule type="cellIs" dxfId="41" priority="47" operator="equal">
      <formula>0.791666666666667</formula>
    </cfRule>
    <cfRule type="cellIs" dxfId="40" priority="48" operator="equal">
      <formula>0.875</formula>
    </cfRule>
    <cfRule type="cellIs" dxfId="39" priority="49" operator="equal">
      <formula>0.208333333333333</formula>
    </cfRule>
    <cfRule type="cellIs" dxfId="38" priority="50" operator="equal">
      <formula>0.208333333333333</formula>
    </cfRule>
    <cfRule type="cellIs" dxfId="37" priority="51" operator="equal">
      <formula>0.208333333333333</formula>
    </cfRule>
    <cfRule type="cellIs" dxfId="36" priority="52" operator="equal">
      <formula>0.875</formula>
    </cfRule>
    <cfRule type="expression" dxfId="35" priority="53">
      <formula>AND($D6&lt;&gt;"",OR($D6&lt;VLOOKUP($C6,Param,2,0),$D6&gt;VLOOKUP($C6,Param,4,0)))</formula>
    </cfRule>
  </conditionalFormatting>
  <conditionalFormatting sqref="D6">
    <cfRule type="cellIs" dxfId="34" priority="44" operator="lessThan">
      <formula>"13h:00"</formula>
    </cfRule>
  </conditionalFormatting>
  <conditionalFormatting sqref="D6">
    <cfRule type="cellIs" dxfId="33" priority="43" operator="lessThan">
      <formula>"5h:00"</formula>
    </cfRule>
  </conditionalFormatting>
  <conditionalFormatting sqref="D6">
    <cfRule type="cellIs" dxfId="32" priority="38" operator="equal">
      <formula>0.3125</formula>
    </cfRule>
    <cfRule type="cellIs" dxfId="31" priority="39" operator="equal">
      <formula>0.3125</formula>
    </cfRule>
    <cfRule type="cellIs" dxfId="30" priority="40" operator="equal">
      <formula>"7h:30"</formula>
    </cfRule>
    <cfRule type="cellIs" dxfId="29" priority="41" operator="equal">
      <formula>"7h:30"</formula>
    </cfRule>
    <cfRule type="cellIs" dxfId="28" priority="42" operator="equal">
      <formula>"7h:30"</formula>
    </cfRule>
  </conditionalFormatting>
  <conditionalFormatting sqref="D6">
    <cfRule type="cellIs" dxfId="27" priority="37" operator="equal">
      <formula>0.208333333333333</formula>
    </cfRule>
  </conditionalFormatting>
  <conditionalFormatting sqref="D9">
    <cfRule type="cellIs" dxfId="26" priority="34" operator="equal">
      <formula>0.875</formula>
    </cfRule>
    <cfRule type="cellIs" dxfId="25" priority="22" operator="equal">
      <formula>0.791666666666667</formula>
    </cfRule>
  </conditionalFormatting>
  <conditionalFormatting sqref="E9">
    <cfRule type="cellIs" dxfId="24" priority="33" operator="equal">
      <formula>0.208333333333333</formula>
    </cfRule>
    <cfRule type="cellIs" dxfId="23" priority="21" operator="equal">
      <formula>0.208333333333333</formula>
    </cfRule>
    <cfRule type="cellIs" dxfId="22" priority="1" operator="equal">
      <formula>0.208333333333333</formula>
    </cfRule>
  </conditionalFormatting>
  <conditionalFormatting sqref="D9">
    <cfRule type="cellIs" dxfId="21" priority="30" operator="equal">
      <formula>0.875</formula>
    </cfRule>
    <cfRule type="cellIs" dxfId="20" priority="31" operator="lessThan">
      <formula>"5h:00"</formula>
    </cfRule>
  </conditionalFormatting>
  <conditionalFormatting sqref="D9">
    <cfRule type="cellIs" dxfId="19" priority="25" operator="equal">
      <formula>0.3125</formula>
    </cfRule>
    <cfRule type="cellIs" dxfId="18" priority="26" operator="equal">
      <formula>0.3125</formula>
    </cfRule>
    <cfRule type="cellIs" dxfId="17" priority="27" operator="equal">
      <formula>"7h:30"</formula>
    </cfRule>
    <cfRule type="cellIs" dxfId="16" priority="28" operator="equal">
      <formula>"7h:30"</formula>
    </cfRule>
    <cfRule type="cellIs" dxfId="15" priority="29" operator="equal">
      <formula>"7h:30"</formula>
    </cfRule>
  </conditionalFormatting>
  <conditionalFormatting sqref="D9">
    <cfRule type="cellIs" dxfId="14" priority="24" operator="equal">
      <formula>0.208333333333333</formula>
    </cfRule>
  </conditionalFormatting>
  <conditionalFormatting sqref="E9">
    <cfRule type="cellIs" dxfId="13" priority="23" operator="equal">
      <formula>0.541666666666667</formula>
    </cfRule>
  </conditionalFormatting>
  <conditionalFormatting sqref="D8">
    <cfRule type="cellIs" dxfId="12" priority="20" operator="lessThan">
      <formula>"5h:00"</formula>
    </cfRule>
  </conditionalFormatting>
  <conditionalFormatting sqref="D8">
    <cfRule type="cellIs" dxfId="11" priority="18" operator="equal">
      <formula>0.791666666666667</formula>
    </cfRule>
    <cfRule type="cellIs" dxfId="10" priority="19" operator="equal">
      <formula>0.875</formula>
    </cfRule>
  </conditionalFormatting>
  <conditionalFormatting sqref="D8">
    <cfRule type="cellIs" dxfId="9" priority="16" operator="equal">
      <formula>0.875</formula>
    </cfRule>
    <cfRule type="cellIs" dxfId="8" priority="17" operator="lessThan">
      <formula>"5h:00"</formula>
    </cfRule>
  </conditionalFormatting>
  <conditionalFormatting sqref="D8">
    <cfRule type="cellIs" dxfId="7" priority="11" operator="equal">
      <formula>0.3125</formula>
    </cfRule>
    <cfRule type="cellIs" dxfId="6" priority="12" operator="equal">
      <formula>0.3125</formula>
    </cfRule>
    <cfRule type="cellIs" dxfId="5" priority="13" operator="equal">
      <formula>"7h:30"</formula>
    </cfRule>
    <cfRule type="cellIs" dxfId="4" priority="14" operator="equal">
      <formula>"7h:30"</formula>
    </cfRule>
    <cfRule type="cellIs" dxfId="3" priority="15" operator="equal">
      <formula>"7h:30"</formula>
    </cfRule>
  </conditionalFormatting>
  <conditionalFormatting sqref="D8">
    <cfRule type="cellIs" dxfId="2" priority="10" operator="equal">
      <formula>0.208333333333333</formula>
    </cfRule>
  </conditionalFormatting>
  <conditionalFormatting sqref="D3:D9">
    <cfRule type="cellIs" dxfId="1" priority="9" operator="equal">
      <formula>0.791666666666667</formula>
    </cfRule>
  </conditionalFormatting>
  <conditionalFormatting sqref="E3:E9">
    <cfRule type="cellIs" dxfId="0" priority="8" operator="equal">
      <formula>0.208333333333333</formula>
    </cfRule>
  </conditionalFormatting>
  <dataValidations count="3">
    <dataValidation type="list" allowBlank="1" showInputMessage="1" showErrorMessage="1" sqref="J3:J10">
      <formula1>Arrêt</formula1>
    </dataValidation>
    <dataValidation type="list" allowBlank="1" showInputMessage="1" sqref="B2">
      <formula1>Mois</formula1>
    </dataValidation>
    <dataValidation type="list" allowBlank="1" showInputMessage="1" showErrorMessage="1" sqref="C3:C10">
      <formula1>Journée2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G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8</vt:i4>
      </vt:variant>
    </vt:vector>
  </HeadingPairs>
  <TitlesOfParts>
    <vt:vector size="10" baseType="lpstr">
      <vt:lpstr>Parametres</vt:lpstr>
      <vt:lpstr>Suivi mensuel</vt:lpstr>
      <vt:lpstr>Arrêt</vt:lpstr>
      <vt:lpstr>Début</vt:lpstr>
      <vt:lpstr>Fériés</vt:lpstr>
      <vt:lpstr>Fini</vt:lpstr>
      <vt:lpstr>Journée</vt:lpstr>
      <vt:lpstr>Journée2</vt:lpstr>
      <vt:lpstr>Mois</vt:lpstr>
      <vt:lpstr>Param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Mercure</dc:creator>
  <cp:lastModifiedBy>Thomas BUSCH</cp:lastModifiedBy>
  <cp:lastPrinted>2016-02-04T21:28:21Z</cp:lastPrinted>
  <dcterms:created xsi:type="dcterms:W3CDTF">2016-02-02T15:54:58Z</dcterms:created>
  <dcterms:modified xsi:type="dcterms:W3CDTF">2017-01-09T13:12:15Z</dcterms:modified>
</cp:coreProperties>
</file>